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hidePivotFieldList="1" autoCompressPictures="0"/>
  <bookViews>
    <workbookView xWindow="0" yWindow="0" windowWidth="25940" windowHeight="17480" tabRatio="682" activeTab="3"/>
  </bookViews>
  <sheets>
    <sheet name="Conformance" sheetId="2" r:id="rId1"/>
    <sheet name="EMCs" sheetId="3" r:id="rId2"/>
    <sheet name="ROCs" sheetId="4" r:id="rId3"/>
    <sheet name="Summary" sheetId="5" r:id="rId4"/>
    <sheet name="FLUCCS" sheetId="10" state="hidden" r:id="rId5"/>
    <sheet name="Calcs Juris" sheetId="15" r:id="rId6"/>
    <sheet name="Juris N Red" sheetId="16" r:id="rId7"/>
    <sheet name="Juris P Red" sheetId="18" r:id="rId8"/>
  </sheets>
  <definedNames>
    <definedName name="_xlnm._FilterDatabase" localSheetId="5" hidden="1">'Calcs Juris'!$A$1:$M$4470</definedName>
    <definedName name="_xlnm._FilterDatabase" localSheetId="0" hidden="1">Conformance!$A$1:$E$117</definedName>
    <definedName name="Data">#REF!</definedName>
    <definedName name="data1">'Calcs Juris'!$A$1:$L$7008</definedName>
    <definedName name="data3">Summary!$A$3:$J$9</definedName>
    <definedName name="EMCN">EMCs!$A$3:$B$18</definedName>
    <definedName name="EMCP">EMCs!$A$3:$C$18</definedName>
    <definedName name="FLUCCS">FLUCCS!$A$1:$B$500</definedName>
    <definedName name="HEMC">Conformance!$A$2:$B$118</definedName>
    <definedName name="HROC">Conformance!$C:$D</definedName>
    <definedName name="ndata1">'Calcs Juris'!$A$1:$L$4470</definedName>
    <definedName name="Rain">Summary!#REF!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342" i="15" l="1"/>
  <c r="J342" i="15"/>
  <c r="G342" i="15"/>
  <c r="L342" i="15"/>
  <c r="H343" i="15"/>
  <c r="J343" i="15"/>
  <c r="G343" i="15"/>
  <c r="L343" i="15"/>
  <c r="H344" i="15"/>
  <c r="J344" i="15"/>
  <c r="G344" i="15"/>
  <c r="L344" i="15"/>
  <c r="H345" i="15"/>
  <c r="J345" i="15"/>
  <c r="G345" i="15"/>
  <c r="L345" i="15"/>
  <c r="H2" i="15"/>
  <c r="J2" i="15"/>
  <c r="G2" i="15"/>
  <c r="L2" i="15"/>
  <c r="H3" i="15"/>
  <c r="J3" i="15"/>
  <c r="G3" i="15"/>
  <c r="L3" i="15"/>
  <c r="H4" i="15"/>
  <c r="J4" i="15"/>
  <c r="G4" i="15"/>
  <c r="L4" i="15"/>
  <c r="H5" i="15"/>
  <c r="J5" i="15"/>
  <c r="G5" i="15"/>
  <c r="L5" i="15"/>
  <c r="H6" i="15"/>
  <c r="J6" i="15"/>
  <c r="G6" i="15"/>
  <c r="L6" i="15"/>
  <c r="H7" i="15"/>
  <c r="J7" i="15"/>
  <c r="G7" i="15"/>
  <c r="L7" i="15"/>
  <c r="H8" i="15"/>
  <c r="J8" i="15"/>
  <c r="G8" i="15"/>
  <c r="L8" i="15"/>
  <c r="H9" i="15"/>
  <c r="J9" i="15"/>
  <c r="G9" i="15"/>
  <c r="L9" i="15"/>
  <c r="H10" i="15"/>
  <c r="J10" i="15"/>
  <c r="G10" i="15"/>
  <c r="L10" i="15"/>
  <c r="H11" i="15"/>
  <c r="J11" i="15"/>
  <c r="G11" i="15"/>
  <c r="L11" i="15"/>
  <c r="H12" i="15"/>
  <c r="J12" i="15"/>
  <c r="G12" i="15"/>
  <c r="L12" i="15"/>
  <c r="H13" i="15"/>
  <c r="J13" i="15"/>
  <c r="G13" i="15"/>
  <c r="L13" i="15"/>
  <c r="H14" i="15"/>
  <c r="J14" i="15"/>
  <c r="G14" i="15"/>
  <c r="L14" i="15"/>
  <c r="H15" i="15"/>
  <c r="J15" i="15"/>
  <c r="G15" i="15"/>
  <c r="L15" i="15"/>
  <c r="H16" i="15"/>
  <c r="J16" i="15"/>
  <c r="G16" i="15"/>
  <c r="L16" i="15"/>
  <c r="H17" i="15"/>
  <c r="J17" i="15"/>
  <c r="G17" i="15"/>
  <c r="L17" i="15"/>
  <c r="H18" i="15"/>
  <c r="J18" i="15"/>
  <c r="G18" i="15"/>
  <c r="L18" i="15"/>
  <c r="H19" i="15"/>
  <c r="J19" i="15"/>
  <c r="G19" i="15"/>
  <c r="L19" i="15"/>
  <c r="H20" i="15"/>
  <c r="J20" i="15"/>
  <c r="G20" i="15"/>
  <c r="L20" i="15"/>
  <c r="H21" i="15"/>
  <c r="J21" i="15"/>
  <c r="G21" i="15"/>
  <c r="L21" i="15"/>
  <c r="H22" i="15"/>
  <c r="J22" i="15"/>
  <c r="G22" i="15"/>
  <c r="L22" i="15"/>
  <c r="H23" i="15"/>
  <c r="J23" i="15"/>
  <c r="G23" i="15"/>
  <c r="L23" i="15"/>
  <c r="H24" i="15"/>
  <c r="J24" i="15"/>
  <c r="G24" i="15"/>
  <c r="L24" i="15"/>
  <c r="H25" i="15"/>
  <c r="J25" i="15"/>
  <c r="G25" i="15"/>
  <c r="L25" i="15"/>
  <c r="H26" i="15"/>
  <c r="J26" i="15"/>
  <c r="G26" i="15"/>
  <c r="L26" i="15"/>
  <c r="H27" i="15"/>
  <c r="J27" i="15"/>
  <c r="G27" i="15"/>
  <c r="L27" i="15"/>
  <c r="H28" i="15"/>
  <c r="J28" i="15"/>
  <c r="G28" i="15"/>
  <c r="L28" i="15"/>
  <c r="H29" i="15"/>
  <c r="J29" i="15"/>
  <c r="G29" i="15"/>
  <c r="L29" i="15"/>
  <c r="H30" i="15"/>
  <c r="J30" i="15"/>
  <c r="G30" i="15"/>
  <c r="L30" i="15"/>
  <c r="H31" i="15"/>
  <c r="J31" i="15"/>
  <c r="G31" i="15"/>
  <c r="L31" i="15"/>
  <c r="H32" i="15"/>
  <c r="J32" i="15"/>
  <c r="G32" i="15"/>
  <c r="L32" i="15"/>
  <c r="H33" i="15"/>
  <c r="J33" i="15"/>
  <c r="G33" i="15"/>
  <c r="L33" i="15"/>
  <c r="H34" i="15"/>
  <c r="J34" i="15"/>
  <c r="G34" i="15"/>
  <c r="L34" i="15"/>
  <c r="H35" i="15"/>
  <c r="J35" i="15"/>
  <c r="G35" i="15"/>
  <c r="L35" i="15"/>
  <c r="H36" i="15"/>
  <c r="J36" i="15"/>
  <c r="G36" i="15"/>
  <c r="L36" i="15"/>
  <c r="H37" i="15"/>
  <c r="J37" i="15"/>
  <c r="G37" i="15"/>
  <c r="L37" i="15"/>
  <c r="H38" i="15"/>
  <c r="J38" i="15"/>
  <c r="G38" i="15"/>
  <c r="L38" i="15"/>
  <c r="H39" i="15"/>
  <c r="J39" i="15"/>
  <c r="G39" i="15"/>
  <c r="L39" i="15"/>
  <c r="H40" i="15"/>
  <c r="J40" i="15"/>
  <c r="G40" i="15"/>
  <c r="L40" i="15"/>
  <c r="H41" i="15"/>
  <c r="J41" i="15"/>
  <c r="G41" i="15"/>
  <c r="L41" i="15"/>
  <c r="H42" i="15"/>
  <c r="J42" i="15"/>
  <c r="G42" i="15"/>
  <c r="L42" i="15"/>
  <c r="H43" i="15"/>
  <c r="J43" i="15"/>
  <c r="G43" i="15"/>
  <c r="L43" i="15"/>
  <c r="H44" i="15"/>
  <c r="J44" i="15"/>
  <c r="G44" i="15"/>
  <c r="L44" i="15"/>
  <c r="H45" i="15"/>
  <c r="J45" i="15"/>
  <c r="G45" i="15"/>
  <c r="L45" i="15"/>
  <c r="H46" i="15"/>
  <c r="J46" i="15"/>
  <c r="G46" i="15"/>
  <c r="L46" i="15"/>
  <c r="H47" i="15"/>
  <c r="J47" i="15"/>
  <c r="G47" i="15"/>
  <c r="L47" i="15"/>
  <c r="H48" i="15"/>
  <c r="J48" i="15"/>
  <c r="G48" i="15"/>
  <c r="L48" i="15"/>
  <c r="H49" i="15"/>
  <c r="J49" i="15"/>
  <c r="G49" i="15"/>
  <c r="L49" i="15"/>
  <c r="H50" i="15"/>
  <c r="J50" i="15"/>
  <c r="G50" i="15"/>
  <c r="L50" i="15"/>
  <c r="H51" i="15"/>
  <c r="J51" i="15"/>
  <c r="G51" i="15"/>
  <c r="L51" i="15"/>
  <c r="H52" i="15"/>
  <c r="J52" i="15"/>
  <c r="G52" i="15"/>
  <c r="L52" i="15"/>
  <c r="H53" i="15"/>
  <c r="J53" i="15"/>
  <c r="G53" i="15"/>
  <c r="L53" i="15"/>
  <c r="H54" i="15"/>
  <c r="J54" i="15"/>
  <c r="G54" i="15"/>
  <c r="L54" i="15"/>
  <c r="H55" i="15"/>
  <c r="J55" i="15"/>
  <c r="G55" i="15"/>
  <c r="L55" i="15"/>
  <c r="H56" i="15"/>
  <c r="J56" i="15"/>
  <c r="G56" i="15"/>
  <c r="L56" i="15"/>
  <c r="H57" i="15"/>
  <c r="J57" i="15"/>
  <c r="G57" i="15"/>
  <c r="L57" i="15"/>
  <c r="H58" i="15"/>
  <c r="J58" i="15"/>
  <c r="G58" i="15"/>
  <c r="L58" i="15"/>
  <c r="H59" i="15"/>
  <c r="J59" i="15"/>
  <c r="G59" i="15"/>
  <c r="L59" i="15"/>
  <c r="H60" i="15"/>
  <c r="J60" i="15"/>
  <c r="G60" i="15"/>
  <c r="L60" i="15"/>
  <c r="H61" i="15"/>
  <c r="J61" i="15"/>
  <c r="G61" i="15"/>
  <c r="L61" i="15"/>
  <c r="H62" i="15"/>
  <c r="J62" i="15"/>
  <c r="G62" i="15"/>
  <c r="L62" i="15"/>
  <c r="H63" i="15"/>
  <c r="J63" i="15"/>
  <c r="G63" i="15"/>
  <c r="L63" i="15"/>
  <c r="H64" i="15"/>
  <c r="J64" i="15"/>
  <c r="G64" i="15"/>
  <c r="L64" i="15"/>
  <c r="H65" i="15"/>
  <c r="J65" i="15"/>
  <c r="G65" i="15"/>
  <c r="L65" i="15"/>
  <c r="H66" i="15"/>
  <c r="J66" i="15"/>
  <c r="G66" i="15"/>
  <c r="L66" i="15"/>
  <c r="H67" i="15"/>
  <c r="J67" i="15"/>
  <c r="G67" i="15"/>
  <c r="L67" i="15"/>
  <c r="H68" i="15"/>
  <c r="J68" i="15"/>
  <c r="G68" i="15"/>
  <c r="L68" i="15"/>
  <c r="H69" i="15"/>
  <c r="J69" i="15"/>
  <c r="G69" i="15"/>
  <c r="L69" i="15"/>
  <c r="H70" i="15"/>
  <c r="J70" i="15"/>
  <c r="G70" i="15"/>
  <c r="L70" i="15"/>
  <c r="H71" i="15"/>
  <c r="J71" i="15"/>
  <c r="G71" i="15"/>
  <c r="L71" i="15"/>
  <c r="H72" i="15"/>
  <c r="J72" i="15"/>
  <c r="G72" i="15"/>
  <c r="L72" i="15"/>
  <c r="H73" i="15"/>
  <c r="J73" i="15"/>
  <c r="G73" i="15"/>
  <c r="L73" i="15"/>
  <c r="H74" i="15"/>
  <c r="J74" i="15"/>
  <c r="G74" i="15"/>
  <c r="L74" i="15"/>
  <c r="H75" i="15"/>
  <c r="J75" i="15"/>
  <c r="G75" i="15"/>
  <c r="L75" i="15"/>
  <c r="H76" i="15"/>
  <c r="J76" i="15"/>
  <c r="G76" i="15"/>
  <c r="L76" i="15"/>
  <c r="H77" i="15"/>
  <c r="J77" i="15"/>
  <c r="G77" i="15"/>
  <c r="L77" i="15"/>
  <c r="H78" i="15"/>
  <c r="J78" i="15"/>
  <c r="G78" i="15"/>
  <c r="L78" i="15"/>
  <c r="H79" i="15"/>
  <c r="J79" i="15"/>
  <c r="G79" i="15"/>
  <c r="L79" i="15"/>
  <c r="H80" i="15"/>
  <c r="J80" i="15"/>
  <c r="G80" i="15"/>
  <c r="L80" i="15"/>
  <c r="H81" i="15"/>
  <c r="J81" i="15"/>
  <c r="G81" i="15"/>
  <c r="L81" i="15"/>
  <c r="H82" i="15"/>
  <c r="J82" i="15"/>
  <c r="G82" i="15"/>
  <c r="L82" i="15"/>
  <c r="H83" i="15"/>
  <c r="J83" i="15"/>
  <c r="G83" i="15"/>
  <c r="L83" i="15"/>
  <c r="H84" i="15"/>
  <c r="J84" i="15"/>
  <c r="G84" i="15"/>
  <c r="L84" i="15"/>
  <c r="H85" i="15"/>
  <c r="J85" i="15"/>
  <c r="G85" i="15"/>
  <c r="L85" i="15"/>
  <c r="H86" i="15"/>
  <c r="J86" i="15"/>
  <c r="G86" i="15"/>
  <c r="L86" i="15"/>
  <c r="H87" i="15"/>
  <c r="J87" i="15"/>
  <c r="G87" i="15"/>
  <c r="L87" i="15"/>
  <c r="H88" i="15"/>
  <c r="J88" i="15"/>
  <c r="G88" i="15"/>
  <c r="L88" i="15"/>
  <c r="H89" i="15"/>
  <c r="J89" i="15"/>
  <c r="G89" i="15"/>
  <c r="L89" i="15"/>
  <c r="H90" i="15"/>
  <c r="J90" i="15"/>
  <c r="G90" i="15"/>
  <c r="L90" i="15"/>
  <c r="H91" i="15"/>
  <c r="J91" i="15"/>
  <c r="G91" i="15"/>
  <c r="L91" i="15"/>
  <c r="H92" i="15"/>
  <c r="J92" i="15"/>
  <c r="G92" i="15"/>
  <c r="L92" i="15"/>
  <c r="H93" i="15"/>
  <c r="J93" i="15"/>
  <c r="G93" i="15"/>
  <c r="L93" i="15"/>
  <c r="H94" i="15"/>
  <c r="J94" i="15"/>
  <c r="G94" i="15"/>
  <c r="L94" i="15"/>
  <c r="H95" i="15"/>
  <c r="J95" i="15"/>
  <c r="G95" i="15"/>
  <c r="L95" i="15"/>
  <c r="H96" i="15"/>
  <c r="J96" i="15"/>
  <c r="G96" i="15"/>
  <c r="L96" i="15"/>
  <c r="H97" i="15"/>
  <c r="J97" i="15"/>
  <c r="G97" i="15"/>
  <c r="L97" i="15"/>
  <c r="H98" i="15"/>
  <c r="J98" i="15"/>
  <c r="G98" i="15"/>
  <c r="L98" i="15"/>
  <c r="H99" i="15"/>
  <c r="J99" i="15"/>
  <c r="G99" i="15"/>
  <c r="L99" i="15"/>
  <c r="H100" i="15"/>
  <c r="J100" i="15"/>
  <c r="G100" i="15"/>
  <c r="L100" i="15"/>
  <c r="H101" i="15"/>
  <c r="J101" i="15"/>
  <c r="G101" i="15"/>
  <c r="L101" i="15"/>
  <c r="H102" i="15"/>
  <c r="J102" i="15"/>
  <c r="G102" i="15"/>
  <c r="L102" i="15"/>
  <c r="H103" i="15"/>
  <c r="J103" i="15"/>
  <c r="G103" i="15"/>
  <c r="L103" i="15"/>
  <c r="H104" i="15"/>
  <c r="J104" i="15"/>
  <c r="G104" i="15"/>
  <c r="L104" i="15"/>
  <c r="H105" i="15"/>
  <c r="J105" i="15"/>
  <c r="G105" i="15"/>
  <c r="L105" i="15"/>
  <c r="H106" i="15"/>
  <c r="J106" i="15"/>
  <c r="G106" i="15"/>
  <c r="L106" i="15"/>
  <c r="H107" i="15"/>
  <c r="J107" i="15"/>
  <c r="G107" i="15"/>
  <c r="L107" i="15"/>
  <c r="H108" i="15"/>
  <c r="J108" i="15"/>
  <c r="G108" i="15"/>
  <c r="L108" i="15"/>
  <c r="H109" i="15"/>
  <c r="J109" i="15"/>
  <c r="G109" i="15"/>
  <c r="L109" i="15"/>
  <c r="H110" i="15"/>
  <c r="J110" i="15"/>
  <c r="G110" i="15"/>
  <c r="L110" i="15"/>
  <c r="H111" i="15"/>
  <c r="J111" i="15"/>
  <c r="G111" i="15"/>
  <c r="L111" i="15"/>
  <c r="H112" i="15"/>
  <c r="J112" i="15"/>
  <c r="G112" i="15"/>
  <c r="L112" i="15"/>
  <c r="H113" i="15"/>
  <c r="J113" i="15"/>
  <c r="G113" i="15"/>
  <c r="L113" i="15"/>
  <c r="H114" i="15"/>
  <c r="J114" i="15"/>
  <c r="G114" i="15"/>
  <c r="L114" i="15"/>
  <c r="H115" i="15"/>
  <c r="J115" i="15"/>
  <c r="G115" i="15"/>
  <c r="L115" i="15"/>
  <c r="H116" i="15"/>
  <c r="J116" i="15"/>
  <c r="G116" i="15"/>
  <c r="L116" i="15"/>
  <c r="H117" i="15"/>
  <c r="J117" i="15"/>
  <c r="G117" i="15"/>
  <c r="L117" i="15"/>
  <c r="H118" i="15"/>
  <c r="J118" i="15"/>
  <c r="G118" i="15"/>
  <c r="L118" i="15"/>
  <c r="H119" i="15"/>
  <c r="J119" i="15"/>
  <c r="G119" i="15"/>
  <c r="L119" i="15"/>
  <c r="H120" i="15"/>
  <c r="J120" i="15"/>
  <c r="G120" i="15"/>
  <c r="L120" i="15"/>
  <c r="H121" i="15"/>
  <c r="J121" i="15"/>
  <c r="G121" i="15"/>
  <c r="L121" i="15"/>
  <c r="H122" i="15"/>
  <c r="J122" i="15"/>
  <c r="G122" i="15"/>
  <c r="L122" i="15"/>
  <c r="H123" i="15"/>
  <c r="J123" i="15"/>
  <c r="G123" i="15"/>
  <c r="L123" i="15"/>
  <c r="H124" i="15"/>
  <c r="J124" i="15"/>
  <c r="G124" i="15"/>
  <c r="L124" i="15"/>
  <c r="H125" i="15"/>
  <c r="J125" i="15"/>
  <c r="G125" i="15"/>
  <c r="L125" i="15"/>
  <c r="H126" i="15"/>
  <c r="J126" i="15"/>
  <c r="G126" i="15"/>
  <c r="L126" i="15"/>
  <c r="H127" i="15"/>
  <c r="J127" i="15"/>
  <c r="G127" i="15"/>
  <c r="L127" i="15"/>
  <c r="H128" i="15"/>
  <c r="J128" i="15"/>
  <c r="G128" i="15"/>
  <c r="L128" i="15"/>
  <c r="H129" i="15"/>
  <c r="J129" i="15"/>
  <c r="G129" i="15"/>
  <c r="L129" i="15"/>
  <c r="H130" i="15"/>
  <c r="J130" i="15"/>
  <c r="G130" i="15"/>
  <c r="L130" i="15"/>
  <c r="H131" i="15"/>
  <c r="J131" i="15"/>
  <c r="G131" i="15"/>
  <c r="L131" i="15"/>
  <c r="H132" i="15"/>
  <c r="J132" i="15"/>
  <c r="G132" i="15"/>
  <c r="L132" i="15"/>
  <c r="H133" i="15"/>
  <c r="J133" i="15"/>
  <c r="G133" i="15"/>
  <c r="L133" i="15"/>
  <c r="H134" i="15"/>
  <c r="J134" i="15"/>
  <c r="G134" i="15"/>
  <c r="L134" i="15"/>
  <c r="H135" i="15"/>
  <c r="J135" i="15"/>
  <c r="G135" i="15"/>
  <c r="L135" i="15"/>
  <c r="H136" i="15"/>
  <c r="J136" i="15"/>
  <c r="G136" i="15"/>
  <c r="L136" i="15"/>
  <c r="H137" i="15"/>
  <c r="J137" i="15"/>
  <c r="G137" i="15"/>
  <c r="L137" i="15"/>
  <c r="H138" i="15"/>
  <c r="J138" i="15"/>
  <c r="G138" i="15"/>
  <c r="L138" i="15"/>
  <c r="H139" i="15"/>
  <c r="J139" i="15"/>
  <c r="G139" i="15"/>
  <c r="L139" i="15"/>
  <c r="H140" i="15"/>
  <c r="J140" i="15"/>
  <c r="G140" i="15"/>
  <c r="L140" i="15"/>
  <c r="H141" i="15"/>
  <c r="J141" i="15"/>
  <c r="G141" i="15"/>
  <c r="L141" i="15"/>
  <c r="H142" i="15"/>
  <c r="J142" i="15"/>
  <c r="G142" i="15"/>
  <c r="L142" i="15"/>
  <c r="H143" i="15"/>
  <c r="J143" i="15"/>
  <c r="G143" i="15"/>
  <c r="L143" i="15"/>
  <c r="H144" i="15"/>
  <c r="J144" i="15"/>
  <c r="G144" i="15"/>
  <c r="L144" i="15"/>
  <c r="H145" i="15"/>
  <c r="J145" i="15"/>
  <c r="G145" i="15"/>
  <c r="L145" i="15"/>
  <c r="H146" i="15"/>
  <c r="J146" i="15"/>
  <c r="G146" i="15"/>
  <c r="L146" i="15"/>
  <c r="H147" i="15"/>
  <c r="J147" i="15"/>
  <c r="G147" i="15"/>
  <c r="L147" i="15"/>
  <c r="H148" i="15"/>
  <c r="J148" i="15"/>
  <c r="G148" i="15"/>
  <c r="L148" i="15"/>
  <c r="H149" i="15"/>
  <c r="J149" i="15"/>
  <c r="G149" i="15"/>
  <c r="L149" i="15"/>
  <c r="H150" i="15"/>
  <c r="J150" i="15"/>
  <c r="G150" i="15"/>
  <c r="L150" i="15"/>
  <c r="H151" i="15"/>
  <c r="J151" i="15"/>
  <c r="G151" i="15"/>
  <c r="L151" i="15"/>
  <c r="H152" i="15"/>
  <c r="J152" i="15"/>
  <c r="G152" i="15"/>
  <c r="L152" i="15"/>
  <c r="H153" i="15"/>
  <c r="J153" i="15"/>
  <c r="G153" i="15"/>
  <c r="L153" i="15"/>
  <c r="H154" i="15"/>
  <c r="J154" i="15"/>
  <c r="G154" i="15"/>
  <c r="L154" i="15"/>
  <c r="H155" i="15"/>
  <c r="J155" i="15"/>
  <c r="G155" i="15"/>
  <c r="L155" i="15"/>
  <c r="H156" i="15"/>
  <c r="J156" i="15"/>
  <c r="G156" i="15"/>
  <c r="L156" i="15"/>
  <c r="H157" i="15"/>
  <c r="J157" i="15"/>
  <c r="G157" i="15"/>
  <c r="L157" i="15"/>
  <c r="H158" i="15"/>
  <c r="J158" i="15"/>
  <c r="G158" i="15"/>
  <c r="L158" i="15"/>
  <c r="H159" i="15"/>
  <c r="J159" i="15"/>
  <c r="G159" i="15"/>
  <c r="L159" i="15"/>
  <c r="H160" i="15"/>
  <c r="J160" i="15"/>
  <c r="G160" i="15"/>
  <c r="L160" i="15"/>
  <c r="H161" i="15"/>
  <c r="J161" i="15"/>
  <c r="G161" i="15"/>
  <c r="L161" i="15"/>
  <c r="H162" i="15"/>
  <c r="J162" i="15"/>
  <c r="G162" i="15"/>
  <c r="L162" i="15"/>
  <c r="H163" i="15"/>
  <c r="J163" i="15"/>
  <c r="G163" i="15"/>
  <c r="L163" i="15"/>
  <c r="H164" i="15"/>
  <c r="J164" i="15"/>
  <c r="G164" i="15"/>
  <c r="L164" i="15"/>
  <c r="H165" i="15"/>
  <c r="J165" i="15"/>
  <c r="G165" i="15"/>
  <c r="L165" i="15"/>
  <c r="H166" i="15"/>
  <c r="J166" i="15"/>
  <c r="G166" i="15"/>
  <c r="L166" i="15"/>
  <c r="H167" i="15"/>
  <c r="J167" i="15"/>
  <c r="G167" i="15"/>
  <c r="L167" i="15"/>
  <c r="H168" i="15"/>
  <c r="J168" i="15"/>
  <c r="G168" i="15"/>
  <c r="L168" i="15"/>
  <c r="H169" i="15"/>
  <c r="J169" i="15"/>
  <c r="G169" i="15"/>
  <c r="L169" i="15"/>
  <c r="H170" i="15"/>
  <c r="J170" i="15"/>
  <c r="G170" i="15"/>
  <c r="L170" i="15"/>
  <c r="H171" i="15"/>
  <c r="J171" i="15"/>
  <c r="G171" i="15"/>
  <c r="L171" i="15"/>
  <c r="H172" i="15"/>
  <c r="J172" i="15"/>
  <c r="G172" i="15"/>
  <c r="L172" i="15"/>
  <c r="H173" i="15"/>
  <c r="J173" i="15"/>
  <c r="G173" i="15"/>
  <c r="L173" i="15"/>
  <c r="H174" i="15"/>
  <c r="J174" i="15"/>
  <c r="G174" i="15"/>
  <c r="L174" i="15"/>
  <c r="H175" i="15"/>
  <c r="J175" i="15"/>
  <c r="G175" i="15"/>
  <c r="L175" i="15"/>
  <c r="H176" i="15"/>
  <c r="J176" i="15"/>
  <c r="G176" i="15"/>
  <c r="L176" i="15"/>
  <c r="H177" i="15"/>
  <c r="J177" i="15"/>
  <c r="G177" i="15"/>
  <c r="L177" i="15"/>
  <c r="H178" i="15"/>
  <c r="J178" i="15"/>
  <c r="G178" i="15"/>
  <c r="L178" i="15"/>
  <c r="H179" i="15"/>
  <c r="J179" i="15"/>
  <c r="G179" i="15"/>
  <c r="L179" i="15"/>
  <c r="H180" i="15"/>
  <c r="J180" i="15"/>
  <c r="G180" i="15"/>
  <c r="L180" i="15"/>
  <c r="H181" i="15"/>
  <c r="J181" i="15"/>
  <c r="G181" i="15"/>
  <c r="L181" i="15"/>
  <c r="H182" i="15"/>
  <c r="J182" i="15"/>
  <c r="G182" i="15"/>
  <c r="L182" i="15"/>
  <c r="H183" i="15"/>
  <c r="J183" i="15"/>
  <c r="G183" i="15"/>
  <c r="L183" i="15"/>
  <c r="H184" i="15"/>
  <c r="J184" i="15"/>
  <c r="G184" i="15"/>
  <c r="L184" i="15"/>
  <c r="H185" i="15"/>
  <c r="J185" i="15"/>
  <c r="G185" i="15"/>
  <c r="L185" i="15"/>
  <c r="H186" i="15"/>
  <c r="J186" i="15"/>
  <c r="G186" i="15"/>
  <c r="L186" i="15"/>
  <c r="H187" i="15"/>
  <c r="J187" i="15"/>
  <c r="G187" i="15"/>
  <c r="L187" i="15"/>
  <c r="H188" i="15"/>
  <c r="J188" i="15"/>
  <c r="G188" i="15"/>
  <c r="L188" i="15"/>
  <c r="H189" i="15"/>
  <c r="J189" i="15"/>
  <c r="G189" i="15"/>
  <c r="L189" i="15"/>
  <c r="H190" i="15"/>
  <c r="J190" i="15"/>
  <c r="G190" i="15"/>
  <c r="L190" i="15"/>
  <c r="H191" i="15"/>
  <c r="J191" i="15"/>
  <c r="G191" i="15"/>
  <c r="L191" i="15"/>
  <c r="H192" i="15"/>
  <c r="J192" i="15"/>
  <c r="G192" i="15"/>
  <c r="L192" i="15"/>
  <c r="H193" i="15"/>
  <c r="J193" i="15"/>
  <c r="G193" i="15"/>
  <c r="L193" i="15"/>
  <c r="H194" i="15"/>
  <c r="J194" i="15"/>
  <c r="G194" i="15"/>
  <c r="L194" i="15"/>
  <c r="H195" i="15"/>
  <c r="J195" i="15"/>
  <c r="G195" i="15"/>
  <c r="L195" i="15"/>
  <c r="H196" i="15"/>
  <c r="J196" i="15"/>
  <c r="G196" i="15"/>
  <c r="L196" i="15"/>
  <c r="H197" i="15"/>
  <c r="J197" i="15"/>
  <c r="G197" i="15"/>
  <c r="L197" i="15"/>
  <c r="H198" i="15"/>
  <c r="J198" i="15"/>
  <c r="G198" i="15"/>
  <c r="L198" i="15"/>
  <c r="H199" i="15"/>
  <c r="J199" i="15"/>
  <c r="G199" i="15"/>
  <c r="L199" i="15"/>
  <c r="H200" i="15"/>
  <c r="J200" i="15"/>
  <c r="G200" i="15"/>
  <c r="L200" i="15"/>
  <c r="H201" i="15"/>
  <c r="J201" i="15"/>
  <c r="G201" i="15"/>
  <c r="L201" i="15"/>
  <c r="H202" i="15"/>
  <c r="J202" i="15"/>
  <c r="G202" i="15"/>
  <c r="L202" i="15"/>
  <c r="H203" i="15"/>
  <c r="J203" i="15"/>
  <c r="G203" i="15"/>
  <c r="L203" i="15"/>
  <c r="H204" i="15"/>
  <c r="J204" i="15"/>
  <c r="G204" i="15"/>
  <c r="L204" i="15"/>
  <c r="H205" i="15"/>
  <c r="J205" i="15"/>
  <c r="G205" i="15"/>
  <c r="L205" i="15"/>
  <c r="H206" i="15"/>
  <c r="J206" i="15"/>
  <c r="G206" i="15"/>
  <c r="L206" i="15"/>
  <c r="H207" i="15"/>
  <c r="J207" i="15"/>
  <c r="G207" i="15"/>
  <c r="L207" i="15"/>
  <c r="H208" i="15"/>
  <c r="J208" i="15"/>
  <c r="G208" i="15"/>
  <c r="L208" i="15"/>
  <c r="H209" i="15"/>
  <c r="J209" i="15"/>
  <c r="G209" i="15"/>
  <c r="L209" i="15"/>
  <c r="H210" i="15"/>
  <c r="J210" i="15"/>
  <c r="G210" i="15"/>
  <c r="L210" i="15"/>
  <c r="H211" i="15"/>
  <c r="J211" i="15"/>
  <c r="G211" i="15"/>
  <c r="L211" i="15"/>
  <c r="H212" i="15"/>
  <c r="J212" i="15"/>
  <c r="G212" i="15"/>
  <c r="L212" i="15"/>
  <c r="H213" i="15"/>
  <c r="J213" i="15"/>
  <c r="G213" i="15"/>
  <c r="L213" i="15"/>
  <c r="H214" i="15"/>
  <c r="J214" i="15"/>
  <c r="G214" i="15"/>
  <c r="L214" i="15"/>
  <c r="H215" i="15"/>
  <c r="J215" i="15"/>
  <c r="G215" i="15"/>
  <c r="L215" i="15"/>
  <c r="H216" i="15"/>
  <c r="J216" i="15"/>
  <c r="G216" i="15"/>
  <c r="L216" i="15"/>
  <c r="H217" i="15"/>
  <c r="J217" i="15"/>
  <c r="G217" i="15"/>
  <c r="L217" i="15"/>
  <c r="H218" i="15"/>
  <c r="J218" i="15"/>
  <c r="G218" i="15"/>
  <c r="L218" i="15"/>
  <c r="H219" i="15"/>
  <c r="J219" i="15"/>
  <c r="G219" i="15"/>
  <c r="L219" i="15"/>
  <c r="H220" i="15"/>
  <c r="J220" i="15"/>
  <c r="G220" i="15"/>
  <c r="L220" i="15"/>
  <c r="H221" i="15"/>
  <c r="J221" i="15"/>
  <c r="G221" i="15"/>
  <c r="L221" i="15"/>
  <c r="H222" i="15"/>
  <c r="J222" i="15"/>
  <c r="G222" i="15"/>
  <c r="L222" i="15"/>
  <c r="H223" i="15"/>
  <c r="J223" i="15"/>
  <c r="G223" i="15"/>
  <c r="L223" i="15"/>
  <c r="H224" i="15"/>
  <c r="J224" i="15"/>
  <c r="G224" i="15"/>
  <c r="L224" i="15"/>
  <c r="H225" i="15"/>
  <c r="J225" i="15"/>
  <c r="G225" i="15"/>
  <c r="L225" i="15"/>
  <c r="H226" i="15"/>
  <c r="J226" i="15"/>
  <c r="G226" i="15"/>
  <c r="L226" i="15"/>
  <c r="H227" i="15"/>
  <c r="J227" i="15"/>
  <c r="G227" i="15"/>
  <c r="L227" i="15"/>
  <c r="H228" i="15"/>
  <c r="J228" i="15"/>
  <c r="G228" i="15"/>
  <c r="L228" i="15"/>
  <c r="H229" i="15"/>
  <c r="J229" i="15"/>
  <c r="G229" i="15"/>
  <c r="L229" i="15"/>
  <c r="H230" i="15"/>
  <c r="J230" i="15"/>
  <c r="G230" i="15"/>
  <c r="L230" i="15"/>
  <c r="H231" i="15"/>
  <c r="J231" i="15"/>
  <c r="G231" i="15"/>
  <c r="L231" i="15"/>
  <c r="H232" i="15"/>
  <c r="J232" i="15"/>
  <c r="G232" i="15"/>
  <c r="L232" i="15"/>
  <c r="H233" i="15"/>
  <c r="J233" i="15"/>
  <c r="G233" i="15"/>
  <c r="L233" i="15"/>
  <c r="H234" i="15"/>
  <c r="J234" i="15"/>
  <c r="G234" i="15"/>
  <c r="L234" i="15"/>
  <c r="H235" i="15"/>
  <c r="J235" i="15"/>
  <c r="G235" i="15"/>
  <c r="L235" i="15"/>
  <c r="H236" i="15"/>
  <c r="J236" i="15"/>
  <c r="G236" i="15"/>
  <c r="L236" i="15"/>
  <c r="H237" i="15"/>
  <c r="J237" i="15"/>
  <c r="G237" i="15"/>
  <c r="L237" i="15"/>
  <c r="H238" i="15"/>
  <c r="J238" i="15"/>
  <c r="G238" i="15"/>
  <c r="L238" i="15"/>
  <c r="H239" i="15"/>
  <c r="J239" i="15"/>
  <c r="G239" i="15"/>
  <c r="L239" i="15"/>
  <c r="H240" i="15"/>
  <c r="J240" i="15"/>
  <c r="G240" i="15"/>
  <c r="L240" i="15"/>
  <c r="H241" i="15"/>
  <c r="J241" i="15"/>
  <c r="G241" i="15"/>
  <c r="L241" i="15"/>
  <c r="H242" i="15"/>
  <c r="J242" i="15"/>
  <c r="G242" i="15"/>
  <c r="L242" i="15"/>
  <c r="H243" i="15"/>
  <c r="J243" i="15"/>
  <c r="G243" i="15"/>
  <c r="L243" i="15"/>
  <c r="H244" i="15"/>
  <c r="J244" i="15"/>
  <c r="G244" i="15"/>
  <c r="L244" i="15"/>
  <c r="H245" i="15"/>
  <c r="J245" i="15"/>
  <c r="G245" i="15"/>
  <c r="L245" i="15"/>
  <c r="H246" i="15"/>
  <c r="J246" i="15"/>
  <c r="G246" i="15"/>
  <c r="L246" i="15"/>
  <c r="H247" i="15"/>
  <c r="J247" i="15"/>
  <c r="G247" i="15"/>
  <c r="L247" i="15"/>
  <c r="H248" i="15"/>
  <c r="J248" i="15"/>
  <c r="G248" i="15"/>
  <c r="L248" i="15"/>
  <c r="H249" i="15"/>
  <c r="J249" i="15"/>
  <c r="G249" i="15"/>
  <c r="L249" i="15"/>
  <c r="H250" i="15"/>
  <c r="J250" i="15"/>
  <c r="G250" i="15"/>
  <c r="L250" i="15"/>
  <c r="H251" i="15"/>
  <c r="J251" i="15"/>
  <c r="G251" i="15"/>
  <c r="L251" i="15"/>
  <c r="H252" i="15"/>
  <c r="J252" i="15"/>
  <c r="G252" i="15"/>
  <c r="L252" i="15"/>
  <c r="H253" i="15"/>
  <c r="J253" i="15"/>
  <c r="G253" i="15"/>
  <c r="L253" i="15"/>
  <c r="H254" i="15"/>
  <c r="J254" i="15"/>
  <c r="G254" i="15"/>
  <c r="L254" i="15"/>
  <c r="H255" i="15"/>
  <c r="J255" i="15"/>
  <c r="G255" i="15"/>
  <c r="L255" i="15"/>
  <c r="H256" i="15"/>
  <c r="J256" i="15"/>
  <c r="G256" i="15"/>
  <c r="L256" i="15"/>
  <c r="H257" i="15"/>
  <c r="J257" i="15"/>
  <c r="G257" i="15"/>
  <c r="L257" i="15"/>
  <c r="H258" i="15"/>
  <c r="J258" i="15"/>
  <c r="G258" i="15"/>
  <c r="L258" i="15"/>
  <c r="H259" i="15"/>
  <c r="J259" i="15"/>
  <c r="G259" i="15"/>
  <c r="L259" i="15"/>
  <c r="H260" i="15"/>
  <c r="J260" i="15"/>
  <c r="G260" i="15"/>
  <c r="L260" i="15"/>
  <c r="H261" i="15"/>
  <c r="J261" i="15"/>
  <c r="G261" i="15"/>
  <c r="L261" i="15"/>
  <c r="H262" i="15"/>
  <c r="J262" i="15"/>
  <c r="G262" i="15"/>
  <c r="L262" i="15"/>
  <c r="H263" i="15"/>
  <c r="J263" i="15"/>
  <c r="G263" i="15"/>
  <c r="L263" i="15"/>
  <c r="H264" i="15"/>
  <c r="J264" i="15"/>
  <c r="G264" i="15"/>
  <c r="L264" i="15"/>
  <c r="H265" i="15"/>
  <c r="J265" i="15"/>
  <c r="G265" i="15"/>
  <c r="L265" i="15"/>
  <c r="H266" i="15"/>
  <c r="J266" i="15"/>
  <c r="G266" i="15"/>
  <c r="L266" i="15"/>
  <c r="H267" i="15"/>
  <c r="J267" i="15"/>
  <c r="G267" i="15"/>
  <c r="L267" i="15"/>
  <c r="H268" i="15"/>
  <c r="J268" i="15"/>
  <c r="G268" i="15"/>
  <c r="L268" i="15"/>
  <c r="H269" i="15"/>
  <c r="J269" i="15"/>
  <c r="G269" i="15"/>
  <c r="L269" i="15"/>
  <c r="H270" i="15"/>
  <c r="J270" i="15"/>
  <c r="G270" i="15"/>
  <c r="L270" i="15"/>
  <c r="H271" i="15"/>
  <c r="J271" i="15"/>
  <c r="G271" i="15"/>
  <c r="L271" i="15"/>
  <c r="H272" i="15"/>
  <c r="J272" i="15"/>
  <c r="G272" i="15"/>
  <c r="L272" i="15"/>
  <c r="H273" i="15"/>
  <c r="J273" i="15"/>
  <c r="G273" i="15"/>
  <c r="L273" i="15"/>
  <c r="H274" i="15"/>
  <c r="J274" i="15"/>
  <c r="G274" i="15"/>
  <c r="L274" i="15"/>
  <c r="H275" i="15"/>
  <c r="J275" i="15"/>
  <c r="G275" i="15"/>
  <c r="L275" i="15"/>
  <c r="H276" i="15"/>
  <c r="J276" i="15"/>
  <c r="G276" i="15"/>
  <c r="L276" i="15"/>
  <c r="H277" i="15"/>
  <c r="J277" i="15"/>
  <c r="G277" i="15"/>
  <c r="L277" i="15"/>
  <c r="H278" i="15"/>
  <c r="J278" i="15"/>
  <c r="G278" i="15"/>
  <c r="L278" i="15"/>
  <c r="H279" i="15"/>
  <c r="J279" i="15"/>
  <c r="G279" i="15"/>
  <c r="L279" i="15"/>
  <c r="H280" i="15"/>
  <c r="J280" i="15"/>
  <c r="G280" i="15"/>
  <c r="L280" i="15"/>
  <c r="H281" i="15"/>
  <c r="J281" i="15"/>
  <c r="G281" i="15"/>
  <c r="L281" i="15"/>
  <c r="H282" i="15"/>
  <c r="J282" i="15"/>
  <c r="G282" i="15"/>
  <c r="L282" i="15"/>
  <c r="H283" i="15"/>
  <c r="J283" i="15"/>
  <c r="G283" i="15"/>
  <c r="L283" i="15"/>
  <c r="H284" i="15"/>
  <c r="J284" i="15"/>
  <c r="G284" i="15"/>
  <c r="L284" i="15"/>
  <c r="H285" i="15"/>
  <c r="J285" i="15"/>
  <c r="G285" i="15"/>
  <c r="L285" i="15"/>
  <c r="H286" i="15"/>
  <c r="J286" i="15"/>
  <c r="G286" i="15"/>
  <c r="L286" i="15"/>
  <c r="H287" i="15"/>
  <c r="J287" i="15"/>
  <c r="G287" i="15"/>
  <c r="L287" i="15"/>
  <c r="H288" i="15"/>
  <c r="J288" i="15"/>
  <c r="G288" i="15"/>
  <c r="L288" i="15"/>
  <c r="H289" i="15"/>
  <c r="J289" i="15"/>
  <c r="G289" i="15"/>
  <c r="L289" i="15"/>
  <c r="H290" i="15"/>
  <c r="J290" i="15"/>
  <c r="G290" i="15"/>
  <c r="L290" i="15"/>
  <c r="H291" i="15"/>
  <c r="J291" i="15"/>
  <c r="G291" i="15"/>
  <c r="L291" i="15"/>
  <c r="H292" i="15"/>
  <c r="J292" i="15"/>
  <c r="G292" i="15"/>
  <c r="L292" i="15"/>
  <c r="H293" i="15"/>
  <c r="J293" i="15"/>
  <c r="G293" i="15"/>
  <c r="L293" i="15"/>
  <c r="H294" i="15"/>
  <c r="J294" i="15"/>
  <c r="G294" i="15"/>
  <c r="L294" i="15"/>
  <c r="H295" i="15"/>
  <c r="J295" i="15"/>
  <c r="G295" i="15"/>
  <c r="L295" i="15"/>
  <c r="H296" i="15"/>
  <c r="J296" i="15"/>
  <c r="G296" i="15"/>
  <c r="L296" i="15"/>
  <c r="H297" i="15"/>
  <c r="J297" i="15"/>
  <c r="G297" i="15"/>
  <c r="L297" i="15"/>
  <c r="H298" i="15"/>
  <c r="J298" i="15"/>
  <c r="G298" i="15"/>
  <c r="L298" i="15"/>
  <c r="H299" i="15"/>
  <c r="J299" i="15"/>
  <c r="G299" i="15"/>
  <c r="L299" i="15"/>
  <c r="H300" i="15"/>
  <c r="J300" i="15"/>
  <c r="G300" i="15"/>
  <c r="L300" i="15"/>
  <c r="H301" i="15"/>
  <c r="J301" i="15"/>
  <c r="G301" i="15"/>
  <c r="L301" i="15"/>
  <c r="H302" i="15"/>
  <c r="J302" i="15"/>
  <c r="G302" i="15"/>
  <c r="L302" i="15"/>
  <c r="H303" i="15"/>
  <c r="J303" i="15"/>
  <c r="G303" i="15"/>
  <c r="L303" i="15"/>
  <c r="H304" i="15"/>
  <c r="J304" i="15"/>
  <c r="G304" i="15"/>
  <c r="L304" i="15"/>
  <c r="H305" i="15"/>
  <c r="J305" i="15"/>
  <c r="G305" i="15"/>
  <c r="L305" i="15"/>
  <c r="H306" i="15"/>
  <c r="J306" i="15"/>
  <c r="G306" i="15"/>
  <c r="L306" i="15"/>
  <c r="H307" i="15"/>
  <c r="J307" i="15"/>
  <c r="G307" i="15"/>
  <c r="L307" i="15"/>
  <c r="H308" i="15"/>
  <c r="J308" i="15"/>
  <c r="G308" i="15"/>
  <c r="L308" i="15"/>
  <c r="H309" i="15"/>
  <c r="J309" i="15"/>
  <c r="G309" i="15"/>
  <c r="L309" i="15"/>
  <c r="H310" i="15"/>
  <c r="J310" i="15"/>
  <c r="G310" i="15"/>
  <c r="L310" i="15"/>
  <c r="H311" i="15"/>
  <c r="J311" i="15"/>
  <c r="G311" i="15"/>
  <c r="L311" i="15"/>
  <c r="H312" i="15"/>
  <c r="J312" i="15"/>
  <c r="G312" i="15"/>
  <c r="L312" i="15"/>
  <c r="H313" i="15"/>
  <c r="J313" i="15"/>
  <c r="G313" i="15"/>
  <c r="L313" i="15"/>
  <c r="H314" i="15"/>
  <c r="J314" i="15"/>
  <c r="G314" i="15"/>
  <c r="L314" i="15"/>
  <c r="H315" i="15"/>
  <c r="J315" i="15"/>
  <c r="G315" i="15"/>
  <c r="L315" i="15"/>
  <c r="H316" i="15"/>
  <c r="J316" i="15"/>
  <c r="G316" i="15"/>
  <c r="L316" i="15"/>
  <c r="H317" i="15"/>
  <c r="J317" i="15"/>
  <c r="G317" i="15"/>
  <c r="L317" i="15"/>
  <c r="H318" i="15"/>
  <c r="J318" i="15"/>
  <c r="G318" i="15"/>
  <c r="L318" i="15"/>
  <c r="H319" i="15"/>
  <c r="J319" i="15"/>
  <c r="G319" i="15"/>
  <c r="L319" i="15"/>
  <c r="H320" i="15"/>
  <c r="J320" i="15"/>
  <c r="G320" i="15"/>
  <c r="L320" i="15"/>
  <c r="H321" i="15"/>
  <c r="J321" i="15"/>
  <c r="G321" i="15"/>
  <c r="L321" i="15"/>
  <c r="H322" i="15"/>
  <c r="J322" i="15"/>
  <c r="G322" i="15"/>
  <c r="L322" i="15"/>
  <c r="H323" i="15"/>
  <c r="J323" i="15"/>
  <c r="G323" i="15"/>
  <c r="L323" i="15"/>
  <c r="H324" i="15"/>
  <c r="J324" i="15"/>
  <c r="G324" i="15"/>
  <c r="L324" i="15"/>
  <c r="H325" i="15"/>
  <c r="J325" i="15"/>
  <c r="G325" i="15"/>
  <c r="L325" i="15"/>
  <c r="H326" i="15"/>
  <c r="J326" i="15"/>
  <c r="G326" i="15"/>
  <c r="L326" i="15"/>
  <c r="H327" i="15"/>
  <c r="J327" i="15"/>
  <c r="G327" i="15"/>
  <c r="L327" i="15"/>
  <c r="H328" i="15"/>
  <c r="J328" i="15"/>
  <c r="G328" i="15"/>
  <c r="L328" i="15"/>
  <c r="H329" i="15"/>
  <c r="J329" i="15"/>
  <c r="G329" i="15"/>
  <c r="L329" i="15"/>
  <c r="H330" i="15"/>
  <c r="J330" i="15"/>
  <c r="G330" i="15"/>
  <c r="L330" i="15"/>
  <c r="H331" i="15"/>
  <c r="J331" i="15"/>
  <c r="G331" i="15"/>
  <c r="L331" i="15"/>
  <c r="H332" i="15"/>
  <c r="J332" i="15"/>
  <c r="G332" i="15"/>
  <c r="L332" i="15"/>
  <c r="H333" i="15"/>
  <c r="J333" i="15"/>
  <c r="G333" i="15"/>
  <c r="L333" i="15"/>
  <c r="H334" i="15"/>
  <c r="J334" i="15"/>
  <c r="G334" i="15"/>
  <c r="L334" i="15"/>
  <c r="H335" i="15"/>
  <c r="J335" i="15"/>
  <c r="G335" i="15"/>
  <c r="L335" i="15"/>
  <c r="H336" i="15"/>
  <c r="J336" i="15"/>
  <c r="G336" i="15"/>
  <c r="L336" i="15"/>
  <c r="H337" i="15"/>
  <c r="J337" i="15"/>
  <c r="G337" i="15"/>
  <c r="L337" i="15"/>
  <c r="H338" i="15"/>
  <c r="J338" i="15"/>
  <c r="G338" i="15"/>
  <c r="L338" i="15"/>
  <c r="H339" i="15"/>
  <c r="J339" i="15"/>
  <c r="G339" i="15"/>
  <c r="L339" i="15"/>
  <c r="H340" i="15"/>
  <c r="J340" i="15"/>
  <c r="G340" i="15"/>
  <c r="L340" i="15"/>
  <c r="H341" i="15"/>
  <c r="J341" i="15"/>
  <c r="G341" i="15"/>
  <c r="L341" i="15"/>
  <c r="H346" i="15"/>
  <c r="J346" i="15"/>
  <c r="G346" i="15"/>
  <c r="L346" i="15"/>
  <c r="H347" i="15"/>
  <c r="J347" i="15"/>
  <c r="G347" i="15"/>
  <c r="L347" i="15"/>
  <c r="H348" i="15"/>
  <c r="J348" i="15"/>
  <c r="G348" i="15"/>
  <c r="L348" i="15"/>
  <c r="H349" i="15"/>
  <c r="J349" i="15"/>
  <c r="G349" i="15"/>
  <c r="L349" i="15"/>
  <c r="H350" i="15"/>
  <c r="J350" i="15"/>
  <c r="G350" i="15"/>
  <c r="L350" i="15"/>
  <c r="H351" i="15"/>
  <c r="J351" i="15"/>
  <c r="G351" i="15"/>
  <c r="L351" i="15"/>
  <c r="H352" i="15"/>
  <c r="J352" i="15"/>
  <c r="G352" i="15"/>
  <c r="L352" i="15"/>
  <c r="H353" i="15"/>
  <c r="J353" i="15"/>
  <c r="G353" i="15"/>
  <c r="L353" i="15"/>
  <c r="H354" i="15"/>
  <c r="J354" i="15"/>
  <c r="G354" i="15"/>
  <c r="L354" i="15"/>
  <c r="H355" i="15"/>
  <c r="J355" i="15"/>
  <c r="G355" i="15"/>
  <c r="L355" i="15"/>
  <c r="H356" i="15"/>
  <c r="J356" i="15"/>
  <c r="G356" i="15"/>
  <c r="L356" i="15"/>
  <c r="H357" i="15"/>
  <c r="J357" i="15"/>
  <c r="G357" i="15"/>
  <c r="L357" i="15"/>
  <c r="H358" i="15"/>
  <c r="J358" i="15"/>
  <c r="G358" i="15"/>
  <c r="L358" i="15"/>
  <c r="H359" i="15"/>
  <c r="J359" i="15"/>
  <c r="G359" i="15"/>
  <c r="L359" i="15"/>
  <c r="H360" i="15"/>
  <c r="J360" i="15"/>
  <c r="G360" i="15"/>
  <c r="L360" i="15"/>
  <c r="H361" i="15"/>
  <c r="J361" i="15"/>
  <c r="G361" i="15"/>
  <c r="L361" i="15"/>
  <c r="H362" i="15"/>
  <c r="J362" i="15"/>
  <c r="G362" i="15"/>
  <c r="L362" i="15"/>
  <c r="H363" i="15"/>
  <c r="J363" i="15"/>
  <c r="G363" i="15"/>
  <c r="L363" i="15"/>
  <c r="H364" i="15"/>
  <c r="J364" i="15"/>
  <c r="G364" i="15"/>
  <c r="L364" i="15"/>
  <c r="H365" i="15"/>
  <c r="J365" i="15"/>
  <c r="G365" i="15"/>
  <c r="L365" i="15"/>
  <c r="H366" i="15"/>
  <c r="J366" i="15"/>
  <c r="G366" i="15"/>
  <c r="L366" i="15"/>
  <c r="H367" i="15"/>
  <c r="J367" i="15"/>
  <c r="G367" i="15"/>
  <c r="L367" i="15"/>
  <c r="H368" i="15"/>
  <c r="J368" i="15"/>
  <c r="G368" i="15"/>
  <c r="L368" i="15"/>
  <c r="H369" i="15"/>
  <c r="J369" i="15"/>
  <c r="G369" i="15"/>
  <c r="L369" i="15"/>
  <c r="H370" i="15"/>
  <c r="J370" i="15"/>
  <c r="G370" i="15"/>
  <c r="L370" i="15"/>
  <c r="H371" i="15"/>
  <c r="J371" i="15"/>
  <c r="G371" i="15"/>
  <c r="L371" i="15"/>
  <c r="H372" i="15"/>
  <c r="J372" i="15"/>
  <c r="G372" i="15"/>
  <c r="L372" i="15"/>
  <c r="H373" i="15"/>
  <c r="J373" i="15"/>
  <c r="G373" i="15"/>
  <c r="L373" i="15"/>
  <c r="H374" i="15"/>
  <c r="J374" i="15"/>
  <c r="G374" i="15"/>
  <c r="L374" i="15"/>
  <c r="H375" i="15"/>
  <c r="J375" i="15"/>
  <c r="G375" i="15"/>
  <c r="L375" i="15"/>
  <c r="H376" i="15"/>
  <c r="J376" i="15"/>
  <c r="G376" i="15"/>
  <c r="L376" i="15"/>
  <c r="H377" i="15"/>
  <c r="J377" i="15"/>
  <c r="G377" i="15"/>
  <c r="L377" i="15"/>
  <c r="H378" i="15"/>
  <c r="J378" i="15"/>
  <c r="G378" i="15"/>
  <c r="L378" i="15"/>
  <c r="H379" i="15"/>
  <c r="J379" i="15"/>
  <c r="G379" i="15"/>
  <c r="L379" i="15"/>
  <c r="H380" i="15"/>
  <c r="J380" i="15"/>
  <c r="G380" i="15"/>
  <c r="L380" i="15"/>
  <c r="H381" i="15"/>
  <c r="J381" i="15"/>
  <c r="G381" i="15"/>
  <c r="L381" i="15"/>
  <c r="H382" i="15"/>
  <c r="J382" i="15"/>
  <c r="G382" i="15"/>
  <c r="L382" i="15"/>
  <c r="H383" i="15"/>
  <c r="J383" i="15"/>
  <c r="G383" i="15"/>
  <c r="L383" i="15"/>
  <c r="H384" i="15"/>
  <c r="J384" i="15"/>
  <c r="G384" i="15"/>
  <c r="L384" i="15"/>
  <c r="H385" i="15"/>
  <c r="J385" i="15"/>
  <c r="G385" i="15"/>
  <c r="L385" i="15"/>
  <c r="H386" i="15"/>
  <c r="J386" i="15"/>
  <c r="G386" i="15"/>
  <c r="L386" i="15"/>
  <c r="H387" i="15"/>
  <c r="J387" i="15"/>
  <c r="G387" i="15"/>
  <c r="L387" i="15"/>
  <c r="H388" i="15"/>
  <c r="J388" i="15"/>
  <c r="G388" i="15"/>
  <c r="L388" i="15"/>
  <c r="H389" i="15"/>
  <c r="J389" i="15"/>
  <c r="G389" i="15"/>
  <c r="L389" i="15"/>
  <c r="H390" i="15"/>
  <c r="J390" i="15"/>
  <c r="G390" i="15"/>
  <c r="L390" i="15"/>
  <c r="H391" i="15"/>
  <c r="J391" i="15"/>
  <c r="G391" i="15"/>
  <c r="L391" i="15"/>
  <c r="H392" i="15"/>
  <c r="J392" i="15"/>
  <c r="G392" i="15"/>
  <c r="L392" i="15"/>
  <c r="H393" i="15"/>
  <c r="J393" i="15"/>
  <c r="G393" i="15"/>
  <c r="L393" i="15"/>
  <c r="H394" i="15"/>
  <c r="J394" i="15"/>
  <c r="G394" i="15"/>
  <c r="L394" i="15"/>
  <c r="H395" i="15"/>
  <c r="J395" i="15"/>
  <c r="G395" i="15"/>
  <c r="L395" i="15"/>
  <c r="H396" i="15"/>
  <c r="J396" i="15"/>
  <c r="G396" i="15"/>
  <c r="L396" i="15"/>
  <c r="H397" i="15"/>
  <c r="J397" i="15"/>
  <c r="G397" i="15"/>
  <c r="L397" i="15"/>
  <c r="H398" i="15"/>
  <c r="J398" i="15"/>
  <c r="G398" i="15"/>
  <c r="L398" i="15"/>
  <c r="H399" i="15"/>
  <c r="J399" i="15"/>
  <c r="G399" i="15"/>
  <c r="L399" i="15"/>
  <c r="H400" i="15"/>
  <c r="J400" i="15"/>
  <c r="G400" i="15"/>
  <c r="L400" i="15"/>
  <c r="H401" i="15"/>
  <c r="J401" i="15"/>
  <c r="G401" i="15"/>
  <c r="L401" i="15"/>
  <c r="H402" i="15"/>
  <c r="J402" i="15"/>
  <c r="G402" i="15"/>
  <c r="L402" i="15"/>
  <c r="H403" i="15"/>
  <c r="J403" i="15"/>
  <c r="G403" i="15"/>
  <c r="L403" i="15"/>
  <c r="H404" i="15"/>
  <c r="J404" i="15"/>
  <c r="G404" i="15"/>
  <c r="L404" i="15"/>
  <c r="H405" i="15"/>
  <c r="J405" i="15"/>
  <c r="G405" i="15"/>
  <c r="L405" i="15"/>
  <c r="H406" i="15"/>
  <c r="J406" i="15"/>
  <c r="G406" i="15"/>
  <c r="L406" i="15"/>
  <c r="H407" i="15"/>
  <c r="J407" i="15"/>
  <c r="G407" i="15"/>
  <c r="L407" i="15"/>
  <c r="H408" i="15"/>
  <c r="J408" i="15"/>
  <c r="G408" i="15"/>
  <c r="L408" i="15"/>
  <c r="H409" i="15"/>
  <c r="J409" i="15"/>
  <c r="G409" i="15"/>
  <c r="L409" i="15"/>
  <c r="H410" i="15"/>
  <c r="J410" i="15"/>
  <c r="G410" i="15"/>
  <c r="L410" i="15"/>
  <c r="H411" i="15"/>
  <c r="J411" i="15"/>
  <c r="G411" i="15"/>
  <c r="L411" i="15"/>
  <c r="H412" i="15"/>
  <c r="J412" i="15"/>
  <c r="G412" i="15"/>
  <c r="L412" i="15"/>
  <c r="H413" i="15"/>
  <c r="J413" i="15"/>
  <c r="G413" i="15"/>
  <c r="L413" i="15"/>
  <c r="H414" i="15"/>
  <c r="J414" i="15"/>
  <c r="G414" i="15"/>
  <c r="L414" i="15"/>
  <c r="H415" i="15"/>
  <c r="J415" i="15"/>
  <c r="G415" i="15"/>
  <c r="L415" i="15"/>
  <c r="H416" i="15"/>
  <c r="J416" i="15"/>
  <c r="G416" i="15"/>
  <c r="L416" i="15"/>
  <c r="H417" i="15"/>
  <c r="J417" i="15"/>
  <c r="G417" i="15"/>
  <c r="L417" i="15"/>
  <c r="H418" i="15"/>
  <c r="J418" i="15"/>
  <c r="G418" i="15"/>
  <c r="L418" i="15"/>
  <c r="H419" i="15"/>
  <c r="J419" i="15"/>
  <c r="G419" i="15"/>
  <c r="L419" i="15"/>
  <c r="H420" i="15"/>
  <c r="J420" i="15"/>
  <c r="G420" i="15"/>
  <c r="L420" i="15"/>
  <c r="H421" i="15"/>
  <c r="J421" i="15"/>
  <c r="G421" i="15"/>
  <c r="L421" i="15"/>
  <c r="H422" i="15"/>
  <c r="J422" i="15"/>
  <c r="G422" i="15"/>
  <c r="L422" i="15"/>
  <c r="H423" i="15"/>
  <c r="J423" i="15"/>
  <c r="G423" i="15"/>
  <c r="L423" i="15"/>
  <c r="H424" i="15"/>
  <c r="J424" i="15"/>
  <c r="G424" i="15"/>
  <c r="L424" i="15"/>
  <c r="H425" i="15"/>
  <c r="J425" i="15"/>
  <c r="G425" i="15"/>
  <c r="L425" i="15"/>
  <c r="H426" i="15"/>
  <c r="J426" i="15"/>
  <c r="G426" i="15"/>
  <c r="L426" i="15"/>
  <c r="H427" i="15"/>
  <c r="J427" i="15"/>
  <c r="G427" i="15"/>
  <c r="L427" i="15"/>
  <c r="H428" i="15"/>
  <c r="J428" i="15"/>
  <c r="G428" i="15"/>
  <c r="L428" i="15"/>
  <c r="H429" i="15"/>
  <c r="J429" i="15"/>
  <c r="G429" i="15"/>
  <c r="L429" i="15"/>
  <c r="H430" i="15"/>
  <c r="J430" i="15"/>
  <c r="G430" i="15"/>
  <c r="L430" i="15"/>
  <c r="H431" i="15"/>
  <c r="J431" i="15"/>
  <c r="G431" i="15"/>
  <c r="L431" i="15"/>
  <c r="H432" i="15"/>
  <c r="J432" i="15"/>
  <c r="G432" i="15"/>
  <c r="L432" i="15"/>
  <c r="H433" i="15"/>
  <c r="J433" i="15"/>
  <c r="G433" i="15"/>
  <c r="L433" i="15"/>
  <c r="H434" i="15"/>
  <c r="J434" i="15"/>
  <c r="G434" i="15"/>
  <c r="L434" i="15"/>
  <c r="H435" i="15"/>
  <c r="J435" i="15"/>
  <c r="G435" i="15"/>
  <c r="L435" i="15"/>
  <c r="H436" i="15"/>
  <c r="J436" i="15"/>
  <c r="G436" i="15"/>
  <c r="L436" i="15"/>
  <c r="H437" i="15"/>
  <c r="J437" i="15"/>
  <c r="G437" i="15"/>
  <c r="L437" i="15"/>
  <c r="H438" i="15"/>
  <c r="J438" i="15"/>
  <c r="G438" i="15"/>
  <c r="L438" i="15"/>
  <c r="H439" i="15"/>
  <c r="J439" i="15"/>
  <c r="G439" i="15"/>
  <c r="L439" i="15"/>
  <c r="H440" i="15"/>
  <c r="J440" i="15"/>
  <c r="G440" i="15"/>
  <c r="L440" i="15"/>
  <c r="H441" i="15"/>
  <c r="J441" i="15"/>
  <c r="G441" i="15"/>
  <c r="L441" i="15"/>
  <c r="H442" i="15"/>
  <c r="J442" i="15"/>
  <c r="G442" i="15"/>
  <c r="L442" i="15"/>
  <c r="H443" i="15"/>
  <c r="J443" i="15"/>
  <c r="G443" i="15"/>
  <c r="L443" i="15"/>
  <c r="H444" i="15"/>
  <c r="J444" i="15"/>
  <c r="G444" i="15"/>
  <c r="L444" i="15"/>
  <c r="H445" i="15"/>
  <c r="J445" i="15"/>
  <c r="G445" i="15"/>
  <c r="L445" i="15"/>
  <c r="H446" i="15"/>
  <c r="J446" i="15"/>
  <c r="G446" i="15"/>
  <c r="L446" i="15"/>
  <c r="H447" i="15"/>
  <c r="J447" i="15"/>
  <c r="G447" i="15"/>
  <c r="L447" i="15"/>
  <c r="H448" i="15"/>
  <c r="J448" i="15"/>
  <c r="G448" i="15"/>
  <c r="L448" i="15"/>
  <c r="H449" i="15"/>
  <c r="J449" i="15"/>
  <c r="G449" i="15"/>
  <c r="L449" i="15"/>
  <c r="H450" i="15"/>
  <c r="J450" i="15"/>
  <c r="G450" i="15"/>
  <c r="L450" i="15"/>
  <c r="H451" i="15"/>
  <c r="J451" i="15"/>
  <c r="G451" i="15"/>
  <c r="L451" i="15"/>
  <c r="H452" i="15"/>
  <c r="J452" i="15"/>
  <c r="G452" i="15"/>
  <c r="L452" i="15"/>
  <c r="H453" i="15"/>
  <c r="J453" i="15"/>
  <c r="G453" i="15"/>
  <c r="L453" i="15"/>
  <c r="H454" i="15"/>
  <c r="J454" i="15"/>
  <c r="G454" i="15"/>
  <c r="L454" i="15"/>
  <c r="H455" i="15"/>
  <c r="J455" i="15"/>
  <c r="G455" i="15"/>
  <c r="L455" i="15"/>
  <c r="H456" i="15"/>
  <c r="J456" i="15"/>
  <c r="G456" i="15"/>
  <c r="L456" i="15"/>
  <c r="H457" i="15"/>
  <c r="J457" i="15"/>
  <c r="G457" i="15"/>
  <c r="L457" i="15"/>
  <c r="H458" i="15"/>
  <c r="J458" i="15"/>
  <c r="G458" i="15"/>
  <c r="L458" i="15"/>
  <c r="H459" i="15"/>
  <c r="J459" i="15"/>
  <c r="G459" i="15"/>
  <c r="L459" i="15"/>
  <c r="H460" i="15"/>
  <c r="J460" i="15"/>
  <c r="G460" i="15"/>
  <c r="L460" i="15"/>
  <c r="H461" i="15"/>
  <c r="J461" i="15"/>
  <c r="G461" i="15"/>
  <c r="L461" i="15"/>
  <c r="H462" i="15"/>
  <c r="J462" i="15"/>
  <c r="G462" i="15"/>
  <c r="L462" i="15"/>
  <c r="H463" i="15"/>
  <c r="J463" i="15"/>
  <c r="G463" i="15"/>
  <c r="L463" i="15"/>
  <c r="H464" i="15"/>
  <c r="J464" i="15"/>
  <c r="G464" i="15"/>
  <c r="L464" i="15"/>
  <c r="H465" i="15"/>
  <c r="J465" i="15"/>
  <c r="G465" i="15"/>
  <c r="L465" i="15"/>
  <c r="H466" i="15"/>
  <c r="J466" i="15"/>
  <c r="G466" i="15"/>
  <c r="L466" i="15"/>
  <c r="H467" i="15"/>
  <c r="J467" i="15"/>
  <c r="G467" i="15"/>
  <c r="L467" i="15"/>
  <c r="H468" i="15"/>
  <c r="J468" i="15"/>
  <c r="G468" i="15"/>
  <c r="L468" i="15"/>
  <c r="H469" i="15"/>
  <c r="J469" i="15"/>
  <c r="G469" i="15"/>
  <c r="L469" i="15"/>
  <c r="H470" i="15"/>
  <c r="J470" i="15"/>
  <c r="G470" i="15"/>
  <c r="L470" i="15"/>
  <c r="H471" i="15"/>
  <c r="J471" i="15"/>
  <c r="G471" i="15"/>
  <c r="L471" i="15"/>
  <c r="H472" i="15"/>
  <c r="J472" i="15"/>
  <c r="G472" i="15"/>
  <c r="L472" i="15"/>
  <c r="H473" i="15"/>
  <c r="J473" i="15"/>
  <c r="G473" i="15"/>
  <c r="L473" i="15"/>
  <c r="H474" i="15"/>
  <c r="J474" i="15"/>
  <c r="G474" i="15"/>
  <c r="L474" i="15"/>
  <c r="H475" i="15"/>
  <c r="J475" i="15"/>
  <c r="G475" i="15"/>
  <c r="L475" i="15"/>
  <c r="H476" i="15"/>
  <c r="J476" i="15"/>
  <c r="G476" i="15"/>
  <c r="L476" i="15"/>
  <c r="H477" i="15"/>
  <c r="J477" i="15"/>
  <c r="G477" i="15"/>
  <c r="L477" i="15"/>
  <c r="H478" i="15"/>
  <c r="J478" i="15"/>
  <c r="G478" i="15"/>
  <c r="L478" i="15"/>
  <c r="H479" i="15"/>
  <c r="J479" i="15"/>
  <c r="G479" i="15"/>
  <c r="L479" i="15"/>
  <c r="H480" i="15"/>
  <c r="J480" i="15"/>
  <c r="G480" i="15"/>
  <c r="L480" i="15"/>
  <c r="H481" i="15"/>
  <c r="J481" i="15"/>
  <c r="G481" i="15"/>
  <c r="L481" i="15"/>
  <c r="H482" i="15"/>
  <c r="J482" i="15"/>
  <c r="G482" i="15"/>
  <c r="L482" i="15"/>
  <c r="H483" i="15"/>
  <c r="J483" i="15"/>
  <c r="G483" i="15"/>
  <c r="L483" i="15"/>
  <c r="H484" i="15"/>
  <c r="J484" i="15"/>
  <c r="G484" i="15"/>
  <c r="L484" i="15"/>
  <c r="H485" i="15"/>
  <c r="J485" i="15"/>
  <c r="G485" i="15"/>
  <c r="L485" i="15"/>
  <c r="H486" i="15"/>
  <c r="J486" i="15"/>
  <c r="G486" i="15"/>
  <c r="L486" i="15"/>
  <c r="H487" i="15"/>
  <c r="J487" i="15"/>
  <c r="G487" i="15"/>
  <c r="L487" i="15"/>
  <c r="H488" i="15"/>
  <c r="J488" i="15"/>
  <c r="G488" i="15"/>
  <c r="L488" i="15"/>
  <c r="H489" i="15"/>
  <c r="J489" i="15"/>
  <c r="G489" i="15"/>
  <c r="L489" i="15"/>
  <c r="H490" i="15"/>
  <c r="J490" i="15"/>
  <c r="G490" i="15"/>
  <c r="L490" i="15"/>
  <c r="H491" i="15"/>
  <c r="J491" i="15"/>
  <c r="G491" i="15"/>
  <c r="L491" i="15"/>
  <c r="H492" i="15"/>
  <c r="J492" i="15"/>
  <c r="G492" i="15"/>
  <c r="L492" i="15"/>
  <c r="H493" i="15"/>
  <c r="J493" i="15"/>
  <c r="G493" i="15"/>
  <c r="L493" i="15"/>
  <c r="H494" i="15"/>
  <c r="J494" i="15"/>
  <c r="G494" i="15"/>
  <c r="L494" i="15"/>
  <c r="H495" i="15"/>
  <c r="J495" i="15"/>
  <c r="G495" i="15"/>
  <c r="L495" i="15"/>
  <c r="H496" i="15"/>
  <c r="J496" i="15"/>
  <c r="G496" i="15"/>
  <c r="L496" i="15"/>
  <c r="H497" i="15"/>
  <c r="J497" i="15"/>
  <c r="G497" i="15"/>
  <c r="L497" i="15"/>
  <c r="H498" i="15"/>
  <c r="J498" i="15"/>
  <c r="G498" i="15"/>
  <c r="L498" i="15"/>
  <c r="H499" i="15"/>
  <c r="J499" i="15"/>
  <c r="G499" i="15"/>
  <c r="L499" i="15"/>
  <c r="H500" i="15"/>
  <c r="J500" i="15"/>
  <c r="G500" i="15"/>
  <c r="L500" i="15"/>
  <c r="H501" i="15"/>
  <c r="J501" i="15"/>
  <c r="G501" i="15"/>
  <c r="L501" i="15"/>
  <c r="H502" i="15"/>
  <c r="J502" i="15"/>
  <c r="G502" i="15"/>
  <c r="L502" i="15"/>
  <c r="H503" i="15"/>
  <c r="J503" i="15"/>
  <c r="G503" i="15"/>
  <c r="L503" i="15"/>
  <c r="H504" i="15"/>
  <c r="J504" i="15"/>
  <c r="G504" i="15"/>
  <c r="L504" i="15"/>
  <c r="H505" i="15"/>
  <c r="J505" i="15"/>
  <c r="G505" i="15"/>
  <c r="L505" i="15"/>
  <c r="H506" i="15"/>
  <c r="J506" i="15"/>
  <c r="G506" i="15"/>
  <c r="L506" i="15"/>
  <c r="H507" i="15"/>
  <c r="J507" i="15"/>
  <c r="G507" i="15"/>
  <c r="L507" i="15"/>
  <c r="H508" i="15"/>
  <c r="J508" i="15"/>
  <c r="G508" i="15"/>
  <c r="L508" i="15"/>
  <c r="H509" i="15"/>
  <c r="J509" i="15"/>
  <c r="G509" i="15"/>
  <c r="L509" i="15"/>
  <c r="H510" i="15"/>
  <c r="J510" i="15"/>
  <c r="G510" i="15"/>
  <c r="L510" i="15"/>
  <c r="H511" i="15"/>
  <c r="J511" i="15"/>
  <c r="G511" i="15"/>
  <c r="L511" i="15"/>
  <c r="H512" i="15"/>
  <c r="J512" i="15"/>
  <c r="G512" i="15"/>
  <c r="L512" i="15"/>
  <c r="H513" i="15"/>
  <c r="J513" i="15"/>
  <c r="G513" i="15"/>
  <c r="L513" i="15"/>
  <c r="H514" i="15"/>
  <c r="J514" i="15"/>
  <c r="G514" i="15"/>
  <c r="L514" i="15"/>
  <c r="H515" i="15"/>
  <c r="J515" i="15"/>
  <c r="G515" i="15"/>
  <c r="L515" i="15"/>
  <c r="H516" i="15"/>
  <c r="J516" i="15"/>
  <c r="G516" i="15"/>
  <c r="L516" i="15"/>
  <c r="H517" i="15"/>
  <c r="J517" i="15"/>
  <c r="G517" i="15"/>
  <c r="L517" i="15"/>
  <c r="H518" i="15"/>
  <c r="J518" i="15"/>
  <c r="G518" i="15"/>
  <c r="L518" i="15"/>
  <c r="H519" i="15"/>
  <c r="J519" i="15"/>
  <c r="G519" i="15"/>
  <c r="L519" i="15"/>
  <c r="H520" i="15"/>
  <c r="J520" i="15"/>
  <c r="G520" i="15"/>
  <c r="L520" i="15"/>
  <c r="H521" i="15"/>
  <c r="J521" i="15"/>
  <c r="G521" i="15"/>
  <c r="L521" i="15"/>
  <c r="H522" i="15"/>
  <c r="J522" i="15"/>
  <c r="G522" i="15"/>
  <c r="L522" i="15"/>
  <c r="H523" i="15"/>
  <c r="J523" i="15"/>
  <c r="G523" i="15"/>
  <c r="L523" i="15"/>
  <c r="H524" i="15"/>
  <c r="J524" i="15"/>
  <c r="G524" i="15"/>
  <c r="L524" i="15"/>
  <c r="H525" i="15"/>
  <c r="J525" i="15"/>
  <c r="G525" i="15"/>
  <c r="L525" i="15"/>
  <c r="H526" i="15"/>
  <c r="J526" i="15"/>
  <c r="G526" i="15"/>
  <c r="L526" i="15"/>
  <c r="H527" i="15"/>
  <c r="J527" i="15"/>
  <c r="G527" i="15"/>
  <c r="L527" i="15"/>
  <c r="H528" i="15"/>
  <c r="J528" i="15"/>
  <c r="G528" i="15"/>
  <c r="L528" i="15"/>
  <c r="H529" i="15"/>
  <c r="J529" i="15"/>
  <c r="G529" i="15"/>
  <c r="L529" i="15"/>
  <c r="H530" i="15"/>
  <c r="J530" i="15"/>
  <c r="G530" i="15"/>
  <c r="L530" i="15"/>
  <c r="H531" i="15"/>
  <c r="J531" i="15"/>
  <c r="G531" i="15"/>
  <c r="L531" i="15"/>
  <c r="H532" i="15"/>
  <c r="J532" i="15"/>
  <c r="G532" i="15"/>
  <c r="L532" i="15"/>
  <c r="H533" i="15"/>
  <c r="J533" i="15"/>
  <c r="G533" i="15"/>
  <c r="L533" i="15"/>
  <c r="H534" i="15"/>
  <c r="J534" i="15"/>
  <c r="G534" i="15"/>
  <c r="L534" i="15"/>
  <c r="H535" i="15"/>
  <c r="J535" i="15"/>
  <c r="G535" i="15"/>
  <c r="L535" i="15"/>
  <c r="H536" i="15"/>
  <c r="J536" i="15"/>
  <c r="G536" i="15"/>
  <c r="L536" i="15"/>
  <c r="H537" i="15"/>
  <c r="J537" i="15"/>
  <c r="G537" i="15"/>
  <c r="L537" i="15"/>
  <c r="H538" i="15"/>
  <c r="J538" i="15"/>
  <c r="G538" i="15"/>
  <c r="L538" i="15"/>
  <c r="H539" i="15"/>
  <c r="J539" i="15"/>
  <c r="G539" i="15"/>
  <c r="L539" i="15"/>
  <c r="H540" i="15"/>
  <c r="J540" i="15"/>
  <c r="G540" i="15"/>
  <c r="L540" i="15"/>
  <c r="H541" i="15"/>
  <c r="J541" i="15"/>
  <c r="G541" i="15"/>
  <c r="L541" i="15"/>
  <c r="H542" i="15"/>
  <c r="J542" i="15"/>
  <c r="G542" i="15"/>
  <c r="L542" i="15"/>
  <c r="H543" i="15"/>
  <c r="J543" i="15"/>
  <c r="G543" i="15"/>
  <c r="L543" i="15"/>
  <c r="H544" i="15"/>
  <c r="J544" i="15"/>
  <c r="G544" i="15"/>
  <c r="L544" i="15"/>
  <c r="H545" i="15"/>
  <c r="J545" i="15"/>
  <c r="G545" i="15"/>
  <c r="L545" i="15"/>
  <c r="H546" i="15"/>
  <c r="J546" i="15"/>
  <c r="G546" i="15"/>
  <c r="L546" i="15"/>
  <c r="H547" i="15"/>
  <c r="J547" i="15"/>
  <c r="G547" i="15"/>
  <c r="L547" i="15"/>
  <c r="H548" i="15"/>
  <c r="J548" i="15"/>
  <c r="G548" i="15"/>
  <c r="L548" i="15"/>
  <c r="H549" i="15"/>
  <c r="J549" i="15"/>
  <c r="G549" i="15"/>
  <c r="L549" i="15"/>
  <c r="H550" i="15"/>
  <c r="J550" i="15"/>
  <c r="G550" i="15"/>
  <c r="L550" i="15"/>
  <c r="H551" i="15"/>
  <c r="J551" i="15"/>
  <c r="G551" i="15"/>
  <c r="L551" i="15"/>
  <c r="H552" i="15"/>
  <c r="J552" i="15"/>
  <c r="G552" i="15"/>
  <c r="L552" i="15"/>
  <c r="H553" i="15"/>
  <c r="J553" i="15"/>
  <c r="G553" i="15"/>
  <c r="L553" i="15"/>
  <c r="H554" i="15"/>
  <c r="J554" i="15"/>
  <c r="G554" i="15"/>
  <c r="L554" i="15"/>
  <c r="H555" i="15"/>
  <c r="J555" i="15"/>
  <c r="G555" i="15"/>
  <c r="L555" i="15"/>
  <c r="H556" i="15"/>
  <c r="J556" i="15"/>
  <c r="G556" i="15"/>
  <c r="L556" i="15"/>
  <c r="H557" i="15"/>
  <c r="J557" i="15"/>
  <c r="G557" i="15"/>
  <c r="L557" i="15"/>
  <c r="H558" i="15"/>
  <c r="J558" i="15"/>
  <c r="G558" i="15"/>
  <c r="L558" i="15"/>
  <c r="H559" i="15"/>
  <c r="J559" i="15"/>
  <c r="G559" i="15"/>
  <c r="L559" i="15"/>
  <c r="H560" i="15"/>
  <c r="J560" i="15"/>
  <c r="G560" i="15"/>
  <c r="L560" i="15"/>
  <c r="H561" i="15"/>
  <c r="J561" i="15"/>
  <c r="G561" i="15"/>
  <c r="L561" i="15"/>
  <c r="H562" i="15"/>
  <c r="J562" i="15"/>
  <c r="G562" i="15"/>
  <c r="L562" i="15"/>
  <c r="H563" i="15"/>
  <c r="J563" i="15"/>
  <c r="G563" i="15"/>
  <c r="L563" i="15"/>
  <c r="H564" i="15"/>
  <c r="J564" i="15"/>
  <c r="G564" i="15"/>
  <c r="L564" i="15"/>
  <c r="H565" i="15"/>
  <c r="J565" i="15"/>
  <c r="G565" i="15"/>
  <c r="L565" i="15"/>
  <c r="H566" i="15"/>
  <c r="J566" i="15"/>
  <c r="G566" i="15"/>
  <c r="L566" i="15"/>
  <c r="H567" i="15"/>
  <c r="J567" i="15"/>
  <c r="G567" i="15"/>
  <c r="L567" i="15"/>
  <c r="H568" i="15"/>
  <c r="J568" i="15"/>
  <c r="G568" i="15"/>
  <c r="L568" i="15"/>
  <c r="H569" i="15"/>
  <c r="J569" i="15"/>
  <c r="G569" i="15"/>
  <c r="L569" i="15"/>
  <c r="H570" i="15"/>
  <c r="J570" i="15"/>
  <c r="G570" i="15"/>
  <c r="L570" i="15"/>
  <c r="H571" i="15"/>
  <c r="J571" i="15"/>
  <c r="G571" i="15"/>
  <c r="L571" i="15"/>
  <c r="H572" i="15"/>
  <c r="J572" i="15"/>
  <c r="G572" i="15"/>
  <c r="L572" i="15"/>
  <c r="H573" i="15"/>
  <c r="J573" i="15"/>
  <c r="G573" i="15"/>
  <c r="L573" i="15"/>
  <c r="H574" i="15"/>
  <c r="J574" i="15"/>
  <c r="G574" i="15"/>
  <c r="L574" i="15"/>
  <c r="H575" i="15"/>
  <c r="J575" i="15"/>
  <c r="G575" i="15"/>
  <c r="L575" i="15"/>
  <c r="H576" i="15"/>
  <c r="J576" i="15"/>
  <c r="G576" i="15"/>
  <c r="L576" i="15"/>
  <c r="H577" i="15"/>
  <c r="J577" i="15"/>
  <c r="G577" i="15"/>
  <c r="L577" i="15"/>
  <c r="H578" i="15"/>
  <c r="J578" i="15"/>
  <c r="G578" i="15"/>
  <c r="L578" i="15"/>
  <c r="H579" i="15"/>
  <c r="J579" i="15"/>
  <c r="G579" i="15"/>
  <c r="L579" i="15"/>
  <c r="H580" i="15"/>
  <c r="J580" i="15"/>
  <c r="G580" i="15"/>
  <c r="L580" i="15"/>
  <c r="H581" i="15"/>
  <c r="J581" i="15"/>
  <c r="G581" i="15"/>
  <c r="L581" i="15"/>
  <c r="H582" i="15"/>
  <c r="J582" i="15"/>
  <c r="G582" i="15"/>
  <c r="L582" i="15"/>
  <c r="H583" i="15"/>
  <c r="J583" i="15"/>
  <c r="G583" i="15"/>
  <c r="L583" i="15"/>
  <c r="H584" i="15"/>
  <c r="J584" i="15"/>
  <c r="G584" i="15"/>
  <c r="L584" i="15"/>
  <c r="H585" i="15"/>
  <c r="J585" i="15"/>
  <c r="G585" i="15"/>
  <c r="L585" i="15"/>
  <c r="H586" i="15"/>
  <c r="J586" i="15"/>
  <c r="G586" i="15"/>
  <c r="L586" i="15"/>
  <c r="H587" i="15"/>
  <c r="J587" i="15"/>
  <c r="G587" i="15"/>
  <c r="L587" i="15"/>
  <c r="H588" i="15"/>
  <c r="J588" i="15"/>
  <c r="G588" i="15"/>
  <c r="L588" i="15"/>
  <c r="H589" i="15"/>
  <c r="J589" i="15"/>
  <c r="G589" i="15"/>
  <c r="L589" i="15"/>
  <c r="H590" i="15"/>
  <c r="J590" i="15"/>
  <c r="G590" i="15"/>
  <c r="L590" i="15"/>
  <c r="H591" i="15"/>
  <c r="J591" i="15"/>
  <c r="G591" i="15"/>
  <c r="L591" i="15"/>
  <c r="H592" i="15"/>
  <c r="J592" i="15"/>
  <c r="G592" i="15"/>
  <c r="L592" i="15"/>
  <c r="H593" i="15"/>
  <c r="J593" i="15"/>
  <c r="G593" i="15"/>
  <c r="L593" i="15"/>
  <c r="H594" i="15"/>
  <c r="J594" i="15"/>
  <c r="G594" i="15"/>
  <c r="L594" i="15"/>
  <c r="H595" i="15"/>
  <c r="J595" i="15"/>
  <c r="G595" i="15"/>
  <c r="L595" i="15"/>
  <c r="H596" i="15"/>
  <c r="J596" i="15"/>
  <c r="G596" i="15"/>
  <c r="L596" i="15"/>
  <c r="H597" i="15"/>
  <c r="J597" i="15"/>
  <c r="G597" i="15"/>
  <c r="L597" i="15"/>
  <c r="H598" i="15"/>
  <c r="J598" i="15"/>
  <c r="G598" i="15"/>
  <c r="L598" i="15"/>
  <c r="H599" i="15"/>
  <c r="J599" i="15"/>
  <c r="G599" i="15"/>
  <c r="L599" i="15"/>
  <c r="H600" i="15"/>
  <c r="J600" i="15"/>
  <c r="G600" i="15"/>
  <c r="L600" i="15"/>
  <c r="H601" i="15"/>
  <c r="J601" i="15"/>
  <c r="G601" i="15"/>
  <c r="L601" i="15"/>
  <c r="H602" i="15"/>
  <c r="J602" i="15"/>
  <c r="G602" i="15"/>
  <c r="L602" i="15"/>
  <c r="H603" i="15"/>
  <c r="J603" i="15"/>
  <c r="G603" i="15"/>
  <c r="L603" i="15"/>
  <c r="H604" i="15"/>
  <c r="J604" i="15"/>
  <c r="G604" i="15"/>
  <c r="L604" i="15"/>
  <c r="H605" i="15"/>
  <c r="J605" i="15"/>
  <c r="G605" i="15"/>
  <c r="L605" i="15"/>
  <c r="H606" i="15"/>
  <c r="J606" i="15"/>
  <c r="G606" i="15"/>
  <c r="L606" i="15"/>
  <c r="H607" i="15"/>
  <c r="J607" i="15"/>
  <c r="G607" i="15"/>
  <c r="L607" i="15"/>
  <c r="H608" i="15"/>
  <c r="J608" i="15"/>
  <c r="G608" i="15"/>
  <c r="L608" i="15"/>
  <c r="H609" i="15"/>
  <c r="J609" i="15"/>
  <c r="G609" i="15"/>
  <c r="L609" i="15"/>
  <c r="H610" i="15"/>
  <c r="J610" i="15"/>
  <c r="G610" i="15"/>
  <c r="L610" i="15"/>
  <c r="H611" i="15"/>
  <c r="J611" i="15"/>
  <c r="G611" i="15"/>
  <c r="L611" i="15"/>
  <c r="H612" i="15"/>
  <c r="J612" i="15"/>
  <c r="G612" i="15"/>
  <c r="L612" i="15"/>
  <c r="H613" i="15"/>
  <c r="J613" i="15"/>
  <c r="G613" i="15"/>
  <c r="L613" i="15"/>
  <c r="H614" i="15"/>
  <c r="J614" i="15"/>
  <c r="G614" i="15"/>
  <c r="L614" i="15"/>
  <c r="H615" i="15"/>
  <c r="J615" i="15"/>
  <c r="G615" i="15"/>
  <c r="L615" i="15"/>
  <c r="H616" i="15"/>
  <c r="J616" i="15"/>
  <c r="G616" i="15"/>
  <c r="L616" i="15"/>
  <c r="H617" i="15"/>
  <c r="J617" i="15"/>
  <c r="G617" i="15"/>
  <c r="L617" i="15"/>
  <c r="H618" i="15"/>
  <c r="J618" i="15"/>
  <c r="G618" i="15"/>
  <c r="L618" i="15"/>
  <c r="H619" i="15"/>
  <c r="J619" i="15"/>
  <c r="G619" i="15"/>
  <c r="L619" i="15"/>
  <c r="H620" i="15"/>
  <c r="J620" i="15"/>
  <c r="G620" i="15"/>
  <c r="L620" i="15"/>
  <c r="H621" i="15"/>
  <c r="J621" i="15"/>
  <c r="G621" i="15"/>
  <c r="L621" i="15"/>
  <c r="H622" i="15"/>
  <c r="J622" i="15"/>
  <c r="G622" i="15"/>
  <c r="L622" i="15"/>
  <c r="H623" i="15"/>
  <c r="J623" i="15"/>
  <c r="G623" i="15"/>
  <c r="L623" i="15"/>
  <c r="H624" i="15"/>
  <c r="J624" i="15"/>
  <c r="G624" i="15"/>
  <c r="L624" i="15"/>
  <c r="H625" i="15"/>
  <c r="J625" i="15"/>
  <c r="G625" i="15"/>
  <c r="L625" i="15"/>
  <c r="H626" i="15"/>
  <c r="J626" i="15"/>
  <c r="G626" i="15"/>
  <c r="L626" i="15"/>
  <c r="H627" i="15"/>
  <c r="J627" i="15"/>
  <c r="G627" i="15"/>
  <c r="L627" i="15"/>
  <c r="H628" i="15"/>
  <c r="J628" i="15"/>
  <c r="G628" i="15"/>
  <c r="L628" i="15"/>
  <c r="H629" i="15"/>
  <c r="J629" i="15"/>
  <c r="G629" i="15"/>
  <c r="L629" i="15"/>
  <c r="H630" i="15"/>
  <c r="J630" i="15"/>
  <c r="G630" i="15"/>
  <c r="L630" i="15"/>
  <c r="H631" i="15"/>
  <c r="J631" i="15"/>
  <c r="G631" i="15"/>
  <c r="L631" i="15"/>
  <c r="H632" i="15"/>
  <c r="J632" i="15"/>
  <c r="G632" i="15"/>
  <c r="L632" i="15"/>
  <c r="H633" i="15"/>
  <c r="J633" i="15"/>
  <c r="G633" i="15"/>
  <c r="L633" i="15"/>
  <c r="H634" i="15"/>
  <c r="J634" i="15"/>
  <c r="G634" i="15"/>
  <c r="L634" i="15"/>
  <c r="H635" i="15"/>
  <c r="J635" i="15"/>
  <c r="G635" i="15"/>
  <c r="L635" i="15"/>
  <c r="H636" i="15"/>
  <c r="J636" i="15"/>
  <c r="G636" i="15"/>
  <c r="L636" i="15"/>
  <c r="H637" i="15"/>
  <c r="J637" i="15"/>
  <c r="G637" i="15"/>
  <c r="L637" i="15"/>
  <c r="H638" i="15"/>
  <c r="J638" i="15"/>
  <c r="G638" i="15"/>
  <c r="L638" i="15"/>
  <c r="H639" i="15"/>
  <c r="J639" i="15"/>
  <c r="G639" i="15"/>
  <c r="L639" i="15"/>
  <c r="H640" i="15"/>
  <c r="J640" i="15"/>
  <c r="G640" i="15"/>
  <c r="L640" i="15"/>
  <c r="H641" i="15"/>
  <c r="J641" i="15"/>
  <c r="G641" i="15"/>
  <c r="L641" i="15"/>
  <c r="H642" i="15"/>
  <c r="J642" i="15"/>
  <c r="G642" i="15"/>
  <c r="L642" i="15"/>
  <c r="H643" i="15"/>
  <c r="J643" i="15"/>
  <c r="G643" i="15"/>
  <c r="L643" i="15"/>
  <c r="H644" i="15"/>
  <c r="J644" i="15"/>
  <c r="G644" i="15"/>
  <c r="L644" i="15"/>
  <c r="H645" i="15"/>
  <c r="J645" i="15"/>
  <c r="G645" i="15"/>
  <c r="L645" i="15"/>
  <c r="H646" i="15"/>
  <c r="J646" i="15"/>
  <c r="G646" i="15"/>
  <c r="L646" i="15"/>
  <c r="H647" i="15"/>
  <c r="J647" i="15"/>
  <c r="G647" i="15"/>
  <c r="L647" i="15"/>
  <c r="H648" i="15"/>
  <c r="J648" i="15"/>
  <c r="G648" i="15"/>
  <c r="L648" i="15"/>
  <c r="H649" i="15"/>
  <c r="J649" i="15"/>
  <c r="G649" i="15"/>
  <c r="L649" i="15"/>
  <c r="H650" i="15"/>
  <c r="J650" i="15"/>
  <c r="G650" i="15"/>
  <c r="L650" i="15"/>
  <c r="H651" i="15"/>
  <c r="J651" i="15"/>
  <c r="G651" i="15"/>
  <c r="L651" i="15"/>
  <c r="H652" i="15"/>
  <c r="J652" i="15"/>
  <c r="G652" i="15"/>
  <c r="L652" i="15"/>
  <c r="H653" i="15"/>
  <c r="J653" i="15"/>
  <c r="G653" i="15"/>
  <c r="L653" i="15"/>
  <c r="H654" i="15"/>
  <c r="J654" i="15"/>
  <c r="G654" i="15"/>
  <c r="L654" i="15"/>
  <c r="H655" i="15"/>
  <c r="J655" i="15"/>
  <c r="G655" i="15"/>
  <c r="L655" i="15"/>
  <c r="H656" i="15"/>
  <c r="J656" i="15"/>
  <c r="G656" i="15"/>
  <c r="L656" i="15"/>
  <c r="H657" i="15"/>
  <c r="J657" i="15"/>
  <c r="G657" i="15"/>
  <c r="L657" i="15"/>
  <c r="H658" i="15"/>
  <c r="J658" i="15"/>
  <c r="G658" i="15"/>
  <c r="L658" i="15"/>
  <c r="H659" i="15"/>
  <c r="J659" i="15"/>
  <c r="G659" i="15"/>
  <c r="L659" i="15"/>
  <c r="H660" i="15"/>
  <c r="J660" i="15"/>
  <c r="G660" i="15"/>
  <c r="L660" i="15"/>
  <c r="H661" i="15"/>
  <c r="J661" i="15"/>
  <c r="G661" i="15"/>
  <c r="L661" i="15"/>
  <c r="H662" i="15"/>
  <c r="J662" i="15"/>
  <c r="G662" i="15"/>
  <c r="L662" i="15"/>
  <c r="H663" i="15"/>
  <c r="J663" i="15"/>
  <c r="G663" i="15"/>
  <c r="L663" i="15"/>
  <c r="H664" i="15"/>
  <c r="J664" i="15"/>
  <c r="G664" i="15"/>
  <c r="L664" i="15"/>
  <c r="H665" i="15"/>
  <c r="J665" i="15"/>
  <c r="G665" i="15"/>
  <c r="L665" i="15"/>
  <c r="H666" i="15"/>
  <c r="J666" i="15"/>
  <c r="G666" i="15"/>
  <c r="L666" i="15"/>
  <c r="H667" i="15"/>
  <c r="J667" i="15"/>
  <c r="G667" i="15"/>
  <c r="L667" i="15"/>
  <c r="H668" i="15"/>
  <c r="J668" i="15"/>
  <c r="G668" i="15"/>
  <c r="L668" i="15"/>
  <c r="H669" i="15"/>
  <c r="J669" i="15"/>
  <c r="G669" i="15"/>
  <c r="L669" i="15"/>
  <c r="H670" i="15"/>
  <c r="J670" i="15"/>
  <c r="G670" i="15"/>
  <c r="L670" i="15"/>
  <c r="H671" i="15"/>
  <c r="J671" i="15"/>
  <c r="G671" i="15"/>
  <c r="L671" i="15"/>
  <c r="H672" i="15"/>
  <c r="J672" i="15"/>
  <c r="G672" i="15"/>
  <c r="L672" i="15"/>
  <c r="H673" i="15"/>
  <c r="J673" i="15"/>
  <c r="G673" i="15"/>
  <c r="L673" i="15"/>
  <c r="H674" i="15"/>
  <c r="J674" i="15"/>
  <c r="G674" i="15"/>
  <c r="L674" i="15"/>
  <c r="H675" i="15"/>
  <c r="J675" i="15"/>
  <c r="G675" i="15"/>
  <c r="L675" i="15"/>
  <c r="H676" i="15"/>
  <c r="J676" i="15"/>
  <c r="G676" i="15"/>
  <c r="L676" i="15"/>
  <c r="H677" i="15"/>
  <c r="J677" i="15"/>
  <c r="G677" i="15"/>
  <c r="L677" i="15"/>
  <c r="H678" i="15"/>
  <c r="J678" i="15"/>
  <c r="G678" i="15"/>
  <c r="L678" i="15"/>
  <c r="H679" i="15"/>
  <c r="J679" i="15"/>
  <c r="G679" i="15"/>
  <c r="L679" i="15"/>
  <c r="H680" i="15"/>
  <c r="J680" i="15"/>
  <c r="G680" i="15"/>
  <c r="L680" i="15"/>
  <c r="H681" i="15"/>
  <c r="J681" i="15"/>
  <c r="G681" i="15"/>
  <c r="L681" i="15"/>
  <c r="H682" i="15"/>
  <c r="J682" i="15"/>
  <c r="G682" i="15"/>
  <c r="L682" i="15"/>
  <c r="H683" i="15"/>
  <c r="J683" i="15"/>
  <c r="G683" i="15"/>
  <c r="L683" i="15"/>
  <c r="H684" i="15"/>
  <c r="J684" i="15"/>
  <c r="G684" i="15"/>
  <c r="L684" i="15"/>
  <c r="H685" i="15"/>
  <c r="J685" i="15"/>
  <c r="G685" i="15"/>
  <c r="L685" i="15"/>
  <c r="H686" i="15"/>
  <c r="J686" i="15"/>
  <c r="G686" i="15"/>
  <c r="L686" i="15"/>
  <c r="H687" i="15"/>
  <c r="J687" i="15"/>
  <c r="G687" i="15"/>
  <c r="L687" i="15"/>
  <c r="H688" i="15"/>
  <c r="J688" i="15"/>
  <c r="G688" i="15"/>
  <c r="L688" i="15"/>
  <c r="H689" i="15"/>
  <c r="J689" i="15"/>
  <c r="G689" i="15"/>
  <c r="L689" i="15"/>
  <c r="H690" i="15"/>
  <c r="J690" i="15"/>
  <c r="G690" i="15"/>
  <c r="L690" i="15"/>
  <c r="H691" i="15"/>
  <c r="J691" i="15"/>
  <c r="G691" i="15"/>
  <c r="L691" i="15"/>
  <c r="H692" i="15"/>
  <c r="J692" i="15"/>
  <c r="G692" i="15"/>
  <c r="L692" i="15"/>
  <c r="H693" i="15"/>
  <c r="J693" i="15"/>
  <c r="G693" i="15"/>
  <c r="L693" i="15"/>
  <c r="H694" i="15"/>
  <c r="J694" i="15"/>
  <c r="G694" i="15"/>
  <c r="L694" i="15"/>
  <c r="H695" i="15"/>
  <c r="J695" i="15"/>
  <c r="G695" i="15"/>
  <c r="L695" i="15"/>
  <c r="H696" i="15"/>
  <c r="J696" i="15"/>
  <c r="G696" i="15"/>
  <c r="L696" i="15"/>
  <c r="H697" i="15"/>
  <c r="J697" i="15"/>
  <c r="G697" i="15"/>
  <c r="L697" i="15"/>
  <c r="H698" i="15"/>
  <c r="J698" i="15"/>
  <c r="G698" i="15"/>
  <c r="L698" i="15"/>
  <c r="H699" i="15"/>
  <c r="J699" i="15"/>
  <c r="G699" i="15"/>
  <c r="L699" i="15"/>
  <c r="H700" i="15"/>
  <c r="J700" i="15"/>
  <c r="G700" i="15"/>
  <c r="L700" i="15"/>
  <c r="H701" i="15"/>
  <c r="J701" i="15"/>
  <c r="G701" i="15"/>
  <c r="L701" i="15"/>
  <c r="H702" i="15"/>
  <c r="J702" i="15"/>
  <c r="G702" i="15"/>
  <c r="L702" i="15"/>
  <c r="H703" i="15"/>
  <c r="J703" i="15"/>
  <c r="G703" i="15"/>
  <c r="L703" i="15"/>
  <c r="H704" i="15"/>
  <c r="J704" i="15"/>
  <c r="G704" i="15"/>
  <c r="L704" i="15"/>
  <c r="H705" i="15"/>
  <c r="J705" i="15"/>
  <c r="G705" i="15"/>
  <c r="L705" i="15"/>
  <c r="H706" i="15"/>
  <c r="J706" i="15"/>
  <c r="G706" i="15"/>
  <c r="L706" i="15"/>
  <c r="H707" i="15"/>
  <c r="J707" i="15"/>
  <c r="G707" i="15"/>
  <c r="L707" i="15"/>
  <c r="H708" i="15"/>
  <c r="J708" i="15"/>
  <c r="G708" i="15"/>
  <c r="L708" i="15"/>
  <c r="H709" i="15"/>
  <c r="J709" i="15"/>
  <c r="G709" i="15"/>
  <c r="L709" i="15"/>
  <c r="H710" i="15"/>
  <c r="J710" i="15"/>
  <c r="G710" i="15"/>
  <c r="L710" i="15"/>
  <c r="H711" i="15"/>
  <c r="J711" i="15"/>
  <c r="G711" i="15"/>
  <c r="L711" i="15"/>
  <c r="H712" i="15"/>
  <c r="J712" i="15"/>
  <c r="G712" i="15"/>
  <c r="L712" i="15"/>
  <c r="H713" i="15"/>
  <c r="J713" i="15"/>
  <c r="G713" i="15"/>
  <c r="L713" i="15"/>
  <c r="H714" i="15"/>
  <c r="J714" i="15"/>
  <c r="G714" i="15"/>
  <c r="L714" i="15"/>
  <c r="H715" i="15"/>
  <c r="J715" i="15"/>
  <c r="G715" i="15"/>
  <c r="L715" i="15"/>
  <c r="H716" i="15"/>
  <c r="J716" i="15"/>
  <c r="G716" i="15"/>
  <c r="L716" i="15"/>
  <c r="H717" i="15"/>
  <c r="J717" i="15"/>
  <c r="G717" i="15"/>
  <c r="L717" i="15"/>
  <c r="H718" i="15"/>
  <c r="J718" i="15"/>
  <c r="G718" i="15"/>
  <c r="L718" i="15"/>
  <c r="H719" i="15"/>
  <c r="J719" i="15"/>
  <c r="G719" i="15"/>
  <c r="L719" i="15"/>
  <c r="H720" i="15"/>
  <c r="J720" i="15"/>
  <c r="G720" i="15"/>
  <c r="L720" i="15"/>
  <c r="H721" i="15"/>
  <c r="J721" i="15"/>
  <c r="G721" i="15"/>
  <c r="L721" i="15"/>
  <c r="H722" i="15"/>
  <c r="J722" i="15"/>
  <c r="G722" i="15"/>
  <c r="L722" i="15"/>
  <c r="H723" i="15"/>
  <c r="J723" i="15"/>
  <c r="G723" i="15"/>
  <c r="L723" i="15"/>
  <c r="H724" i="15"/>
  <c r="J724" i="15"/>
  <c r="G724" i="15"/>
  <c r="L724" i="15"/>
  <c r="H725" i="15"/>
  <c r="J725" i="15"/>
  <c r="G725" i="15"/>
  <c r="L725" i="15"/>
  <c r="H726" i="15"/>
  <c r="J726" i="15"/>
  <c r="G726" i="15"/>
  <c r="L726" i="15"/>
  <c r="H727" i="15"/>
  <c r="J727" i="15"/>
  <c r="G727" i="15"/>
  <c r="L727" i="15"/>
  <c r="H728" i="15"/>
  <c r="J728" i="15"/>
  <c r="G728" i="15"/>
  <c r="L728" i="15"/>
  <c r="H729" i="15"/>
  <c r="J729" i="15"/>
  <c r="G729" i="15"/>
  <c r="L729" i="15"/>
  <c r="H730" i="15"/>
  <c r="J730" i="15"/>
  <c r="G730" i="15"/>
  <c r="L730" i="15"/>
  <c r="H731" i="15"/>
  <c r="J731" i="15"/>
  <c r="G731" i="15"/>
  <c r="L731" i="15"/>
  <c r="H732" i="15"/>
  <c r="J732" i="15"/>
  <c r="G732" i="15"/>
  <c r="L732" i="15"/>
  <c r="H733" i="15"/>
  <c r="J733" i="15"/>
  <c r="G733" i="15"/>
  <c r="L733" i="15"/>
  <c r="H734" i="15"/>
  <c r="J734" i="15"/>
  <c r="G734" i="15"/>
  <c r="L734" i="15"/>
  <c r="H735" i="15"/>
  <c r="J735" i="15"/>
  <c r="G735" i="15"/>
  <c r="L735" i="15"/>
  <c r="H736" i="15"/>
  <c r="J736" i="15"/>
  <c r="G736" i="15"/>
  <c r="L736" i="15"/>
  <c r="H737" i="15"/>
  <c r="J737" i="15"/>
  <c r="G737" i="15"/>
  <c r="L737" i="15"/>
  <c r="H738" i="15"/>
  <c r="J738" i="15"/>
  <c r="G738" i="15"/>
  <c r="L738" i="15"/>
  <c r="H739" i="15"/>
  <c r="J739" i="15"/>
  <c r="G739" i="15"/>
  <c r="L739" i="15"/>
  <c r="H740" i="15"/>
  <c r="J740" i="15"/>
  <c r="G740" i="15"/>
  <c r="L740" i="15"/>
  <c r="H741" i="15"/>
  <c r="J741" i="15"/>
  <c r="G741" i="15"/>
  <c r="L741" i="15"/>
  <c r="H742" i="15"/>
  <c r="J742" i="15"/>
  <c r="G742" i="15"/>
  <c r="L742" i="15"/>
  <c r="H743" i="15"/>
  <c r="J743" i="15"/>
  <c r="G743" i="15"/>
  <c r="L743" i="15"/>
  <c r="H744" i="15"/>
  <c r="J744" i="15"/>
  <c r="G744" i="15"/>
  <c r="L744" i="15"/>
  <c r="H745" i="15"/>
  <c r="J745" i="15"/>
  <c r="G745" i="15"/>
  <c r="L745" i="15"/>
  <c r="H746" i="15"/>
  <c r="J746" i="15"/>
  <c r="G746" i="15"/>
  <c r="L746" i="15"/>
  <c r="H747" i="15"/>
  <c r="J747" i="15"/>
  <c r="G747" i="15"/>
  <c r="L747" i="15"/>
  <c r="H748" i="15"/>
  <c r="J748" i="15"/>
  <c r="G748" i="15"/>
  <c r="L748" i="15"/>
  <c r="H749" i="15"/>
  <c r="J749" i="15"/>
  <c r="G749" i="15"/>
  <c r="L749" i="15"/>
  <c r="H750" i="15"/>
  <c r="J750" i="15"/>
  <c r="G750" i="15"/>
  <c r="L750" i="15"/>
  <c r="H751" i="15"/>
  <c r="J751" i="15"/>
  <c r="G751" i="15"/>
  <c r="L751" i="15"/>
  <c r="H752" i="15"/>
  <c r="J752" i="15"/>
  <c r="G752" i="15"/>
  <c r="L752" i="15"/>
  <c r="H753" i="15"/>
  <c r="J753" i="15"/>
  <c r="G753" i="15"/>
  <c r="L753" i="15"/>
  <c r="H754" i="15"/>
  <c r="J754" i="15"/>
  <c r="G754" i="15"/>
  <c r="L754" i="15"/>
  <c r="H755" i="15"/>
  <c r="J755" i="15"/>
  <c r="G755" i="15"/>
  <c r="L755" i="15"/>
  <c r="H756" i="15"/>
  <c r="J756" i="15"/>
  <c r="G756" i="15"/>
  <c r="L756" i="15"/>
  <c r="H757" i="15"/>
  <c r="J757" i="15"/>
  <c r="G757" i="15"/>
  <c r="L757" i="15"/>
  <c r="H758" i="15"/>
  <c r="J758" i="15"/>
  <c r="G758" i="15"/>
  <c r="L758" i="15"/>
  <c r="H759" i="15"/>
  <c r="J759" i="15"/>
  <c r="G759" i="15"/>
  <c r="L759" i="15"/>
  <c r="H760" i="15"/>
  <c r="J760" i="15"/>
  <c r="G760" i="15"/>
  <c r="L760" i="15"/>
  <c r="H761" i="15"/>
  <c r="J761" i="15"/>
  <c r="G761" i="15"/>
  <c r="L761" i="15"/>
  <c r="H762" i="15"/>
  <c r="J762" i="15"/>
  <c r="G762" i="15"/>
  <c r="L762" i="15"/>
  <c r="H763" i="15"/>
  <c r="J763" i="15"/>
  <c r="G763" i="15"/>
  <c r="L763" i="15"/>
  <c r="H764" i="15"/>
  <c r="J764" i="15"/>
  <c r="G764" i="15"/>
  <c r="L764" i="15"/>
  <c r="H765" i="15"/>
  <c r="J765" i="15"/>
  <c r="G765" i="15"/>
  <c r="L765" i="15"/>
  <c r="H766" i="15"/>
  <c r="J766" i="15"/>
  <c r="G766" i="15"/>
  <c r="L766" i="15"/>
  <c r="H767" i="15"/>
  <c r="J767" i="15"/>
  <c r="G767" i="15"/>
  <c r="L767" i="15"/>
  <c r="H768" i="15"/>
  <c r="J768" i="15"/>
  <c r="G768" i="15"/>
  <c r="L768" i="15"/>
  <c r="H769" i="15"/>
  <c r="J769" i="15"/>
  <c r="G769" i="15"/>
  <c r="L769" i="15"/>
  <c r="H770" i="15"/>
  <c r="J770" i="15"/>
  <c r="G770" i="15"/>
  <c r="L770" i="15"/>
  <c r="H771" i="15"/>
  <c r="J771" i="15"/>
  <c r="G771" i="15"/>
  <c r="L771" i="15"/>
  <c r="H772" i="15"/>
  <c r="J772" i="15"/>
  <c r="G772" i="15"/>
  <c r="L772" i="15"/>
  <c r="H773" i="15"/>
  <c r="J773" i="15"/>
  <c r="G773" i="15"/>
  <c r="L773" i="15"/>
  <c r="H774" i="15"/>
  <c r="J774" i="15"/>
  <c r="G774" i="15"/>
  <c r="L774" i="15"/>
  <c r="H775" i="15"/>
  <c r="J775" i="15"/>
  <c r="G775" i="15"/>
  <c r="L775" i="15"/>
  <c r="H776" i="15"/>
  <c r="J776" i="15"/>
  <c r="G776" i="15"/>
  <c r="L776" i="15"/>
  <c r="H777" i="15"/>
  <c r="J777" i="15"/>
  <c r="G777" i="15"/>
  <c r="L777" i="15"/>
  <c r="H778" i="15"/>
  <c r="J778" i="15"/>
  <c r="G778" i="15"/>
  <c r="L778" i="15"/>
  <c r="H779" i="15"/>
  <c r="J779" i="15"/>
  <c r="G779" i="15"/>
  <c r="L779" i="15"/>
  <c r="H780" i="15"/>
  <c r="J780" i="15"/>
  <c r="G780" i="15"/>
  <c r="L780" i="15"/>
  <c r="H781" i="15"/>
  <c r="J781" i="15"/>
  <c r="G781" i="15"/>
  <c r="L781" i="15"/>
  <c r="H782" i="15"/>
  <c r="J782" i="15"/>
  <c r="G782" i="15"/>
  <c r="L782" i="15"/>
  <c r="H783" i="15"/>
  <c r="J783" i="15"/>
  <c r="G783" i="15"/>
  <c r="L783" i="15"/>
  <c r="H784" i="15"/>
  <c r="J784" i="15"/>
  <c r="G784" i="15"/>
  <c r="L784" i="15"/>
  <c r="H785" i="15"/>
  <c r="J785" i="15"/>
  <c r="G785" i="15"/>
  <c r="L785" i="15"/>
  <c r="H786" i="15"/>
  <c r="J786" i="15"/>
  <c r="G786" i="15"/>
  <c r="L786" i="15"/>
  <c r="H787" i="15"/>
  <c r="J787" i="15"/>
  <c r="G787" i="15"/>
  <c r="L787" i="15"/>
  <c r="H788" i="15"/>
  <c r="J788" i="15"/>
  <c r="G788" i="15"/>
  <c r="L788" i="15"/>
  <c r="H789" i="15"/>
  <c r="J789" i="15"/>
  <c r="G789" i="15"/>
  <c r="L789" i="15"/>
  <c r="H790" i="15"/>
  <c r="J790" i="15"/>
  <c r="G790" i="15"/>
  <c r="L790" i="15"/>
  <c r="H791" i="15"/>
  <c r="J791" i="15"/>
  <c r="G791" i="15"/>
  <c r="L791" i="15"/>
  <c r="H792" i="15"/>
  <c r="J792" i="15"/>
  <c r="G792" i="15"/>
  <c r="L792" i="15"/>
  <c r="H793" i="15"/>
  <c r="J793" i="15"/>
  <c r="G793" i="15"/>
  <c r="L793" i="15"/>
  <c r="H794" i="15"/>
  <c r="J794" i="15"/>
  <c r="G794" i="15"/>
  <c r="L794" i="15"/>
  <c r="H795" i="15"/>
  <c r="J795" i="15"/>
  <c r="G795" i="15"/>
  <c r="L795" i="15"/>
  <c r="H796" i="15"/>
  <c r="J796" i="15"/>
  <c r="G796" i="15"/>
  <c r="L796" i="15"/>
  <c r="H797" i="15"/>
  <c r="J797" i="15"/>
  <c r="G797" i="15"/>
  <c r="L797" i="15"/>
  <c r="H798" i="15"/>
  <c r="J798" i="15"/>
  <c r="G798" i="15"/>
  <c r="L798" i="15"/>
  <c r="H799" i="15"/>
  <c r="J799" i="15"/>
  <c r="G799" i="15"/>
  <c r="L799" i="15"/>
  <c r="H800" i="15"/>
  <c r="J800" i="15"/>
  <c r="G800" i="15"/>
  <c r="L800" i="15"/>
  <c r="H801" i="15"/>
  <c r="J801" i="15"/>
  <c r="G801" i="15"/>
  <c r="L801" i="15"/>
  <c r="H802" i="15"/>
  <c r="J802" i="15"/>
  <c r="G802" i="15"/>
  <c r="L802" i="15"/>
  <c r="H803" i="15"/>
  <c r="J803" i="15"/>
  <c r="G803" i="15"/>
  <c r="L803" i="15"/>
  <c r="H804" i="15"/>
  <c r="J804" i="15"/>
  <c r="G804" i="15"/>
  <c r="L804" i="15"/>
  <c r="H805" i="15"/>
  <c r="J805" i="15"/>
  <c r="G805" i="15"/>
  <c r="L805" i="15"/>
  <c r="H806" i="15"/>
  <c r="J806" i="15"/>
  <c r="G806" i="15"/>
  <c r="L806" i="15"/>
  <c r="H807" i="15"/>
  <c r="J807" i="15"/>
  <c r="G807" i="15"/>
  <c r="L807" i="15"/>
  <c r="H808" i="15"/>
  <c r="J808" i="15"/>
  <c r="G808" i="15"/>
  <c r="L808" i="15"/>
  <c r="H809" i="15"/>
  <c r="J809" i="15"/>
  <c r="G809" i="15"/>
  <c r="L809" i="15"/>
  <c r="H810" i="15"/>
  <c r="J810" i="15"/>
  <c r="G810" i="15"/>
  <c r="L810" i="15"/>
  <c r="H811" i="15"/>
  <c r="J811" i="15"/>
  <c r="G811" i="15"/>
  <c r="L811" i="15"/>
  <c r="H812" i="15"/>
  <c r="J812" i="15"/>
  <c r="G812" i="15"/>
  <c r="L812" i="15"/>
  <c r="H813" i="15"/>
  <c r="J813" i="15"/>
  <c r="G813" i="15"/>
  <c r="L813" i="15"/>
  <c r="H814" i="15"/>
  <c r="J814" i="15"/>
  <c r="G814" i="15"/>
  <c r="L814" i="15"/>
  <c r="H815" i="15"/>
  <c r="J815" i="15"/>
  <c r="G815" i="15"/>
  <c r="L815" i="15"/>
  <c r="H816" i="15"/>
  <c r="J816" i="15"/>
  <c r="G816" i="15"/>
  <c r="L816" i="15"/>
  <c r="H817" i="15"/>
  <c r="J817" i="15"/>
  <c r="G817" i="15"/>
  <c r="L817" i="15"/>
  <c r="H818" i="15"/>
  <c r="J818" i="15"/>
  <c r="G818" i="15"/>
  <c r="L818" i="15"/>
  <c r="H819" i="15"/>
  <c r="J819" i="15"/>
  <c r="G819" i="15"/>
  <c r="L819" i="15"/>
  <c r="H820" i="15"/>
  <c r="J820" i="15"/>
  <c r="G820" i="15"/>
  <c r="L820" i="15"/>
  <c r="H821" i="15"/>
  <c r="J821" i="15"/>
  <c r="G821" i="15"/>
  <c r="L821" i="15"/>
  <c r="H822" i="15"/>
  <c r="J822" i="15"/>
  <c r="G822" i="15"/>
  <c r="L822" i="15"/>
  <c r="H823" i="15"/>
  <c r="J823" i="15"/>
  <c r="G823" i="15"/>
  <c r="L823" i="15"/>
  <c r="H824" i="15"/>
  <c r="J824" i="15"/>
  <c r="G824" i="15"/>
  <c r="L824" i="15"/>
  <c r="H825" i="15"/>
  <c r="J825" i="15"/>
  <c r="G825" i="15"/>
  <c r="L825" i="15"/>
  <c r="H826" i="15"/>
  <c r="J826" i="15"/>
  <c r="G826" i="15"/>
  <c r="L826" i="15"/>
  <c r="H827" i="15"/>
  <c r="J827" i="15"/>
  <c r="G827" i="15"/>
  <c r="L827" i="15"/>
  <c r="H828" i="15"/>
  <c r="J828" i="15"/>
  <c r="G828" i="15"/>
  <c r="L828" i="15"/>
  <c r="H829" i="15"/>
  <c r="J829" i="15"/>
  <c r="G829" i="15"/>
  <c r="L829" i="15"/>
  <c r="H830" i="15"/>
  <c r="J830" i="15"/>
  <c r="G830" i="15"/>
  <c r="L830" i="15"/>
  <c r="H831" i="15"/>
  <c r="J831" i="15"/>
  <c r="G831" i="15"/>
  <c r="L831" i="15"/>
  <c r="H832" i="15"/>
  <c r="J832" i="15"/>
  <c r="G832" i="15"/>
  <c r="L832" i="15"/>
  <c r="H833" i="15"/>
  <c r="J833" i="15"/>
  <c r="G833" i="15"/>
  <c r="L833" i="15"/>
  <c r="H834" i="15"/>
  <c r="J834" i="15"/>
  <c r="G834" i="15"/>
  <c r="L834" i="15"/>
  <c r="H835" i="15"/>
  <c r="J835" i="15"/>
  <c r="G835" i="15"/>
  <c r="L835" i="15"/>
  <c r="H836" i="15"/>
  <c r="J836" i="15"/>
  <c r="G836" i="15"/>
  <c r="L836" i="15"/>
  <c r="H837" i="15"/>
  <c r="J837" i="15"/>
  <c r="G837" i="15"/>
  <c r="L837" i="15"/>
  <c r="H838" i="15"/>
  <c r="J838" i="15"/>
  <c r="G838" i="15"/>
  <c r="L838" i="15"/>
  <c r="H839" i="15"/>
  <c r="J839" i="15"/>
  <c r="G839" i="15"/>
  <c r="L839" i="15"/>
  <c r="H840" i="15"/>
  <c r="J840" i="15"/>
  <c r="G840" i="15"/>
  <c r="L840" i="15"/>
  <c r="H841" i="15"/>
  <c r="J841" i="15"/>
  <c r="G841" i="15"/>
  <c r="L841" i="15"/>
  <c r="H842" i="15"/>
  <c r="J842" i="15"/>
  <c r="G842" i="15"/>
  <c r="L842" i="15"/>
  <c r="H843" i="15"/>
  <c r="J843" i="15"/>
  <c r="G843" i="15"/>
  <c r="L843" i="15"/>
  <c r="H844" i="15"/>
  <c r="J844" i="15"/>
  <c r="G844" i="15"/>
  <c r="L844" i="15"/>
  <c r="H845" i="15"/>
  <c r="J845" i="15"/>
  <c r="G845" i="15"/>
  <c r="L845" i="15"/>
  <c r="H846" i="15"/>
  <c r="J846" i="15"/>
  <c r="G846" i="15"/>
  <c r="L846" i="15"/>
  <c r="H847" i="15"/>
  <c r="J847" i="15"/>
  <c r="G847" i="15"/>
  <c r="L847" i="15"/>
  <c r="H848" i="15"/>
  <c r="J848" i="15"/>
  <c r="G848" i="15"/>
  <c r="L848" i="15"/>
  <c r="H849" i="15"/>
  <c r="J849" i="15"/>
  <c r="G849" i="15"/>
  <c r="L849" i="15"/>
  <c r="H850" i="15"/>
  <c r="J850" i="15"/>
  <c r="G850" i="15"/>
  <c r="L850" i="15"/>
  <c r="H851" i="15"/>
  <c r="J851" i="15"/>
  <c r="G851" i="15"/>
  <c r="L851" i="15"/>
  <c r="H852" i="15"/>
  <c r="J852" i="15"/>
  <c r="G852" i="15"/>
  <c r="L852" i="15"/>
  <c r="H853" i="15"/>
  <c r="J853" i="15"/>
  <c r="G853" i="15"/>
  <c r="L853" i="15"/>
  <c r="H854" i="15"/>
  <c r="J854" i="15"/>
  <c r="G854" i="15"/>
  <c r="L854" i="15"/>
  <c r="H855" i="15"/>
  <c r="J855" i="15"/>
  <c r="G855" i="15"/>
  <c r="L855" i="15"/>
  <c r="H856" i="15"/>
  <c r="J856" i="15"/>
  <c r="G856" i="15"/>
  <c r="L856" i="15"/>
  <c r="H857" i="15"/>
  <c r="J857" i="15"/>
  <c r="G857" i="15"/>
  <c r="L857" i="15"/>
  <c r="H858" i="15"/>
  <c r="J858" i="15"/>
  <c r="G858" i="15"/>
  <c r="L858" i="15"/>
  <c r="H859" i="15"/>
  <c r="J859" i="15"/>
  <c r="G859" i="15"/>
  <c r="L859" i="15"/>
  <c r="H860" i="15"/>
  <c r="J860" i="15"/>
  <c r="G860" i="15"/>
  <c r="L860" i="15"/>
  <c r="H861" i="15"/>
  <c r="J861" i="15"/>
  <c r="G861" i="15"/>
  <c r="L861" i="15"/>
  <c r="H862" i="15"/>
  <c r="J862" i="15"/>
  <c r="G862" i="15"/>
  <c r="L862" i="15"/>
  <c r="H863" i="15"/>
  <c r="J863" i="15"/>
  <c r="G863" i="15"/>
  <c r="L863" i="15"/>
  <c r="H864" i="15"/>
  <c r="J864" i="15"/>
  <c r="G864" i="15"/>
  <c r="L864" i="15"/>
  <c r="H865" i="15"/>
  <c r="J865" i="15"/>
  <c r="G865" i="15"/>
  <c r="L865" i="15"/>
  <c r="H866" i="15"/>
  <c r="J866" i="15"/>
  <c r="G866" i="15"/>
  <c r="L866" i="15"/>
  <c r="H867" i="15"/>
  <c r="J867" i="15"/>
  <c r="G867" i="15"/>
  <c r="L867" i="15"/>
  <c r="H868" i="15"/>
  <c r="J868" i="15"/>
  <c r="G868" i="15"/>
  <c r="L868" i="15"/>
  <c r="H869" i="15"/>
  <c r="J869" i="15"/>
  <c r="G869" i="15"/>
  <c r="L869" i="15"/>
  <c r="H870" i="15"/>
  <c r="J870" i="15"/>
  <c r="G870" i="15"/>
  <c r="L870" i="15"/>
  <c r="H871" i="15"/>
  <c r="J871" i="15"/>
  <c r="G871" i="15"/>
  <c r="L871" i="15"/>
  <c r="H872" i="15"/>
  <c r="J872" i="15"/>
  <c r="G872" i="15"/>
  <c r="L872" i="15"/>
  <c r="H873" i="15"/>
  <c r="J873" i="15"/>
  <c r="G873" i="15"/>
  <c r="L873" i="15"/>
  <c r="H874" i="15"/>
  <c r="J874" i="15"/>
  <c r="G874" i="15"/>
  <c r="L874" i="15"/>
  <c r="H875" i="15"/>
  <c r="J875" i="15"/>
  <c r="G875" i="15"/>
  <c r="L875" i="15"/>
  <c r="H876" i="15"/>
  <c r="J876" i="15"/>
  <c r="G876" i="15"/>
  <c r="L876" i="15"/>
  <c r="H877" i="15"/>
  <c r="J877" i="15"/>
  <c r="G877" i="15"/>
  <c r="L877" i="15"/>
  <c r="H878" i="15"/>
  <c r="J878" i="15"/>
  <c r="G878" i="15"/>
  <c r="L878" i="15"/>
  <c r="H879" i="15"/>
  <c r="J879" i="15"/>
  <c r="G879" i="15"/>
  <c r="L879" i="15"/>
  <c r="H880" i="15"/>
  <c r="J880" i="15"/>
  <c r="G880" i="15"/>
  <c r="L880" i="15"/>
  <c r="H881" i="15"/>
  <c r="J881" i="15"/>
  <c r="G881" i="15"/>
  <c r="L881" i="15"/>
  <c r="H882" i="15"/>
  <c r="J882" i="15"/>
  <c r="G882" i="15"/>
  <c r="L882" i="15"/>
  <c r="H883" i="15"/>
  <c r="J883" i="15"/>
  <c r="G883" i="15"/>
  <c r="L883" i="15"/>
  <c r="H884" i="15"/>
  <c r="J884" i="15"/>
  <c r="G884" i="15"/>
  <c r="L884" i="15"/>
  <c r="H885" i="15"/>
  <c r="J885" i="15"/>
  <c r="G885" i="15"/>
  <c r="L885" i="15"/>
  <c r="H886" i="15"/>
  <c r="J886" i="15"/>
  <c r="G886" i="15"/>
  <c r="L886" i="15"/>
  <c r="H887" i="15"/>
  <c r="J887" i="15"/>
  <c r="G887" i="15"/>
  <c r="L887" i="15"/>
  <c r="H888" i="15"/>
  <c r="J888" i="15"/>
  <c r="G888" i="15"/>
  <c r="L888" i="15"/>
  <c r="H889" i="15"/>
  <c r="J889" i="15"/>
  <c r="G889" i="15"/>
  <c r="L889" i="15"/>
  <c r="H890" i="15"/>
  <c r="J890" i="15"/>
  <c r="G890" i="15"/>
  <c r="L890" i="15"/>
  <c r="H891" i="15"/>
  <c r="J891" i="15"/>
  <c r="G891" i="15"/>
  <c r="L891" i="15"/>
  <c r="H892" i="15"/>
  <c r="J892" i="15"/>
  <c r="G892" i="15"/>
  <c r="L892" i="15"/>
  <c r="H893" i="15"/>
  <c r="J893" i="15"/>
  <c r="G893" i="15"/>
  <c r="L893" i="15"/>
  <c r="H894" i="15"/>
  <c r="J894" i="15"/>
  <c r="G894" i="15"/>
  <c r="L894" i="15"/>
  <c r="H895" i="15"/>
  <c r="J895" i="15"/>
  <c r="G895" i="15"/>
  <c r="L895" i="15"/>
  <c r="H896" i="15"/>
  <c r="J896" i="15"/>
  <c r="G896" i="15"/>
  <c r="L896" i="15"/>
  <c r="H897" i="15"/>
  <c r="J897" i="15"/>
  <c r="G897" i="15"/>
  <c r="L897" i="15"/>
  <c r="H898" i="15"/>
  <c r="J898" i="15"/>
  <c r="G898" i="15"/>
  <c r="L898" i="15"/>
  <c r="H899" i="15"/>
  <c r="J899" i="15"/>
  <c r="G899" i="15"/>
  <c r="L899" i="15"/>
  <c r="H900" i="15"/>
  <c r="J900" i="15"/>
  <c r="G900" i="15"/>
  <c r="L900" i="15"/>
  <c r="H901" i="15"/>
  <c r="J901" i="15"/>
  <c r="G901" i="15"/>
  <c r="L901" i="15"/>
  <c r="H902" i="15"/>
  <c r="J902" i="15"/>
  <c r="G902" i="15"/>
  <c r="L902" i="15"/>
  <c r="H903" i="15"/>
  <c r="J903" i="15"/>
  <c r="G903" i="15"/>
  <c r="L903" i="15"/>
  <c r="H904" i="15"/>
  <c r="J904" i="15"/>
  <c r="G904" i="15"/>
  <c r="L904" i="15"/>
  <c r="H905" i="15"/>
  <c r="J905" i="15"/>
  <c r="G905" i="15"/>
  <c r="L905" i="15"/>
  <c r="H906" i="15"/>
  <c r="J906" i="15"/>
  <c r="G906" i="15"/>
  <c r="L906" i="15"/>
  <c r="H907" i="15"/>
  <c r="J907" i="15"/>
  <c r="G907" i="15"/>
  <c r="L907" i="15"/>
  <c r="H908" i="15"/>
  <c r="J908" i="15"/>
  <c r="G908" i="15"/>
  <c r="L908" i="15"/>
  <c r="H909" i="15"/>
  <c r="J909" i="15"/>
  <c r="G909" i="15"/>
  <c r="L909" i="15"/>
  <c r="H910" i="15"/>
  <c r="J910" i="15"/>
  <c r="G910" i="15"/>
  <c r="L910" i="15"/>
  <c r="H911" i="15"/>
  <c r="J911" i="15"/>
  <c r="G911" i="15"/>
  <c r="L911" i="15"/>
  <c r="H912" i="15"/>
  <c r="J912" i="15"/>
  <c r="G912" i="15"/>
  <c r="L912" i="15"/>
  <c r="H913" i="15"/>
  <c r="J913" i="15"/>
  <c r="G913" i="15"/>
  <c r="L913" i="15"/>
  <c r="H914" i="15"/>
  <c r="J914" i="15"/>
  <c r="G914" i="15"/>
  <c r="L914" i="15"/>
  <c r="H915" i="15"/>
  <c r="J915" i="15"/>
  <c r="G915" i="15"/>
  <c r="L915" i="15"/>
  <c r="H916" i="15"/>
  <c r="J916" i="15"/>
  <c r="G916" i="15"/>
  <c r="L916" i="15"/>
  <c r="H917" i="15"/>
  <c r="J917" i="15"/>
  <c r="G917" i="15"/>
  <c r="L917" i="15"/>
  <c r="H918" i="15"/>
  <c r="J918" i="15"/>
  <c r="G918" i="15"/>
  <c r="L918" i="15"/>
  <c r="H919" i="15"/>
  <c r="J919" i="15"/>
  <c r="G919" i="15"/>
  <c r="L919" i="15"/>
  <c r="H920" i="15"/>
  <c r="J920" i="15"/>
  <c r="G920" i="15"/>
  <c r="L920" i="15"/>
  <c r="H921" i="15"/>
  <c r="J921" i="15"/>
  <c r="G921" i="15"/>
  <c r="L921" i="15"/>
  <c r="H922" i="15"/>
  <c r="J922" i="15"/>
  <c r="G922" i="15"/>
  <c r="L922" i="15"/>
  <c r="H923" i="15"/>
  <c r="J923" i="15"/>
  <c r="G923" i="15"/>
  <c r="L923" i="15"/>
  <c r="H924" i="15"/>
  <c r="J924" i="15"/>
  <c r="G924" i="15"/>
  <c r="L924" i="15"/>
  <c r="H925" i="15"/>
  <c r="J925" i="15"/>
  <c r="G925" i="15"/>
  <c r="L925" i="15"/>
  <c r="H926" i="15"/>
  <c r="J926" i="15"/>
  <c r="G926" i="15"/>
  <c r="L926" i="15"/>
  <c r="H927" i="15"/>
  <c r="J927" i="15"/>
  <c r="G927" i="15"/>
  <c r="L927" i="15"/>
  <c r="H928" i="15"/>
  <c r="J928" i="15"/>
  <c r="G928" i="15"/>
  <c r="L928" i="15"/>
  <c r="H929" i="15"/>
  <c r="J929" i="15"/>
  <c r="G929" i="15"/>
  <c r="L929" i="15"/>
  <c r="H930" i="15"/>
  <c r="J930" i="15"/>
  <c r="G930" i="15"/>
  <c r="L930" i="15"/>
  <c r="H931" i="15"/>
  <c r="J931" i="15"/>
  <c r="G931" i="15"/>
  <c r="L931" i="15"/>
  <c r="H932" i="15"/>
  <c r="J932" i="15"/>
  <c r="G932" i="15"/>
  <c r="L932" i="15"/>
  <c r="H933" i="15"/>
  <c r="J933" i="15"/>
  <c r="G933" i="15"/>
  <c r="L933" i="15"/>
  <c r="H934" i="15"/>
  <c r="J934" i="15"/>
  <c r="G934" i="15"/>
  <c r="L934" i="15"/>
  <c r="H935" i="15"/>
  <c r="J935" i="15"/>
  <c r="G935" i="15"/>
  <c r="L935" i="15"/>
  <c r="H936" i="15"/>
  <c r="J936" i="15"/>
  <c r="G936" i="15"/>
  <c r="L936" i="15"/>
  <c r="H937" i="15"/>
  <c r="J937" i="15"/>
  <c r="G937" i="15"/>
  <c r="L937" i="15"/>
  <c r="H938" i="15"/>
  <c r="J938" i="15"/>
  <c r="G938" i="15"/>
  <c r="L938" i="15"/>
  <c r="H939" i="15"/>
  <c r="J939" i="15"/>
  <c r="G939" i="15"/>
  <c r="L939" i="15"/>
  <c r="H940" i="15"/>
  <c r="J940" i="15"/>
  <c r="G940" i="15"/>
  <c r="L940" i="15"/>
  <c r="H941" i="15"/>
  <c r="J941" i="15"/>
  <c r="G941" i="15"/>
  <c r="L941" i="15"/>
  <c r="H942" i="15"/>
  <c r="J942" i="15"/>
  <c r="G942" i="15"/>
  <c r="L942" i="15"/>
  <c r="H943" i="15"/>
  <c r="J943" i="15"/>
  <c r="G943" i="15"/>
  <c r="L943" i="15"/>
  <c r="H944" i="15"/>
  <c r="J944" i="15"/>
  <c r="G944" i="15"/>
  <c r="L944" i="15"/>
  <c r="H945" i="15"/>
  <c r="J945" i="15"/>
  <c r="G945" i="15"/>
  <c r="L945" i="15"/>
  <c r="H946" i="15"/>
  <c r="J946" i="15"/>
  <c r="G946" i="15"/>
  <c r="L946" i="15"/>
  <c r="H947" i="15"/>
  <c r="J947" i="15"/>
  <c r="G947" i="15"/>
  <c r="L947" i="15"/>
  <c r="H948" i="15"/>
  <c r="J948" i="15"/>
  <c r="G948" i="15"/>
  <c r="L948" i="15"/>
  <c r="H949" i="15"/>
  <c r="J949" i="15"/>
  <c r="G949" i="15"/>
  <c r="L949" i="15"/>
  <c r="H950" i="15"/>
  <c r="J950" i="15"/>
  <c r="G950" i="15"/>
  <c r="L950" i="15"/>
  <c r="H951" i="15"/>
  <c r="J951" i="15"/>
  <c r="G951" i="15"/>
  <c r="L951" i="15"/>
  <c r="H952" i="15"/>
  <c r="J952" i="15"/>
  <c r="G952" i="15"/>
  <c r="L952" i="15"/>
  <c r="H953" i="15"/>
  <c r="J953" i="15"/>
  <c r="G953" i="15"/>
  <c r="L953" i="15"/>
  <c r="H954" i="15"/>
  <c r="J954" i="15"/>
  <c r="G954" i="15"/>
  <c r="L954" i="15"/>
  <c r="H955" i="15"/>
  <c r="J955" i="15"/>
  <c r="G955" i="15"/>
  <c r="L955" i="15"/>
  <c r="H956" i="15"/>
  <c r="J956" i="15"/>
  <c r="G956" i="15"/>
  <c r="L956" i="15"/>
  <c r="H957" i="15"/>
  <c r="J957" i="15"/>
  <c r="G957" i="15"/>
  <c r="L957" i="15"/>
  <c r="H958" i="15"/>
  <c r="J958" i="15"/>
  <c r="G958" i="15"/>
  <c r="L958" i="15"/>
  <c r="H959" i="15"/>
  <c r="J959" i="15"/>
  <c r="G959" i="15"/>
  <c r="L959" i="15"/>
  <c r="H960" i="15"/>
  <c r="J960" i="15"/>
  <c r="G960" i="15"/>
  <c r="L960" i="15"/>
  <c r="H961" i="15"/>
  <c r="J961" i="15"/>
  <c r="G961" i="15"/>
  <c r="L961" i="15"/>
  <c r="H962" i="15"/>
  <c r="J962" i="15"/>
  <c r="G962" i="15"/>
  <c r="L962" i="15"/>
  <c r="H963" i="15"/>
  <c r="J963" i="15"/>
  <c r="G963" i="15"/>
  <c r="L963" i="15"/>
  <c r="H964" i="15"/>
  <c r="J964" i="15"/>
  <c r="G964" i="15"/>
  <c r="L964" i="15"/>
  <c r="H965" i="15"/>
  <c r="J965" i="15"/>
  <c r="G965" i="15"/>
  <c r="L965" i="15"/>
  <c r="H966" i="15"/>
  <c r="J966" i="15"/>
  <c r="G966" i="15"/>
  <c r="L966" i="15"/>
  <c r="H967" i="15"/>
  <c r="J967" i="15"/>
  <c r="G967" i="15"/>
  <c r="L967" i="15"/>
  <c r="H968" i="15"/>
  <c r="J968" i="15"/>
  <c r="G968" i="15"/>
  <c r="L968" i="15"/>
  <c r="H969" i="15"/>
  <c r="J969" i="15"/>
  <c r="G969" i="15"/>
  <c r="L969" i="15"/>
  <c r="H970" i="15"/>
  <c r="J970" i="15"/>
  <c r="G970" i="15"/>
  <c r="L970" i="15"/>
  <c r="H971" i="15"/>
  <c r="J971" i="15"/>
  <c r="G971" i="15"/>
  <c r="L971" i="15"/>
  <c r="H972" i="15"/>
  <c r="J972" i="15"/>
  <c r="G972" i="15"/>
  <c r="L972" i="15"/>
  <c r="H973" i="15"/>
  <c r="J973" i="15"/>
  <c r="G973" i="15"/>
  <c r="L973" i="15"/>
  <c r="H974" i="15"/>
  <c r="J974" i="15"/>
  <c r="G974" i="15"/>
  <c r="L974" i="15"/>
  <c r="H975" i="15"/>
  <c r="J975" i="15"/>
  <c r="G975" i="15"/>
  <c r="L975" i="15"/>
  <c r="H976" i="15"/>
  <c r="J976" i="15"/>
  <c r="G976" i="15"/>
  <c r="L976" i="15"/>
  <c r="H977" i="15"/>
  <c r="J977" i="15"/>
  <c r="G977" i="15"/>
  <c r="L977" i="15"/>
  <c r="H978" i="15"/>
  <c r="J978" i="15"/>
  <c r="G978" i="15"/>
  <c r="L978" i="15"/>
  <c r="H979" i="15"/>
  <c r="J979" i="15"/>
  <c r="G979" i="15"/>
  <c r="L979" i="15"/>
  <c r="H980" i="15"/>
  <c r="J980" i="15"/>
  <c r="G980" i="15"/>
  <c r="L980" i="15"/>
  <c r="H981" i="15"/>
  <c r="J981" i="15"/>
  <c r="G981" i="15"/>
  <c r="L981" i="15"/>
  <c r="H982" i="15"/>
  <c r="J982" i="15"/>
  <c r="G982" i="15"/>
  <c r="L982" i="15"/>
  <c r="H983" i="15"/>
  <c r="J983" i="15"/>
  <c r="G983" i="15"/>
  <c r="L983" i="15"/>
  <c r="H984" i="15"/>
  <c r="J984" i="15"/>
  <c r="G984" i="15"/>
  <c r="L984" i="15"/>
  <c r="H985" i="15"/>
  <c r="J985" i="15"/>
  <c r="G985" i="15"/>
  <c r="L985" i="15"/>
  <c r="H986" i="15"/>
  <c r="J986" i="15"/>
  <c r="G986" i="15"/>
  <c r="L986" i="15"/>
  <c r="H987" i="15"/>
  <c r="J987" i="15"/>
  <c r="G987" i="15"/>
  <c r="L987" i="15"/>
  <c r="H988" i="15"/>
  <c r="J988" i="15"/>
  <c r="G988" i="15"/>
  <c r="L988" i="15"/>
  <c r="H989" i="15"/>
  <c r="J989" i="15"/>
  <c r="G989" i="15"/>
  <c r="L989" i="15"/>
  <c r="H990" i="15"/>
  <c r="J990" i="15"/>
  <c r="G990" i="15"/>
  <c r="L990" i="15"/>
  <c r="H991" i="15"/>
  <c r="J991" i="15"/>
  <c r="G991" i="15"/>
  <c r="L991" i="15"/>
  <c r="H992" i="15"/>
  <c r="J992" i="15"/>
  <c r="G992" i="15"/>
  <c r="L992" i="15"/>
  <c r="H993" i="15"/>
  <c r="J993" i="15"/>
  <c r="G993" i="15"/>
  <c r="L993" i="15"/>
  <c r="H994" i="15"/>
  <c r="J994" i="15"/>
  <c r="G994" i="15"/>
  <c r="L994" i="15"/>
  <c r="H995" i="15"/>
  <c r="J995" i="15"/>
  <c r="G995" i="15"/>
  <c r="L995" i="15"/>
  <c r="H996" i="15"/>
  <c r="J996" i="15"/>
  <c r="G996" i="15"/>
  <c r="L996" i="15"/>
  <c r="H997" i="15"/>
  <c r="J997" i="15"/>
  <c r="G997" i="15"/>
  <c r="L997" i="15"/>
  <c r="H998" i="15"/>
  <c r="J998" i="15"/>
  <c r="G998" i="15"/>
  <c r="L998" i="15"/>
  <c r="H999" i="15"/>
  <c r="J999" i="15"/>
  <c r="G999" i="15"/>
  <c r="L999" i="15"/>
  <c r="H1000" i="15"/>
  <c r="J1000" i="15"/>
  <c r="G1000" i="15"/>
  <c r="L1000" i="15"/>
  <c r="H1001" i="15"/>
  <c r="J1001" i="15"/>
  <c r="G1001" i="15"/>
  <c r="L1001" i="15"/>
  <c r="H1002" i="15"/>
  <c r="J1002" i="15"/>
  <c r="G1002" i="15"/>
  <c r="L1002" i="15"/>
  <c r="H1003" i="15"/>
  <c r="J1003" i="15"/>
  <c r="G1003" i="15"/>
  <c r="L1003" i="15"/>
  <c r="H1004" i="15"/>
  <c r="J1004" i="15"/>
  <c r="G1004" i="15"/>
  <c r="L1004" i="15"/>
  <c r="H1005" i="15"/>
  <c r="J1005" i="15"/>
  <c r="G1005" i="15"/>
  <c r="L1005" i="15"/>
  <c r="H1006" i="15"/>
  <c r="J1006" i="15"/>
  <c r="G1006" i="15"/>
  <c r="L1006" i="15"/>
  <c r="H1007" i="15"/>
  <c r="J1007" i="15"/>
  <c r="G1007" i="15"/>
  <c r="L1007" i="15"/>
  <c r="H1008" i="15"/>
  <c r="J1008" i="15"/>
  <c r="G1008" i="15"/>
  <c r="L1008" i="15"/>
  <c r="H1009" i="15"/>
  <c r="J1009" i="15"/>
  <c r="G1009" i="15"/>
  <c r="L1009" i="15"/>
  <c r="H1010" i="15"/>
  <c r="J1010" i="15"/>
  <c r="G1010" i="15"/>
  <c r="L1010" i="15"/>
  <c r="H1011" i="15"/>
  <c r="J1011" i="15"/>
  <c r="G1011" i="15"/>
  <c r="L1011" i="15"/>
  <c r="H1012" i="15"/>
  <c r="J1012" i="15"/>
  <c r="G1012" i="15"/>
  <c r="L1012" i="15"/>
  <c r="H1013" i="15"/>
  <c r="J1013" i="15"/>
  <c r="G1013" i="15"/>
  <c r="L1013" i="15"/>
  <c r="H1014" i="15"/>
  <c r="J1014" i="15"/>
  <c r="G1014" i="15"/>
  <c r="L1014" i="15"/>
  <c r="H1015" i="15"/>
  <c r="J1015" i="15"/>
  <c r="G1015" i="15"/>
  <c r="L1015" i="15"/>
  <c r="H1016" i="15"/>
  <c r="J1016" i="15"/>
  <c r="G1016" i="15"/>
  <c r="L1016" i="15"/>
  <c r="H1017" i="15"/>
  <c r="J1017" i="15"/>
  <c r="G1017" i="15"/>
  <c r="L1017" i="15"/>
  <c r="H1018" i="15"/>
  <c r="J1018" i="15"/>
  <c r="G1018" i="15"/>
  <c r="L1018" i="15"/>
  <c r="H1019" i="15"/>
  <c r="J1019" i="15"/>
  <c r="G1019" i="15"/>
  <c r="L1019" i="15"/>
  <c r="H1020" i="15"/>
  <c r="J1020" i="15"/>
  <c r="G1020" i="15"/>
  <c r="L1020" i="15"/>
  <c r="H1021" i="15"/>
  <c r="J1021" i="15"/>
  <c r="G1021" i="15"/>
  <c r="L1021" i="15"/>
  <c r="H1022" i="15"/>
  <c r="J1022" i="15"/>
  <c r="G1022" i="15"/>
  <c r="L1022" i="15"/>
  <c r="H1023" i="15"/>
  <c r="J1023" i="15"/>
  <c r="G1023" i="15"/>
  <c r="L1023" i="15"/>
  <c r="H1024" i="15"/>
  <c r="J1024" i="15"/>
  <c r="G1024" i="15"/>
  <c r="L1024" i="15"/>
  <c r="H1025" i="15"/>
  <c r="J1025" i="15"/>
  <c r="G1025" i="15"/>
  <c r="L1025" i="15"/>
  <c r="H1026" i="15"/>
  <c r="J1026" i="15"/>
  <c r="G1026" i="15"/>
  <c r="L1026" i="15"/>
  <c r="H1027" i="15"/>
  <c r="J1027" i="15"/>
  <c r="G1027" i="15"/>
  <c r="L1027" i="15"/>
  <c r="H1028" i="15"/>
  <c r="J1028" i="15"/>
  <c r="G1028" i="15"/>
  <c r="L1028" i="15"/>
  <c r="H1029" i="15"/>
  <c r="J1029" i="15"/>
  <c r="G1029" i="15"/>
  <c r="L1029" i="15"/>
  <c r="H1030" i="15"/>
  <c r="J1030" i="15"/>
  <c r="G1030" i="15"/>
  <c r="L1030" i="15"/>
  <c r="H1031" i="15"/>
  <c r="J1031" i="15"/>
  <c r="G1031" i="15"/>
  <c r="L1031" i="15"/>
  <c r="H1032" i="15"/>
  <c r="J1032" i="15"/>
  <c r="G1032" i="15"/>
  <c r="L1032" i="15"/>
  <c r="H1033" i="15"/>
  <c r="J1033" i="15"/>
  <c r="G1033" i="15"/>
  <c r="L1033" i="15"/>
  <c r="H1034" i="15"/>
  <c r="J1034" i="15"/>
  <c r="G1034" i="15"/>
  <c r="L1034" i="15"/>
  <c r="H1035" i="15"/>
  <c r="J1035" i="15"/>
  <c r="G1035" i="15"/>
  <c r="L1035" i="15"/>
  <c r="H1036" i="15"/>
  <c r="J1036" i="15"/>
  <c r="G1036" i="15"/>
  <c r="L1036" i="15"/>
  <c r="H1037" i="15"/>
  <c r="J1037" i="15"/>
  <c r="G1037" i="15"/>
  <c r="L1037" i="15"/>
  <c r="H1038" i="15"/>
  <c r="J1038" i="15"/>
  <c r="G1038" i="15"/>
  <c r="L1038" i="15"/>
  <c r="H1039" i="15"/>
  <c r="J1039" i="15"/>
  <c r="G1039" i="15"/>
  <c r="L1039" i="15"/>
  <c r="H1040" i="15"/>
  <c r="J1040" i="15"/>
  <c r="G1040" i="15"/>
  <c r="L1040" i="15"/>
  <c r="H1041" i="15"/>
  <c r="J1041" i="15"/>
  <c r="G1041" i="15"/>
  <c r="L1041" i="15"/>
  <c r="H1042" i="15"/>
  <c r="J1042" i="15"/>
  <c r="G1042" i="15"/>
  <c r="L1042" i="15"/>
  <c r="H1043" i="15"/>
  <c r="J1043" i="15"/>
  <c r="G1043" i="15"/>
  <c r="L1043" i="15"/>
  <c r="H1044" i="15"/>
  <c r="J1044" i="15"/>
  <c r="G1044" i="15"/>
  <c r="L1044" i="15"/>
  <c r="H1045" i="15"/>
  <c r="J1045" i="15"/>
  <c r="G1045" i="15"/>
  <c r="L1045" i="15"/>
  <c r="H1046" i="15"/>
  <c r="J1046" i="15"/>
  <c r="G1046" i="15"/>
  <c r="L1046" i="15"/>
  <c r="H1047" i="15"/>
  <c r="J1047" i="15"/>
  <c r="G1047" i="15"/>
  <c r="L1047" i="15"/>
  <c r="H1048" i="15"/>
  <c r="J1048" i="15"/>
  <c r="G1048" i="15"/>
  <c r="L1048" i="15"/>
  <c r="H1049" i="15"/>
  <c r="J1049" i="15"/>
  <c r="G1049" i="15"/>
  <c r="L1049" i="15"/>
  <c r="H1050" i="15"/>
  <c r="J1050" i="15"/>
  <c r="G1050" i="15"/>
  <c r="L1050" i="15"/>
  <c r="H1051" i="15"/>
  <c r="J1051" i="15"/>
  <c r="G1051" i="15"/>
  <c r="L1051" i="15"/>
  <c r="H1052" i="15"/>
  <c r="J1052" i="15"/>
  <c r="G1052" i="15"/>
  <c r="L1052" i="15"/>
  <c r="H1053" i="15"/>
  <c r="J1053" i="15"/>
  <c r="G1053" i="15"/>
  <c r="L1053" i="15"/>
  <c r="H1054" i="15"/>
  <c r="J1054" i="15"/>
  <c r="G1054" i="15"/>
  <c r="L1054" i="15"/>
  <c r="H1055" i="15"/>
  <c r="J1055" i="15"/>
  <c r="G1055" i="15"/>
  <c r="L1055" i="15"/>
  <c r="H1056" i="15"/>
  <c r="J1056" i="15"/>
  <c r="G1056" i="15"/>
  <c r="L1056" i="15"/>
  <c r="H1057" i="15"/>
  <c r="J1057" i="15"/>
  <c r="G1057" i="15"/>
  <c r="L1057" i="15"/>
  <c r="H1058" i="15"/>
  <c r="J1058" i="15"/>
  <c r="G1058" i="15"/>
  <c r="L1058" i="15"/>
  <c r="H1059" i="15"/>
  <c r="J1059" i="15"/>
  <c r="G1059" i="15"/>
  <c r="L1059" i="15"/>
  <c r="H1060" i="15"/>
  <c r="J1060" i="15"/>
  <c r="G1060" i="15"/>
  <c r="L1060" i="15"/>
  <c r="H1061" i="15"/>
  <c r="J1061" i="15"/>
  <c r="G1061" i="15"/>
  <c r="L1061" i="15"/>
  <c r="H1062" i="15"/>
  <c r="J1062" i="15"/>
  <c r="G1062" i="15"/>
  <c r="L1062" i="15"/>
  <c r="H1063" i="15"/>
  <c r="J1063" i="15"/>
  <c r="G1063" i="15"/>
  <c r="L1063" i="15"/>
  <c r="H1064" i="15"/>
  <c r="J1064" i="15"/>
  <c r="G1064" i="15"/>
  <c r="L1064" i="15"/>
  <c r="H1065" i="15"/>
  <c r="J1065" i="15"/>
  <c r="G1065" i="15"/>
  <c r="L1065" i="15"/>
  <c r="H1066" i="15"/>
  <c r="J1066" i="15"/>
  <c r="G1066" i="15"/>
  <c r="L1066" i="15"/>
  <c r="H1067" i="15"/>
  <c r="J1067" i="15"/>
  <c r="G1067" i="15"/>
  <c r="L1067" i="15"/>
  <c r="H1068" i="15"/>
  <c r="J1068" i="15"/>
  <c r="G1068" i="15"/>
  <c r="L1068" i="15"/>
  <c r="H1069" i="15"/>
  <c r="J1069" i="15"/>
  <c r="G1069" i="15"/>
  <c r="L1069" i="15"/>
  <c r="H1070" i="15"/>
  <c r="J1070" i="15"/>
  <c r="G1070" i="15"/>
  <c r="L1070" i="15"/>
  <c r="H1071" i="15"/>
  <c r="J1071" i="15"/>
  <c r="G1071" i="15"/>
  <c r="L1071" i="15"/>
  <c r="H1072" i="15"/>
  <c r="J1072" i="15"/>
  <c r="G1072" i="15"/>
  <c r="L1072" i="15"/>
  <c r="H1073" i="15"/>
  <c r="J1073" i="15"/>
  <c r="G1073" i="15"/>
  <c r="L1073" i="15"/>
  <c r="H1074" i="15"/>
  <c r="J1074" i="15"/>
  <c r="G1074" i="15"/>
  <c r="L1074" i="15"/>
  <c r="H1075" i="15"/>
  <c r="J1075" i="15"/>
  <c r="G1075" i="15"/>
  <c r="L1075" i="15"/>
  <c r="H1076" i="15"/>
  <c r="J1076" i="15"/>
  <c r="G1076" i="15"/>
  <c r="L1076" i="15"/>
  <c r="H1077" i="15"/>
  <c r="J1077" i="15"/>
  <c r="G1077" i="15"/>
  <c r="L1077" i="15"/>
  <c r="H1078" i="15"/>
  <c r="J1078" i="15"/>
  <c r="G1078" i="15"/>
  <c r="L1078" i="15"/>
  <c r="H1079" i="15"/>
  <c r="J1079" i="15"/>
  <c r="G1079" i="15"/>
  <c r="L1079" i="15"/>
  <c r="H1080" i="15"/>
  <c r="J1080" i="15"/>
  <c r="G1080" i="15"/>
  <c r="L1080" i="15"/>
  <c r="H1081" i="15"/>
  <c r="J1081" i="15"/>
  <c r="G1081" i="15"/>
  <c r="L1081" i="15"/>
  <c r="H1082" i="15"/>
  <c r="J1082" i="15"/>
  <c r="G1082" i="15"/>
  <c r="L1082" i="15"/>
  <c r="H1083" i="15"/>
  <c r="J1083" i="15"/>
  <c r="G1083" i="15"/>
  <c r="L1083" i="15"/>
  <c r="H1084" i="15"/>
  <c r="J1084" i="15"/>
  <c r="G1084" i="15"/>
  <c r="L1084" i="15"/>
  <c r="H1085" i="15"/>
  <c r="J1085" i="15"/>
  <c r="G1085" i="15"/>
  <c r="L1085" i="15"/>
  <c r="H1086" i="15"/>
  <c r="J1086" i="15"/>
  <c r="G1086" i="15"/>
  <c r="L1086" i="15"/>
  <c r="H1087" i="15"/>
  <c r="J1087" i="15"/>
  <c r="G1087" i="15"/>
  <c r="L1087" i="15"/>
  <c r="H1088" i="15"/>
  <c r="J1088" i="15"/>
  <c r="G1088" i="15"/>
  <c r="L1088" i="15"/>
  <c r="H1089" i="15"/>
  <c r="J1089" i="15"/>
  <c r="G1089" i="15"/>
  <c r="L1089" i="15"/>
  <c r="H1090" i="15"/>
  <c r="J1090" i="15"/>
  <c r="G1090" i="15"/>
  <c r="L1090" i="15"/>
  <c r="H1091" i="15"/>
  <c r="J1091" i="15"/>
  <c r="G1091" i="15"/>
  <c r="L1091" i="15"/>
  <c r="H1092" i="15"/>
  <c r="J1092" i="15"/>
  <c r="G1092" i="15"/>
  <c r="L1092" i="15"/>
  <c r="H1093" i="15"/>
  <c r="J1093" i="15"/>
  <c r="G1093" i="15"/>
  <c r="L1093" i="15"/>
  <c r="H1094" i="15"/>
  <c r="J1094" i="15"/>
  <c r="G1094" i="15"/>
  <c r="L1094" i="15"/>
  <c r="H1095" i="15"/>
  <c r="J1095" i="15"/>
  <c r="G1095" i="15"/>
  <c r="L1095" i="15"/>
  <c r="H1096" i="15"/>
  <c r="J1096" i="15"/>
  <c r="G1096" i="15"/>
  <c r="L1096" i="15"/>
  <c r="H1097" i="15"/>
  <c r="J1097" i="15"/>
  <c r="G1097" i="15"/>
  <c r="L1097" i="15"/>
  <c r="H1098" i="15"/>
  <c r="J1098" i="15"/>
  <c r="G1098" i="15"/>
  <c r="L1098" i="15"/>
  <c r="H1099" i="15"/>
  <c r="J1099" i="15"/>
  <c r="G1099" i="15"/>
  <c r="L1099" i="15"/>
  <c r="H1100" i="15"/>
  <c r="J1100" i="15"/>
  <c r="G1100" i="15"/>
  <c r="L1100" i="15"/>
  <c r="H1101" i="15"/>
  <c r="J1101" i="15"/>
  <c r="G1101" i="15"/>
  <c r="L1101" i="15"/>
  <c r="H1102" i="15"/>
  <c r="J1102" i="15"/>
  <c r="G1102" i="15"/>
  <c r="L1102" i="15"/>
  <c r="H1103" i="15"/>
  <c r="J1103" i="15"/>
  <c r="G1103" i="15"/>
  <c r="L1103" i="15"/>
  <c r="H1104" i="15"/>
  <c r="J1104" i="15"/>
  <c r="G1104" i="15"/>
  <c r="L1104" i="15"/>
  <c r="H1105" i="15"/>
  <c r="J1105" i="15"/>
  <c r="G1105" i="15"/>
  <c r="L1105" i="15"/>
  <c r="H1106" i="15"/>
  <c r="J1106" i="15"/>
  <c r="G1106" i="15"/>
  <c r="L1106" i="15"/>
  <c r="H1107" i="15"/>
  <c r="J1107" i="15"/>
  <c r="G1107" i="15"/>
  <c r="L1107" i="15"/>
  <c r="H1108" i="15"/>
  <c r="J1108" i="15"/>
  <c r="G1108" i="15"/>
  <c r="L1108" i="15"/>
  <c r="H1109" i="15"/>
  <c r="J1109" i="15"/>
  <c r="G1109" i="15"/>
  <c r="L1109" i="15"/>
  <c r="H1110" i="15"/>
  <c r="J1110" i="15"/>
  <c r="G1110" i="15"/>
  <c r="L1110" i="15"/>
  <c r="H1111" i="15"/>
  <c r="J1111" i="15"/>
  <c r="G1111" i="15"/>
  <c r="L1111" i="15"/>
  <c r="H1112" i="15"/>
  <c r="J1112" i="15"/>
  <c r="G1112" i="15"/>
  <c r="L1112" i="15"/>
  <c r="H1113" i="15"/>
  <c r="J1113" i="15"/>
  <c r="G1113" i="15"/>
  <c r="L1113" i="15"/>
  <c r="H1114" i="15"/>
  <c r="J1114" i="15"/>
  <c r="G1114" i="15"/>
  <c r="L1114" i="15"/>
  <c r="H1115" i="15"/>
  <c r="J1115" i="15"/>
  <c r="G1115" i="15"/>
  <c r="L1115" i="15"/>
  <c r="H1116" i="15"/>
  <c r="J1116" i="15"/>
  <c r="G1116" i="15"/>
  <c r="L1116" i="15"/>
  <c r="H1117" i="15"/>
  <c r="J1117" i="15"/>
  <c r="G1117" i="15"/>
  <c r="L1117" i="15"/>
  <c r="H1118" i="15"/>
  <c r="J1118" i="15"/>
  <c r="G1118" i="15"/>
  <c r="L1118" i="15"/>
  <c r="H1119" i="15"/>
  <c r="J1119" i="15"/>
  <c r="G1119" i="15"/>
  <c r="L1119" i="15"/>
  <c r="H1120" i="15"/>
  <c r="J1120" i="15"/>
  <c r="G1120" i="15"/>
  <c r="L1120" i="15"/>
  <c r="H1121" i="15"/>
  <c r="J1121" i="15"/>
  <c r="G1121" i="15"/>
  <c r="L1121" i="15"/>
  <c r="H1122" i="15"/>
  <c r="J1122" i="15"/>
  <c r="G1122" i="15"/>
  <c r="L1122" i="15"/>
  <c r="H1123" i="15"/>
  <c r="J1123" i="15"/>
  <c r="G1123" i="15"/>
  <c r="L1123" i="15"/>
  <c r="H1124" i="15"/>
  <c r="J1124" i="15"/>
  <c r="G1124" i="15"/>
  <c r="L1124" i="15"/>
  <c r="H1125" i="15"/>
  <c r="J1125" i="15"/>
  <c r="G1125" i="15"/>
  <c r="L1125" i="15"/>
  <c r="H1126" i="15"/>
  <c r="J1126" i="15"/>
  <c r="G1126" i="15"/>
  <c r="L1126" i="15"/>
  <c r="H1127" i="15"/>
  <c r="J1127" i="15"/>
  <c r="G1127" i="15"/>
  <c r="L1127" i="15"/>
  <c r="H1128" i="15"/>
  <c r="J1128" i="15"/>
  <c r="G1128" i="15"/>
  <c r="L1128" i="15"/>
  <c r="H1129" i="15"/>
  <c r="J1129" i="15"/>
  <c r="G1129" i="15"/>
  <c r="L1129" i="15"/>
  <c r="H1130" i="15"/>
  <c r="J1130" i="15"/>
  <c r="G1130" i="15"/>
  <c r="L1130" i="15"/>
  <c r="H1131" i="15"/>
  <c r="J1131" i="15"/>
  <c r="G1131" i="15"/>
  <c r="L1131" i="15"/>
  <c r="H1132" i="15"/>
  <c r="J1132" i="15"/>
  <c r="G1132" i="15"/>
  <c r="L1132" i="15"/>
  <c r="H1133" i="15"/>
  <c r="J1133" i="15"/>
  <c r="G1133" i="15"/>
  <c r="L1133" i="15"/>
  <c r="H1134" i="15"/>
  <c r="J1134" i="15"/>
  <c r="G1134" i="15"/>
  <c r="L1134" i="15"/>
  <c r="H1135" i="15"/>
  <c r="J1135" i="15"/>
  <c r="G1135" i="15"/>
  <c r="L1135" i="15"/>
  <c r="H1136" i="15"/>
  <c r="J1136" i="15"/>
  <c r="G1136" i="15"/>
  <c r="L1136" i="15"/>
  <c r="H1137" i="15"/>
  <c r="J1137" i="15"/>
  <c r="G1137" i="15"/>
  <c r="L1137" i="15"/>
  <c r="H1138" i="15"/>
  <c r="J1138" i="15"/>
  <c r="G1138" i="15"/>
  <c r="L1138" i="15"/>
  <c r="H1139" i="15"/>
  <c r="J1139" i="15"/>
  <c r="G1139" i="15"/>
  <c r="L1139" i="15"/>
  <c r="H1140" i="15"/>
  <c r="J1140" i="15"/>
  <c r="G1140" i="15"/>
  <c r="L1140" i="15"/>
  <c r="H1141" i="15"/>
  <c r="J1141" i="15"/>
  <c r="G1141" i="15"/>
  <c r="L1141" i="15"/>
  <c r="H1142" i="15"/>
  <c r="J1142" i="15"/>
  <c r="G1142" i="15"/>
  <c r="L1142" i="15"/>
  <c r="H1143" i="15"/>
  <c r="J1143" i="15"/>
  <c r="G1143" i="15"/>
  <c r="L1143" i="15"/>
  <c r="H1144" i="15"/>
  <c r="J1144" i="15"/>
  <c r="G1144" i="15"/>
  <c r="L1144" i="15"/>
  <c r="H1145" i="15"/>
  <c r="J1145" i="15"/>
  <c r="G1145" i="15"/>
  <c r="L1145" i="15"/>
  <c r="H1146" i="15"/>
  <c r="J1146" i="15"/>
  <c r="G1146" i="15"/>
  <c r="L1146" i="15"/>
  <c r="H1147" i="15"/>
  <c r="J1147" i="15"/>
  <c r="G1147" i="15"/>
  <c r="L1147" i="15"/>
  <c r="H1148" i="15"/>
  <c r="J1148" i="15"/>
  <c r="G1148" i="15"/>
  <c r="L1148" i="15"/>
  <c r="H1149" i="15"/>
  <c r="J1149" i="15"/>
  <c r="G1149" i="15"/>
  <c r="L1149" i="15"/>
  <c r="H1150" i="15"/>
  <c r="J1150" i="15"/>
  <c r="G1150" i="15"/>
  <c r="L1150" i="15"/>
  <c r="H1151" i="15"/>
  <c r="J1151" i="15"/>
  <c r="G1151" i="15"/>
  <c r="L1151" i="15"/>
  <c r="H1152" i="15"/>
  <c r="J1152" i="15"/>
  <c r="G1152" i="15"/>
  <c r="L1152" i="15"/>
  <c r="H1153" i="15"/>
  <c r="J1153" i="15"/>
  <c r="G1153" i="15"/>
  <c r="L1153" i="15"/>
  <c r="H1154" i="15"/>
  <c r="J1154" i="15"/>
  <c r="G1154" i="15"/>
  <c r="L1154" i="15"/>
  <c r="H1155" i="15"/>
  <c r="J1155" i="15"/>
  <c r="G1155" i="15"/>
  <c r="L1155" i="15"/>
  <c r="H1156" i="15"/>
  <c r="J1156" i="15"/>
  <c r="G1156" i="15"/>
  <c r="L1156" i="15"/>
  <c r="H1157" i="15"/>
  <c r="J1157" i="15"/>
  <c r="G1157" i="15"/>
  <c r="L1157" i="15"/>
  <c r="H1158" i="15"/>
  <c r="J1158" i="15"/>
  <c r="G1158" i="15"/>
  <c r="L1158" i="15"/>
  <c r="H1159" i="15"/>
  <c r="J1159" i="15"/>
  <c r="G1159" i="15"/>
  <c r="L1159" i="15"/>
  <c r="H1160" i="15"/>
  <c r="J1160" i="15"/>
  <c r="G1160" i="15"/>
  <c r="L1160" i="15"/>
  <c r="H1161" i="15"/>
  <c r="J1161" i="15"/>
  <c r="G1161" i="15"/>
  <c r="L1161" i="15"/>
  <c r="H1162" i="15"/>
  <c r="J1162" i="15"/>
  <c r="G1162" i="15"/>
  <c r="L1162" i="15"/>
  <c r="H1163" i="15"/>
  <c r="J1163" i="15"/>
  <c r="G1163" i="15"/>
  <c r="L1163" i="15"/>
  <c r="H1164" i="15"/>
  <c r="J1164" i="15"/>
  <c r="G1164" i="15"/>
  <c r="L1164" i="15"/>
  <c r="H1165" i="15"/>
  <c r="J1165" i="15"/>
  <c r="G1165" i="15"/>
  <c r="L1165" i="15"/>
  <c r="H1166" i="15"/>
  <c r="J1166" i="15"/>
  <c r="G1166" i="15"/>
  <c r="L1166" i="15"/>
  <c r="H1167" i="15"/>
  <c r="J1167" i="15"/>
  <c r="G1167" i="15"/>
  <c r="L1167" i="15"/>
  <c r="H1168" i="15"/>
  <c r="J1168" i="15"/>
  <c r="G1168" i="15"/>
  <c r="L1168" i="15"/>
  <c r="H1169" i="15"/>
  <c r="J1169" i="15"/>
  <c r="G1169" i="15"/>
  <c r="L1169" i="15"/>
  <c r="H1170" i="15"/>
  <c r="J1170" i="15"/>
  <c r="G1170" i="15"/>
  <c r="L1170" i="15"/>
  <c r="H1171" i="15"/>
  <c r="J1171" i="15"/>
  <c r="G1171" i="15"/>
  <c r="L1171" i="15"/>
  <c r="H1172" i="15"/>
  <c r="J1172" i="15"/>
  <c r="G1172" i="15"/>
  <c r="L1172" i="15"/>
  <c r="H1173" i="15"/>
  <c r="J1173" i="15"/>
  <c r="G1173" i="15"/>
  <c r="L1173" i="15"/>
  <c r="H1174" i="15"/>
  <c r="J1174" i="15"/>
  <c r="G1174" i="15"/>
  <c r="L1174" i="15"/>
  <c r="H1175" i="15"/>
  <c r="J1175" i="15"/>
  <c r="G1175" i="15"/>
  <c r="L1175" i="15"/>
  <c r="H1176" i="15"/>
  <c r="J1176" i="15"/>
  <c r="G1176" i="15"/>
  <c r="L1176" i="15"/>
  <c r="H1177" i="15"/>
  <c r="J1177" i="15"/>
  <c r="G1177" i="15"/>
  <c r="L1177" i="15"/>
  <c r="H1178" i="15"/>
  <c r="J1178" i="15"/>
  <c r="G1178" i="15"/>
  <c r="L1178" i="15"/>
  <c r="H1179" i="15"/>
  <c r="J1179" i="15"/>
  <c r="G1179" i="15"/>
  <c r="L1179" i="15"/>
  <c r="H1180" i="15"/>
  <c r="J1180" i="15"/>
  <c r="G1180" i="15"/>
  <c r="L1180" i="15"/>
  <c r="H1181" i="15"/>
  <c r="J1181" i="15"/>
  <c r="G1181" i="15"/>
  <c r="L1181" i="15"/>
  <c r="H1182" i="15"/>
  <c r="J1182" i="15"/>
  <c r="G1182" i="15"/>
  <c r="L1182" i="15"/>
  <c r="H1183" i="15"/>
  <c r="J1183" i="15"/>
  <c r="G1183" i="15"/>
  <c r="L1183" i="15"/>
  <c r="H1184" i="15"/>
  <c r="J1184" i="15"/>
  <c r="G1184" i="15"/>
  <c r="L1184" i="15"/>
  <c r="H1185" i="15"/>
  <c r="J1185" i="15"/>
  <c r="G1185" i="15"/>
  <c r="L1185" i="15"/>
  <c r="H1186" i="15"/>
  <c r="J1186" i="15"/>
  <c r="G1186" i="15"/>
  <c r="L1186" i="15"/>
  <c r="H1187" i="15"/>
  <c r="J1187" i="15"/>
  <c r="G1187" i="15"/>
  <c r="L1187" i="15"/>
  <c r="H1188" i="15"/>
  <c r="J1188" i="15"/>
  <c r="G1188" i="15"/>
  <c r="L1188" i="15"/>
  <c r="H1189" i="15"/>
  <c r="J1189" i="15"/>
  <c r="G1189" i="15"/>
  <c r="L1189" i="15"/>
  <c r="H1190" i="15"/>
  <c r="J1190" i="15"/>
  <c r="G1190" i="15"/>
  <c r="L1190" i="15"/>
  <c r="H1191" i="15"/>
  <c r="J1191" i="15"/>
  <c r="G1191" i="15"/>
  <c r="L1191" i="15"/>
  <c r="H1192" i="15"/>
  <c r="J1192" i="15"/>
  <c r="G1192" i="15"/>
  <c r="L1192" i="15"/>
  <c r="H1193" i="15"/>
  <c r="J1193" i="15"/>
  <c r="G1193" i="15"/>
  <c r="L1193" i="15"/>
  <c r="H1194" i="15"/>
  <c r="J1194" i="15"/>
  <c r="G1194" i="15"/>
  <c r="L1194" i="15"/>
  <c r="H1195" i="15"/>
  <c r="J1195" i="15"/>
  <c r="G1195" i="15"/>
  <c r="L1195" i="15"/>
  <c r="H1196" i="15"/>
  <c r="J1196" i="15"/>
  <c r="G1196" i="15"/>
  <c r="L1196" i="15"/>
  <c r="H1197" i="15"/>
  <c r="J1197" i="15"/>
  <c r="G1197" i="15"/>
  <c r="L1197" i="15"/>
  <c r="H1198" i="15"/>
  <c r="J1198" i="15"/>
  <c r="G1198" i="15"/>
  <c r="L1198" i="15"/>
  <c r="H1199" i="15"/>
  <c r="J1199" i="15"/>
  <c r="G1199" i="15"/>
  <c r="L1199" i="15"/>
  <c r="H1200" i="15"/>
  <c r="J1200" i="15"/>
  <c r="G1200" i="15"/>
  <c r="L1200" i="15"/>
  <c r="H1201" i="15"/>
  <c r="J1201" i="15"/>
  <c r="G1201" i="15"/>
  <c r="L1201" i="15"/>
  <c r="H1202" i="15"/>
  <c r="J1202" i="15"/>
  <c r="G1202" i="15"/>
  <c r="L1202" i="15"/>
  <c r="H1203" i="15"/>
  <c r="J1203" i="15"/>
  <c r="G1203" i="15"/>
  <c r="L1203" i="15"/>
  <c r="H1204" i="15"/>
  <c r="J1204" i="15"/>
  <c r="G1204" i="15"/>
  <c r="L1204" i="15"/>
  <c r="H1205" i="15"/>
  <c r="J1205" i="15"/>
  <c r="G1205" i="15"/>
  <c r="L1205" i="15"/>
  <c r="H1206" i="15"/>
  <c r="J1206" i="15"/>
  <c r="G1206" i="15"/>
  <c r="L1206" i="15"/>
  <c r="H1207" i="15"/>
  <c r="J1207" i="15"/>
  <c r="G1207" i="15"/>
  <c r="L1207" i="15"/>
  <c r="H1208" i="15"/>
  <c r="J1208" i="15"/>
  <c r="G1208" i="15"/>
  <c r="L1208" i="15"/>
  <c r="H1209" i="15"/>
  <c r="J1209" i="15"/>
  <c r="G1209" i="15"/>
  <c r="L1209" i="15"/>
  <c r="H1210" i="15"/>
  <c r="J1210" i="15"/>
  <c r="G1210" i="15"/>
  <c r="L1210" i="15"/>
  <c r="H1211" i="15"/>
  <c r="J1211" i="15"/>
  <c r="G1211" i="15"/>
  <c r="L1211" i="15"/>
  <c r="H1212" i="15"/>
  <c r="J1212" i="15"/>
  <c r="G1212" i="15"/>
  <c r="L1212" i="15"/>
  <c r="H1213" i="15"/>
  <c r="J1213" i="15"/>
  <c r="G1213" i="15"/>
  <c r="L1213" i="15"/>
  <c r="H1214" i="15"/>
  <c r="J1214" i="15"/>
  <c r="G1214" i="15"/>
  <c r="L1214" i="15"/>
  <c r="H1215" i="15"/>
  <c r="J1215" i="15"/>
  <c r="G1215" i="15"/>
  <c r="L1215" i="15"/>
  <c r="H1216" i="15"/>
  <c r="J1216" i="15"/>
  <c r="G1216" i="15"/>
  <c r="L1216" i="15"/>
  <c r="H1217" i="15"/>
  <c r="J1217" i="15"/>
  <c r="G1217" i="15"/>
  <c r="L1217" i="15"/>
  <c r="H1218" i="15"/>
  <c r="J1218" i="15"/>
  <c r="G1218" i="15"/>
  <c r="L1218" i="15"/>
  <c r="H1219" i="15"/>
  <c r="J1219" i="15"/>
  <c r="G1219" i="15"/>
  <c r="L1219" i="15"/>
  <c r="H1220" i="15"/>
  <c r="J1220" i="15"/>
  <c r="G1220" i="15"/>
  <c r="L1220" i="15"/>
  <c r="H1221" i="15"/>
  <c r="J1221" i="15"/>
  <c r="G1221" i="15"/>
  <c r="L1221" i="15"/>
  <c r="H1222" i="15"/>
  <c r="J1222" i="15"/>
  <c r="G1222" i="15"/>
  <c r="L1222" i="15"/>
  <c r="H1223" i="15"/>
  <c r="J1223" i="15"/>
  <c r="G1223" i="15"/>
  <c r="L1223" i="15"/>
  <c r="H1224" i="15"/>
  <c r="J1224" i="15"/>
  <c r="G1224" i="15"/>
  <c r="L1224" i="15"/>
  <c r="H1225" i="15"/>
  <c r="J1225" i="15"/>
  <c r="G1225" i="15"/>
  <c r="L1225" i="15"/>
  <c r="H1226" i="15"/>
  <c r="J1226" i="15"/>
  <c r="G1226" i="15"/>
  <c r="L1226" i="15"/>
  <c r="H1227" i="15"/>
  <c r="J1227" i="15"/>
  <c r="G1227" i="15"/>
  <c r="L1227" i="15"/>
  <c r="H1228" i="15"/>
  <c r="J1228" i="15"/>
  <c r="G1228" i="15"/>
  <c r="L1228" i="15"/>
  <c r="H1229" i="15"/>
  <c r="J1229" i="15"/>
  <c r="G1229" i="15"/>
  <c r="L1229" i="15"/>
  <c r="H1230" i="15"/>
  <c r="J1230" i="15"/>
  <c r="G1230" i="15"/>
  <c r="L1230" i="15"/>
  <c r="H1231" i="15"/>
  <c r="J1231" i="15"/>
  <c r="G1231" i="15"/>
  <c r="L1231" i="15"/>
  <c r="H1232" i="15"/>
  <c r="J1232" i="15"/>
  <c r="G1232" i="15"/>
  <c r="L1232" i="15"/>
  <c r="H1233" i="15"/>
  <c r="J1233" i="15"/>
  <c r="G1233" i="15"/>
  <c r="L1233" i="15"/>
  <c r="H1234" i="15"/>
  <c r="J1234" i="15"/>
  <c r="G1234" i="15"/>
  <c r="L1234" i="15"/>
  <c r="H1235" i="15"/>
  <c r="J1235" i="15"/>
  <c r="G1235" i="15"/>
  <c r="L1235" i="15"/>
  <c r="H1236" i="15"/>
  <c r="J1236" i="15"/>
  <c r="G1236" i="15"/>
  <c r="L1236" i="15"/>
  <c r="H1237" i="15"/>
  <c r="J1237" i="15"/>
  <c r="G1237" i="15"/>
  <c r="L1237" i="15"/>
  <c r="H1238" i="15"/>
  <c r="J1238" i="15"/>
  <c r="G1238" i="15"/>
  <c r="L1238" i="15"/>
  <c r="H1239" i="15"/>
  <c r="J1239" i="15"/>
  <c r="G1239" i="15"/>
  <c r="L1239" i="15"/>
  <c r="H1240" i="15"/>
  <c r="J1240" i="15"/>
  <c r="G1240" i="15"/>
  <c r="L1240" i="15"/>
  <c r="H1241" i="15"/>
  <c r="J1241" i="15"/>
  <c r="G1241" i="15"/>
  <c r="L1241" i="15"/>
  <c r="H1242" i="15"/>
  <c r="J1242" i="15"/>
  <c r="G1242" i="15"/>
  <c r="L1242" i="15"/>
  <c r="H1243" i="15"/>
  <c r="J1243" i="15"/>
  <c r="G1243" i="15"/>
  <c r="L1243" i="15"/>
  <c r="H1244" i="15"/>
  <c r="J1244" i="15"/>
  <c r="G1244" i="15"/>
  <c r="L1244" i="15"/>
  <c r="H1245" i="15"/>
  <c r="J1245" i="15"/>
  <c r="G1245" i="15"/>
  <c r="L1245" i="15"/>
  <c r="H1246" i="15"/>
  <c r="J1246" i="15"/>
  <c r="G1246" i="15"/>
  <c r="L1246" i="15"/>
  <c r="H1247" i="15"/>
  <c r="J1247" i="15"/>
  <c r="G1247" i="15"/>
  <c r="L1247" i="15"/>
  <c r="H1248" i="15"/>
  <c r="J1248" i="15"/>
  <c r="G1248" i="15"/>
  <c r="L1248" i="15"/>
  <c r="H1249" i="15"/>
  <c r="J1249" i="15"/>
  <c r="G1249" i="15"/>
  <c r="L1249" i="15"/>
  <c r="H1250" i="15"/>
  <c r="J1250" i="15"/>
  <c r="G1250" i="15"/>
  <c r="L1250" i="15"/>
  <c r="H1251" i="15"/>
  <c r="J1251" i="15"/>
  <c r="G1251" i="15"/>
  <c r="L1251" i="15"/>
  <c r="H1252" i="15"/>
  <c r="J1252" i="15"/>
  <c r="G1252" i="15"/>
  <c r="L1252" i="15"/>
  <c r="H1253" i="15"/>
  <c r="J1253" i="15"/>
  <c r="G1253" i="15"/>
  <c r="L1253" i="15"/>
  <c r="H1254" i="15"/>
  <c r="J1254" i="15"/>
  <c r="G1254" i="15"/>
  <c r="L1254" i="15"/>
  <c r="H1255" i="15"/>
  <c r="J1255" i="15"/>
  <c r="G1255" i="15"/>
  <c r="L1255" i="15"/>
  <c r="H1256" i="15"/>
  <c r="J1256" i="15"/>
  <c r="G1256" i="15"/>
  <c r="L1256" i="15"/>
  <c r="H1257" i="15"/>
  <c r="J1257" i="15"/>
  <c r="G1257" i="15"/>
  <c r="L1257" i="15"/>
  <c r="H1258" i="15"/>
  <c r="J1258" i="15"/>
  <c r="G1258" i="15"/>
  <c r="L1258" i="15"/>
  <c r="H1259" i="15"/>
  <c r="J1259" i="15"/>
  <c r="G1259" i="15"/>
  <c r="L1259" i="15"/>
  <c r="H1260" i="15"/>
  <c r="J1260" i="15"/>
  <c r="G1260" i="15"/>
  <c r="L1260" i="15"/>
  <c r="H1261" i="15"/>
  <c r="J1261" i="15"/>
  <c r="G1261" i="15"/>
  <c r="L1261" i="15"/>
  <c r="H1262" i="15"/>
  <c r="J1262" i="15"/>
  <c r="G1262" i="15"/>
  <c r="L1262" i="15"/>
  <c r="H1263" i="15"/>
  <c r="J1263" i="15"/>
  <c r="G1263" i="15"/>
  <c r="L1263" i="15"/>
  <c r="H1264" i="15"/>
  <c r="J1264" i="15"/>
  <c r="G1264" i="15"/>
  <c r="L1264" i="15"/>
  <c r="H1265" i="15"/>
  <c r="J1265" i="15"/>
  <c r="G1265" i="15"/>
  <c r="L1265" i="15"/>
  <c r="H1266" i="15"/>
  <c r="J1266" i="15"/>
  <c r="G1266" i="15"/>
  <c r="L1266" i="15"/>
  <c r="H1267" i="15"/>
  <c r="J1267" i="15"/>
  <c r="G1267" i="15"/>
  <c r="L1267" i="15"/>
  <c r="H1268" i="15"/>
  <c r="J1268" i="15"/>
  <c r="G1268" i="15"/>
  <c r="L1268" i="15"/>
  <c r="H1269" i="15"/>
  <c r="J1269" i="15"/>
  <c r="G1269" i="15"/>
  <c r="L1269" i="15"/>
  <c r="H1270" i="15"/>
  <c r="J1270" i="15"/>
  <c r="G1270" i="15"/>
  <c r="L1270" i="15"/>
  <c r="H1271" i="15"/>
  <c r="J1271" i="15"/>
  <c r="G1271" i="15"/>
  <c r="L1271" i="15"/>
  <c r="H1272" i="15"/>
  <c r="J1272" i="15"/>
  <c r="G1272" i="15"/>
  <c r="L1272" i="15"/>
  <c r="H1273" i="15"/>
  <c r="J1273" i="15"/>
  <c r="G1273" i="15"/>
  <c r="L1273" i="15"/>
  <c r="H1274" i="15"/>
  <c r="J1274" i="15"/>
  <c r="G1274" i="15"/>
  <c r="L1274" i="15"/>
  <c r="H1275" i="15"/>
  <c r="J1275" i="15"/>
  <c r="G1275" i="15"/>
  <c r="L1275" i="15"/>
  <c r="H1276" i="15"/>
  <c r="J1276" i="15"/>
  <c r="G1276" i="15"/>
  <c r="L1276" i="15"/>
  <c r="H1277" i="15"/>
  <c r="J1277" i="15"/>
  <c r="G1277" i="15"/>
  <c r="L1277" i="15"/>
  <c r="H1278" i="15"/>
  <c r="J1278" i="15"/>
  <c r="G1278" i="15"/>
  <c r="L1278" i="15"/>
  <c r="H1279" i="15"/>
  <c r="J1279" i="15"/>
  <c r="G1279" i="15"/>
  <c r="L1279" i="15"/>
  <c r="H1280" i="15"/>
  <c r="J1280" i="15"/>
  <c r="G1280" i="15"/>
  <c r="L1280" i="15"/>
  <c r="H1281" i="15"/>
  <c r="J1281" i="15"/>
  <c r="G1281" i="15"/>
  <c r="L1281" i="15"/>
  <c r="H1282" i="15"/>
  <c r="J1282" i="15"/>
  <c r="G1282" i="15"/>
  <c r="L1282" i="15"/>
  <c r="H1283" i="15"/>
  <c r="J1283" i="15"/>
  <c r="G1283" i="15"/>
  <c r="L1283" i="15"/>
  <c r="H1284" i="15"/>
  <c r="J1284" i="15"/>
  <c r="G1284" i="15"/>
  <c r="L1284" i="15"/>
  <c r="H1285" i="15"/>
  <c r="J1285" i="15"/>
  <c r="G1285" i="15"/>
  <c r="L1285" i="15"/>
  <c r="H1286" i="15"/>
  <c r="J1286" i="15"/>
  <c r="G1286" i="15"/>
  <c r="L1286" i="15"/>
  <c r="H1287" i="15"/>
  <c r="J1287" i="15"/>
  <c r="G1287" i="15"/>
  <c r="L1287" i="15"/>
  <c r="H1288" i="15"/>
  <c r="J1288" i="15"/>
  <c r="G1288" i="15"/>
  <c r="L1288" i="15"/>
  <c r="H1289" i="15"/>
  <c r="J1289" i="15"/>
  <c r="G1289" i="15"/>
  <c r="L1289" i="15"/>
  <c r="H1290" i="15"/>
  <c r="J1290" i="15"/>
  <c r="G1290" i="15"/>
  <c r="L1290" i="15"/>
  <c r="H1291" i="15"/>
  <c r="J1291" i="15"/>
  <c r="G1291" i="15"/>
  <c r="L1291" i="15"/>
  <c r="H1292" i="15"/>
  <c r="J1292" i="15"/>
  <c r="G1292" i="15"/>
  <c r="L1292" i="15"/>
  <c r="H1293" i="15"/>
  <c r="J1293" i="15"/>
  <c r="G1293" i="15"/>
  <c r="L1293" i="15"/>
  <c r="H1294" i="15"/>
  <c r="J1294" i="15"/>
  <c r="G1294" i="15"/>
  <c r="L1294" i="15"/>
  <c r="H1295" i="15"/>
  <c r="J1295" i="15"/>
  <c r="G1295" i="15"/>
  <c r="L1295" i="15"/>
  <c r="H1296" i="15"/>
  <c r="J1296" i="15"/>
  <c r="G1296" i="15"/>
  <c r="L1296" i="15"/>
  <c r="H1297" i="15"/>
  <c r="J1297" i="15"/>
  <c r="G1297" i="15"/>
  <c r="L1297" i="15"/>
  <c r="H1298" i="15"/>
  <c r="J1298" i="15"/>
  <c r="G1298" i="15"/>
  <c r="L1298" i="15"/>
  <c r="H1299" i="15"/>
  <c r="J1299" i="15"/>
  <c r="G1299" i="15"/>
  <c r="L1299" i="15"/>
  <c r="H1300" i="15"/>
  <c r="J1300" i="15"/>
  <c r="G1300" i="15"/>
  <c r="L1300" i="15"/>
  <c r="H1301" i="15"/>
  <c r="J1301" i="15"/>
  <c r="G1301" i="15"/>
  <c r="L1301" i="15"/>
  <c r="H1302" i="15"/>
  <c r="J1302" i="15"/>
  <c r="G1302" i="15"/>
  <c r="L1302" i="15"/>
  <c r="H1303" i="15"/>
  <c r="J1303" i="15"/>
  <c r="G1303" i="15"/>
  <c r="L1303" i="15"/>
  <c r="H1304" i="15"/>
  <c r="J1304" i="15"/>
  <c r="G1304" i="15"/>
  <c r="L1304" i="15"/>
  <c r="H1305" i="15"/>
  <c r="J1305" i="15"/>
  <c r="G1305" i="15"/>
  <c r="L1305" i="15"/>
  <c r="H1306" i="15"/>
  <c r="J1306" i="15"/>
  <c r="G1306" i="15"/>
  <c r="L1306" i="15"/>
  <c r="H1307" i="15"/>
  <c r="J1307" i="15"/>
  <c r="G1307" i="15"/>
  <c r="L1307" i="15"/>
  <c r="H1308" i="15"/>
  <c r="J1308" i="15"/>
  <c r="G1308" i="15"/>
  <c r="L1308" i="15"/>
  <c r="H1309" i="15"/>
  <c r="J1309" i="15"/>
  <c r="G1309" i="15"/>
  <c r="L1309" i="15"/>
  <c r="H1310" i="15"/>
  <c r="J1310" i="15"/>
  <c r="G1310" i="15"/>
  <c r="L1310" i="15"/>
  <c r="H1311" i="15"/>
  <c r="J1311" i="15"/>
  <c r="G1311" i="15"/>
  <c r="L1311" i="15"/>
  <c r="H1312" i="15"/>
  <c r="J1312" i="15"/>
  <c r="G1312" i="15"/>
  <c r="L1312" i="15"/>
  <c r="H1313" i="15"/>
  <c r="J1313" i="15"/>
  <c r="G1313" i="15"/>
  <c r="L1313" i="15"/>
  <c r="H1314" i="15"/>
  <c r="J1314" i="15"/>
  <c r="G1314" i="15"/>
  <c r="L1314" i="15"/>
  <c r="H1315" i="15"/>
  <c r="J1315" i="15"/>
  <c r="G1315" i="15"/>
  <c r="L1315" i="15"/>
  <c r="H1316" i="15"/>
  <c r="J1316" i="15"/>
  <c r="G1316" i="15"/>
  <c r="L1316" i="15"/>
  <c r="H1317" i="15"/>
  <c r="J1317" i="15"/>
  <c r="G1317" i="15"/>
  <c r="L1317" i="15"/>
  <c r="H1318" i="15"/>
  <c r="J1318" i="15"/>
  <c r="G1318" i="15"/>
  <c r="L1318" i="15"/>
  <c r="H1319" i="15"/>
  <c r="J1319" i="15"/>
  <c r="G1319" i="15"/>
  <c r="L1319" i="15"/>
  <c r="H1320" i="15"/>
  <c r="J1320" i="15"/>
  <c r="G1320" i="15"/>
  <c r="L1320" i="15"/>
  <c r="H1321" i="15"/>
  <c r="J1321" i="15"/>
  <c r="G1321" i="15"/>
  <c r="L1321" i="15"/>
  <c r="H1322" i="15"/>
  <c r="J1322" i="15"/>
  <c r="G1322" i="15"/>
  <c r="L1322" i="15"/>
  <c r="H1323" i="15"/>
  <c r="J1323" i="15"/>
  <c r="G1323" i="15"/>
  <c r="L1323" i="15"/>
  <c r="H1324" i="15"/>
  <c r="J1324" i="15"/>
  <c r="G1324" i="15"/>
  <c r="L1324" i="15"/>
  <c r="H1325" i="15"/>
  <c r="J1325" i="15"/>
  <c r="G1325" i="15"/>
  <c r="L1325" i="15"/>
  <c r="H1326" i="15"/>
  <c r="J1326" i="15"/>
  <c r="G1326" i="15"/>
  <c r="L1326" i="15"/>
  <c r="H1327" i="15"/>
  <c r="J1327" i="15"/>
  <c r="G1327" i="15"/>
  <c r="L1327" i="15"/>
  <c r="H1328" i="15"/>
  <c r="J1328" i="15"/>
  <c r="G1328" i="15"/>
  <c r="L1328" i="15"/>
  <c r="H1329" i="15"/>
  <c r="J1329" i="15"/>
  <c r="G1329" i="15"/>
  <c r="L1329" i="15"/>
  <c r="H1330" i="15"/>
  <c r="J1330" i="15"/>
  <c r="G1330" i="15"/>
  <c r="L1330" i="15"/>
  <c r="H1331" i="15"/>
  <c r="J1331" i="15"/>
  <c r="G1331" i="15"/>
  <c r="L1331" i="15"/>
  <c r="H1332" i="15"/>
  <c r="J1332" i="15"/>
  <c r="G1332" i="15"/>
  <c r="L1332" i="15"/>
  <c r="H1333" i="15"/>
  <c r="J1333" i="15"/>
  <c r="G1333" i="15"/>
  <c r="L1333" i="15"/>
  <c r="H1334" i="15"/>
  <c r="J1334" i="15"/>
  <c r="G1334" i="15"/>
  <c r="L1334" i="15"/>
  <c r="H1335" i="15"/>
  <c r="J1335" i="15"/>
  <c r="G1335" i="15"/>
  <c r="L1335" i="15"/>
  <c r="H1336" i="15"/>
  <c r="J1336" i="15"/>
  <c r="G1336" i="15"/>
  <c r="L1336" i="15"/>
  <c r="H1337" i="15"/>
  <c r="J1337" i="15"/>
  <c r="G1337" i="15"/>
  <c r="L1337" i="15"/>
  <c r="H1338" i="15"/>
  <c r="J1338" i="15"/>
  <c r="G1338" i="15"/>
  <c r="L1338" i="15"/>
  <c r="H1339" i="15"/>
  <c r="J1339" i="15"/>
  <c r="G1339" i="15"/>
  <c r="L1339" i="15"/>
  <c r="H1340" i="15"/>
  <c r="J1340" i="15"/>
  <c r="G1340" i="15"/>
  <c r="L1340" i="15"/>
  <c r="H1341" i="15"/>
  <c r="J1341" i="15"/>
  <c r="G1341" i="15"/>
  <c r="L1341" i="15"/>
  <c r="H1342" i="15"/>
  <c r="J1342" i="15"/>
  <c r="G1342" i="15"/>
  <c r="L1342" i="15"/>
  <c r="H1343" i="15"/>
  <c r="J1343" i="15"/>
  <c r="G1343" i="15"/>
  <c r="L1343" i="15"/>
  <c r="H1344" i="15"/>
  <c r="J1344" i="15"/>
  <c r="G1344" i="15"/>
  <c r="L1344" i="15"/>
  <c r="H1345" i="15"/>
  <c r="J1345" i="15"/>
  <c r="G1345" i="15"/>
  <c r="L1345" i="15"/>
  <c r="H1346" i="15"/>
  <c r="J1346" i="15"/>
  <c r="G1346" i="15"/>
  <c r="L1346" i="15"/>
  <c r="H1347" i="15"/>
  <c r="J1347" i="15"/>
  <c r="G1347" i="15"/>
  <c r="L1347" i="15"/>
  <c r="H1348" i="15"/>
  <c r="J1348" i="15"/>
  <c r="G1348" i="15"/>
  <c r="L1348" i="15"/>
  <c r="H1349" i="15"/>
  <c r="J1349" i="15"/>
  <c r="G1349" i="15"/>
  <c r="L1349" i="15"/>
  <c r="H1350" i="15"/>
  <c r="J1350" i="15"/>
  <c r="G1350" i="15"/>
  <c r="L1350" i="15"/>
  <c r="H1351" i="15"/>
  <c r="J1351" i="15"/>
  <c r="G1351" i="15"/>
  <c r="L1351" i="15"/>
  <c r="H1352" i="15"/>
  <c r="J1352" i="15"/>
  <c r="G1352" i="15"/>
  <c r="L1352" i="15"/>
  <c r="H1353" i="15"/>
  <c r="J1353" i="15"/>
  <c r="G1353" i="15"/>
  <c r="L1353" i="15"/>
  <c r="H1354" i="15"/>
  <c r="J1354" i="15"/>
  <c r="G1354" i="15"/>
  <c r="L1354" i="15"/>
  <c r="H1355" i="15"/>
  <c r="J1355" i="15"/>
  <c r="G1355" i="15"/>
  <c r="L1355" i="15"/>
  <c r="H1356" i="15"/>
  <c r="J1356" i="15"/>
  <c r="G1356" i="15"/>
  <c r="L1356" i="15"/>
  <c r="H1357" i="15"/>
  <c r="J1357" i="15"/>
  <c r="G1357" i="15"/>
  <c r="L1357" i="15"/>
  <c r="H1358" i="15"/>
  <c r="J1358" i="15"/>
  <c r="G1358" i="15"/>
  <c r="L1358" i="15"/>
  <c r="H1359" i="15"/>
  <c r="J1359" i="15"/>
  <c r="G1359" i="15"/>
  <c r="L1359" i="15"/>
  <c r="H1360" i="15"/>
  <c r="J1360" i="15"/>
  <c r="G1360" i="15"/>
  <c r="L1360" i="15"/>
  <c r="H1361" i="15"/>
  <c r="J1361" i="15"/>
  <c r="G1361" i="15"/>
  <c r="L1361" i="15"/>
  <c r="H1362" i="15"/>
  <c r="J1362" i="15"/>
  <c r="G1362" i="15"/>
  <c r="L1362" i="15"/>
  <c r="H1363" i="15"/>
  <c r="J1363" i="15"/>
  <c r="G1363" i="15"/>
  <c r="L1363" i="15"/>
  <c r="H1364" i="15"/>
  <c r="J1364" i="15"/>
  <c r="G1364" i="15"/>
  <c r="L1364" i="15"/>
  <c r="H1365" i="15"/>
  <c r="J1365" i="15"/>
  <c r="G1365" i="15"/>
  <c r="L1365" i="15"/>
  <c r="H1366" i="15"/>
  <c r="J1366" i="15"/>
  <c r="G1366" i="15"/>
  <c r="L1366" i="15"/>
  <c r="H1367" i="15"/>
  <c r="J1367" i="15"/>
  <c r="G1367" i="15"/>
  <c r="L1367" i="15"/>
  <c r="H1368" i="15"/>
  <c r="J1368" i="15"/>
  <c r="G1368" i="15"/>
  <c r="L1368" i="15"/>
  <c r="H1369" i="15"/>
  <c r="J1369" i="15"/>
  <c r="G1369" i="15"/>
  <c r="L1369" i="15"/>
  <c r="H1370" i="15"/>
  <c r="J1370" i="15"/>
  <c r="G1370" i="15"/>
  <c r="L1370" i="15"/>
  <c r="H1371" i="15"/>
  <c r="J1371" i="15"/>
  <c r="G1371" i="15"/>
  <c r="L1371" i="15"/>
  <c r="H1372" i="15"/>
  <c r="J1372" i="15"/>
  <c r="G1372" i="15"/>
  <c r="L1372" i="15"/>
  <c r="H1373" i="15"/>
  <c r="J1373" i="15"/>
  <c r="G1373" i="15"/>
  <c r="L1373" i="15"/>
  <c r="H1374" i="15"/>
  <c r="J1374" i="15"/>
  <c r="G1374" i="15"/>
  <c r="L1374" i="15"/>
  <c r="H1375" i="15"/>
  <c r="J1375" i="15"/>
  <c r="G1375" i="15"/>
  <c r="L1375" i="15"/>
  <c r="H1376" i="15"/>
  <c r="J1376" i="15"/>
  <c r="G1376" i="15"/>
  <c r="L1376" i="15"/>
  <c r="H1377" i="15"/>
  <c r="J1377" i="15"/>
  <c r="G1377" i="15"/>
  <c r="L1377" i="15"/>
  <c r="H1378" i="15"/>
  <c r="J1378" i="15"/>
  <c r="G1378" i="15"/>
  <c r="L1378" i="15"/>
  <c r="H1379" i="15"/>
  <c r="J1379" i="15"/>
  <c r="G1379" i="15"/>
  <c r="L1379" i="15"/>
  <c r="H1380" i="15"/>
  <c r="J1380" i="15"/>
  <c r="G1380" i="15"/>
  <c r="L1380" i="15"/>
  <c r="H1381" i="15"/>
  <c r="J1381" i="15"/>
  <c r="G1381" i="15"/>
  <c r="L1381" i="15"/>
  <c r="H1382" i="15"/>
  <c r="J1382" i="15"/>
  <c r="G1382" i="15"/>
  <c r="L1382" i="15"/>
  <c r="H1383" i="15"/>
  <c r="J1383" i="15"/>
  <c r="G1383" i="15"/>
  <c r="L1383" i="15"/>
  <c r="H1384" i="15"/>
  <c r="J1384" i="15"/>
  <c r="G1384" i="15"/>
  <c r="L1384" i="15"/>
  <c r="H1385" i="15"/>
  <c r="J1385" i="15"/>
  <c r="G1385" i="15"/>
  <c r="L1385" i="15"/>
  <c r="H1386" i="15"/>
  <c r="J1386" i="15"/>
  <c r="G1386" i="15"/>
  <c r="L1386" i="15"/>
  <c r="H1387" i="15"/>
  <c r="J1387" i="15"/>
  <c r="G1387" i="15"/>
  <c r="L1387" i="15"/>
  <c r="H1388" i="15"/>
  <c r="J1388" i="15"/>
  <c r="G1388" i="15"/>
  <c r="L1388" i="15"/>
  <c r="H1389" i="15"/>
  <c r="J1389" i="15"/>
  <c r="G1389" i="15"/>
  <c r="L1389" i="15"/>
  <c r="H1390" i="15"/>
  <c r="J1390" i="15"/>
  <c r="G1390" i="15"/>
  <c r="L1390" i="15"/>
  <c r="H1391" i="15"/>
  <c r="J1391" i="15"/>
  <c r="G1391" i="15"/>
  <c r="L1391" i="15"/>
  <c r="H1392" i="15"/>
  <c r="J1392" i="15"/>
  <c r="G1392" i="15"/>
  <c r="L1392" i="15"/>
  <c r="H1393" i="15"/>
  <c r="J1393" i="15"/>
  <c r="G1393" i="15"/>
  <c r="L1393" i="15"/>
  <c r="H1394" i="15"/>
  <c r="J1394" i="15"/>
  <c r="G1394" i="15"/>
  <c r="L1394" i="15"/>
  <c r="H1395" i="15"/>
  <c r="J1395" i="15"/>
  <c r="G1395" i="15"/>
  <c r="L1395" i="15"/>
  <c r="H1396" i="15"/>
  <c r="J1396" i="15"/>
  <c r="G1396" i="15"/>
  <c r="L1396" i="15"/>
  <c r="H1397" i="15"/>
  <c r="J1397" i="15"/>
  <c r="G1397" i="15"/>
  <c r="L1397" i="15"/>
  <c r="H1398" i="15"/>
  <c r="J1398" i="15"/>
  <c r="G1398" i="15"/>
  <c r="L1398" i="15"/>
  <c r="H1399" i="15"/>
  <c r="J1399" i="15"/>
  <c r="G1399" i="15"/>
  <c r="L1399" i="15"/>
  <c r="H1400" i="15"/>
  <c r="J1400" i="15"/>
  <c r="G1400" i="15"/>
  <c r="L1400" i="15"/>
  <c r="H1401" i="15"/>
  <c r="J1401" i="15"/>
  <c r="G1401" i="15"/>
  <c r="L1401" i="15"/>
  <c r="H1402" i="15"/>
  <c r="J1402" i="15"/>
  <c r="G1402" i="15"/>
  <c r="L1402" i="15"/>
  <c r="H1403" i="15"/>
  <c r="J1403" i="15"/>
  <c r="G1403" i="15"/>
  <c r="L1403" i="15"/>
  <c r="H1404" i="15"/>
  <c r="J1404" i="15"/>
  <c r="G1404" i="15"/>
  <c r="L1404" i="15"/>
  <c r="H1405" i="15"/>
  <c r="J1405" i="15"/>
  <c r="G1405" i="15"/>
  <c r="L1405" i="15"/>
  <c r="H1406" i="15"/>
  <c r="J1406" i="15"/>
  <c r="G1406" i="15"/>
  <c r="L1406" i="15"/>
  <c r="H1407" i="15"/>
  <c r="J1407" i="15"/>
  <c r="G1407" i="15"/>
  <c r="L1407" i="15"/>
  <c r="H1408" i="15"/>
  <c r="J1408" i="15"/>
  <c r="G1408" i="15"/>
  <c r="L1408" i="15"/>
  <c r="H1409" i="15"/>
  <c r="J1409" i="15"/>
  <c r="G1409" i="15"/>
  <c r="L1409" i="15"/>
  <c r="H1410" i="15"/>
  <c r="J1410" i="15"/>
  <c r="G1410" i="15"/>
  <c r="L1410" i="15"/>
  <c r="H1411" i="15"/>
  <c r="J1411" i="15"/>
  <c r="G1411" i="15"/>
  <c r="L1411" i="15"/>
  <c r="H1412" i="15"/>
  <c r="J1412" i="15"/>
  <c r="G1412" i="15"/>
  <c r="L1412" i="15"/>
  <c r="H1413" i="15"/>
  <c r="J1413" i="15"/>
  <c r="G1413" i="15"/>
  <c r="L1413" i="15"/>
  <c r="H1414" i="15"/>
  <c r="J1414" i="15"/>
  <c r="G1414" i="15"/>
  <c r="L1414" i="15"/>
  <c r="H1415" i="15"/>
  <c r="J1415" i="15"/>
  <c r="G1415" i="15"/>
  <c r="L1415" i="15"/>
  <c r="H1416" i="15"/>
  <c r="J1416" i="15"/>
  <c r="G1416" i="15"/>
  <c r="L1416" i="15"/>
  <c r="H1417" i="15"/>
  <c r="J1417" i="15"/>
  <c r="G1417" i="15"/>
  <c r="L1417" i="15"/>
  <c r="H1418" i="15"/>
  <c r="J1418" i="15"/>
  <c r="G1418" i="15"/>
  <c r="L1418" i="15"/>
  <c r="H1419" i="15"/>
  <c r="J1419" i="15"/>
  <c r="G1419" i="15"/>
  <c r="L1419" i="15"/>
  <c r="H1420" i="15"/>
  <c r="J1420" i="15"/>
  <c r="G1420" i="15"/>
  <c r="L1420" i="15"/>
  <c r="H1421" i="15"/>
  <c r="J1421" i="15"/>
  <c r="G1421" i="15"/>
  <c r="L1421" i="15"/>
  <c r="H1422" i="15"/>
  <c r="J1422" i="15"/>
  <c r="G1422" i="15"/>
  <c r="L1422" i="15"/>
  <c r="H1423" i="15"/>
  <c r="J1423" i="15"/>
  <c r="G1423" i="15"/>
  <c r="L1423" i="15"/>
  <c r="H1424" i="15"/>
  <c r="J1424" i="15"/>
  <c r="G1424" i="15"/>
  <c r="L1424" i="15"/>
  <c r="H1425" i="15"/>
  <c r="J1425" i="15"/>
  <c r="G1425" i="15"/>
  <c r="L1425" i="15"/>
  <c r="H1426" i="15"/>
  <c r="J1426" i="15"/>
  <c r="G1426" i="15"/>
  <c r="L1426" i="15"/>
  <c r="H1427" i="15"/>
  <c r="J1427" i="15"/>
  <c r="G1427" i="15"/>
  <c r="L1427" i="15"/>
  <c r="H1428" i="15"/>
  <c r="J1428" i="15"/>
  <c r="G1428" i="15"/>
  <c r="L1428" i="15"/>
  <c r="H1429" i="15"/>
  <c r="J1429" i="15"/>
  <c r="G1429" i="15"/>
  <c r="L1429" i="15"/>
  <c r="H1430" i="15"/>
  <c r="J1430" i="15"/>
  <c r="G1430" i="15"/>
  <c r="L1430" i="15"/>
  <c r="H1431" i="15"/>
  <c r="J1431" i="15"/>
  <c r="G1431" i="15"/>
  <c r="L1431" i="15"/>
  <c r="H1432" i="15"/>
  <c r="J1432" i="15"/>
  <c r="G1432" i="15"/>
  <c r="L1432" i="15"/>
  <c r="H1433" i="15"/>
  <c r="J1433" i="15"/>
  <c r="G1433" i="15"/>
  <c r="L1433" i="15"/>
  <c r="H1434" i="15"/>
  <c r="J1434" i="15"/>
  <c r="G1434" i="15"/>
  <c r="L1434" i="15"/>
  <c r="H1435" i="15"/>
  <c r="J1435" i="15"/>
  <c r="G1435" i="15"/>
  <c r="L1435" i="15"/>
  <c r="H1436" i="15"/>
  <c r="J1436" i="15"/>
  <c r="G1436" i="15"/>
  <c r="L1436" i="15"/>
  <c r="H1437" i="15"/>
  <c r="J1437" i="15"/>
  <c r="G1437" i="15"/>
  <c r="L1437" i="15"/>
  <c r="H1438" i="15"/>
  <c r="J1438" i="15"/>
  <c r="G1438" i="15"/>
  <c r="L1438" i="15"/>
  <c r="H1439" i="15"/>
  <c r="J1439" i="15"/>
  <c r="G1439" i="15"/>
  <c r="L1439" i="15"/>
  <c r="H1440" i="15"/>
  <c r="J1440" i="15"/>
  <c r="G1440" i="15"/>
  <c r="L1440" i="15"/>
  <c r="H1441" i="15"/>
  <c r="J1441" i="15"/>
  <c r="G1441" i="15"/>
  <c r="L1441" i="15"/>
  <c r="H1442" i="15"/>
  <c r="J1442" i="15"/>
  <c r="G1442" i="15"/>
  <c r="L1442" i="15"/>
  <c r="H1443" i="15"/>
  <c r="J1443" i="15"/>
  <c r="G1443" i="15"/>
  <c r="L1443" i="15"/>
  <c r="H1444" i="15"/>
  <c r="J1444" i="15"/>
  <c r="G1444" i="15"/>
  <c r="L1444" i="15"/>
  <c r="H1445" i="15"/>
  <c r="J1445" i="15"/>
  <c r="G1445" i="15"/>
  <c r="L1445" i="15"/>
  <c r="H1446" i="15"/>
  <c r="J1446" i="15"/>
  <c r="G1446" i="15"/>
  <c r="L1446" i="15"/>
  <c r="H1447" i="15"/>
  <c r="J1447" i="15"/>
  <c r="G1447" i="15"/>
  <c r="L1447" i="15"/>
  <c r="H1448" i="15"/>
  <c r="J1448" i="15"/>
  <c r="G1448" i="15"/>
  <c r="L1448" i="15"/>
  <c r="H1449" i="15"/>
  <c r="J1449" i="15"/>
  <c r="G1449" i="15"/>
  <c r="L1449" i="15"/>
  <c r="H1450" i="15"/>
  <c r="J1450" i="15"/>
  <c r="G1450" i="15"/>
  <c r="L1450" i="15"/>
  <c r="H1451" i="15"/>
  <c r="J1451" i="15"/>
  <c r="G1451" i="15"/>
  <c r="L1451" i="15"/>
  <c r="H1452" i="15"/>
  <c r="J1452" i="15"/>
  <c r="G1452" i="15"/>
  <c r="L1452" i="15"/>
  <c r="H1453" i="15"/>
  <c r="J1453" i="15"/>
  <c r="G1453" i="15"/>
  <c r="L1453" i="15"/>
  <c r="H1454" i="15"/>
  <c r="J1454" i="15"/>
  <c r="G1454" i="15"/>
  <c r="L1454" i="15"/>
  <c r="H1455" i="15"/>
  <c r="J1455" i="15"/>
  <c r="G1455" i="15"/>
  <c r="L1455" i="15"/>
  <c r="H1456" i="15"/>
  <c r="J1456" i="15"/>
  <c r="G1456" i="15"/>
  <c r="L1456" i="15"/>
  <c r="H1457" i="15"/>
  <c r="J1457" i="15"/>
  <c r="G1457" i="15"/>
  <c r="L1457" i="15"/>
  <c r="H1458" i="15"/>
  <c r="J1458" i="15"/>
  <c r="G1458" i="15"/>
  <c r="L1458" i="15"/>
  <c r="H1459" i="15"/>
  <c r="J1459" i="15"/>
  <c r="G1459" i="15"/>
  <c r="L1459" i="15"/>
  <c r="H1460" i="15"/>
  <c r="J1460" i="15"/>
  <c r="G1460" i="15"/>
  <c r="L1460" i="15"/>
  <c r="H1461" i="15"/>
  <c r="J1461" i="15"/>
  <c r="G1461" i="15"/>
  <c r="L1461" i="15"/>
  <c r="H1462" i="15"/>
  <c r="J1462" i="15"/>
  <c r="G1462" i="15"/>
  <c r="L1462" i="15"/>
  <c r="H1463" i="15"/>
  <c r="J1463" i="15"/>
  <c r="G1463" i="15"/>
  <c r="L1463" i="15"/>
  <c r="H1464" i="15"/>
  <c r="J1464" i="15"/>
  <c r="G1464" i="15"/>
  <c r="L1464" i="15"/>
  <c r="H1465" i="15"/>
  <c r="J1465" i="15"/>
  <c r="G1465" i="15"/>
  <c r="L1465" i="15"/>
  <c r="H1466" i="15"/>
  <c r="J1466" i="15"/>
  <c r="G1466" i="15"/>
  <c r="L1466" i="15"/>
  <c r="H1467" i="15"/>
  <c r="J1467" i="15"/>
  <c r="G1467" i="15"/>
  <c r="L1467" i="15"/>
  <c r="H1468" i="15"/>
  <c r="J1468" i="15"/>
  <c r="G1468" i="15"/>
  <c r="L1468" i="15"/>
  <c r="H1469" i="15"/>
  <c r="J1469" i="15"/>
  <c r="G1469" i="15"/>
  <c r="L1469" i="15"/>
  <c r="H1470" i="15"/>
  <c r="J1470" i="15"/>
  <c r="G1470" i="15"/>
  <c r="L1470" i="15"/>
  <c r="H1471" i="15"/>
  <c r="J1471" i="15"/>
  <c r="G1471" i="15"/>
  <c r="L1471" i="15"/>
  <c r="H1472" i="15"/>
  <c r="J1472" i="15"/>
  <c r="G1472" i="15"/>
  <c r="L1472" i="15"/>
  <c r="H1473" i="15"/>
  <c r="J1473" i="15"/>
  <c r="G1473" i="15"/>
  <c r="L1473" i="15"/>
  <c r="H1474" i="15"/>
  <c r="J1474" i="15"/>
  <c r="G1474" i="15"/>
  <c r="L1474" i="15"/>
  <c r="H1475" i="15"/>
  <c r="J1475" i="15"/>
  <c r="G1475" i="15"/>
  <c r="L1475" i="15"/>
  <c r="H1476" i="15"/>
  <c r="J1476" i="15"/>
  <c r="G1476" i="15"/>
  <c r="L1476" i="15"/>
  <c r="H1477" i="15"/>
  <c r="J1477" i="15"/>
  <c r="G1477" i="15"/>
  <c r="L1477" i="15"/>
  <c r="H1478" i="15"/>
  <c r="J1478" i="15"/>
  <c r="G1478" i="15"/>
  <c r="L1478" i="15"/>
  <c r="H1479" i="15"/>
  <c r="J1479" i="15"/>
  <c r="G1479" i="15"/>
  <c r="L1479" i="15"/>
  <c r="H1480" i="15"/>
  <c r="J1480" i="15"/>
  <c r="G1480" i="15"/>
  <c r="L1480" i="15"/>
  <c r="H1481" i="15"/>
  <c r="J1481" i="15"/>
  <c r="G1481" i="15"/>
  <c r="L1481" i="15"/>
  <c r="H1482" i="15"/>
  <c r="J1482" i="15"/>
  <c r="G1482" i="15"/>
  <c r="L1482" i="15"/>
  <c r="H1483" i="15"/>
  <c r="J1483" i="15"/>
  <c r="G1483" i="15"/>
  <c r="L1483" i="15"/>
  <c r="H1484" i="15"/>
  <c r="J1484" i="15"/>
  <c r="G1484" i="15"/>
  <c r="L1484" i="15"/>
  <c r="H1485" i="15"/>
  <c r="J1485" i="15"/>
  <c r="G1485" i="15"/>
  <c r="L1485" i="15"/>
  <c r="H1486" i="15"/>
  <c r="J1486" i="15"/>
  <c r="G1486" i="15"/>
  <c r="L1486" i="15"/>
  <c r="H1487" i="15"/>
  <c r="J1487" i="15"/>
  <c r="G1487" i="15"/>
  <c r="L1487" i="15"/>
  <c r="H1488" i="15"/>
  <c r="J1488" i="15"/>
  <c r="G1488" i="15"/>
  <c r="L1488" i="15"/>
  <c r="H1489" i="15"/>
  <c r="J1489" i="15"/>
  <c r="G1489" i="15"/>
  <c r="L1489" i="15"/>
  <c r="H1490" i="15"/>
  <c r="J1490" i="15"/>
  <c r="G1490" i="15"/>
  <c r="L1490" i="15"/>
  <c r="H1491" i="15"/>
  <c r="J1491" i="15"/>
  <c r="G1491" i="15"/>
  <c r="L1491" i="15"/>
  <c r="H1492" i="15"/>
  <c r="J1492" i="15"/>
  <c r="G1492" i="15"/>
  <c r="L1492" i="15"/>
  <c r="H1493" i="15"/>
  <c r="J1493" i="15"/>
  <c r="G1493" i="15"/>
  <c r="L1493" i="15"/>
  <c r="H1494" i="15"/>
  <c r="J1494" i="15"/>
  <c r="G1494" i="15"/>
  <c r="L1494" i="15"/>
  <c r="H1495" i="15"/>
  <c r="J1495" i="15"/>
  <c r="G1495" i="15"/>
  <c r="L1495" i="15"/>
  <c r="H1496" i="15"/>
  <c r="J1496" i="15"/>
  <c r="G1496" i="15"/>
  <c r="L1496" i="15"/>
  <c r="H1497" i="15"/>
  <c r="J1497" i="15"/>
  <c r="G1497" i="15"/>
  <c r="L1497" i="15"/>
  <c r="H1498" i="15"/>
  <c r="J1498" i="15"/>
  <c r="G1498" i="15"/>
  <c r="L1498" i="15"/>
  <c r="H1499" i="15"/>
  <c r="J1499" i="15"/>
  <c r="G1499" i="15"/>
  <c r="L1499" i="15"/>
  <c r="H1500" i="15"/>
  <c r="J1500" i="15"/>
  <c r="G1500" i="15"/>
  <c r="L1500" i="15"/>
  <c r="H1501" i="15"/>
  <c r="J1501" i="15"/>
  <c r="G1501" i="15"/>
  <c r="L1501" i="15"/>
  <c r="H1502" i="15"/>
  <c r="J1502" i="15"/>
  <c r="G1502" i="15"/>
  <c r="L1502" i="15"/>
  <c r="H1503" i="15"/>
  <c r="J1503" i="15"/>
  <c r="G1503" i="15"/>
  <c r="L1503" i="15"/>
  <c r="H1504" i="15"/>
  <c r="J1504" i="15"/>
  <c r="G1504" i="15"/>
  <c r="L1504" i="15"/>
  <c r="H1505" i="15"/>
  <c r="J1505" i="15"/>
  <c r="G1505" i="15"/>
  <c r="L1505" i="15"/>
  <c r="H1506" i="15"/>
  <c r="J1506" i="15"/>
  <c r="G1506" i="15"/>
  <c r="L1506" i="15"/>
  <c r="H1507" i="15"/>
  <c r="J1507" i="15"/>
  <c r="G1507" i="15"/>
  <c r="L1507" i="15"/>
  <c r="H1508" i="15"/>
  <c r="J1508" i="15"/>
  <c r="G1508" i="15"/>
  <c r="L1508" i="15"/>
  <c r="H1509" i="15"/>
  <c r="J1509" i="15"/>
  <c r="G1509" i="15"/>
  <c r="L1509" i="15"/>
  <c r="H1510" i="15"/>
  <c r="J1510" i="15"/>
  <c r="G1510" i="15"/>
  <c r="L1510" i="15"/>
  <c r="H1511" i="15"/>
  <c r="J1511" i="15"/>
  <c r="G1511" i="15"/>
  <c r="L1511" i="15"/>
  <c r="H1512" i="15"/>
  <c r="J1512" i="15"/>
  <c r="G1512" i="15"/>
  <c r="L1512" i="15"/>
  <c r="H1513" i="15"/>
  <c r="J1513" i="15"/>
  <c r="G1513" i="15"/>
  <c r="L1513" i="15"/>
  <c r="H1514" i="15"/>
  <c r="J1514" i="15"/>
  <c r="G1514" i="15"/>
  <c r="L1514" i="15"/>
  <c r="H1515" i="15"/>
  <c r="J1515" i="15"/>
  <c r="G1515" i="15"/>
  <c r="L1515" i="15"/>
  <c r="H1516" i="15"/>
  <c r="J1516" i="15"/>
  <c r="G1516" i="15"/>
  <c r="L1516" i="15"/>
  <c r="H1517" i="15"/>
  <c r="J1517" i="15"/>
  <c r="G1517" i="15"/>
  <c r="L1517" i="15"/>
  <c r="H1518" i="15"/>
  <c r="J1518" i="15"/>
  <c r="G1518" i="15"/>
  <c r="L1518" i="15"/>
  <c r="H1519" i="15"/>
  <c r="J1519" i="15"/>
  <c r="G1519" i="15"/>
  <c r="L1519" i="15"/>
  <c r="H1520" i="15"/>
  <c r="J1520" i="15"/>
  <c r="G1520" i="15"/>
  <c r="L1520" i="15"/>
  <c r="H1521" i="15"/>
  <c r="J1521" i="15"/>
  <c r="G1521" i="15"/>
  <c r="L1521" i="15"/>
  <c r="H1522" i="15"/>
  <c r="J1522" i="15"/>
  <c r="G1522" i="15"/>
  <c r="L1522" i="15"/>
  <c r="H1523" i="15"/>
  <c r="J1523" i="15"/>
  <c r="G1523" i="15"/>
  <c r="L1523" i="15"/>
  <c r="H1524" i="15"/>
  <c r="J1524" i="15"/>
  <c r="G1524" i="15"/>
  <c r="L1524" i="15"/>
  <c r="H1525" i="15"/>
  <c r="J1525" i="15"/>
  <c r="G1525" i="15"/>
  <c r="L1525" i="15"/>
  <c r="H1526" i="15"/>
  <c r="J1526" i="15"/>
  <c r="G1526" i="15"/>
  <c r="L1526" i="15"/>
  <c r="H1527" i="15"/>
  <c r="J1527" i="15"/>
  <c r="G1527" i="15"/>
  <c r="L1527" i="15"/>
  <c r="H1528" i="15"/>
  <c r="J1528" i="15"/>
  <c r="G1528" i="15"/>
  <c r="L1528" i="15"/>
  <c r="H1529" i="15"/>
  <c r="J1529" i="15"/>
  <c r="G1529" i="15"/>
  <c r="L1529" i="15"/>
  <c r="H1530" i="15"/>
  <c r="J1530" i="15"/>
  <c r="G1530" i="15"/>
  <c r="L1530" i="15"/>
  <c r="H1531" i="15"/>
  <c r="J1531" i="15"/>
  <c r="G1531" i="15"/>
  <c r="L1531" i="15"/>
  <c r="H1532" i="15"/>
  <c r="J1532" i="15"/>
  <c r="G1532" i="15"/>
  <c r="L1532" i="15"/>
  <c r="H1533" i="15"/>
  <c r="J1533" i="15"/>
  <c r="G1533" i="15"/>
  <c r="L1533" i="15"/>
  <c r="H1534" i="15"/>
  <c r="J1534" i="15"/>
  <c r="G1534" i="15"/>
  <c r="L1534" i="15"/>
  <c r="H1535" i="15"/>
  <c r="J1535" i="15"/>
  <c r="G1535" i="15"/>
  <c r="L1535" i="15"/>
  <c r="H1536" i="15"/>
  <c r="J1536" i="15"/>
  <c r="G1536" i="15"/>
  <c r="L1536" i="15"/>
  <c r="H1537" i="15"/>
  <c r="J1537" i="15"/>
  <c r="G1537" i="15"/>
  <c r="L1537" i="15"/>
  <c r="H1538" i="15"/>
  <c r="J1538" i="15"/>
  <c r="G1538" i="15"/>
  <c r="L1538" i="15"/>
  <c r="H1539" i="15"/>
  <c r="J1539" i="15"/>
  <c r="G1539" i="15"/>
  <c r="L1539" i="15"/>
  <c r="H1540" i="15"/>
  <c r="J1540" i="15"/>
  <c r="G1540" i="15"/>
  <c r="L1540" i="15"/>
  <c r="H1541" i="15"/>
  <c r="J1541" i="15"/>
  <c r="G1541" i="15"/>
  <c r="L1541" i="15"/>
  <c r="H1542" i="15"/>
  <c r="J1542" i="15"/>
  <c r="G1542" i="15"/>
  <c r="L1542" i="15"/>
  <c r="H1543" i="15"/>
  <c r="J1543" i="15"/>
  <c r="G1543" i="15"/>
  <c r="L1543" i="15"/>
  <c r="H1544" i="15"/>
  <c r="J1544" i="15"/>
  <c r="G1544" i="15"/>
  <c r="L1544" i="15"/>
  <c r="H1545" i="15"/>
  <c r="J1545" i="15"/>
  <c r="G1545" i="15"/>
  <c r="L1545" i="15"/>
  <c r="H1546" i="15"/>
  <c r="J1546" i="15"/>
  <c r="G1546" i="15"/>
  <c r="L1546" i="15"/>
  <c r="H1547" i="15"/>
  <c r="J1547" i="15"/>
  <c r="G1547" i="15"/>
  <c r="L1547" i="15"/>
  <c r="H1548" i="15"/>
  <c r="J1548" i="15"/>
  <c r="G1548" i="15"/>
  <c r="L1548" i="15"/>
  <c r="H1549" i="15"/>
  <c r="J1549" i="15"/>
  <c r="G1549" i="15"/>
  <c r="L1549" i="15"/>
  <c r="H1550" i="15"/>
  <c r="J1550" i="15"/>
  <c r="G1550" i="15"/>
  <c r="L1550" i="15"/>
  <c r="H1551" i="15"/>
  <c r="J1551" i="15"/>
  <c r="G1551" i="15"/>
  <c r="L1551" i="15"/>
  <c r="H1552" i="15"/>
  <c r="J1552" i="15"/>
  <c r="G1552" i="15"/>
  <c r="L1552" i="15"/>
  <c r="H1553" i="15"/>
  <c r="J1553" i="15"/>
  <c r="G1553" i="15"/>
  <c r="L1553" i="15"/>
  <c r="H1554" i="15"/>
  <c r="J1554" i="15"/>
  <c r="G1554" i="15"/>
  <c r="L1554" i="15"/>
  <c r="H1555" i="15"/>
  <c r="J1555" i="15"/>
  <c r="G1555" i="15"/>
  <c r="L1555" i="15"/>
  <c r="H1556" i="15"/>
  <c r="J1556" i="15"/>
  <c r="G1556" i="15"/>
  <c r="L1556" i="15"/>
  <c r="H1557" i="15"/>
  <c r="J1557" i="15"/>
  <c r="G1557" i="15"/>
  <c r="L1557" i="15"/>
  <c r="H1558" i="15"/>
  <c r="J1558" i="15"/>
  <c r="G1558" i="15"/>
  <c r="L1558" i="15"/>
  <c r="H1559" i="15"/>
  <c r="J1559" i="15"/>
  <c r="G1559" i="15"/>
  <c r="L1559" i="15"/>
  <c r="H1560" i="15"/>
  <c r="J1560" i="15"/>
  <c r="G1560" i="15"/>
  <c r="L1560" i="15"/>
  <c r="H1561" i="15"/>
  <c r="J1561" i="15"/>
  <c r="G1561" i="15"/>
  <c r="L1561" i="15"/>
  <c r="H1562" i="15"/>
  <c r="J1562" i="15"/>
  <c r="G1562" i="15"/>
  <c r="L1562" i="15"/>
  <c r="H1563" i="15"/>
  <c r="J1563" i="15"/>
  <c r="G1563" i="15"/>
  <c r="L1563" i="15"/>
  <c r="H1564" i="15"/>
  <c r="J1564" i="15"/>
  <c r="G1564" i="15"/>
  <c r="L1564" i="15"/>
  <c r="H1565" i="15"/>
  <c r="J1565" i="15"/>
  <c r="G1565" i="15"/>
  <c r="L1565" i="15"/>
  <c r="H1566" i="15"/>
  <c r="J1566" i="15"/>
  <c r="G1566" i="15"/>
  <c r="L1566" i="15"/>
  <c r="H1567" i="15"/>
  <c r="J1567" i="15"/>
  <c r="G1567" i="15"/>
  <c r="L1567" i="15"/>
  <c r="H1568" i="15"/>
  <c r="J1568" i="15"/>
  <c r="G1568" i="15"/>
  <c r="L1568" i="15"/>
  <c r="H1569" i="15"/>
  <c r="J1569" i="15"/>
  <c r="G1569" i="15"/>
  <c r="L1569" i="15"/>
  <c r="H1570" i="15"/>
  <c r="J1570" i="15"/>
  <c r="G1570" i="15"/>
  <c r="L1570" i="15"/>
  <c r="H1571" i="15"/>
  <c r="J1571" i="15"/>
  <c r="G1571" i="15"/>
  <c r="L1571" i="15"/>
  <c r="H1572" i="15"/>
  <c r="J1572" i="15"/>
  <c r="G1572" i="15"/>
  <c r="L1572" i="15"/>
  <c r="H1573" i="15"/>
  <c r="J1573" i="15"/>
  <c r="G1573" i="15"/>
  <c r="L1573" i="15"/>
  <c r="H1574" i="15"/>
  <c r="J1574" i="15"/>
  <c r="G1574" i="15"/>
  <c r="L1574" i="15"/>
  <c r="H1575" i="15"/>
  <c r="J1575" i="15"/>
  <c r="G1575" i="15"/>
  <c r="L1575" i="15"/>
  <c r="H1576" i="15"/>
  <c r="J1576" i="15"/>
  <c r="G1576" i="15"/>
  <c r="L1576" i="15"/>
  <c r="H1577" i="15"/>
  <c r="J1577" i="15"/>
  <c r="G1577" i="15"/>
  <c r="L1577" i="15"/>
  <c r="H1578" i="15"/>
  <c r="J1578" i="15"/>
  <c r="G1578" i="15"/>
  <c r="L1578" i="15"/>
  <c r="H1579" i="15"/>
  <c r="J1579" i="15"/>
  <c r="G1579" i="15"/>
  <c r="L1579" i="15"/>
  <c r="H1580" i="15"/>
  <c r="J1580" i="15"/>
  <c r="G1580" i="15"/>
  <c r="L1580" i="15"/>
  <c r="H1581" i="15"/>
  <c r="J1581" i="15"/>
  <c r="G1581" i="15"/>
  <c r="L1581" i="15"/>
  <c r="H1582" i="15"/>
  <c r="J1582" i="15"/>
  <c r="G1582" i="15"/>
  <c r="L1582" i="15"/>
  <c r="H1583" i="15"/>
  <c r="J1583" i="15"/>
  <c r="G1583" i="15"/>
  <c r="L1583" i="15"/>
  <c r="H1584" i="15"/>
  <c r="J1584" i="15"/>
  <c r="G1584" i="15"/>
  <c r="L1584" i="15"/>
  <c r="H1585" i="15"/>
  <c r="J1585" i="15"/>
  <c r="G1585" i="15"/>
  <c r="L1585" i="15"/>
  <c r="H1586" i="15"/>
  <c r="J1586" i="15"/>
  <c r="G1586" i="15"/>
  <c r="L1586" i="15"/>
  <c r="H1587" i="15"/>
  <c r="J1587" i="15"/>
  <c r="G1587" i="15"/>
  <c r="L1587" i="15"/>
  <c r="H1588" i="15"/>
  <c r="J1588" i="15"/>
  <c r="G1588" i="15"/>
  <c r="L1588" i="15"/>
  <c r="H1589" i="15"/>
  <c r="J1589" i="15"/>
  <c r="G1589" i="15"/>
  <c r="L1589" i="15"/>
  <c r="H1590" i="15"/>
  <c r="J1590" i="15"/>
  <c r="G1590" i="15"/>
  <c r="L1590" i="15"/>
  <c r="H1591" i="15"/>
  <c r="J1591" i="15"/>
  <c r="G1591" i="15"/>
  <c r="L1591" i="15"/>
  <c r="H1592" i="15"/>
  <c r="J1592" i="15"/>
  <c r="G1592" i="15"/>
  <c r="L1592" i="15"/>
  <c r="H1593" i="15"/>
  <c r="J1593" i="15"/>
  <c r="G1593" i="15"/>
  <c r="L1593" i="15"/>
  <c r="H1594" i="15"/>
  <c r="J1594" i="15"/>
  <c r="G1594" i="15"/>
  <c r="L1594" i="15"/>
  <c r="H1595" i="15"/>
  <c r="J1595" i="15"/>
  <c r="G1595" i="15"/>
  <c r="L1595" i="15"/>
  <c r="H1596" i="15"/>
  <c r="J1596" i="15"/>
  <c r="G1596" i="15"/>
  <c r="L1596" i="15"/>
  <c r="H1597" i="15"/>
  <c r="J1597" i="15"/>
  <c r="G1597" i="15"/>
  <c r="L1597" i="15"/>
  <c r="H1598" i="15"/>
  <c r="J1598" i="15"/>
  <c r="G1598" i="15"/>
  <c r="L1598" i="15"/>
  <c r="H1599" i="15"/>
  <c r="J1599" i="15"/>
  <c r="G1599" i="15"/>
  <c r="L1599" i="15"/>
  <c r="H1600" i="15"/>
  <c r="J1600" i="15"/>
  <c r="G1600" i="15"/>
  <c r="L1600" i="15"/>
  <c r="H1601" i="15"/>
  <c r="J1601" i="15"/>
  <c r="G1601" i="15"/>
  <c r="L1601" i="15"/>
  <c r="H1602" i="15"/>
  <c r="J1602" i="15"/>
  <c r="G1602" i="15"/>
  <c r="L1602" i="15"/>
  <c r="H1603" i="15"/>
  <c r="J1603" i="15"/>
  <c r="G1603" i="15"/>
  <c r="L1603" i="15"/>
  <c r="H1604" i="15"/>
  <c r="J1604" i="15"/>
  <c r="G1604" i="15"/>
  <c r="L1604" i="15"/>
  <c r="H1605" i="15"/>
  <c r="J1605" i="15"/>
  <c r="G1605" i="15"/>
  <c r="L1605" i="15"/>
  <c r="H1606" i="15"/>
  <c r="J1606" i="15"/>
  <c r="G1606" i="15"/>
  <c r="L1606" i="15"/>
  <c r="H1607" i="15"/>
  <c r="J1607" i="15"/>
  <c r="G1607" i="15"/>
  <c r="L1607" i="15"/>
  <c r="H1608" i="15"/>
  <c r="J1608" i="15"/>
  <c r="G1608" i="15"/>
  <c r="L1608" i="15"/>
  <c r="H1609" i="15"/>
  <c r="J1609" i="15"/>
  <c r="G1609" i="15"/>
  <c r="L1609" i="15"/>
  <c r="H1610" i="15"/>
  <c r="J1610" i="15"/>
  <c r="G1610" i="15"/>
  <c r="L1610" i="15"/>
  <c r="H1611" i="15"/>
  <c r="J1611" i="15"/>
  <c r="G1611" i="15"/>
  <c r="L1611" i="15"/>
  <c r="H1612" i="15"/>
  <c r="J1612" i="15"/>
  <c r="G1612" i="15"/>
  <c r="L1612" i="15"/>
  <c r="H1613" i="15"/>
  <c r="J1613" i="15"/>
  <c r="G1613" i="15"/>
  <c r="L1613" i="15"/>
  <c r="H1614" i="15"/>
  <c r="J1614" i="15"/>
  <c r="G1614" i="15"/>
  <c r="L1614" i="15"/>
  <c r="H1615" i="15"/>
  <c r="J1615" i="15"/>
  <c r="G1615" i="15"/>
  <c r="L1615" i="15"/>
  <c r="H1616" i="15"/>
  <c r="J1616" i="15"/>
  <c r="G1616" i="15"/>
  <c r="L1616" i="15"/>
  <c r="H1617" i="15"/>
  <c r="J1617" i="15"/>
  <c r="G1617" i="15"/>
  <c r="L1617" i="15"/>
  <c r="H1618" i="15"/>
  <c r="J1618" i="15"/>
  <c r="G1618" i="15"/>
  <c r="L1618" i="15"/>
  <c r="H1619" i="15"/>
  <c r="J1619" i="15"/>
  <c r="G1619" i="15"/>
  <c r="L1619" i="15"/>
  <c r="H1620" i="15"/>
  <c r="J1620" i="15"/>
  <c r="G1620" i="15"/>
  <c r="L1620" i="15"/>
  <c r="H1621" i="15"/>
  <c r="J1621" i="15"/>
  <c r="G1621" i="15"/>
  <c r="L1621" i="15"/>
  <c r="H1622" i="15"/>
  <c r="J1622" i="15"/>
  <c r="G1622" i="15"/>
  <c r="L1622" i="15"/>
  <c r="H1623" i="15"/>
  <c r="J1623" i="15"/>
  <c r="G1623" i="15"/>
  <c r="L1623" i="15"/>
  <c r="H1624" i="15"/>
  <c r="J1624" i="15"/>
  <c r="G1624" i="15"/>
  <c r="L1624" i="15"/>
  <c r="H1625" i="15"/>
  <c r="J1625" i="15"/>
  <c r="G1625" i="15"/>
  <c r="L1625" i="15"/>
  <c r="H1626" i="15"/>
  <c r="J1626" i="15"/>
  <c r="G1626" i="15"/>
  <c r="L1626" i="15"/>
  <c r="H1627" i="15"/>
  <c r="J1627" i="15"/>
  <c r="G1627" i="15"/>
  <c r="L1627" i="15"/>
  <c r="H1628" i="15"/>
  <c r="J1628" i="15"/>
  <c r="G1628" i="15"/>
  <c r="L1628" i="15"/>
  <c r="H1629" i="15"/>
  <c r="J1629" i="15"/>
  <c r="G1629" i="15"/>
  <c r="L1629" i="15"/>
  <c r="H1630" i="15"/>
  <c r="J1630" i="15"/>
  <c r="G1630" i="15"/>
  <c r="L1630" i="15"/>
  <c r="H1631" i="15"/>
  <c r="J1631" i="15"/>
  <c r="G1631" i="15"/>
  <c r="L1631" i="15"/>
  <c r="H1632" i="15"/>
  <c r="J1632" i="15"/>
  <c r="G1632" i="15"/>
  <c r="L1632" i="15"/>
  <c r="H1633" i="15"/>
  <c r="J1633" i="15"/>
  <c r="G1633" i="15"/>
  <c r="L1633" i="15"/>
  <c r="H1634" i="15"/>
  <c r="J1634" i="15"/>
  <c r="G1634" i="15"/>
  <c r="L1634" i="15"/>
  <c r="H1635" i="15"/>
  <c r="J1635" i="15"/>
  <c r="G1635" i="15"/>
  <c r="L1635" i="15"/>
  <c r="H1636" i="15"/>
  <c r="J1636" i="15"/>
  <c r="G1636" i="15"/>
  <c r="L1636" i="15"/>
  <c r="H1637" i="15"/>
  <c r="J1637" i="15"/>
  <c r="G1637" i="15"/>
  <c r="L1637" i="15"/>
  <c r="H1638" i="15"/>
  <c r="J1638" i="15"/>
  <c r="G1638" i="15"/>
  <c r="L1638" i="15"/>
  <c r="H1639" i="15"/>
  <c r="J1639" i="15"/>
  <c r="G1639" i="15"/>
  <c r="L1639" i="15"/>
  <c r="H1640" i="15"/>
  <c r="J1640" i="15"/>
  <c r="G1640" i="15"/>
  <c r="L1640" i="15"/>
  <c r="H1641" i="15"/>
  <c r="J1641" i="15"/>
  <c r="G1641" i="15"/>
  <c r="L1641" i="15"/>
  <c r="H1642" i="15"/>
  <c r="J1642" i="15"/>
  <c r="G1642" i="15"/>
  <c r="L1642" i="15"/>
  <c r="H1643" i="15"/>
  <c r="J1643" i="15"/>
  <c r="G1643" i="15"/>
  <c r="L1643" i="15"/>
  <c r="H1644" i="15"/>
  <c r="J1644" i="15"/>
  <c r="G1644" i="15"/>
  <c r="L1644" i="15"/>
  <c r="H1645" i="15"/>
  <c r="J1645" i="15"/>
  <c r="G1645" i="15"/>
  <c r="L1645" i="15"/>
  <c r="H1646" i="15"/>
  <c r="J1646" i="15"/>
  <c r="G1646" i="15"/>
  <c r="L1646" i="15"/>
  <c r="H1647" i="15"/>
  <c r="J1647" i="15"/>
  <c r="G1647" i="15"/>
  <c r="L1647" i="15"/>
  <c r="H1648" i="15"/>
  <c r="J1648" i="15"/>
  <c r="G1648" i="15"/>
  <c r="L1648" i="15"/>
  <c r="H1649" i="15"/>
  <c r="J1649" i="15"/>
  <c r="G1649" i="15"/>
  <c r="L1649" i="15"/>
  <c r="H1650" i="15"/>
  <c r="J1650" i="15"/>
  <c r="G1650" i="15"/>
  <c r="L1650" i="15"/>
  <c r="H1651" i="15"/>
  <c r="J1651" i="15"/>
  <c r="G1651" i="15"/>
  <c r="L1651" i="15"/>
  <c r="H1652" i="15"/>
  <c r="J1652" i="15"/>
  <c r="G1652" i="15"/>
  <c r="L1652" i="15"/>
  <c r="H1653" i="15"/>
  <c r="J1653" i="15"/>
  <c r="G1653" i="15"/>
  <c r="L1653" i="15"/>
  <c r="H1654" i="15"/>
  <c r="J1654" i="15"/>
  <c r="G1654" i="15"/>
  <c r="L1654" i="15"/>
  <c r="H1655" i="15"/>
  <c r="J1655" i="15"/>
  <c r="G1655" i="15"/>
  <c r="L1655" i="15"/>
  <c r="H1656" i="15"/>
  <c r="J1656" i="15"/>
  <c r="G1656" i="15"/>
  <c r="L1656" i="15"/>
  <c r="H1657" i="15"/>
  <c r="J1657" i="15"/>
  <c r="G1657" i="15"/>
  <c r="L1657" i="15"/>
  <c r="H1658" i="15"/>
  <c r="J1658" i="15"/>
  <c r="G1658" i="15"/>
  <c r="L1658" i="15"/>
  <c r="H1659" i="15"/>
  <c r="J1659" i="15"/>
  <c r="G1659" i="15"/>
  <c r="L1659" i="15"/>
  <c r="H1660" i="15"/>
  <c r="J1660" i="15"/>
  <c r="G1660" i="15"/>
  <c r="L1660" i="15"/>
  <c r="H1661" i="15"/>
  <c r="J1661" i="15"/>
  <c r="G1661" i="15"/>
  <c r="L1661" i="15"/>
  <c r="H1662" i="15"/>
  <c r="J1662" i="15"/>
  <c r="G1662" i="15"/>
  <c r="L1662" i="15"/>
  <c r="H1663" i="15"/>
  <c r="J1663" i="15"/>
  <c r="G1663" i="15"/>
  <c r="L1663" i="15"/>
  <c r="H1664" i="15"/>
  <c r="J1664" i="15"/>
  <c r="G1664" i="15"/>
  <c r="L1664" i="15"/>
  <c r="H1665" i="15"/>
  <c r="J1665" i="15"/>
  <c r="G1665" i="15"/>
  <c r="L1665" i="15"/>
  <c r="H1666" i="15"/>
  <c r="J1666" i="15"/>
  <c r="G1666" i="15"/>
  <c r="L1666" i="15"/>
  <c r="H1667" i="15"/>
  <c r="J1667" i="15"/>
  <c r="G1667" i="15"/>
  <c r="L1667" i="15"/>
  <c r="H1668" i="15"/>
  <c r="J1668" i="15"/>
  <c r="G1668" i="15"/>
  <c r="L1668" i="15"/>
  <c r="H1669" i="15"/>
  <c r="J1669" i="15"/>
  <c r="G1669" i="15"/>
  <c r="L1669" i="15"/>
  <c r="H1670" i="15"/>
  <c r="J1670" i="15"/>
  <c r="G1670" i="15"/>
  <c r="L1670" i="15"/>
  <c r="H1671" i="15"/>
  <c r="J1671" i="15"/>
  <c r="G1671" i="15"/>
  <c r="L1671" i="15"/>
  <c r="H1672" i="15"/>
  <c r="J1672" i="15"/>
  <c r="G1672" i="15"/>
  <c r="L1672" i="15"/>
  <c r="H1673" i="15"/>
  <c r="J1673" i="15"/>
  <c r="G1673" i="15"/>
  <c r="L1673" i="15"/>
  <c r="H1674" i="15"/>
  <c r="J1674" i="15"/>
  <c r="G1674" i="15"/>
  <c r="L1674" i="15"/>
  <c r="H1675" i="15"/>
  <c r="J1675" i="15"/>
  <c r="G1675" i="15"/>
  <c r="L1675" i="15"/>
  <c r="H1676" i="15"/>
  <c r="J1676" i="15"/>
  <c r="G1676" i="15"/>
  <c r="L1676" i="15"/>
  <c r="H1677" i="15"/>
  <c r="J1677" i="15"/>
  <c r="G1677" i="15"/>
  <c r="L1677" i="15"/>
  <c r="H1678" i="15"/>
  <c r="J1678" i="15"/>
  <c r="G1678" i="15"/>
  <c r="L1678" i="15"/>
  <c r="H1679" i="15"/>
  <c r="J1679" i="15"/>
  <c r="G1679" i="15"/>
  <c r="L1679" i="15"/>
  <c r="H1680" i="15"/>
  <c r="J1680" i="15"/>
  <c r="G1680" i="15"/>
  <c r="L1680" i="15"/>
  <c r="H1681" i="15"/>
  <c r="J1681" i="15"/>
  <c r="G1681" i="15"/>
  <c r="L1681" i="15"/>
  <c r="H1682" i="15"/>
  <c r="J1682" i="15"/>
  <c r="G1682" i="15"/>
  <c r="L1682" i="15"/>
  <c r="H1683" i="15"/>
  <c r="J1683" i="15"/>
  <c r="G1683" i="15"/>
  <c r="L1683" i="15"/>
  <c r="H1684" i="15"/>
  <c r="J1684" i="15"/>
  <c r="G1684" i="15"/>
  <c r="L1684" i="15"/>
  <c r="H1685" i="15"/>
  <c r="J1685" i="15"/>
  <c r="G1685" i="15"/>
  <c r="L1685" i="15"/>
  <c r="H1686" i="15"/>
  <c r="J1686" i="15"/>
  <c r="G1686" i="15"/>
  <c r="L1686" i="15"/>
  <c r="H1687" i="15"/>
  <c r="J1687" i="15"/>
  <c r="G1687" i="15"/>
  <c r="L1687" i="15"/>
  <c r="H1688" i="15"/>
  <c r="J1688" i="15"/>
  <c r="G1688" i="15"/>
  <c r="L1688" i="15"/>
  <c r="H1689" i="15"/>
  <c r="J1689" i="15"/>
  <c r="G1689" i="15"/>
  <c r="L1689" i="15"/>
  <c r="H1690" i="15"/>
  <c r="J1690" i="15"/>
  <c r="G1690" i="15"/>
  <c r="L1690" i="15"/>
  <c r="H1691" i="15"/>
  <c r="J1691" i="15"/>
  <c r="G1691" i="15"/>
  <c r="L1691" i="15"/>
  <c r="H1692" i="15"/>
  <c r="J1692" i="15"/>
  <c r="G1692" i="15"/>
  <c r="L1692" i="15"/>
  <c r="H1693" i="15"/>
  <c r="J1693" i="15"/>
  <c r="G1693" i="15"/>
  <c r="L1693" i="15"/>
  <c r="H1694" i="15"/>
  <c r="J1694" i="15"/>
  <c r="G1694" i="15"/>
  <c r="L1694" i="15"/>
  <c r="H1695" i="15"/>
  <c r="J1695" i="15"/>
  <c r="G1695" i="15"/>
  <c r="L1695" i="15"/>
  <c r="H1696" i="15"/>
  <c r="J1696" i="15"/>
  <c r="G1696" i="15"/>
  <c r="L1696" i="15"/>
  <c r="H1697" i="15"/>
  <c r="J1697" i="15"/>
  <c r="G1697" i="15"/>
  <c r="L1697" i="15"/>
  <c r="H1698" i="15"/>
  <c r="J1698" i="15"/>
  <c r="G1698" i="15"/>
  <c r="L1698" i="15"/>
  <c r="H1699" i="15"/>
  <c r="J1699" i="15"/>
  <c r="G1699" i="15"/>
  <c r="L1699" i="15"/>
  <c r="H1700" i="15"/>
  <c r="J1700" i="15"/>
  <c r="G1700" i="15"/>
  <c r="L1700" i="15"/>
  <c r="H1701" i="15"/>
  <c r="J1701" i="15"/>
  <c r="G1701" i="15"/>
  <c r="L1701" i="15"/>
  <c r="H1702" i="15"/>
  <c r="J1702" i="15"/>
  <c r="G1702" i="15"/>
  <c r="L1702" i="15"/>
  <c r="H1703" i="15"/>
  <c r="J1703" i="15"/>
  <c r="G1703" i="15"/>
  <c r="L1703" i="15"/>
  <c r="H1704" i="15"/>
  <c r="J1704" i="15"/>
  <c r="G1704" i="15"/>
  <c r="L1704" i="15"/>
  <c r="H1705" i="15"/>
  <c r="J1705" i="15"/>
  <c r="G1705" i="15"/>
  <c r="L1705" i="15"/>
  <c r="H1706" i="15"/>
  <c r="J1706" i="15"/>
  <c r="G1706" i="15"/>
  <c r="L1706" i="15"/>
  <c r="H1707" i="15"/>
  <c r="J1707" i="15"/>
  <c r="G1707" i="15"/>
  <c r="L1707" i="15"/>
  <c r="H1708" i="15"/>
  <c r="J1708" i="15"/>
  <c r="G1708" i="15"/>
  <c r="L1708" i="15"/>
  <c r="H1709" i="15"/>
  <c r="J1709" i="15"/>
  <c r="G1709" i="15"/>
  <c r="L1709" i="15"/>
  <c r="H1710" i="15"/>
  <c r="J1710" i="15"/>
  <c r="G1710" i="15"/>
  <c r="L1710" i="15"/>
  <c r="H1711" i="15"/>
  <c r="J1711" i="15"/>
  <c r="G1711" i="15"/>
  <c r="L1711" i="15"/>
  <c r="H1712" i="15"/>
  <c r="J1712" i="15"/>
  <c r="G1712" i="15"/>
  <c r="L1712" i="15"/>
  <c r="H1713" i="15"/>
  <c r="J1713" i="15"/>
  <c r="G1713" i="15"/>
  <c r="L1713" i="15"/>
  <c r="H1714" i="15"/>
  <c r="J1714" i="15"/>
  <c r="G1714" i="15"/>
  <c r="L1714" i="15"/>
  <c r="H1715" i="15"/>
  <c r="J1715" i="15"/>
  <c r="G1715" i="15"/>
  <c r="L1715" i="15"/>
  <c r="H1716" i="15"/>
  <c r="J1716" i="15"/>
  <c r="G1716" i="15"/>
  <c r="L1716" i="15"/>
  <c r="H1717" i="15"/>
  <c r="J1717" i="15"/>
  <c r="G1717" i="15"/>
  <c r="L1717" i="15"/>
  <c r="H1718" i="15"/>
  <c r="J1718" i="15"/>
  <c r="G1718" i="15"/>
  <c r="L1718" i="15"/>
  <c r="H1719" i="15"/>
  <c r="J1719" i="15"/>
  <c r="G1719" i="15"/>
  <c r="L1719" i="15"/>
  <c r="H1720" i="15"/>
  <c r="J1720" i="15"/>
  <c r="G1720" i="15"/>
  <c r="L1720" i="15"/>
  <c r="H1721" i="15"/>
  <c r="J1721" i="15"/>
  <c r="G1721" i="15"/>
  <c r="L1721" i="15"/>
  <c r="H1722" i="15"/>
  <c r="J1722" i="15"/>
  <c r="G1722" i="15"/>
  <c r="L1722" i="15"/>
  <c r="H1723" i="15"/>
  <c r="J1723" i="15"/>
  <c r="G1723" i="15"/>
  <c r="L1723" i="15"/>
  <c r="H1724" i="15"/>
  <c r="J1724" i="15"/>
  <c r="G1724" i="15"/>
  <c r="L1724" i="15"/>
  <c r="H1725" i="15"/>
  <c r="J1725" i="15"/>
  <c r="G1725" i="15"/>
  <c r="L1725" i="15"/>
  <c r="H1726" i="15"/>
  <c r="J1726" i="15"/>
  <c r="G1726" i="15"/>
  <c r="L1726" i="15"/>
  <c r="H1727" i="15"/>
  <c r="J1727" i="15"/>
  <c r="G1727" i="15"/>
  <c r="L1727" i="15"/>
  <c r="H1728" i="15"/>
  <c r="J1728" i="15"/>
  <c r="G1728" i="15"/>
  <c r="L1728" i="15"/>
  <c r="H1729" i="15"/>
  <c r="J1729" i="15"/>
  <c r="G1729" i="15"/>
  <c r="L1729" i="15"/>
  <c r="H1730" i="15"/>
  <c r="J1730" i="15"/>
  <c r="G1730" i="15"/>
  <c r="L1730" i="15"/>
  <c r="H1731" i="15"/>
  <c r="J1731" i="15"/>
  <c r="G1731" i="15"/>
  <c r="L1731" i="15"/>
  <c r="H1732" i="15"/>
  <c r="J1732" i="15"/>
  <c r="G1732" i="15"/>
  <c r="L1732" i="15"/>
  <c r="H1733" i="15"/>
  <c r="J1733" i="15"/>
  <c r="G1733" i="15"/>
  <c r="L1733" i="15"/>
  <c r="H1734" i="15"/>
  <c r="J1734" i="15"/>
  <c r="G1734" i="15"/>
  <c r="L1734" i="15"/>
  <c r="H1735" i="15"/>
  <c r="J1735" i="15"/>
  <c r="G1735" i="15"/>
  <c r="L1735" i="15"/>
  <c r="H1736" i="15"/>
  <c r="J1736" i="15"/>
  <c r="G1736" i="15"/>
  <c r="L1736" i="15"/>
  <c r="H1737" i="15"/>
  <c r="J1737" i="15"/>
  <c r="G1737" i="15"/>
  <c r="L1737" i="15"/>
  <c r="H1738" i="15"/>
  <c r="J1738" i="15"/>
  <c r="G1738" i="15"/>
  <c r="L1738" i="15"/>
  <c r="H1739" i="15"/>
  <c r="J1739" i="15"/>
  <c r="G1739" i="15"/>
  <c r="L1739" i="15"/>
  <c r="H1740" i="15"/>
  <c r="J1740" i="15"/>
  <c r="G1740" i="15"/>
  <c r="L1740" i="15"/>
  <c r="H1741" i="15"/>
  <c r="J1741" i="15"/>
  <c r="G1741" i="15"/>
  <c r="L1741" i="15"/>
  <c r="H1742" i="15"/>
  <c r="J1742" i="15"/>
  <c r="G1742" i="15"/>
  <c r="L1742" i="15"/>
  <c r="H1743" i="15"/>
  <c r="J1743" i="15"/>
  <c r="G1743" i="15"/>
  <c r="L1743" i="15"/>
  <c r="H1744" i="15"/>
  <c r="J1744" i="15"/>
  <c r="G1744" i="15"/>
  <c r="L1744" i="15"/>
  <c r="H1745" i="15"/>
  <c r="J1745" i="15"/>
  <c r="G1745" i="15"/>
  <c r="L1745" i="15"/>
  <c r="H1746" i="15"/>
  <c r="J1746" i="15"/>
  <c r="G1746" i="15"/>
  <c r="L1746" i="15"/>
  <c r="H1747" i="15"/>
  <c r="J1747" i="15"/>
  <c r="G1747" i="15"/>
  <c r="L1747" i="15"/>
  <c r="H1748" i="15"/>
  <c r="J1748" i="15"/>
  <c r="G1748" i="15"/>
  <c r="L1748" i="15"/>
  <c r="H1749" i="15"/>
  <c r="J1749" i="15"/>
  <c r="G1749" i="15"/>
  <c r="L1749" i="15"/>
  <c r="H1750" i="15"/>
  <c r="J1750" i="15"/>
  <c r="G1750" i="15"/>
  <c r="L1750" i="15"/>
  <c r="H1751" i="15"/>
  <c r="J1751" i="15"/>
  <c r="G1751" i="15"/>
  <c r="L1751" i="15"/>
  <c r="H1752" i="15"/>
  <c r="J1752" i="15"/>
  <c r="G1752" i="15"/>
  <c r="L1752" i="15"/>
  <c r="H1753" i="15"/>
  <c r="J1753" i="15"/>
  <c r="G1753" i="15"/>
  <c r="L1753" i="15"/>
  <c r="H1754" i="15"/>
  <c r="J1754" i="15"/>
  <c r="G1754" i="15"/>
  <c r="L1754" i="15"/>
  <c r="H1755" i="15"/>
  <c r="J1755" i="15"/>
  <c r="G1755" i="15"/>
  <c r="L1755" i="15"/>
  <c r="H1756" i="15"/>
  <c r="J1756" i="15"/>
  <c r="G1756" i="15"/>
  <c r="L1756" i="15"/>
  <c r="H1757" i="15"/>
  <c r="J1757" i="15"/>
  <c r="G1757" i="15"/>
  <c r="L1757" i="15"/>
  <c r="H1758" i="15"/>
  <c r="J1758" i="15"/>
  <c r="G1758" i="15"/>
  <c r="L1758" i="15"/>
  <c r="H1759" i="15"/>
  <c r="J1759" i="15"/>
  <c r="G1759" i="15"/>
  <c r="L1759" i="15"/>
  <c r="H1760" i="15"/>
  <c r="J1760" i="15"/>
  <c r="G1760" i="15"/>
  <c r="L1760" i="15"/>
  <c r="H1761" i="15"/>
  <c r="J1761" i="15"/>
  <c r="G1761" i="15"/>
  <c r="L1761" i="15"/>
  <c r="H1762" i="15"/>
  <c r="J1762" i="15"/>
  <c r="G1762" i="15"/>
  <c r="L1762" i="15"/>
  <c r="H1763" i="15"/>
  <c r="J1763" i="15"/>
  <c r="G1763" i="15"/>
  <c r="L1763" i="15"/>
  <c r="H1764" i="15"/>
  <c r="J1764" i="15"/>
  <c r="G1764" i="15"/>
  <c r="L1764" i="15"/>
  <c r="H1765" i="15"/>
  <c r="J1765" i="15"/>
  <c r="G1765" i="15"/>
  <c r="L1765" i="15"/>
  <c r="H1766" i="15"/>
  <c r="J1766" i="15"/>
  <c r="G1766" i="15"/>
  <c r="L1766" i="15"/>
  <c r="H1767" i="15"/>
  <c r="J1767" i="15"/>
  <c r="G1767" i="15"/>
  <c r="L1767" i="15"/>
  <c r="H1768" i="15"/>
  <c r="J1768" i="15"/>
  <c r="G1768" i="15"/>
  <c r="L1768" i="15"/>
  <c r="H1769" i="15"/>
  <c r="J1769" i="15"/>
  <c r="G1769" i="15"/>
  <c r="L1769" i="15"/>
  <c r="H1770" i="15"/>
  <c r="J1770" i="15"/>
  <c r="G1770" i="15"/>
  <c r="L1770" i="15"/>
  <c r="H1771" i="15"/>
  <c r="J1771" i="15"/>
  <c r="G1771" i="15"/>
  <c r="L1771" i="15"/>
  <c r="H1772" i="15"/>
  <c r="J1772" i="15"/>
  <c r="G1772" i="15"/>
  <c r="L1772" i="15"/>
  <c r="H1773" i="15"/>
  <c r="J1773" i="15"/>
  <c r="G1773" i="15"/>
  <c r="L1773" i="15"/>
  <c r="H1774" i="15"/>
  <c r="J1774" i="15"/>
  <c r="G1774" i="15"/>
  <c r="L1774" i="15"/>
  <c r="H1775" i="15"/>
  <c r="J1775" i="15"/>
  <c r="G1775" i="15"/>
  <c r="L1775" i="15"/>
  <c r="H1776" i="15"/>
  <c r="J1776" i="15"/>
  <c r="G1776" i="15"/>
  <c r="L1776" i="15"/>
  <c r="H1777" i="15"/>
  <c r="J1777" i="15"/>
  <c r="G1777" i="15"/>
  <c r="L1777" i="15"/>
  <c r="H1778" i="15"/>
  <c r="J1778" i="15"/>
  <c r="G1778" i="15"/>
  <c r="L1778" i="15"/>
  <c r="H1779" i="15"/>
  <c r="J1779" i="15"/>
  <c r="G1779" i="15"/>
  <c r="L1779" i="15"/>
  <c r="H1780" i="15"/>
  <c r="J1780" i="15"/>
  <c r="G1780" i="15"/>
  <c r="L1780" i="15"/>
  <c r="H1781" i="15"/>
  <c r="J1781" i="15"/>
  <c r="G1781" i="15"/>
  <c r="L1781" i="15"/>
  <c r="H1782" i="15"/>
  <c r="J1782" i="15"/>
  <c r="G1782" i="15"/>
  <c r="L1782" i="15"/>
  <c r="H1783" i="15"/>
  <c r="J1783" i="15"/>
  <c r="G1783" i="15"/>
  <c r="L1783" i="15"/>
  <c r="H1784" i="15"/>
  <c r="J1784" i="15"/>
  <c r="G1784" i="15"/>
  <c r="L1784" i="15"/>
  <c r="H1785" i="15"/>
  <c r="J1785" i="15"/>
  <c r="G1785" i="15"/>
  <c r="L1785" i="15"/>
  <c r="H1786" i="15"/>
  <c r="J1786" i="15"/>
  <c r="G1786" i="15"/>
  <c r="L1786" i="15"/>
  <c r="H1787" i="15"/>
  <c r="J1787" i="15"/>
  <c r="G1787" i="15"/>
  <c r="L1787" i="15"/>
  <c r="H1788" i="15"/>
  <c r="J1788" i="15"/>
  <c r="G1788" i="15"/>
  <c r="L1788" i="15"/>
  <c r="H1789" i="15"/>
  <c r="J1789" i="15"/>
  <c r="G1789" i="15"/>
  <c r="L1789" i="15"/>
  <c r="H1790" i="15"/>
  <c r="J1790" i="15"/>
  <c r="G1790" i="15"/>
  <c r="L1790" i="15"/>
  <c r="H1791" i="15"/>
  <c r="J1791" i="15"/>
  <c r="G1791" i="15"/>
  <c r="L1791" i="15"/>
  <c r="H1792" i="15"/>
  <c r="J1792" i="15"/>
  <c r="G1792" i="15"/>
  <c r="L1792" i="15"/>
  <c r="H1793" i="15"/>
  <c r="J1793" i="15"/>
  <c r="G1793" i="15"/>
  <c r="L1793" i="15"/>
  <c r="H1794" i="15"/>
  <c r="J1794" i="15"/>
  <c r="G1794" i="15"/>
  <c r="L1794" i="15"/>
  <c r="H1795" i="15"/>
  <c r="J1795" i="15"/>
  <c r="G1795" i="15"/>
  <c r="L1795" i="15"/>
  <c r="H1796" i="15"/>
  <c r="J1796" i="15"/>
  <c r="G1796" i="15"/>
  <c r="L1796" i="15"/>
  <c r="H1797" i="15"/>
  <c r="J1797" i="15"/>
  <c r="G1797" i="15"/>
  <c r="L1797" i="15"/>
  <c r="H1798" i="15"/>
  <c r="J1798" i="15"/>
  <c r="G1798" i="15"/>
  <c r="L1798" i="15"/>
  <c r="H1799" i="15"/>
  <c r="J1799" i="15"/>
  <c r="G1799" i="15"/>
  <c r="L1799" i="15"/>
  <c r="H1800" i="15"/>
  <c r="J1800" i="15"/>
  <c r="G1800" i="15"/>
  <c r="L1800" i="15"/>
  <c r="H1801" i="15"/>
  <c r="J1801" i="15"/>
  <c r="G1801" i="15"/>
  <c r="L1801" i="15"/>
  <c r="H1802" i="15"/>
  <c r="J1802" i="15"/>
  <c r="G1802" i="15"/>
  <c r="L1802" i="15"/>
  <c r="H1803" i="15"/>
  <c r="J1803" i="15"/>
  <c r="G1803" i="15"/>
  <c r="L1803" i="15"/>
  <c r="H1804" i="15"/>
  <c r="J1804" i="15"/>
  <c r="G1804" i="15"/>
  <c r="L1804" i="15"/>
  <c r="H1805" i="15"/>
  <c r="J1805" i="15"/>
  <c r="G1805" i="15"/>
  <c r="L1805" i="15"/>
  <c r="H1806" i="15"/>
  <c r="J1806" i="15"/>
  <c r="G1806" i="15"/>
  <c r="L1806" i="15"/>
  <c r="H1807" i="15"/>
  <c r="J1807" i="15"/>
  <c r="G1807" i="15"/>
  <c r="L1807" i="15"/>
  <c r="H1808" i="15"/>
  <c r="J1808" i="15"/>
  <c r="G1808" i="15"/>
  <c r="L1808" i="15"/>
  <c r="H1809" i="15"/>
  <c r="J1809" i="15"/>
  <c r="G1809" i="15"/>
  <c r="L1809" i="15"/>
  <c r="H1810" i="15"/>
  <c r="J1810" i="15"/>
  <c r="G1810" i="15"/>
  <c r="L1810" i="15"/>
  <c r="H1811" i="15"/>
  <c r="J1811" i="15"/>
  <c r="G1811" i="15"/>
  <c r="L1811" i="15"/>
  <c r="H1812" i="15"/>
  <c r="J1812" i="15"/>
  <c r="G1812" i="15"/>
  <c r="L1812" i="15"/>
  <c r="H1813" i="15"/>
  <c r="J1813" i="15"/>
  <c r="G1813" i="15"/>
  <c r="L1813" i="15"/>
  <c r="H1814" i="15"/>
  <c r="J1814" i="15"/>
  <c r="G1814" i="15"/>
  <c r="L1814" i="15"/>
  <c r="H1815" i="15"/>
  <c r="J1815" i="15"/>
  <c r="G1815" i="15"/>
  <c r="L1815" i="15"/>
  <c r="H1816" i="15"/>
  <c r="J1816" i="15"/>
  <c r="G1816" i="15"/>
  <c r="L1816" i="15"/>
  <c r="H1817" i="15"/>
  <c r="J1817" i="15"/>
  <c r="G1817" i="15"/>
  <c r="L1817" i="15"/>
  <c r="H1818" i="15"/>
  <c r="J1818" i="15"/>
  <c r="G1818" i="15"/>
  <c r="L1818" i="15"/>
  <c r="H1819" i="15"/>
  <c r="J1819" i="15"/>
  <c r="G1819" i="15"/>
  <c r="L1819" i="15"/>
  <c r="H1820" i="15"/>
  <c r="J1820" i="15"/>
  <c r="G1820" i="15"/>
  <c r="L1820" i="15"/>
  <c r="H1821" i="15"/>
  <c r="J1821" i="15"/>
  <c r="G1821" i="15"/>
  <c r="L1821" i="15"/>
  <c r="H1822" i="15"/>
  <c r="J1822" i="15"/>
  <c r="G1822" i="15"/>
  <c r="L1822" i="15"/>
  <c r="H1823" i="15"/>
  <c r="J1823" i="15"/>
  <c r="G1823" i="15"/>
  <c r="L1823" i="15"/>
  <c r="H1824" i="15"/>
  <c r="J1824" i="15"/>
  <c r="G1824" i="15"/>
  <c r="L1824" i="15"/>
  <c r="H1825" i="15"/>
  <c r="J1825" i="15"/>
  <c r="G1825" i="15"/>
  <c r="L1825" i="15"/>
  <c r="H1826" i="15"/>
  <c r="J1826" i="15"/>
  <c r="G1826" i="15"/>
  <c r="L1826" i="15"/>
  <c r="H1827" i="15"/>
  <c r="J1827" i="15"/>
  <c r="G1827" i="15"/>
  <c r="L1827" i="15"/>
  <c r="H1828" i="15"/>
  <c r="J1828" i="15"/>
  <c r="G1828" i="15"/>
  <c r="L1828" i="15"/>
  <c r="H1829" i="15"/>
  <c r="J1829" i="15"/>
  <c r="G1829" i="15"/>
  <c r="L1829" i="15"/>
  <c r="H1830" i="15"/>
  <c r="J1830" i="15"/>
  <c r="G1830" i="15"/>
  <c r="L1830" i="15"/>
  <c r="H1831" i="15"/>
  <c r="J1831" i="15"/>
  <c r="G1831" i="15"/>
  <c r="L1831" i="15"/>
  <c r="H1832" i="15"/>
  <c r="J1832" i="15"/>
  <c r="G1832" i="15"/>
  <c r="L1832" i="15"/>
  <c r="H1833" i="15"/>
  <c r="J1833" i="15"/>
  <c r="G1833" i="15"/>
  <c r="L1833" i="15"/>
  <c r="H1834" i="15"/>
  <c r="J1834" i="15"/>
  <c r="G1834" i="15"/>
  <c r="L1834" i="15"/>
  <c r="H1835" i="15"/>
  <c r="J1835" i="15"/>
  <c r="G1835" i="15"/>
  <c r="L1835" i="15"/>
  <c r="H1836" i="15"/>
  <c r="J1836" i="15"/>
  <c r="G1836" i="15"/>
  <c r="L1836" i="15"/>
  <c r="H1837" i="15"/>
  <c r="J1837" i="15"/>
  <c r="G1837" i="15"/>
  <c r="L1837" i="15"/>
  <c r="H1838" i="15"/>
  <c r="J1838" i="15"/>
  <c r="G1838" i="15"/>
  <c r="L1838" i="15"/>
  <c r="H1839" i="15"/>
  <c r="J1839" i="15"/>
  <c r="G1839" i="15"/>
  <c r="L1839" i="15"/>
  <c r="H1840" i="15"/>
  <c r="J1840" i="15"/>
  <c r="G1840" i="15"/>
  <c r="L1840" i="15"/>
  <c r="H1841" i="15"/>
  <c r="J1841" i="15"/>
  <c r="G1841" i="15"/>
  <c r="L1841" i="15"/>
  <c r="H1842" i="15"/>
  <c r="J1842" i="15"/>
  <c r="G1842" i="15"/>
  <c r="L1842" i="15"/>
  <c r="H1843" i="15"/>
  <c r="J1843" i="15"/>
  <c r="G1843" i="15"/>
  <c r="L1843" i="15"/>
  <c r="H1844" i="15"/>
  <c r="J1844" i="15"/>
  <c r="G1844" i="15"/>
  <c r="L1844" i="15"/>
  <c r="H1845" i="15"/>
  <c r="J1845" i="15"/>
  <c r="G1845" i="15"/>
  <c r="L1845" i="15"/>
  <c r="H1846" i="15"/>
  <c r="J1846" i="15"/>
  <c r="G1846" i="15"/>
  <c r="L1846" i="15"/>
  <c r="H1847" i="15"/>
  <c r="J1847" i="15"/>
  <c r="G1847" i="15"/>
  <c r="L1847" i="15"/>
  <c r="H1848" i="15"/>
  <c r="J1848" i="15"/>
  <c r="G1848" i="15"/>
  <c r="L1848" i="15"/>
  <c r="H1849" i="15"/>
  <c r="J1849" i="15"/>
  <c r="G1849" i="15"/>
  <c r="L1849" i="15"/>
  <c r="H1850" i="15"/>
  <c r="J1850" i="15"/>
  <c r="G1850" i="15"/>
  <c r="L1850" i="15"/>
  <c r="H1851" i="15"/>
  <c r="J1851" i="15"/>
  <c r="G1851" i="15"/>
  <c r="L1851" i="15"/>
  <c r="H1852" i="15"/>
  <c r="J1852" i="15"/>
  <c r="G1852" i="15"/>
  <c r="L1852" i="15"/>
  <c r="H1853" i="15"/>
  <c r="J1853" i="15"/>
  <c r="G1853" i="15"/>
  <c r="L1853" i="15"/>
  <c r="H1854" i="15"/>
  <c r="J1854" i="15"/>
  <c r="G1854" i="15"/>
  <c r="L1854" i="15"/>
  <c r="H1855" i="15"/>
  <c r="J1855" i="15"/>
  <c r="G1855" i="15"/>
  <c r="L1855" i="15"/>
  <c r="H1856" i="15"/>
  <c r="J1856" i="15"/>
  <c r="G1856" i="15"/>
  <c r="L1856" i="15"/>
  <c r="H1857" i="15"/>
  <c r="J1857" i="15"/>
  <c r="G1857" i="15"/>
  <c r="L1857" i="15"/>
  <c r="H1858" i="15"/>
  <c r="J1858" i="15"/>
  <c r="G1858" i="15"/>
  <c r="L1858" i="15"/>
  <c r="H1859" i="15"/>
  <c r="J1859" i="15"/>
  <c r="G1859" i="15"/>
  <c r="L1859" i="15"/>
  <c r="H1860" i="15"/>
  <c r="J1860" i="15"/>
  <c r="G1860" i="15"/>
  <c r="L1860" i="15"/>
  <c r="H1861" i="15"/>
  <c r="J1861" i="15"/>
  <c r="G1861" i="15"/>
  <c r="L1861" i="15"/>
  <c r="H1862" i="15"/>
  <c r="J1862" i="15"/>
  <c r="G1862" i="15"/>
  <c r="L1862" i="15"/>
  <c r="H1863" i="15"/>
  <c r="J1863" i="15"/>
  <c r="G1863" i="15"/>
  <c r="L1863" i="15"/>
  <c r="H1864" i="15"/>
  <c r="J1864" i="15"/>
  <c r="G1864" i="15"/>
  <c r="L1864" i="15"/>
  <c r="H1865" i="15"/>
  <c r="J1865" i="15"/>
  <c r="G1865" i="15"/>
  <c r="L1865" i="15"/>
  <c r="H1866" i="15"/>
  <c r="J1866" i="15"/>
  <c r="G1866" i="15"/>
  <c r="L1866" i="15"/>
  <c r="H1867" i="15"/>
  <c r="J1867" i="15"/>
  <c r="G1867" i="15"/>
  <c r="L1867" i="15"/>
  <c r="H1868" i="15"/>
  <c r="J1868" i="15"/>
  <c r="G1868" i="15"/>
  <c r="L1868" i="15"/>
  <c r="H1869" i="15"/>
  <c r="J1869" i="15"/>
  <c r="G1869" i="15"/>
  <c r="L1869" i="15"/>
  <c r="H1870" i="15"/>
  <c r="J1870" i="15"/>
  <c r="G1870" i="15"/>
  <c r="L1870" i="15"/>
  <c r="H1871" i="15"/>
  <c r="J1871" i="15"/>
  <c r="G1871" i="15"/>
  <c r="L1871" i="15"/>
  <c r="H1872" i="15"/>
  <c r="J1872" i="15"/>
  <c r="G1872" i="15"/>
  <c r="L1872" i="15"/>
  <c r="H1873" i="15"/>
  <c r="J1873" i="15"/>
  <c r="G1873" i="15"/>
  <c r="L1873" i="15"/>
  <c r="H1874" i="15"/>
  <c r="J1874" i="15"/>
  <c r="G1874" i="15"/>
  <c r="L1874" i="15"/>
  <c r="H1875" i="15"/>
  <c r="J1875" i="15"/>
  <c r="G1875" i="15"/>
  <c r="L1875" i="15"/>
  <c r="H1876" i="15"/>
  <c r="J1876" i="15"/>
  <c r="G1876" i="15"/>
  <c r="L1876" i="15"/>
  <c r="H1877" i="15"/>
  <c r="J1877" i="15"/>
  <c r="G1877" i="15"/>
  <c r="L1877" i="15"/>
  <c r="H1878" i="15"/>
  <c r="J1878" i="15"/>
  <c r="G1878" i="15"/>
  <c r="L1878" i="15"/>
  <c r="H1879" i="15"/>
  <c r="J1879" i="15"/>
  <c r="G1879" i="15"/>
  <c r="L1879" i="15"/>
  <c r="H1880" i="15"/>
  <c r="J1880" i="15"/>
  <c r="G1880" i="15"/>
  <c r="L1880" i="15"/>
  <c r="H1881" i="15"/>
  <c r="J1881" i="15"/>
  <c r="G1881" i="15"/>
  <c r="L1881" i="15"/>
  <c r="H1882" i="15"/>
  <c r="J1882" i="15"/>
  <c r="G1882" i="15"/>
  <c r="L1882" i="15"/>
  <c r="H1883" i="15"/>
  <c r="J1883" i="15"/>
  <c r="G1883" i="15"/>
  <c r="L1883" i="15"/>
  <c r="H1884" i="15"/>
  <c r="J1884" i="15"/>
  <c r="G1884" i="15"/>
  <c r="L1884" i="15"/>
  <c r="H1885" i="15"/>
  <c r="J1885" i="15"/>
  <c r="G1885" i="15"/>
  <c r="L1885" i="15"/>
  <c r="H1886" i="15"/>
  <c r="J1886" i="15"/>
  <c r="G1886" i="15"/>
  <c r="L1886" i="15"/>
  <c r="H1887" i="15"/>
  <c r="J1887" i="15"/>
  <c r="G1887" i="15"/>
  <c r="L1887" i="15"/>
  <c r="H1888" i="15"/>
  <c r="J1888" i="15"/>
  <c r="G1888" i="15"/>
  <c r="L1888" i="15"/>
  <c r="H1889" i="15"/>
  <c r="J1889" i="15"/>
  <c r="G1889" i="15"/>
  <c r="L1889" i="15"/>
  <c r="H1890" i="15"/>
  <c r="J1890" i="15"/>
  <c r="G1890" i="15"/>
  <c r="L1890" i="15"/>
  <c r="H1891" i="15"/>
  <c r="J1891" i="15"/>
  <c r="G1891" i="15"/>
  <c r="L1891" i="15"/>
  <c r="H1892" i="15"/>
  <c r="J1892" i="15"/>
  <c r="G1892" i="15"/>
  <c r="L1892" i="15"/>
  <c r="H1893" i="15"/>
  <c r="J1893" i="15"/>
  <c r="G1893" i="15"/>
  <c r="L1893" i="15"/>
  <c r="H1894" i="15"/>
  <c r="J1894" i="15"/>
  <c r="G1894" i="15"/>
  <c r="L1894" i="15"/>
  <c r="H1895" i="15"/>
  <c r="J1895" i="15"/>
  <c r="G1895" i="15"/>
  <c r="L1895" i="15"/>
  <c r="H1896" i="15"/>
  <c r="J1896" i="15"/>
  <c r="G1896" i="15"/>
  <c r="L1896" i="15"/>
  <c r="H1897" i="15"/>
  <c r="J1897" i="15"/>
  <c r="G1897" i="15"/>
  <c r="L1897" i="15"/>
  <c r="H1898" i="15"/>
  <c r="J1898" i="15"/>
  <c r="G1898" i="15"/>
  <c r="L1898" i="15"/>
  <c r="H1899" i="15"/>
  <c r="J1899" i="15"/>
  <c r="G1899" i="15"/>
  <c r="L1899" i="15"/>
  <c r="H1900" i="15"/>
  <c r="J1900" i="15"/>
  <c r="G1900" i="15"/>
  <c r="L1900" i="15"/>
  <c r="H1901" i="15"/>
  <c r="J1901" i="15"/>
  <c r="G1901" i="15"/>
  <c r="L1901" i="15"/>
  <c r="H1902" i="15"/>
  <c r="J1902" i="15"/>
  <c r="G1902" i="15"/>
  <c r="L1902" i="15"/>
  <c r="H1903" i="15"/>
  <c r="J1903" i="15"/>
  <c r="G1903" i="15"/>
  <c r="L1903" i="15"/>
  <c r="H1904" i="15"/>
  <c r="J1904" i="15"/>
  <c r="G1904" i="15"/>
  <c r="L1904" i="15"/>
  <c r="H1905" i="15"/>
  <c r="J1905" i="15"/>
  <c r="G1905" i="15"/>
  <c r="L1905" i="15"/>
  <c r="H1906" i="15"/>
  <c r="J1906" i="15"/>
  <c r="G1906" i="15"/>
  <c r="L1906" i="15"/>
  <c r="H1907" i="15"/>
  <c r="J1907" i="15"/>
  <c r="G1907" i="15"/>
  <c r="L1907" i="15"/>
  <c r="H1908" i="15"/>
  <c r="J1908" i="15"/>
  <c r="G1908" i="15"/>
  <c r="L1908" i="15"/>
  <c r="H1909" i="15"/>
  <c r="J1909" i="15"/>
  <c r="G1909" i="15"/>
  <c r="L1909" i="15"/>
  <c r="H1910" i="15"/>
  <c r="J1910" i="15"/>
  <c r="G1910" i="15"/>
  <c r="L1910" i="15"/>
  <c r="H1911" i="15"/>
  <c r="J1911" i="15"/>
  <c r="G1911" i="15"/>
  <c r="L1911" i="15"/>
  <c r="H1912" i="15"/>
  <c r="J1912" i="15"/>
  <c r="G1912" i="15"/>
  <c r="L1912" i="15"/>
  <c r="H1913" i="15"/>
  <c r="J1913" i="15"/>
  <c r="G1913" i="15"/>
  <c r="L1913" i="15"/>
  <c r="H1914" i="15"/>
  <c r="J1914" i="15"/>
  <c r="G1914" i="15"/>
  <c r="L1914" i="15"/>
  <c r="H1915" i="15"/>
  <c r="J1915" i="15"/>
  <c r="G1915" i="15"/>
  <c r="L1915" i="15"/>
  <c r="H1916" i="15"/>
  <c r="J1916" i="15"/>
  <c r="G1916" i="15"/>
  <c r="L1916" i="15"/>
  <c r="H1917" i="15"/>
  <c r="J1917" i="15"/>
  <c r="G1917" i="15"/>
  <c r="L1917" i="15"/>
  <c r="H1918" i="15"/>
  <c r="J1918" i="15"/>
  <c r="G1918" i="15"/>
  <c r="L1918" i="15"/>
  <c r="H1919" i="15"/>
  <c r="J1919" i="15"/>
  <c r="G1919" i="15"/>
  <c r="L1919" i="15"/>
  <c r="H1920" i="15"/>
  <c r="J1920" i="15"/>
  <c r="G1920" i="15"/>
  <c r="L1920" i="15"/>
  <c r="H1921" i="15"/>
  <c r="J1921" i="15"/>
  <c r="G1921" i="15"/>
  <c r="L1921" i="15"/>
  <c r="H1922" i="15"/>
  <c r="J1922" i="15"/>
  <c r="G1922" i="15"/>
  <c r="L1922" i="15"/>
  <c r="H1923" i="15"/>
  <c r="J1923" i="15"/>
  <c r="G1923" i="15"/>
  <c r="L1923" i="15"/>
  <c r="H1924" i="15"/>
  <c r="J1924" i="15"/>
  <c r="G1924" i="15"/>
  <c r="L1924" i="15"/>
  <c r="H1925" i="15"/>
  <c r="J1925" i="15"/>
  <c r="G1925" i="15"/>
  <c r="L1925" i="15"/>
  <c r="H1926" i="15"/>
  <c r="J1926" i="15"/>
  <c r="G1926" i="15"/>
  <c r="L1926" i="15"/>
  <c r="H1927" i="15"/>
  <c r="J1927" i="15"/>
  <c r="G1927" i="15"/>
  <c r="L1927" i="15"/>
  <c r="H1928" i="15"/>
  <c r="J1928" i="15"/>
  <c r="G1928" i="15"/>
  <c r="L1928" i="15"/>
  <c r="H1929" i="15"/>
  <c r="J1929" i="15"/>
  <c r="G1929" i="15"/>
  <c r="L1929" i="15"/>
  <c r="H1930" i="15"/>
  <c r="J1930" i="15"/>
  <c r="G1930" i="15"/>
  <c r="L1930" i="15"/>
  <c r="H1931" i="15"/>
  <c r="J1931" i="15"/>
  <c r="G1931" i="15"/>
  <c r="L1931" i="15"/>
  <c r="H1932" i="15"/>
  <c r="J1932" i="15"/>
  <c r="G1932" i="15"/>
  <c r="L1932" i="15"/>
  <c r="H1933" i="15"/>
  <c r="J1933" i="15"/>
  <c r="G1933" i="15"/>
  <c r="L1933" i="15"/>
  <c r="H1934" i="15"/>
  <c r="J1934" i="15"/>
  <c r="G1934" i="15"/>
  <c r="L1934" i="15"/>
  <c r="H1935" i="15"/>
  <c r="J1935" i="15"/>
  <c r="G1935" i="15"/>
  <c r="L1935" i="15"/>
  <c r="H1936" i="15"/>
  <c r="J1936" i="15"/>
  <c r="G1936" i="15"/>
  <c r="L1936" i="15"/>
  <c r="H1937" i="15"/>
  <c r="J1937" i="15"/>
  <c r="G1937" i="15"/>
  <c r="L1937" i="15"/>
  <c r="H1938" i="15"/>
  <c r="J1938" i="15"/>
  <c r="G1938" i="15"/>
  <c r="L1938" i="15"/>
  <c r="H1939" i="15"/>
  <c r="J1939" i="15"/>
  <c r="G1939" i="15"/>
  <c r="L1939" i="15"/>
  <c r="H1940" i="15"/>
  <c r="J1940" i="15"/>
  <c r="G1940" i="15"/>
  <c r="L1940" i="15"/>
  <c r="H1941" i="15"/>
  <c r="J1941" i="15"/>
  <c r="G1941" i="15"/>
  <c r="L1941" i="15"/>
  <c r="H1942" i="15"/>
  <c r="J1942" i="15"/>
  <c r="G1942" i="15"/>
  <c r="L1942" i="15"/>
  <c r="H1943" i="15"/>
  <c r="J1943" i="15"/>
  <c r="G1943" i="15"/>
  <c r="L1943" i="15"/>
  <c r="H1944" i="15"/>
  <c r="J1944" i="15"/>
  <c r="G1944" i="15"/>
  <c r="L1944" i="15"/>
  <c r="H1945" i="15"/>
  <c r="J1945" i="15"/>
  <c r="G1945" i="15"/>
  <c r="L1945" i="15"/>
  <c r="H1946" i="15"/>
  <c r="J1946" i="15"/>
  <c r="G1946" i="15"/>
  <c r="L1946" i="15"/>
  <c r="H1947" i="15"/>
  <c r="J1947" i="15"/>
  <c r="G1947" i="15"/>
  <c r="L1947" i="15"/>
  <c r="H1948" i="15"/>
  <c r="J1948" i="15"/>
  <c r="G1948" i="15"/>
  <c r="L1948" i="15"/>
  <c r="H1949" i="15"/>
  <c r="J1949" i="15"/>
  <c r="G1949" i="15"/>
  <c r="L1949" i="15"/>
  <c r="H1950" i="15"/>
  <c r="J1950" i="15"/>
  <c r="G1950" i="15"/>
  <c r="L1950" i="15"/>
  <c r="H1951" i="15"/>
  <c r="J1951" i="15"/>
  <c r="G1951" i="15"/>
  <c r="L1951" i="15"/>
  <c r="H1952" i="15"/>
  <c r="J1952" i="15"/>
  <c r="G1952" i="15"/>
  <c r="L1952" i="15"/>
  <c r="H1953" i="15"/>
  <c r="J1953" i="15"/>
  <c r="G1953" i="15"/>
  <c r="L1953" i="15"/>
  <c r="H1954" i="15"/>
  <c r="J1954" i="15"/>
  <c r="G1954" i="15"/>
  <c r="L1954" i="15"/>
  <c r="H1955" i="15"/>
  <c r="J1955" i="15"/>
  <c r="G1955" i="15"/>
  <c r="L1955" i="15"/>
  <c r="H1956" i="15"/>
  <c r="J1956" i="15"/>
  <c r="G1956" i="15"/>
  <c r="L1956" i="15"/>
  <c r="H1957" i="15"/>
  <c r="J1957" i="15"/>
  <c r="G1957" i="15"/>
  <c r="L1957" i="15"/>
  <c r="H1958" i="15"/>
  <c r="J1958" i="15"/>
  <c r="G1958" i="15"/>
  <c r="L1958" i="15"/>
  <c r="H1959" i="15"/>
  <c r="J1959" i="15"/>
  <c r="G1959" i="15"/>
  <c r="L1959" i="15"/>
  <c r="H1960" i="15"/>
  <c r="J1960" i="15"/>
  <c r="G1960" i="15"/>
  <c r="L1960" i="15"/>
  <c r="H1961" i="15"/>
  <c r="J1961" i="15"/>
  <c r="G1961" i="15"/>
  <c r="L1961" i="15"/>
  <c r="H1962" i="15"/>
  <c r="J1962" i="15"/>
  <c r="G1962" i="15"/>
  <c r="L1962" i="15"/>
  <c r="H1963" i="15"/>
  <c r="J1963" i="15"/>
  <c r="G1963" i="15"/>
  <c r="L1963" i="15"/>
  <c r="H1964" i="15"/>
  <c r="J1964" i="15"/>
  <c r="G1964" i="15"/>
  <c r="L1964" i="15"/>
  <c r="H1965" i="15"/>
  <c r="J1965" i="15"/>
  <c r="G1965" i="15"/>
  <c r="L1965" i="15"/>
  <c r="H1966" i="15"/>
  <c r="J1966" i="15"/>
  <c r="G1966" i="15"/>
  <c r="L1966" i="15"/>
  <c r="H1967" i="15"/>
  <c r="J1967" i="15"/>
  <c r="G1967" i="15"/>
  <c r="L1967" i="15"/>
  <c r="H1968" i="15"/>
  <c r="J1968" i="15"/>
  <c r="G1968" i="15"/>
  <c r="L1968" i="15"/>
  <c r="H1969" i="15"/>
  <c r="J1969" i="15"/>
  <c r="G1969" i="15"/>
  <c r="L1969" i="15"/>
  <c r="H1970" i="15"/>
  <c r="J1970" i="15"/>
  <c r="G1970" i="15"/>
  <c r="L1970" i="15"/>
  <c r="H1971" i="15"/>
  <c r="J1971" i="15"/>
  <c r="G1971" i="15"/>
  <c r="L1971" i="15"/>
  <c r="H1972" i="15"/>
  <c r="J1972" i="15"/>
  <c r="G1972" i="15"/>
  <c r="L1972" i="15"/>
  <c r="H1973" i="15"/>
  <c r="J1973" i="15"/>
  <c r="G1973" i="15"/>
  <c r="L1973" i="15"/>
  <c r="H1974" i="15"/>
  <c r="J1974" i="15"/>
  <c r="G1974" i="15"/>
  <c r="L1974" i="15"/>
  <c r="H1975" i="15"/>
  <c r="J1975" i="15"/>
  <c r="G1975" i="15"/>
  <c r="L1975" i="15"/>
  <c r="H1976" i="15"/>
  <c r="J1976" i="15"/>
  <c r="G1976" i="15"/>
  <c r="L1976" i="15"/>
  <c r="H1977" i="15"/>
  <c r="J1977" i="15"/>
  <c r="G1977" i="15"/>
  <c r="L1977" i="15"/>
  <c r="H1978" i="15"/>
  <c r="J1978" i="15"/>
  <c r="G1978" i="15"/>
  <c r="L1978" i="15"/>
  <c r="H1979" i="15"/>
  <c r="J1979" i="15"/>
  <c r="G1979" i="15"/>
  <c r="L1979" i="15"/>
  <c r="H1980" i="15"/>
  <c r="J1980" i="15"/>
  <c r="G1980" i="15"/>
  <c r="L1980" i="15"/>
  <c r="H1981" i="15"/>
  <c r="J1981" i="15"/>
  <c r="G1981" i="15"/>
  <c r="L1981" i="15"/>
  <c r="H1982" i="15"/>
  <c r="J1982" i="15"/>
  <c r="G1982" i="15"/>
  <c r="L1982" i="15"/>
  <c r="H1983" i="15"/>
  <c r="J1983" i="15"/>
  <c r="G1983" i="15"/>
  <c r="L1983" i="15"/>
  <c r="H1984" i="15"/>
  <c r="J1984" i="15"/>
  <c r="G1984" i="15"/>
  <c r="L1984" i="15"/>
  <c r="H1985" i="15"/>
  <c r="J1985" i="15"/>
  <c r="G1985" i="15"/>
  <c r="L1985" i="15"/>
  <c r="H1986" i="15"/>
  <c r="J1986" i="15"/>
  <c r="G1986" i="15"/>
  <c r="L1986" i="15"/>
  <c r="H1987" i="15"/>
  <c r="J1987" i="15"/>
  <c r="G1987" i="15"/>
  <c r="L1987" i="15"/>
  <c r="H1988" i="15"/>
  <c r="J1988" i="15"/>
  <c r="G1988" i="15"/>
  <c r="L1988" i="15"/>
  <c r="H1989" i="15"/>
  <c r="J1989" i="15"/>
  <c r="G1989" i="15"/>
  <c r="L1989" i="15"/>
  <c r="H1990" i="15"/>
  <c r="J1990" i="15"/>
  <c r="G1990" i="15"/>
  <c r="L1990" i="15"/>
  <c r="H1991" i="15"/>
  <c r="J1991" i="15"/>
  <c r="G1991" i="15"/>
  <c r="L1991" i="15"/>
  <c r="H1992" i="15"/>
  <c r="J1992" i="15"/>
  <c r="G1992" i="15"/>
  <c r="L1992" i="15"/>
  <c r="H1993" i="15"/>
  <c r="J1993" i="15"/>
  <c r="G1993" i="15"/>
  <c r="L1993" i="15"/>
  <c r="H1994" i="15"/>
  <c r="J1994" i="15"/>
  <c r="G1994" i="15"/>
  <c r="L1994" i="15"/>
  <c r="H1995" i="15"/>
  <c r="J1995" i="15"/>
  <c r="G1995" i="15"/>
  <c r="L1995" i="15"/>
  <c r="H1996" i="15"/>
  <c r="J1996" i="15"/>
  <c r="G1996" i="15"/>
  <c r="L1996" i="15"/>
  <c r="H1997" i="15"/>
  <c r="J1997" i="15"/>
  <c r="G1997" i="15"/>
  <c r="L1997" i="15"/>
  <c r="H1998" i="15"/>
  <c r="J1998" i="15"/>
  <c r="G1998" i="15"/>
  <c r="L1998" i="15"/>
  <c r="H1999" i="15"/>
  <c r="J1999" i="15"/>
  <c r="G1999" i="15"/>
  <c r="L1999" i="15"/>
  <c r="H2000" i="15"/>
  <c r="J2000" i="15"/>
  <c r="G2000" i="15"/>
  <c r="L2000" i="15"/>
  <c r="H2001" i="15"/>
  <c r="J2001" i="15"/>
  <c r="G2001" i="15"/>
  <c r="L2001" i="15"/>
  <c r="H2002" i="15"/>
  <c r="J2002" i="15"/>
  <c r="G2002" i="15"/>
  <c r="L2002" i="15"/>
  <c r="H2003" i="15"/>
  <c r="J2003" i="15"/>
  <c r="G2003" i="15"/>
  <c r="L2003" i="15"/>
  <c r="H2004" i="15"/>
  <c r="J2004" i="15"/>
  <c r="G2004" i="15"/>
  <c r="L2004" i="15"/>
  <c r="H2005" i="15"/>
  <c r="J2005" i="15"/>
  <c r="G2005" i="15"/>
  <c r="L2005" i="15"/>
  <c r="H2006" i="15"/>
  <c r="J2006" i="15"/>
  <c r="G2006" i="15"/>
  <c r="L2006" i="15"/>
  <c r="H2007" i="15"/>
  <c r="J2007" i="15"/>
  <c r="G2007" i="15"/>
  <c r="L2007" i="15"/>
  <c r="H2008" i="15"/>
  <c r="J2008" i="15"/>
  <c r="G2008" i="15"/>
  <c r="L2008" i="15"/>
  <c r="H2009" i="15"/>
  <c r="J2009" i="15"/>
  <c r="G2009" i="15"/>
  <c r="L2009" i="15"/>
  <c r="H2010" i="15"/>
  <c r="J2010" i="15"/>
  <c r="G2010" i="15"/>
  <c r="L2010" i="15"/>
  <c r="H2011" i="15"/>
  <c r="J2011" i="15"/>
  <c r="G2011" i="15"/>
  <c r="L2011" i="15"/>
  <c r="H2012" i="15"/>
  <c r="J2012" i="15"/>
  <c r="G2012" i="15"/>
  <c r="L2012" i="15"/>
  <c r="H2013" i="15"/>
  <c r="J2013" i="15"/>
  <c r="G2013" i="15"/>
  <c r="L2013" i="15"/>
  <c r="H2014" i="15"/>
  <c r="J2014" i="15"/>
  <c r="G2014" i="15"/>
  <c r="L2014" i="15"/>
  <c r="H2015" i="15"/>
  <c r="J2015" i="15"/>
  <c r="G2015" i="15"/>
  <c r="L2015" i="15"/>
  <c r="H2016" i="15"/>
  <c r="J2016" i="15"/>
  <c r="G2016" i="15"/>
  <c r="L2016" i="15"/>
  <c r="H2017" i="15"/>
  <c r="J2017" i="15"/>
  <c r="G2017" i="15"/>
  <c r="L2017" i="15"/>
  <c r="H2018" i="15"/>
  <c r="J2018" i="15"/>
  <c r="G2018" i="15"/>
  <c r="L2018" i="15"/>
  <c r="H2019" i="15"/>
  <c r="J2019" i="15"/>
  <c r="G2019" i="15"/>
  <c r="L2019" i="15"/>
  <c r="H2020" i="15"/>
  <c r="J2020" i="15"/>
  <c r="G2020" i="15"/>
  <c r="L2020" i="15"/>
  <c r="H2021" i="15"/>
  <c r="J2021" i="15"/>
  <c r="G2021" i="15"/>
  <c r="L2021" i="15"/>
  <c r="H2022" i="15"/>
  <c r="J2022" i="15"/>
  <c r="G2022" i="15"/>
  <c r="L2022" i="15"/>
  <c r="H2023" i="15"/>
  <c r="J2023" i="15"/>
  <c r="G2023" i="15"/>
  <c r="L2023" i="15"/>
  <c r="H2024" i="15"/>
  <c r="J2024" i="15"/>
  <c r="G2024" i="15"/>
  <c r="L2024" i="15"/>
  <c r="H2025" i="15"/>
  <c r="J2025" i="15"/>
  <c r="G2025" i="15"/>
  <c r="L2025" i="15"/>
  <c r="H2026" i="15"/>
  <c r="J2026" i="15"/>
  <c r="G2026" i="15"/>
  <c r="L2026" i="15"/>
  <c r="H2027" i="15"/>
  <c r="J2027" i="15"/>
  <c r="G2027" i="15"/>
  <c r="L2027" i="15"/>
  <c r="H2028" i="15"/>
  <c r="J2028" i="15"/>
  <c r="G2028" i="15"/>
  <c r="L2028" i="15"/>
  <c r="H2029" i="15"/>
  <c r="J2029" i="15"/>
  <c r="G2029" i="15"/>
  <c r="L2029" i="15"/>
  <c r="H2030" i="15"/>
  <c r="J2030" i="15"/>
  <c r="G2030" i="15"/>
  <c r="L2030" i="15"/>
  <c r="H2031" i="15"/>
  <c r="J2031" i="15"/>
  <c r="G2031" i="15"/>
  <c r="L2031" i="15"/>
  <c r="H2032" i="15"/>
  <c r="J2032" i="15"/>
  <c r="G2032" i="15"/>
  <c r="L2032" i="15"/>
  <c r="H2033" i="15"/>
  <c r="J2033" i="15"/>
  <c r="G2033" i="15"/>
  <c r="L2033" i="15"/>
  <c r="H2034" i="15"/>
  <c r="J2034" i="15"/>
  <c r="G2034" i="15"/>
  <c r="L2034" i="15"/>
  <c r="H2035" i="15"/>
  <c r="J2035" i="15"/>
  <c r="G2035" i="15"/>
  <c r="L2035" i="15"/>
  <c r="H2036" i="15"/>
  <c r="J2036" i="15"/>
  <c r="G2036" i="15"/>
  <c r="L2036" i="15"/>
  <c r="H2037" i="15"/>
  <c r="J2037" i="15"/>
  <c r="G2037" i="15"/>
  <c r="L2037" i="15"/>
  <c r="H2038" i="15"/>
  <c r="J2038" i="15"/>
  <c r="G2038" i="15"/>
  <c r="L2038" i="15"/>
  <c r="H2039" i="15"/>
  <c r="J2039" i="15"/>
  <c r="G2039" i="15"/>
  <c r="L2039" i="15"/>
  <c r="H2040" i="15"/>
  <c r="J2040" i="15"/>
  <c r="G2040" i="15"/>
  <c r="L2040" i="15"/>
  <c r="H2041" i="15"/>
  <c r="J2041" i="15"/>
  <c r="G2041" i="15"/>
  <c r="L2041" i="15"/>
  <c r="H2042" i="15"/>
  <c r="J2042" i="15"/>
  <c r="G2042" i="15"/>
  <c r="L2042" i="15"/>
  <c r="H2043" i="15"/>
  <c r="J2043" i="15"/>
  <c r="G2043" i="15"/>
  <c r="L2043" i="15"/>
  <c r="H2044" i="15"/>
  <c r="J2044" i="15"/>
  <c r="G2044" i="15"/>
  <c r="L2044" i="15"/>
  <c r="H2045" i="15"/>
  <c r="J2045" i="15"/>
  <c r="G2045" i="15"/>
  <c r="L2045" i="15"/>
  <c r="H2046" i="15"/>
  <c r="J2046" i="15"/>
  <c r="G2046" i="15"/>
  <c r="L2046" i="15"/>
  <c r="H2047" i="15"/>
  <c r="J2047" i="15"/>
  <c r="G2047" i="15"/>
  <c r="L2047" i="15"/>
  <c r="H2048" i="15"/>
  <c r="J2048" i="15"/>
  <c r="G2048" i="15"/>
  <c r="L2048" i="15"/>
  <c r="H2049" i="15"/>
  <c r="J2049" i="15"/>
  <c r="G2049" i="15"/>
  <c r="L2049" i="15"/>
  <c r="H2050" i="15"/>
  <c r="J2050" i="15"/>
  <c r="G2050" i="15"/>
  <c r="L2050" i="15"/>
  <c r="H2051" i="15"/>
  <c r="J2051" i="15"/>
  <c r="G2051" i="15"/>
  <c r="L2051" i="15"/>
  <c r="H2052" i="15"/>
  <c r="J2052" i="15"/>
  <c r="G2052" i="15"/>
  <c r="L2052" i="15"/>
  <c r="H2053" i="15"/>
  <c r="J2053" i="15"/>
  <c r="G2053" i="15"/>
  <c r="L2053" i="15"/>
  <c r="H2054" i="15"/>
  <c r="J2054" i="15"/>
  <c r="G2054" i="15"/>
  <c r="L2054" i="15"/>
  <c r="H2055" i="15"/>
  <c r="J2055" i="15"/>
  <c r="G2055" i="15"/>
  <c r="L2055" i="15"/>
  <c r="H2056" i="15"/>
  <c r="J2056" i="15"/>
  <c r="G2056" i="15"/>
  <c r="L2056" i="15"/>
  <c r="H2057" i="15"/>
  <c r="J2057" i="15"/>
  <c r="G2057" i="15"/>
  <c r="L2057" i="15"/>
  <c r="H2058" i="15"/>
  <c r="J2058" i="15"/>
  <c r="G2058" i="15"/>
  <c r="L2058" i="15"/>
  <c r="H2059" i="15"/>
  <c r="J2059" i="15"/>
  <c r="G2059" i="15"/>
  <c r="L2059" i="15"/>
  <c r="H2060" i="15"/>
  <c r="J2060" i="15"/>
  <c r="G2060" i="15"/>
  <c r="L2060" i="15"/>
  <c r="H2061" i="15"/>
  <c r="J2061" i="15"/>
  <c r="G2061" i="15"/>
  <c r="L2061" i="15"/>
  <c r="H2062" i="15"/>
  <c r="J2062" i="15"/>
  <c r="G2062" i="15"/>
  <c r="L2062" i="15"/>
  <c r="H2063" i="15"/>
  <c r="J2063" i="15"/>
  <c r="G2063" i="15"/>
  <c r="L2063" i="15"/>
  <c r="H2064" i="15"/>
  <c r="J2064" i="15"/>
  <c r="G2064" i="15"/>
  <c r="L2064" i="15"/>
  <c r="H2065" i="15"/>
  <c r="J2065" i="15"/>
  <c r="G2065" i="15"/>
  <c r="L2065" i="15"/>
  <c r="H2066" i="15"/>
  <c r="J2066" i="15"/>
  <c r="G2066" i="15"/>
  <c r="L2066" i="15"/>
  <c r="H2067" i="15"/>
  <c r="J2067" i="15"/>
  <c r="G2067" i="15"/>
  <c r="L2067" i="15"/>
  <c r="H2068" i="15"/>
  <c r="J2068" i="15"/>
  <c r="G2068" i="15"/>
  <c r="L2068" i="15"/>
  <c r="H2069" i="15"/>
  <c r="J2069" i="15"/>
  <c r="G2069" i="15"/>
  <c r="L2069" i="15"/>
  <c r="H2070" i="15"/>
  <c r="J2070" i="15"/>
  <c r="G2070" i="15"/>
  <c r="L2070" i="15"/>
  <c r="H2071" i="15"/>
  <c r="J2071" i="15"/>
  <c r="G2071" i="15"/>
  <c r="L2071" i="15"/>
  <c r="H2072" i="15"/>
  <c r="J2072" i="15"/>
  <c r="G2072" i="15"/>
  <c r="L2072" i="15"/>
  <c r="H2073" i="15"/>
  <c r="J2073" i="15"/>
  <c r="G2073" i="15"/>
  <c r="L2073" i="15"/>
  <c r="H2074" i="15"/>
  <c r="J2074" i="15"/>
  <c r="G2074" i="15"/>
  <c r="L2074" i="15"/>
  <c r="H2075" i="15"/>
  <c r="J2075" i="15"/>
  <c r="G2075" i="15"/>
  <c r="L2075" i="15"/>
  <c r="H2076" i="15"/>
  <c r="J2076" i="15"/>
  <c r="G2076" i="15"/>
  <c r="L2076" i="15"/>
  <c r="H2077" i="15"/>
  <c r="J2077" i="15"/>
  <c r="G2077" i="15"/>
  <c r="L2077" i="15"/>
  <c r="H2078" i="15"/>
  <c r="J2078" i="15"/>
  <c r="G2078" i="15"/>
  <c r="L2078" i="15"/>
  <c r="H2079" i="15"/>
  <c r="J2079" i="15"/>
  <c r="G2079" i="15"/>
  <c r="L2079" i="15"/>
  <c r="H2080" i="15"/>
  <c r="J2080" i="15"/>
  <c r="G2080" i="15"/>
  <c r="L2080" i="15"/>
  <c r="H2081" i="15"/>
  <c r="J2081" i="15"/>
  <c r="G2081" i="15"/>
  <c r="L2081" i="15"/>
  <c r="H2082" i="15"/>
  <c r="J2082" i="15"/>
  <c r="G2082" i="15"/>
  <c r="L2082" i="15"/>
  <c r="H2083" i="15"/>
  <c r="J2083" i="15"/>
  <c r="G2083" i="15"/>
  <c r="L2083" i="15"/>
  <c r="H2084" i="15"/>
  <c r="J2084" i="15"/>
  <c r="G2084" i="15"/>
  <c r="L2084" i="15"/>
  <c r="H2085" i="15"/>
  <c r="J2085" i="15"/>
  <c r="G2085" i="15"/>
  <c r="L2085" i="15"/>
  <c r="H2086" i="15"/>
  <c r="J2086" i="15"/>
  <c r="G2086" i="15"/>
  <c r="L2086" i="15"/>
  <c r="H2087" i="15"/>
  <c r="J2087" i="15"/>
  <c r="G2087" i="15"/>
  <c r="L2087" i="15"/>
  <c r="H2088" i="15"/>
  <c r="J2088" i="15"/>
  <c r="G2088" i="15"/>
  <c r="L2088" i="15"/>
  <c r="H2089" i="15"/>
  <c r="J2089" i="15"/>
  <c r="G2089" i="15"/>
  <c r="L2089" i="15"/>
  <c r="H2090" i="15"/>
  <c r="J2090" i="15"/>
  <c r="G2090" i="15"/>
  <c r="L2090" i="15"/>
  <c r="H2091" i="15"/>
  <c r="J2091" i="15"/>
  <c r="G2091" i="15"/>
  <c r="L2091" i="15"/>
  <c r="H2092" i="15"/>
  <c r="J2092" i="15"/>
  <c r="G2092" i="15"/>
  <c r="L2092" i="15"/>
  <c r="H2093" i="15"/>
  <c r="J2093" i="15"/>
  <c r="G2093" i="15"/>
  <c r="L2093" i="15"/>
  <c r="H2094" i="15"/>
  <c r="J2094" i="15"/>
  <c r="G2094" i="15"/>
  <c r="L2094" i="15"/>
  <c r="H2095" i="15"/>
  <c r="J2095" i="15"/>
  <c r="G2095" i="15"/>
  <c r="L2095" i="15"/>
  <c r="H2096" i="15"/>
  <c r="J2096" i="15"/>
  <c r="G2096" i="15"/>
  <c r="L2096" i="15"/>
  <c r="H2097" i="15"/>
  <c r="J2097" i="15"/>
  <c r="G2097" i="15"/>
  <c r="L2097" i="15"/>
  <c r="H2098" i="15"/>
  <c r="J2098" i="15"/>
  <c r="G2098" i="15"/>
  <c r="L2098" i="15"/>
  <c r="H2099" i="15"/>
  <c r="J2099" i="15"/>
  <c r="G2099" i="15"/>
  <c r="L2099" i="15"/>
  <c r="H2100" i="15"/>
  <c r="J2100" i="15"/>
  <c r="G2100" i="15"/>
  <c r="L2100" i="15"/>
  <c r="H2101" i="15"/>
  <c r="J2101" i="15"/>
  <c r="G2101" i="15"/>
  <c r="L2101" i="15"/>
  <c r="H2102" i="15"/>
  <c r="J2102" i="15"/>
  <c r="G2102" i="15"/>
  <c r="L2102" i="15"/>
  <c r="H2103" i="15"/>
  <c r="J2103" i="15"/>
  <c r="G2103" i="15"/>
  <c r="L2103" i="15"/>
  <c r="H2104" i="15"/>
  <c r="J2104" i="15"/>
  <c r="G2104" i="15"/>
  <c r="L2104" i="15"/>
  <c r="H2105" i="15"/>
  <c r="J2105" i="15"/>
  <c r="G2105" i="15"/>
  <c r="L2105" i="15"/>
  <c r="H2106" i="15"/>
  <c r="J2106" i="15"/>
  <c r="G2106" i="15"/>
  <c r="L2106" i="15"/>
  <c r="H2107" i="15"/>
  <c r="J2107" i="15"/>
  <c r="G2107" i="15"/>
  <c r="L2107" i="15"/>
  <c r="H2108" i="15"/>
  <c r="J2108" i="15"/>
  <c r="G2108" i="15"/>
  <c r="L2108" i="15"/>
  <c r="H2109" i="15"/>
  <c r="J2109" i="15"/>
  <c r="G2109" i="15"/>
  <c r="L2109" i="15"/>
  <c r="H2110" i="15"/>
  <c r="J2110" i="15"/>
  <c r="G2110" i="15"/>
  <c r="L2110" i="15"/>
  <c r="H2111" i="15"/>
  <c r="J2111" i="15"/>
  <c r="G2111" i="15"/>
  <c r="L2111" i="15"/>
  <c r="H2112" i="15"/>
  <c r="J2112" i="15"/>
  <c r="G2112" i="15"/>
  <c r="L2112" i="15"/>
  <c r="H2113" i="15"/>
  <c r="J2113" i="15"/>
  <c r="G2113" i="15"/>
  <c r="L2113" i="15"/>
  <c r="H2114" i="15"/>
  <c r="J2114" i="15"/>
  <c r="G2114" i="15"/>
  <c r="L2114" i="15"/>
  <c r="H2115" i="15"/>
  <c r="J2115" i="15"/>
  <c r="G2115" i="15"/>
  <c r="L2115" i="15"/>
  <c r="H2116" i="15"/>
  <c r="J2116" i="15"/>
  <c r="G2116" i="15"/>
  <c r="L2116" i="15"/>
  <c r="H2117" i="15"/>
  <c r="J2117" i="15"/>
  <c r="G2117" i="15"/>
  <c r="L2117" i="15"/>
  <c r="H2118" i="15"/>
  <c r="J2118" i="15"/>
  <c r="G2118" i="15"/>
  <c r="L2118" i="15"/>
  <c r="H2119" i="15"/>
  <c r="J2119" i="15"/>
  <c r="G2119" i="15"/>
  <c r="L2119" i="15"/>
  <c r="H2120" i="15"/>
  <c r="J2120" i="15"/>
  <c r="G2120" i="15"/>
  <c r="L2120" i="15"/>
  <c r="H2121" i="15"/>
  <c r="J2121" i="15"/>
  <c r="G2121" i="15"/>
  <c r="L2121" i="15"/>
  <c r="H2122" i="15"/>
  <c r="J2122" i="15"/>
  <c r="G2122" i="15"/>
  <c r="L2122" i="15"/>
  <c r="H2123" i="15"/>
  <c r="J2123" i="15"/>
  <c r="G2123" i="15"/>
  <c r="L2123" i="15"/>
  <c r="H2124" i="15"/>
  <c r="J2124" i="15"/>
  <c r="G2124" i="15"/>
  <c r="L2124" i="15"/>
  <c r="H2125" i="15"/>
  <c r="J2125" i="15"/>
  <c r="G2125" i="15"/>
  <c r="L2125" i="15"/>
  <c r="H2126" i="15"/>
  <c r="J2126" i="15"/>
  <c r="G2126" i="15"/>
  <c r="L2126" i="15"/>
  <c r="H2127" i="15"/>
  <c r="J2127" i="15"/>
  <c r="G2127" i="15"/>
  <c r="L2127" i="15"/>
  <c r="H2128" i="15"/>
  <c r="J2128" i="15"/>
  <c r="G2128" i="15"/>
  <c r="L2128" i="15"/>
  <c r="H2129" i="15"/>
  <c r="J2129" i="15"/>
  <c r="G2129" i="15"/>
  <c r="L2129" i="15"/>
  <c r="H2130" i="15"/>
  <c r="J2130" i="15"/>
  <c r="G2130" i="15"/>
  <c r="L2130" i="15"/>
  <c r="H2131" i="15"/>
  <c r="J2131" i="15"/>
  <c r="G2131" i="15"/>
  <c r="L2131" i="15"/>
  <c r="H2132" i="15"/>
  <c r="J2132" i="15"/>
  <c r="G2132" i="15"/>
  <c r="L2132" i="15"/>
  <c r="H2133" i="15"/>
  <c r="J2133" i="15"/>
  <c r="G2133" i="15"/>
  <c r="L2133" i="15"/>
  <c r="H2134" i="15"/>
  <c r="J2134" i="15"/>
  <c r="G2134" i="15"/>
  <c r="L2134" i="15"/>
  <c r="H2135" i="15"/>
  <c r="J2135" i="15"/>
  <c r="G2135" i="15"/>
  <c r="L2135" i="15"/>
  <c r="H2136" i="15"/>
  <c r="J2136" i="15"/>
  <c r="G2136" i="15"/>
  <c r="L2136" i="15"/>
  <c r="H2137" i="15"/>
  <c r="J2137" i="15"/>
  <c r="G2137" i="15"/>
  <c r="L2137" i="15"/>
  <c r="H2138" i="15"/>
  <c r="J2138" i="15"/>
  <c r="G2138" i="15"/>
  <c r="L2138" i="15"/>
  <c r="H2139" i="15"/>
  <c r="J2139" i="15"/>
  <c r="G2139" i="15"/>
  <c r="L2139" i="15"/>
  <c r="H2140" i="15"/>
  <c r="J2140" i="15"/>
  <c r="G2140" i="15"/>
  <c r="L2140" i="15"/>
  <c r="H2141" i="15"/>
  <c r="J2141" i="15"/>
  <c r="G2141" i="15"/>
  <c r="L2141" i="15"/>
  <c r="H2142" i="15"/>
  <c r="J2142" i="15"/>
  <c r="G2142" i="15"/>
  <c r="L2142" i="15"/>
  <c r="H2143" i="15"/>
  <c r="J2143" i="15"/>
  <c r="G2143" i="15"/>
  <c r="L2143" i="15"/>
  <c r="H2144" i="15"/>
  <c r="J2144" i="15"/>
  <c r="G2144" i="15"/>
  <c r="L2144" i="15"/>
  <c r="H2145" i="15"/>
  <c r="J2145" i="15"/>
  <c r="G2145" i="15"/>
  <c r="L2145" i="15"/>
  <c r="H2146" i="15"/>
  <c r="J2146" i="15"/>
  <c r="G2146" i="15"/>
  <c r="L2146" i="15"/>
  <c r="H2147" i="15"/>
  <c r="J2147" i="15"/>
  <c r="G2147" i="15"/>
  <c r="L2147" i="15"/>
  <c r="H2148" i="15"/>
  <c r="J2148" i="15"/>
  <c r="G2148" i="15"/>
  <c r="L2148" i="15"/>
  <c r="H2149" i="15"/>
  <c r="J2149" i="15"/>
  <c r="G2149" i="15"/>
  <c r="L2149" i="15"/>
  <c r="H2150" i="15"/>
  <c r="J2150" i="15"/>
  <c r="G2150" i="15"/>
  <c r="L2150" i="15"/>
  <c r="H2151" i="15"/>
  <c r="J2151" i="15"/>
  <c r="G2151" i="15"/>
  <c r="L2151" i="15"/>
  <c r="H2152" i="15"/>
  <c r="J2152" i="15"/>
  <c r="G2152" i="15"/>
  <c r="L2152" i="15"/>
  <c r="H2153" i="15"/>
  <c r="J2153" i="15"/>
  <c r="G2153" i="15"/>
  <c r="L2153" i="15"/>
  <c r="H2154" i="15"/>
  <c r="J2154" i="15"/>
  <c r="G2154" i="15"/>
  <c r="L2154" i="15"/>
  <c r="H2155" i="15"/>
  <c r="J2155" i="15"/>
  <c r="G2155" i="15"/>
  <c r="L2155" i="15"/>
  <c r="H2156" i="15"/>
  <c r="J2156" i="15"/>
  <c r="G2156" i="15"/>
  <c r="L2156" i="15"/>
  <c r="H2157" i="15"/>
  <c r="J2157" i="15"/>
  <c r="G2157" i="15"/>
  <c r="L2157" i="15"/>
  <c r="H2158" i="15"/>
  <c r="J2158" i="15"/>
  <c r="G2158" i="15"/>
  <c r="L2158" i="15"/>
  <c r="H2159" i="15"/>
  <c r="J2159" i="15"/>
  <c r="G2159" i="15"/>
  <c r="L2159" i="15"/>
  <c r="H2160" i="15"/>
  <c r="J2160" i="15"/>
  <c r="G2160" i="15"/>
  <c r="L2160" i="15"/>
  <c r="H2161" i="15"/>
  <c r="J2161" i="15"/>
  <c r="G2161" i="15"/>
  <c r="L2161" i="15"/>
  <c r="H2162" i="15"/>
  <c r="J2162" i="15"/>
  <c r="G2162" i="15"/>
  <c r="L2162" i="15"/>
  <c r="H2163" i="15"/>
  <c r="J2163" i="15"/>
  <c r="G2163" i="15"/>
  <c r="L2163" i="15"/>
  <c r="H2164" i="15"/>
  <c r="J2164" i="15"/>
  <c r="G2164" i="15"/>
  <c r="L2164" i="15"/>
  <c r="H2165" i="15"/>
  <c r="J2165" i="15"/>
  <c r="G2165" i="15"/>
  <c r="L2165" i="15"/>
  <c r="H2166" i="15"/>
  <c r="J2166" i="15"/>
  <c r="G2166" i="15"/>
  <c r="L2166" i="15"/>
  <c r="H2167" i="15"/>
  <c r="J2167" i="15"/>
  <c r="G2167" i="15"/>
  <c r="L2167" i="15"/>
  <c r="H2168" i="15"/>
  <c r="J2168" i="15"/>
  <c r="G2168" i="15"/>
  <c r="L2168" i="15"/>
  <c r="H2169" i="15"/>
  <c r="J2169" i="15"/>
  <c r="G2169" i="15"/>
  <c r="L2169" i="15"/>
  <c r="H2170" i="15"/>
  <c r="J2170" i="15"/>
  <c r="G2170" i="15"/>
  <c r="L2170" i="15"/>
  <c r="H2171" i="15"/>
  <c r="J2171" i="15"/>
  <c r="G2171" i="15"/>
  <c r="L2171" i="15"/>
  <c r="H2172" i="15"/>
  <c r="J2172" i="15"/>
  <c r="G2172" i="15"/>
  <c r="L2172" i="15"/>
  <c r="H2173" i="15"/>
  <c r="J2173" i="15"/>
  <c r="G2173" i="15"/>
  <c r="L2173" i="15"/>
  <c r="H2174" i="15"/>
  <c r="J2174" i="15"/>
  <c r="G2174" i="15"/>
  <c r="L2174" i="15"/>
  <c r="H2175" i="15"/>
  <c r="J2175" i="15"/>
  <c r="G2175" i="15"/>
  <c r="L2175" i="15"/>
  <c r="H2176" i="15"/>
  <c r="J2176" i="15"/>
  <c r="G2176" i="15"/>
  <c r="L2176" i="15"/>
  <c r="H2177" i="15"/>
  <c r="J2177" i="15"/>
  <c r="G2177" i="15"/>
  <c r="L2177" i="15"/>
  <c r="H2178" i="15"/>
  <c r="J2178" i="15"/>
  <c r="G2178" i="15"/>
  <c r="L2178" i="15"/>
  <c r="H2179" i="15"/>
  <c r="J2179" i="15"/>
  <c r="G2179" i="15"/>
  <c r="L2179" i="15"/>
  <c r="H2180" i="15"/>
  <c r="J2180" i="15"/>
  <c r="G2180" i="15"/>
  <c r="L2180" i="15"/>
  <c r="H2181" i="15"/>
  <c r="J2181" i="15"/>
  <c r="G2181" i="15"/>
  <c r="L2181" i="15"/>
  <c r="H2182" i="15"/>
  <c r="J2182" i="15"/>
  <c r="G2182" i="15"/>
  <c r="L2182" i="15"/>
  <c r="H2183" i="15"/>
  <c r="J2183" i="15"/>
  <c r="G2183" i="15"/>
  <c r="L2183" i="15"/>
  <c r="H2184" i="15"/>
  <c r="J2184" i="15"/>
  <c r="G2184" i="15"/>
  <c r="L2184" i="15"/>
  <c r="H2185" i="15"/>
  <c r="J2185" i="15"/>
  <c r="G2185" i="15"/>
  <c r="L2185" i="15"/>
  <c r="H2186" i="15"/>
  <c r="J2186" i="15"/>
  <c r="G2186" i="15"/>
  <c r="L2186" i="15"/>
  <c r="H2187" i="15"/>
  <c r="J2187" i="15"/>
  <c r="G2187" i="15"/>
  <c r="L2187" i="15"/>
  <c r="H2188" i="15"/>
  <c r="J2188" i="15"/>
  <c r="G2188" i="15"/>
  <c r="L2188" i="15"/>
  <c r="H2189" i="15"/>
  <c r="J2189" i="15"/>
  <c r="G2189" i="15"/>
  <c r="L2189" i="15"/>
  <c r="H2190" i="15"/>
  <c r="J2190" i="15"/>
  <c r="G2190" i="15"/>
  <c r="L2190" i="15"/>
  <c r="H2191" i="15"/>
  <c r="J2191" i="15"/>
  <c r="G2191" i="15"/>
  <c r="L2191" i="15"/>
  <c r="H2192" i="15"/>
  <c r="J2192" i="15"/>
  <c r="G2192" i="15"/>
  <c r="L2192" i="15"/>
  <c r="H2193" i="15"/>
  <c r="J2193" i="15"/>
  <c r="G2193" i="15"/>
  <c r="L2193" i="15"/>
  <c r="H2194" i="15"/>
  <c r="J2194" i="15"/>
  <c r="G2194" i="15"/>
  <c r="L2194" i="15"/>
  <c r="H2195" i="15"/>
  <c r="J2195" i="15"/>
  <c r="G2195" i="15"/>
  <c r="L2195" i="15"/>
  <c r="H2196" i="15"/>
  <c r="J2196" i="15"/>
  <c r="G2196" i="15"/>
  <c r="L2196" i="15"/>
  <c r="H2197" i="15"/>
  <c r="J2197" i="15"/>
  <c r="G2197" i="15"/>
  <c r="L2197" i="15"/>
  <c r="H2198" i="15"/>
  <c r="J2198" i="15"/>
  <c r="G2198" i="15"/>
  <c r="L2198" i="15"/>
  <c r="H2199" i="15"/>
  <c r="J2199" i="15"/>
  <c r="G2199" i="15"/>
  <c r="L2199" i="15"/>
  <c r="H2200" i="15"/>
  <c r="J2200" i="15"/>
  <c r="G2200" i="15"/>
  <c r="L2200" i="15"/>
  <c r="H2201" i="15"/>
  <c r="J2201" i="15"/>
  <c r="G2201" i="15"/>
  <c r="L2201" i="15"/>
  <c r="H2202" i="15"/>
  <c r="J2202" i="15"/>
  <c r="G2202" i="15"/>
  <c r="L2202" i="15"/>
  <c r="H2203" i="15"/>
  <c r="J2203" i="15"/>
  <c r="G2203" i="15"/>
  <c r="L2203" i="15"/>
  <c r="H2204" i="15"/>
  <c r="J2204" i="15"/>
  <c r="G2204" i="15"/>
  <c r="L2204" i="15"/>
  <c r="H2205" i="15"/>
  <c r="J2205" i="15"/>
  <c r="G2205" i="15"/>
  <c r="L2205" i="15"/>
  <c r="H2206" i="15"/>
  <c r="J2206" i="15"/>
  <c r="G2206" i="15"/>
  <c r="L2206" i="15"/>
  <c r="H2207" i="15"/>
  <c r="J2207" i="15"/>
  <c r="G2207" i="15"/>
  <c r="L2207" i="15"/>
  <c r="H2208" i="15"/>
  <c r="J2208" i="15"/>
  <c r="G2208" i="15"/>
  <c r="L2208" i="15"/>
  <c r="H2209" i="15"/>
  <c r="J2209" i="15"/>
  <c r="G2209" i="15"/>
  <c r="L2209" i="15"/>
  <c r="H2210" i="15"/>
  <c r="J2210" i="15"/>
  <c r="G2210" i="15"/>
  <c r="L2210" i="15"/>
  <c r="H2211" i="15"/>
  <c r="J2211" i="15"/>
  <c r="G2211" i="15"/>
  <c r="L2211" i="15"/>
  <c r="H2212" i="15"/>
  <c r="J2212" i="15"/>
  <c r="G2212" i="15"/>
  <c r="L2212" i="15"/>
  <c r="H2213" i="15"/>
  <c r="J2213" i="15"/>
  <c r="G2213" i="15"/>
  <c r="L2213" i="15"/>
  <c r="H2214" i="15"/>
  <c r="J2214" i="15"/>
  <c r="G2214" i="15"/>
  <c r="L2214" i="15"/>
  <c r="H2215" i="15"/>
  <c r="J2215" i="15"/>
  <c r="G2215" i="15"/>
  <c r="L2215" i="15"/>
  <c r="H2216" i="15"/>
  <c r="J2216" i="15"/>
  <c r="G2216" i="15"/>
  <c r="L2216" i="15"/>
  <c r="H2217" i="15"/>
  <c r="J2217" i="15"/>
  <c r="G2217" i="15"/>
  <c r="L2217" i="15"/>
  <c r="H2218" i="15"/>
  <c r="J2218" i="15"/>
  <c r="G2218" i="15"/>
  <c r="L2218" i="15"/>
  <c r="H2219" i="15"/>
  <c r="J2219" i="15"/>
  <c r="G2219" i="15"/>
  <c r="L2219" i="15"/>
  <c r="H2220" i="15"/>
  <c r="J2220" i="15"/>
  <c r="G2220" i="15"/>
  <c r="L2220" i="15"/>
  <c r="H2221" i="15"/>
  <c r="J2221" i="15"/>
  <c r="G2221" i="15"/>
  <c r="L2221" i="15"/>
  <c r="H2222" i="15"/>
  <c r="J2222" i="15"/>
  <c r="G2222" i="15"/>
  <c r="L2222" i="15"/>
  <c r="H2223" i="15"/>
  <c r="J2223" i="15"/>
  <c r="G2223" i="15"/>
  <c r="L2223" i="15"/>
  <c r="H2224" i="15"/>
  <c r="J2224" i="15"/>
  <c r="G2224" i="15"/>
  <c r="L2224" i="15"/>
  <c r="H2225" i="15"/>
  <c r="J2225" i="15"/>
  <c r="G2225" i="15"/>
  <c r="L2225" i="15"/>
  <c r="H2226" i="15"/>
  <c r="J2226" i="15"/>
  <c r="G2226" i="15"/>
  <c r="L2226" i="15"/>
  <c r="H2227" i="15"/>
  <c r="J2227" i="15"/>
  <c r="G2227" i="15"/>
  <c r="L2227" i="15"/>
  <c r="H2228" i="15"/>
  <c r="J2228" i="15"/>
  <c r="G2228" i="15"/>
  <c r="L2228" i="15"/>
  <c r="H2229" i="15"/>
  <c r="J2229" i="15"/>
  <c r="G2229" i="15"/>
  <c r="L2229" i="15"/>
  <c r="H2230" i="15"/>
  <c r="J2230" i="15"/>
  <c r="G2230" i="15"/>
  <c r="L2230" i="15"/>
  <c r="H2231" i="15"/>
  <c r="J2231" i="15"/>
  <c r="G2231" i="15"/>
  <c r="L2231" i="15"/>
  <c r="H2232" i="15"/>
  <c r="J2232" i="15"/>
  <c r="G2232" i="15"/>
  <c r="L2232" i="15"/>
  <c r="H2233" i="15"/>
  <c r="J2233" i="15"/>
  <c r="G2233" i="15"/>
  <c r="L2233" i="15"/>
  <c r="H2234" i="15"/>
  <c r="J2234" i="15"/>
  <c r="G2234" i="15"/>
  <c r="L2234" i="15"/>
  <c r="H2235" i="15"/>
  <c r="J2235" i="15"/>
  <c r="G2235" i="15"/>
  <c r="L2235" i="15"/>
  <c r="H2236" i="15"/>
  <c r="J2236" i="15"/>
  <c r="G2236" i="15"/>
  <c r="L2236" i="15"/>
  <c r="H2237" i="15"/>
  <c r="J2237" i="15"/>
  <c r="G2237" i="15"/>
  <c r="L2237" i="15"/>
  <c r="H2238" i="15"/>
  <c r="J2238" i="15"/>
  <c r="G2238" i="15"/>
  <c r="L2238" i="15"/>
  <c r="H2239" i="15"/>
  <c r="J2239" i="15"/>
  <c r="G2239" i="15"/>
  <c r="L2239" i="15"/>
  <c r="H2240" i="15"/>
  <c r="J2240" i="15"/>
  <c r="G2240" i="15"/>
  <c r="L2240" i="15"/>
  <c r="H2241" i="15"/>
  <c r="J2241" i="15"/>
  <c r="G2241" i="15"/>
  <c r="L2241" i="15"/>
  <c r="H2242" i="15"/>
  <c r="J2242" i="15"/>
  <c r="G2242" i="15"/>
  <c r="L2242" i="15"/>
  <c r="H2243" i="15"/>
  <c r="J2243" i="15"/>
  <c r="G2243" i="15"/>
  <c r="L2243" i="15"/>
  <c r="H2244" i="15"/>
  <c r="J2244" i="15"/>
  <c r="G2244" i="15"/>
  <c r="L2244" i="15"/>
  <c r="H2245" i="15"/>
  <c r="J2245" i="15"/>
  <c r="G2245" i="15"/>
  <c r="L2245" i="15"/>
  <c r="H2246" i="15"/>
  <c r="J2246" i="15"/>
  <c r="G2246" i="15"/>
  <c r="L2246" i="15"/>
  <c r="H2247" i="15"/>
  <c r="J2247" i="15"/>
  <c r="G2247" i="15"/>
  <c r="L2247" i="15"/>
  <c r="H2248" i="15"/>
  <c r="J2248" i="15"/>
  <c r="G2248" i="15"/>
  <c r="L2248" i="15"/>
  <c r="H2249" i="15"/>
  <c r="J2249" i="15"/>
  <c r="G2249" i="15"/>
  <c r="L2249" i="15"/>
  <c r="H2250" i="15"/>
  <c r="J2250" i="15"/>
  <c r="G2250" i="15"/>
  <c r="L2250" i="15"/>
  <c r="H2251" i="15"/>
  <c r="J2251" i="15"/>
  <c r="G2251" i="15"/>
  <c r="L2251" i="15"/>
  <c r="H2252" i="15"/>
  <c r="J2252" i="15"/>
  <c r="G2252" i="15"/>
  <c r="L2252" i="15"/>
  <c r="H2253" i="15"/>
  <c r="J2253" i="15"/>
  <c r="G2253" i="15"/>
  <c r="L2253" i="15"/>
  <c r="H2254" i="15"/>
  <c r="J2254" i="15"/>
  <c r="G2254" i="15"/>
  <c r="L2254" i="15"/>
  <c r="H2255" i="15"/>
  <c r="J2255" i="15"/>
  <c r="G2255" i="15"/>
  <c r="L2255" i="15"/>
  <c r="H2256" i="15"/>
  <c r="J2256" i="15"/>
  <c r="G2256" i="15"/>
  <c r="L2256" i="15"/>
  <c r="H2257" i="15"/>
  <c r="J2257" i="15"/>
  <c r="G2257" i="15"/>
  <c r="L2257" i="15"/>
  <c r="H2258" i="15"/>
  <c r="J2258" i="15"/>
  <c r="G2258" i="15"/>
  <c r="L2258" i="15"/>
  <c r="H2259" i="15"/>
  <c r="J2259" i="15"/>
  <c r="G2259" i="15"/>
  <c r="L2259" i="15"/>
  <c r="H2260" i="15"/>
  <c r="J2260" i="15"/>
  <c r="G2260" i="15"/>
  <c r="L2260" i="15"/>
  <c r="H2261" i="15"/>
  <c r="J2261" i="15"/>
  <c r="G2261" i="15"/>
  <c r="L2261" i="15"/>
  <c r="H2262" i="15"/>
  <c r="J2262" i="15"/>
  <c r="G2262" i="15"/>
  <c r="L2262" i="15"/>
  <c r="H2263" i="15"/>
  <c r="J2263" i="15"/>
  <c r="G2263" i="15"/>
  <c r="L2263" i="15"/>
  <c r="H2264" i="15"/>
  <c r="J2264" i="15"/>
  <c r="G2264" i="15"/>
  <c r="L2264" i="15"/>
  <c r="H2265" i="15"/>
  <c r="J2265" i="15"/>
  <c r="G2265" i="15"/>
  <c r="L2265" i="15"/>
  <c r="H2266" i="15"/>
  <c r="J2266" i="15"/>
  <c r="G2266" i="15"/>
  <c r="L2266" i="15"/>
  <c r="H2267" i="15"/>
  <c r="J2267" i="15"/>
  <c r="G2267" i="15"/>
  <c r="L2267" i="15"/>
  <c r="H2268" i="15"/>
  <c r="J2268" i="15"/>
  <c r="G2268" i="15"/>
  <c r="L2268" i="15"/>
  <c r="H2269" i="15"/>
  <c r="J2269" i="15"/>
  <c r="G2269" i="15"/>
  <c r="L2269" i="15"/>
  <c r="H2270" i="15"/>
  <c r="J2270" i="15"/>
  <c r="G2270" i="15"/>
  <c r="L2270" i="15"/>
  <c r="H2271" i="15"/>
  <c r="J2271" i="15"/>
  <c r="G2271" i="15"/>
  <c r="L2271" i="15"/>
  <c r="H2272" i="15"/>
  <c r="J2272" i="15"/>
  <c r="G2272" i="15"/>
  <c r="L2272" i="15"/>
  <c r="H2273" i="15"/>
  <c r="J2273" i="15"/>
  <c r="G2273" i="15"/>
  <c r="L2273" i="15"/>
  <c r="H2274" i="15"/>
  <c r="J2274" i="15"/>
  <c r="G2274" i="15"/>
  <c r="L2274" i="15"/>
  <c r="H2275" i="15"/>
  <c r="J2275" i="15"/>
  <c r="G2275" i="15"/>
  <c r="L2275" i="15"/>
  <c r="H2276" i="15"/>
  <c r="J2276" i="15"/>
  <c r="G2276" i="15"/>
  <c r="L2276" i="15"/>
  <c r="H2277" i="15"/>
  <c r="J2277" i="15"/>
  <c r="G2277" i="15"/>
  <c r="L2277" i="15"/>
  <c r="H2278" i="15"/>
  <c r="J2278" i="15"/>
  <c r="G2278" i="15"/>
  <c r="L2278" i="15"/>
  <c r="H2279" i="15"/>
  <c r="J2279" i="15"/>
  <c r="G2279" i="15"/>
  <c r="L2279" i="15"/>
  <c r="H2280" i="15"/>
  <c r="J2280" i="15"/>
  <c r="G2280" i="15"/>
  <c r="L2280" i="15"/>
  <c r="H2281" i="15"/>
  <c r="J2281" i="15"/>
  <c r="G2281" i="15"/>
  <c r="L2281" i="15"/>
  <c r="H2282" i="15"/>
  <c r="J2282" i="15"/>
  <c r="G2282" i="15"/>
  <c r="L2282" i="15"/>
  <c r="H2283" i="15"/>
  <c r="J2283" i="15"/>
  <c r="G2283" i="15"/>
  <c r="L2283" i="15"/>
  <c r="H2284" i="15"/>
  <c r="J2284" i="15"/>
  <c r="G2284" i="15"/>
  <c r="L2284" i="15"/>
  <c r="H2285" i="15"/>
  <c r="J2285" i="15"/>
  <c r="G2285" i="15"/>
  <c r="L2285" i="15"/>
  <c r="H2286" i="15"/>
  <c r="J2286" i="15"/>
  <c r="G2286" i="15"/>
  <c r="L2286" i="15"/>
  <c r="H2287" i="15"/>
  <c r="J2287" i="15"/>
  <c r="G2287" i="15"/>
  <c r="L2287" i="15"/>
  <c r="H2288" i="15"/>
  <c r="J2288" i="15"/>
  <c r="G2288" i="15"/>
  <c r="L2288" i="15"/>
  <c r="H2289" i="15"/>
  <c r="J2289" i="15"/>
  <c r="G2289" i="15"/>
  <c r="L2289" i="15"/>
  <c r="H2290" i="15"/>
  <c r="J2290" i="15"/>
  <c r="G2290" i="15"/>
  <c r="L2290" i="15"/>
  <c r="H2291" i="15"/>
  <c r="J2291" i="15"/>
  <c r="G2291" i="15"/>
  <c r="L2291" i="15"/>
  <c r="H2292" i="15"/>
  <c r="J2292" i="15"/>
  <c r="G2292" i="15"/>
  <c r="L2292" i="15"/>
  <c r="H2293" i="15"/>
  <c r="J2293" i="15"/>
  <c r="G2293" i="15"/>
  <c r="L2293" i="15"/>
  <c r="H2294" i="15"/>
  <c r="J2294" i="15"/>
  <c r="G2294" i="15"/>
  <c r="L2294" i="15"/>
  <c r="H2295" i="15"/>
  <c r="J2295" i="15"/>
  <c r="G2295" i="15"/>
  <c r="L2295" i="15"/>
  <c r="H2296" i="15"/>
  <c r="J2296" i="15"/>
  <c r="G2296" i="15"/>
  <c r="L2296" i="15"/>
  <c r="H2297" i="15"/>
  <c r="J2297" i="15"/>
  <c r="G2297" i="15"/>
  <c r="L2297" i="15"/>
  <c r="H2298" i="15"/>
  <c r="J2298" i="15"/>
  <c r="G2298" i="15"/>
  <c r="L2298" i="15"/>
  <c r="H2299" i="15"/>
  <c r="J2299" i="15"/>
  <c r="G2299" i="15"/>
  <c r="L2299" i="15"/>
  <c r="H2300" i="15"/>
  <c r="J2300" i="15"/>
  <c r="G2300" i="15"/>
  <c r="L2300" i="15"/>
  <c r="H2301" i="15"/>
  <c r="J2301" i="15"/>
  <c r="G2301" i="15"/>
  <c r="L2301" i="15"/>
  <c r="H2302" i="15"/>
  <c r="J2302" i="15"/>
  <c r="G2302" i="15"/>
  <c r="L2302" i="15"/>
  <c r="H2303" i="15"/>
  <c r="J2303" i="15"/>
  <c r="G2303" i="15"/>
  <c r="L2303" i="15"/>
  <c r="H2304" i="15"/>
  <c r="J2304" i="15"/>
  <c r="G2304" i="15"/>
  <c r="L2304" i="15"/>
  <c r="H2305" i="15"/>
  <c r="J2305" i="15"/>
  <c r="G2305" i="15"/>
  <c r="L2305" i="15"/>
  <c r="H2306" i="15"/>
  <c r="J2306" i="15"/>
  <c r="G2306" i="15"/>
  <c r="L2306" i="15"/>
  <c r="H2307" i="15"/>
  <c r="J2307" i="15"/>
  <c r="G2307" i="15"/>
  <c r="L2307" i="15"/>
  <c r="H2308" i="15"/>
  <c r="J2308" i="15"/>
  <c r="G2308" i="15"/>
  <c r="L2308" i="15"/>
  <c r="H2309" i="15"/>
  <c r="J2309" i="15"/>
  <c r="G2309" i="15"/>
  <c r="L2309" i="15"/>
  <c r="H2310" i="15"/>
  <c r="J2310" i="15"/>
  <c r="G2310" i="15"/>
  <c r="L2310" i="15"/>
  <c r="H2311" i="15"/>
  <c r="J2311" i="15"/>
  <c r="G2311" i="15"/>
  <c r="L2311" i="15"/>
  <c r="H2312" i="15"/>
  <c r="J2312" i="15"/>
  <c r="G2312" i="15"/>
  <c r="L2312" i="15"/>
  <c r="H2313" i="15"/>
  <c r="J2313" i="15"/>
  <c r="G2313" i="15"/>
  <c r="L2313" i="15"/>
  <c r="H2314" i="15"/>
  <c r="J2314" i="15"/>
  <c r="G2314" i="15"/>
  <c r="L2314" i="15"/>
  <c r="H2315" i="15"/>
  <c r="J2315" i="15"/>
  <c r="G2315" i="15"/>
  <c r="L2315" i="15"/>
  <c r="H2316" i="15"/>
  <c r="J2316" i="15"/>
  <c r="G2316" i="15"/>
  <c r="L2316" i="15"/>
  <c r="H2317" i="15"/>
  <c r="J2317" i="15"/>
  <c r="G2317" i="15"/>
  <c r="L2317" i="15"/>
  <c r="H2318" i="15"/>
  <c r="J2318" i="15"/>
  <c r="G2318" i="15"/>
  <c r="L2318" i="15"/>
  <c r="H2319" i="15"/>
  <c r="J2319" i="15"/>
  <c r="G2319" i="15"/>
  <c r="L2319" i="15"/>
  <c r="H2320" i="15"/>
  <c r="J2320" i="15"/>
  <c r="G2320" i="15"/>
  <c r="L2320" i="15"/>
  <c r="H2321" i="15"/>
  <c r="J2321" i="15"/>
  <c r="G2321" i="15"/>
  <c r="L2321" i="15"/>
  <c r="H2322" i="15"/>
  <c r="J2322" i="15"/>
  <c r="G2322" i="15"/>
  <c r="L2322" i="15"/>
  <c r="H2323" i="15"/>
  <c r="J2323" i="15"/>
  <c r="G2323" i="15"/>
  <c r="L2323" i="15"/>
  <c r="H2324" i="15"/>
  <c r="J2324" i="15"/>
  <c r="G2324" i="15"/>
  <c r="L2324" i="15"/>
  <c r="H2325" i="15"/>
  <c r="J2325" i="15"/>
  <c r="G2325" i="15"/>
  <c r="L2325" i="15"/>
  <c r="H2326" i="15"/>
  <c r="J2326" i="15"/>
  <c r="G2326" i="15"/>
  <c r="L2326" i="15"/>
  <c r="H2327" i="15"/>
  <c r="J2327" i="15"/>
  <c r="G2327" i="15"/>
  <c r="L2327" i="15"/>
  <c r="H2328" i="15"/>
  <c r="J2328" i="15"/>
  <c r="G2328" i="15"/>
  <c r="L2328" i="15"/>
  <c r="H2329" i="15"/>
  <c r="J2329" i="15"/>
  <c r="G2329" i="15"/>
  <c r="L2329" i="15"/>
  <c r="H2330" i="15"/>
  <c r="J2330" i="15"/>
  <c r="G2330" i="15"/>
  <c r="L2330" i="15"/>
  <c r="H2331" i="15"/>
  <c r="J2331" i="15"/>
  <c r="G2331" i="15"/>
  <c r="L2331" i="15"/>
  <c r="H2332" i="15"/>
  <c r="J2332" i="15"/>
  <c r="G2332" i="15"/>
  <c r="L2332" i="15"/>
  <c r="H2333" i="15"/>
  <c r="J2333" i="15"/>
  <c r="G2333" i="15"/>
  <c r="L2333" i="15"/>
  <c r="H2334" i="15"/>
  <c r="J2334" i="15"/>
  <c r="G2334" i="15"/>
  <c r="L2334" i="15"/>
  <c r="H2335" i="15"/>
  <c r="J2335" i="15"/>
  <c r="G2335" i="15"/>
  <c r="L2335" i="15"/>
  <c r="H2336" i="15"/>
  <c r="J2336" i="15"/>
  <c r="G2336" i="15"/>
  <c r="L2336" i="15"/>
  <c r="H2337" i="15"/>
  <c r="J2337" i="15"/>
  <c r="G2337" i="15"/>
  <c r="L2337" i="15"/>
  <c r="H2338" i="15"/>
  <c r="J2338" i="15"/>
  <c r="G2338" i="15"/>
  <c r="L2338" i="15"/>
  <c r="H2339" i="15"/>
  <c r="J2339" i="15"/>
  <c r="G2339" i="15"/>
  <c r="L2339" i="15"/>
  <c r="H2340" i="15"/>
  <c r="J2340" i="15"/>
  <c r="G2340" i="15"/>
  <c r="L2340" i="15"/>
  <c r="H2341" i="15"/>
  <c r="J2341" i="15"/>
  <c r="G2341" i="15"/>
  <c r="L2341" i="15"/>
  <c r="H2342" i="15"/>
  <c r="J2342" i="15"/>
  <c r="G2342" i="15"/>
  <c r="L2342" i="15"/>
  <c r="H2343" i="15"/>
  <c r="J2343" i="15"/>
  <c r="G2343" i="15"/>
  <c r="L2343" i="15"/>
  <c r="H2344" i="15"/>
  <c r="J2344" i="15"/>
  <c r="G2344" i="15"/>
  <c r="L2344" i="15"/>
  <c r="H2345" i="15"/>
  <c r="J2345" i="15"/>
  <c r="G2345" i="15"/>
  <c r="L2345" i="15"/>
  <c r="H2346" i="15"/>
  <c r="J2346" i="15"/>
  <c r="G2346" i="15"/>
  <c r="L2346" i="15"/>
  <c r="H2347" i="15"/>
  <c r="J2347" i="15"/>
  <c r="G2347" i="15"/>
  <c r="L2347" i="15"/>
  <c r="H2348" i="15"/>
  <c r="J2348" i="15"/>
  <c r="G2348" i="15"/>
  <c r="L2348" i="15"/>
  <c r="H2349" i="15"/>
  <c r="J2349" i="15"/>
  <c r="G2349" i="15"/>
  <c r="L2349" i="15"/>
  <c r="H2350" i="15"/>
  <c r="J2350" i="15"/>
  <c r="G2350" i="15"/>
  <c r="L2350" i="15"/>
  <c r="H2351" i="15"/>
  <c r="J2351" i="15"/>
  <c r="G2351" i="15"/>
  <c r="L2351" i="15"/>
  <c r="H2352" i="15"/>
  <c r="J2352" i="15"/>
  <c r="G2352" i="15"/>
  <c r="L2352" i="15"/>
  <c r="H2353" i="15"/>
  <c r="J2353" i="15"/>
  <c r="G2353" i="15"/>
  <c r="L2353" i="15"/>
  <c r="H2354" i="15"/>
  <c r="J2354" i="15"/>
  <c r="G2354" i="15"/>
  <c r="L2354" i="15"/>
  <c r="H2355" i="15"/>
  <c r="J2355" i="15"/>
  <c r="G2355" i="15"/>
  <c r="L2355" i="15"/>
  <c r="H2356" i="15"/>
  <c r="J2356" i="15"/>
  <c r="G2356" i="15"/>
  <c r="L2356" i="15"/>
  <c r="H2357" i="15"/>
  <c r="J2357" i="15"/>
  <c r="G2357" i="15"/>
  <c r="L2357" i="15"/>
  <c r="H2358" i="15"/>
  <c r="J2358" i="15"/>
  <c r="G2358" i="15"/>
  <c r="L2358" i="15"/>
  <c r="H2359" i="15"/>
  <c r="J2359" i="15"/>
  <c r="G2359" i="15"/>
  <c r="L2359" i="15"/>
  <c r="H2360" i="15"/>
  <c r="J2360" i="15"/>
  <c r="G2360" i="15"/>
  <c r="L2360" i="15"/>
  <c r="H2361" i="15"/>
  <c r="J2361" i="15"/>
  <c r="G2361" i="15"/>
  <c r="L2361" i="15"/>
  <c r="H2362" i="15"/>
  <c r="J2362" i="15"/>
  <c r="G2362" i="15"/>
  <c r="L2362" i="15"/>
  <c r="H2363" i="15"/>
  <c r="J2363" i="15"/>
  <c r="G2363" i="15"/>
  <c r="L2363" i="15"/>
  <c r="H2364" i="15"/>
  <c r="J2364" i="15"/>
  <c r="G2364" i="15"/>
  <c r="L2364" i="15"/>
  <c r="H2365" i="15"/>
  <c r="J2365" i="15"/>
  <c r="G2365" i="15"/>
  <c r="L2365" i="15"/>
  <c r="H2366" i="15"/>
  <c r="J2366" i="15"/>
  <c r="G2366" i="15"/>
  <c r="L2366" i="15"/>
  <c r="H2367" i="15"/>
  <c r="J2367" i="15"/>
  <c r="G2367" i="15"/>
  <c r="L2367" i="15"/>
  <c r="H2368" i="15"/>
  <c r="J2368" i="15"/>
  <c r="G2368" i="15"/>
  <c r="L2368" i="15"/>
  <c r="H2369" i="15"/>
  <c r="J2369" i="15"/>
  <c r="G2369" i="15"/>
  <c r="L2369" i="15"/>
  <c r="H2370" i="15"/>
  <c r="J2370" i="15"/>
  <c r="G2370" i="15"/>
  <c r="L2370" i="15"/>
  <c r="H2371" i="15"/>
  <c r="J2371" i="15"/>
  <c r="G2371" i="15"/>
  <c r="L2371" i="15"/>
  <c r="H2372" i="15"/>
  <c r="J2372" i="15"/>
  <c r="G2372" i="15"/>
  <c r="L2372" i="15"/>
  <c r="H2373" i="15"/>
  <c r="J2373" i="15"/>
  <c r="G2373" i="15"/>
  <c r="L2373" i="15"/>
  <c r="H2374" i="15"/>
  <c r="J2374" i="15"/>
  <c r="G2374" i="15"/>
  <c r="L2374" i="15"/>
  <c r="H2375" i="15"/>
  <c r="J2375" i="15"/>
  <c r="G2375" i="15"/>
  <c r="L2375" i="15"/>
  <c r="H2376" i="15"/>
  <c r="J2376" i="15"/>
  <c r="G2376" i="15"/>
  <c r="L2376" i="15"/>
  <c r="H2377" i="15"/>
  <c r="J2377" i="15"/>
  <c r="G2377" i="15"/>
  <c r="L2377" i="15"/>
  <c r="H2378" i="15"/>
  <c r="J2378" i="15"/>
  <c r="G2378" i="15"/>
  <c r="L2378" i="15"/>
  <c r="H2379" i="15"/>
  <c r="J2379" i="15"/>
  <c r="G2379" i="15"/>
  <c r="L2379" i="15"/>
  <c r="H2380" i="15"/>
  <c r="J2380" i="15"/>
  <c r="G2380" i="15"/>
  <c r="L2380" i="15"/>
  <c r="H2381" i="15"/>
  <c r="J2381" i="15"/>
  <c r="G2381" i="15"/>
  <c r="L2381" i="15"/>
  <c r="H2382" i="15"/>
  <c r="J2382" i="15"/>
  <c r="G2382" i="15"/>
  <c r="L2382" i="15"/>
  <c r="H2383" i="15"/>
  <c r="J2383" i="15"/>
  <c r="G2383" i="15"/>
  <c r="L2383" i="15"/>
  <c r="H2384" i="15"/>
  <c r="J2384" i="15"/>
  <c r="G2384" i="15"/>
  <c r="L2384" i="15"/>
  <c r="H2385" i="15"/>
  <c r="J2385" i="15"/>
  <c r="G2385" i="15"/>
  <c r="L2385" i="15"/>
  <c r="H2386" i="15"/>
  <c r="J2386" i="15"/>
  <c r="G2386" i="15"/>
  <c r="L2386" i="15"/>
  <c r="H2387" i="15"/>
  <c r="J2387" i="15"/>
  <c r="G2387" i="15"/>
  <c r="L2387" i="15"/>
  <c r="H2388" i="15"/>
  <c r="J2388" i="15"/>
  <c r="G2388" i="15"/>
  <c r="L2388" i="15"/>
  <c r="H2389" i="15"/>
  <c r="J2389" i="15"/>
  <c r="G2389" i="15"/>
  <c r="L2389" i="15"/>
  <c r="H2390" i="15"/>
  <c r="J2390" i="15"/>
  <c r="G2390" i="15"/>
  <c r="L2390" i="15"/>
  <c r="H2391" i="15"/>
  <c r="J2391" i="15"/>
  <c r="G2391" i="15"/>
  <c r="L2391" i="15"/>
  <c r="H2392" i="15"/>
  <c r="J2392" i="15"/>
  <c r="G2392" i="15"/>
  <c r="L2392" i="15"/>
  <c r="H2393" i="15"/>
  <c r="J2393" i="15"/>
  <c r="G2393" i="15"/>
  <c r="L2393" i="15"/>
  <c r="H2394" i="15"/>
  <c r="J2394" i="15"/>
  <c r="G2394" i="15"/>
  <c r="L2394" i="15"/>
  <c r="H2395" i="15"/>
  <c r="J2395" i="15"/>
  <c r="G2395" i="15"/>
  <c r="L2395" i="15"/>
  <c r="H2396" i="15"/>
  <c r="J2396" i="15"/>
  <c r="G2396" i="15"/>
  <c r="L2396" i="15"/>
  <c r="H2397" i="15"/>
  <c r="J2397" i="15"/>
  <c r="G2397" i="15"/>
  <c r="L2397" i="15"/>
  <c r="H2398" i="15"/>
  <c r="J2398" i="15"/>
  <c r="G2398" i="15"/>
  <c r="L2398" i="15"/>
  <c r="H2399" i="15"/>
  <c r="J2399" i="15"/>
  <c r="G2399" i="15"/>
  <c r="L2399" i="15"/>
  <c r="H2400" i="15"/>
  <c r="J2400" i="15"/>
  <c r="G2400" i="15"/>
  <c r="L2400" i="15"/>
  <c r="H2401" i="15"/>
  <c r="J2401" i="15"/>
  <c r="G2401" i="15"/>
  <c r="L2401" i="15"/>
  <c r="H2402" i="15"/>
  <c r="J2402" i="15"/>
  <c r="G2402" i="15"/>
  <c r="L2402" i="15"/>
  <c r="H2403" i="15"/>
  <c r="J2403" i="15"/>
  <c r="G2403" i="15"/>
  <c r="L2403" i="15"/>
  <c r="H2404" i="15"/>
  <c r="J2404" i="15"/>
  <c r="G2404" i="15"/>
  <c r="L2404" i="15"/>
  <c r="H2405" i="15"/>
  <c r="J2405" i="15"/>
  <c r="G2405" i="15"/>
  <c r="L2405" i="15"/>
  <c r="H2406" i="15"/>
  <c r="J2406" i="15"/>
  <c r="G2406" i="15"/>
  <c r="L2406" i="15"/>
  <c r="H2407" i="15"/>
  <c r="J2407" i="15"/>
  <c r="G2407" i="15"/>
  <c r="L2407" i="15"/>
  <c r="H2408" i="15"/>
  <c r="J2408" i="15"/>
  <c r="G2408" i="15"/>
  <c r="L2408" i="15"/>
  <c r="H2409" i="15"/>
  <c r="J2409" i="15"/>
  <c r="G2409" i="15"/>
  <c r="L2409" i="15"/>
  <c r="H2410" i="15"/>
  <c r="J2410" i="15"/>
  <c r="G2410" i="15"/>
  <c r="L2410" i="15"/>
  <c r="H2411" i="15"/>
  <c r="J2411" i="15"/>
  <c r="G2411" i="15"/>
  <c r="L2411" i="15"/>
  <c r="H2412" i="15"/>
  <c r="J2412" i="15"/>
  <c r="G2412" i="15"/>
  <c r="L2412" i="15"/>
  <c r="H2413" i="15"/>
  <c r="J2413" i="15"/>
  <c r="G2413" i="15"/>
  <c r="L2413" i="15"/>
  <c r="H2414" i="15"/>
  <c r="J2414" i="15"/>
  <c r="G2414" i="15"/>
  <c r="L2414" i="15"/>
  <c r="H2415" i="15"/>
  <c r="J2415" i="15"/>
  <c r="G2415" i="15"/>
  <c r="L2415" i="15"/>
  <c r="H2416" i="15"/>
  <c r="J2416" i="15"/>
  <c r="G2416" i="15"/>
  <c r="L2416" i="15"/>
  <c r="H2417" i="15"/>
  <c r="J2417" i="15"/>
  <c r="G2417" i="15"/>
  <c r="L2417" i="15"/>
  <c r="H2418" i="15"/>
  <c r="J2418" i="15"/>
  <c r="G2418" i="15"/>
  <c r="L2418" i="15"/>
  <c r="H2419" i="15"/>
  <c r="J2419" i="15"/>
  <c r="G2419" i="15"/>
  <c r="L2419" i="15"/>
  <c r="H2420" i="15"/>
  <c r="J2420" i="15"/>
  <c r="G2420" i="15"/>
  <c r="L2420" i="15"/>
  <c r="H2421" i="15"/>
  <c r="J2421" i="15"/>
  <c r="G2421" i="15"/>
  <c r="L2421" i="15"/>
  <c r="H2422" i="15"/>
  <c r="J2422" i="15"/>
  <c r="G2422" i="15"/>
  <c r="L2422" i="15"/>
  <c r="H2423" i="15"/>
  <c r="J2423" i="15"/>
  <c r="G2423" i="15"/>
  <c r="L2423" i="15"/>
  <c r="H2424" i="15"/>
  <c r="J2424" i="15"/>
  <c r="G2424" i="15"/>
  <c r="L2424" i="15"/>
  <c r="H2425" i="15"/>
  <c r="J2425" i="15"/>
  <c r="G2425" i="15"/>
  <c r="L2425" i="15"/>
  <c r="H2426" i="15"/>
  <c r="J2426" i="15"/>
  <c r="G2426" i="15"/>
  <c r="L2426" i="15"/>
  <c r="H2427" i="15"/>
  <c r="J2427" i="15"/>
  <c r="G2427" i="15"/>
  <c r="L2427" i="15"/>
  <c r="H2428" i="15"/>
  <c r="J2428" i="15"/>
  <c r="G2428" i="15"/>
  <c r="L2428" i="15"/>
  <c r="H2429" i="15"/>
  <c r="J2429" i="15"/>
  <c r="G2429" i="15"/>
  <c r="L2429" i="15"/>
  <c r="H2430" i="15"/>
  <c r="J2430" i="15"/>
  <c r="G2430" i="15"/>
  <c r="L2430" i="15"/>
  <c r="H2431" i="15"/>
  <c r="J2431" i="15"/>
  <c r="G2431" i="15"/>
  <c r="L2431" i="15"/>
  <c r="H2432" i="15"/>
  <c r="J2432" i="15"/>
  <c r="G2432" i="15"/>
  <c r="L2432" i="15"/>
  <c r="H2433" i="15"/>
  <c r="J2433" i="15"/>
  <c r="G2433" i="15"/>
  <c r="L2433" i="15"/>
  <c r="H2434" i="15"/>
  <c r="J2434" i="15"/>
  <c r="G2434" i="15"/>
  <c r="L2434" i="15"/>
  <c r="H2435" i="15"/>
  <c r="J2435" i="15"/>
  <c r="G2435" i="15"/>
  <c r="L2435" i="15"/>
  <c r="H2436" i="15"/>
  <c r="J2436" i="15"/>
  <c r="G2436" i="15"/>
  <c r="L2436" i="15"/>
  <c r="H2437" i="15"/>
  <c r="J2437" i="15"/>
  <c r="G2437" i="15"/>
  <c r="L2437" i="15"/>
  <c r="H2438" i="15"/>
  <c r="J2438" i="15"/>
  <c r="G2438" i="15"/>
  <c r="L2438" i="15"/>
  <c r="H2439" i="15"/>
  <c r="J2439" i="15"/>
  <c r="G2439" i="15"/>
  <c r="L2439" i="15"/>
  <c r="H2440" i="15"/>
  <c r="J2440" i="15"/>
  <c r="G2440" i="15"/>
  <c r="L2440" i="15"/>
  <c r="H2441" i="15"/>
  <c r="J2441" i="15"/>
  <c r="G2441" i="15"/>
  <c r="L2441" i="15"/>
  <c r="H2442" i="15"/>
  <c r="J2442" i="15"/>
  <c r="G2442" i="15"/>
  <c r="L2442" i="15"/>
  <c r="H2443" i="15"/>
  <c r="J2443" i="15"/>
  <c r="G2443" i="15"/>
  <c r="L2443" i="15"/>
  <c r="H2444" i="15"/>
  <c r="J2444" i="15"/>
  <c r="G2444" i="15"/>
  <c r="L2444" i="15"/>
  <c r="H2445" i="15"/>
  <c r="J2445" i="15"/>
  <c r="G2445" i="15"/>
  <c r="L2445" i="15"/>
  <c r="H2446" i="15"/>
  <c r="J2446" i="15"/>
  <c r="G2446" i="15"/>
  <c r="L2446" i="15"/>
  <c r="H2447" i="15"/>
  <c r="J2447" i="15"/>
  <c r="G2447" i="15"/>
  <c r="L2447" i="15"/>
  <c r="H2448" i="15"/>
  <c r="J2448" i="15"/>
  <c r="G2448" i="15"/>
  <c r="L2448" i="15"/>
  <c r="H2449" i="15"/>
  <c r="J2449" i="15"/>
  <c r="G2449" i="15"/>
  <c r="L2449" i="15"/>
  <c r="H2450" i="15"/>
  <c r="J2450" i="15"/>
  <c r="G2450" i="15"/>
  <c r="L2450" i="15"/>
  <c r="H2451" i="15"/>
  <c r="J2451" i="15"/>
  <c r="G2451" i="15"/>
  <c r="L2451" i="15"/>
  <c r="H2452" i="15"/>
  <c r="J2452" i="15"/>
  <c r="G2452" i="15"/>
  <c r="L2452" i="15"/>
  <c r="H2453" i="15"/>
  <c r="J2453" i="15"/>
  <c r="G2453" i="15"/>
  <c r="L2453" i="15"/>
  <c r="H2454" i="15"/>
  <c r="J2454" i="15"/>
  <c r="G2454" i="15"/>
  <c r="L2454" i="15"/>
  <c r="H2455" i="15"/>
  <c r="J2455" i="15"/>
  <c r="G2455" i="15"/>
  <c r="L2455" i="15"/>
  <c r="H2456" i="15"/>
  <c r="J2456" i="15"/>
  <c r="G2456" i="15"/>
  <c r="L2456" i="15"/>
  <c r="H2457" i="15"/>
  <c r="J2457" i="15"/>
  <c r="G2457" i="15"/>
  <c r="L2457" i="15"/>
  <c r="H2458" i="15"/>
  <c r="J2458" i="15"/>
  <c r="G2458" i="15"/>
  <c r="L2458" i="15"/>
  <c r="H2459" i="15"/>
  <c r="J2459" i="15"/>
  <c r="G2459" i="15"/>
  <c r="L2459" i="15"/>
  <c r="H2460" i="15"/>
  <c r="J2460" i="15"/>
  <c r="G2460" i="15"/>
  <c r="L2460" i="15"/>
  <c r="H2461" i="15"/>
  <c r="J2461" i="15"/>
  <c r="G2461" i="15"/>
  <c r="L2461" i="15"/>
  <c r="H2462" i="15"/>
  <c r="J2462" i="15"/>
  <c r="G2462" i="15"/>
  <c r="L2462" i="15"/>
  <c r="H2463" i="15"/>
  <c r="J2463" i="15"/>
  <c r="G2463" i="15"/>
  <c r="L2463" i="15"/>
  <c r="H2464" i="15"/>
  <c r="J2464" i="15"/>
  <c r="G2464" i="15"/>
  <c r="L2464" i="15"/>
  <c r="H2465" i="15"/>
  <c r="J2465" i="15"/>
  <c r="G2465" i="15"/>
  <c r="L2465" i="15"/>
  <c r="H2466" i="15"/>
  <c r="J2466" i="15"/>
  <c r="G2466" i="15"/>
  <c r="L2466" i="15"/>
  <c r="H2467" i="15"/>
  <c r="J2467" i="15"/>
  <c r="G2467" i="15"/>
  <c r="L2467" i="15"/>
  <c r="H2468" i="15"/>
  <c r="J2468" i="15"/>
  <c r="G2468" i="15"/>
  <c r="L2468" i="15"/>
  <c r="H2469" i="15"/>
  <c r="J2469" i="15"/>
  <c r="G2469" i="15"/>
  <c r="L2469" i="15"/>
  <c r="H2470" i="15"/>
  <c r="J2470" i="15"/>
  <c r="G2470" i="15"/>
  <c r="L2470" i="15"/>
  <c r="H2471" i="15"/>
  <c r="J2471" i="15"/>
  <c r="G2471" i="15"/>
  <c r="L2471" i="15"/>
  <c r="H2472" i="15"/>
  <c r="J2472" i="15"/>
  <c r="G2472" i="15"/>
  <c r="L2472" i="15"/>
  <c r="H2473" i="15"/>
  <c r="J2473" i="15"/>
  <c r="G2473" i="15"/>
  <c r="L2473" i="15"/>
  <c r="H2474" i="15"/>
  <c r="J2474" i="15"/>
  <c r="G2474" i="15"/>
  <c r="L2474" i="15"/>
  <c r="H2475" i="15"/>
  <c r="J2475" i="15"/>
  <c r="G2475" i="15"/>
  <c r="L2475" i="15"/>
  <c r="H2476" i="15"/>
  <c r="J2476" i="15"/>
  <c r="G2476" i="15"/>
  <c r="L2476" i="15"/>
  <c r="H2477" i="15"/>
  <c r="J2477" i="15"/>
  <c r="G2477" i="15"/>
  <c r="L2477" i="15"/>
  <c r="H2478" i="15"/>
  <c r="J2478" i="15"/>
  <c r="G2478" i="15"/>
  <c r="L2478" i="15"/>
  <c r="H2479" i="15"/>
  <c r="J2479" i="15"/>
  <c r="G2479" i="15"/>
  <c r="L2479" i="15"/>
  <c r="H2480" i="15"/>
  <c r="J2480" i="15"/>
  <c r="G2480" i="15"/>
  <c r="L2480" i="15"/>
  <c r="H2481" i="15"/>
  <c r="J2481" i="15"/>
  <c r="G2481" i="15"/>
  <c r="L2481" i="15"/>
  <c r="H2482" i="15"/>
  <c r="J2482" i="15"/>
  <c r="G2482" i="15"/>
  <c r="L2482" i="15"/>
  <c r="H2483" i="15"/>
  <c r="J2483" i="15"/>
  <c r="G2483" i="15"/>
  <c r="L2483" i="15"/>
  <c r="H2484" i="15"/>
  <c r="J2484" i="15"/>
  <c r="G2484" i="15"/>
  <c r="L2484" i="15"/>
  <c r="H2485" i="15"/>
  <c r="J2485" i="15"/>
  <c r="G2485" i="15"/>
  <c r="L2485" i="15"/>
  <c r="H2486" i="15"/>
  <c r="J2486" i="15"/>
  <c r="G2486" i="15"/>
  <c r="L2486" i="15"/>
  <c r="H2487" i="15"/>
  <c r="J2487" i="15"/>
  <c r="G2487" i="15"/>
  <c r="L2487" i="15"/>
  <c r="H2488" i="15"/>
  <c r="J2488" i="15"/>
  <c r="G2488" i="15"/>
  <c r="L2488" i="15"/>
  <c r="H2489" i="15"/>
  <c r="J2489" i="15"/>
  <c r="G2489" i="15"/>
  <c r="L2489" i="15"/>
  <c r="H2490" i="15"/>
  <c r="J2490" i="15"/>
  <c r="G2490" i="15"/>
  <c r="L2490" i="15"/>
  <c r="H2491" i="15"/>
  <c r="J2491" i="15"/>
  <c r="G2491" i="15"/>
  <c r="L2491" i="15"/>
  <c r="H2492" i="15"/>
  <c r="J2492" i="15"/>
  <c r="G2492" i="15"/>
  <c r="L2492" i="15"/>
  <c r="H2493" i="15"/>
  <c r="J2493" i="15"/>
  <c r="G2493" i="15"/>
  <c r="L2493" i="15"/>
  <c r="H2494" i="15"/>
  <c r="J2494" i="15"/>
  <c r="G2494" i="15"/>
  <c r="L2494" i="15"/>
  <c r="H2495" i="15"/>
  <c r="J2495" i="15"/>
  <c r="G2495" i="15"/>
  <c r="L2495" i="15"/>
  <c r="H2496" i="15"/>
  <c r="J2496" i="15"/>
  <c r="G2496" i="15"/>
  <c r="L2496" i="15"/>
  <c r="H2497" i="15"/>
  <c r="J2497" i="15"/>
  <c r="G2497" i="15"/>
  <c r="L2497" i="15"/>
  <c r="H2498" i="15"/>
  <c r="J2498" i="15"/>
  <c r="G2498" i="15"/>
  <c r="L2498" i="15"/>
  <c r="H2499" i="15"/>
  <c r="J2499" i="15"/>
  <c r="G2499" i="15"/>
  <c r="L2499" i="15"/>
  <c r="H2500" i="15"/>
  <c r="J2500" i="15"/>
  <c r="G2500" i="15"/>
  <c r="L2500" i="15"/>
  <c r="H2501" i="15"/>
  <c r="J2501" i="15"/>
  <c r="G2501" i="15"/>
  <c r="L2501" i="15"/>
  <c r="H2502" i="15"/>
  <c r="J2502" i="15"/>
  <c r="G2502" i="15"/>
  <c r="L2502" i="15"/>
  <c r="H2503" i="15"/>
  <c r="J2503" i="15"/>
  <c r="G2503" i="15"/>
  <c r="L2503" i="15"/>
  <c r="H2504" i="15"/>
  <c r="J2504" i="15"/>
  <c r="G2504" i="15"/>
  <c r="L2504" i="15"/>
  <c r="H2505" i="15"/>
  <c r="J2505" i="15"/>
  <c r="G2505" i="15"/>
  <c r="L2505" i="15"/>
  <c r="H2506" i="15"/>
  <c r="J2506" i="15"/>
  <c r="G2506" i="15"/>
  <c r="L2506" i="15"/>
  <c r="H2507" i="15"/>
  <c r="J2507" i="15"/>
  <c r="G2507" i="15"/>
  <c r="L2507" i="15"/>
  <c r="H2508" i="15"/>
  <c r="J2508" i="15"/>
  <c r="G2508" i="15"/>
  <c r="L2508" i="15"/>
  <c r="H2509" i="15"/>
  <c r="J2509" i="15"/>
  <c r="G2509" i="15"/>
  <c r="L2509" i="15"/>
  <c r="H2510" i="15"/>
  <c r="J2510" i="15"/>
  <c r="G2510" i="15"/>
  <c r="L2510" i="15"/>
  <c r="H2511" i="15"/>
  <c r="J2511" i="15"/>
  <c r="G2511" i="15"/>
  <c r="L2511" i="15"/>
  <c r="H2512" i="15"/>
  <c r="J2512" i="15"/>
  <c r="G2512" i="15"/>
  <c r="L2512" i="15"/>
  <c r="H2513" i="15"/>
  <c r="J2513" i="15"/>
  <c r="G2513" i="15"/>
  <c r="L2513" i="15"/>
  <c r="H2514" i="15"/>
  <c r="J2514" i="15"/>
  <c r="G2514" i="15"/>
  <c r="L2514" i="15"/>
  <c r="H2515" i="15"/>
  <c r="J2515" i="15"/>
  <c r="G2515" i="15"/>
  <c r="L2515" i="15"/>
  <c r="H2516" i="15"/>
  <c r="J2516" i="15"/>
  <c r="G2516" i="15"/>
  <c r="L2516" i="15"/>
  <c r="H2517" i="15"/>
  <c r="J2517" i="15"/>
  <c r="G2517" i="15"/>
  <c r="L2517" i="15"/>
  <c r="H2518" i="15"/>
  <c r="J2518" i="15"/>
  <c r="G2518" i="15"/>
  <c r="L2518" i="15"/>
  <c r="H2519" i="15"/>
  <c r="J2519" i="15"/>
  <c r="G2519" i="15"/>
  <c r="L2519" i="15"/>
  <c r="H2520" i="15"/>
  <c r="J2520" i="15"/>
  <c r="G2520" i="15"/>
  <c r="L2520" i="15"/>
  <c r="H2521" i="15"/>
  <c r="J2521" i="15"/>
  <c r="G2521" i="15"/>
  <c r="L2521" i="15"/>
  <c r="H2522" i="15"/>
  <c r="J2522" i="15"/>
  <c r="G2522" i="15"/>
  <c r="L2522" i="15"/>
  <c r="H2523" i="15"/>
  <c r="J2523" i="15"/>
  <c r="G2523" i="15"/>
  <c r="L2523" i="15"/>
  <c r="H2524" i="15"/>
  <c r="J2524" i="15"/>
  <c r="G2524" i="15"/>
  <c r="L2524" i="15"/>
  <c r="H2525" i="15"/>
  <c r="J2525" i="15"/>
  <c r="G2525" i="15"/>
  <c r="L2525" i="15"/>
  <c r="H2526" i="15"/>
  <c r="J2526" i="15"/>
  <c r="G2526" i="15"/>
  <c r="L2526" i="15"/>
  <c r="H2527" i="15"/>
  <c r="J2527" i="15"/>
  <c r="G2527" i="15"/>
  <c r="L2527" i="15"/>
  <c r="H2528" i="15"/>
  <c r="J2528" i="15"/>
  <c r="G2528" i="15"/>
  <c r="L2528" i="15"/>
  <c r="H2529" i="15"/>
  <c r="J2529" i="15"/>
  <c r="G2529" i="15"/>
  <c r="L2529" i="15"/>
  <c r="H2530" i="15"/>
  <c r="J2530" i="15"/>
  <c r="G2530" i="15"/>
  <c r="L2530" i="15"/>
  <c r="H2531" i="15"/>
  <c r="J2531" i="15"/>
  <c r="G2531" i="15"/>
  <c r="L2531" i="15"/>
  <c r="H2532" i="15"/>
  <c r="J2532" i="15"/>
  <c r="G2532" i="15"/>
  <c r="L2532" i="15"/>
  <c r="H2533" i="15"/>
  <c r="J2533" i="15"/>
  <c r="G2533" i="15"/>
  <c r="L2533" i="15"/>
  <c r="H2534" i="15"/>
  <c r="J2534" i="15"/>
  <c r="G2534" i="15"/>
  <c r="L2534" i="15"/>
  <c r="H2535" i="15"/>
  <c r="J2535" i="15"/>
  <c r="G2535" i="15"/>
  <c r="L2535" i="15"/>
  <c r="H2536" i="15"/>
  <c r="J2536" i="15"/>
  <c r="G2536" i="15"/>
  <c r="L2536" i="15"/>
  <c r="H2537" i="15"/>
  <c r="J2537" i="15"/>
  <c r="G2537" i="15"/>
  <c r="L2537" i="15"/>
  <c r="H2538" i="15"/>
  <c r="J2538" i="15"/>
  <c r="G2538" i="15"/>
  <c r="L2538" i="15"/>
  <c r="H2539" i="15"/>
  <c r="J2539" i="15"/>
  <c r="G2539" i="15"/>
  <c r="L2539" i="15"/>
  <c r="H2540" i="15"/>
  <c r="J2540" i="15"/>
  <c r="G2540" i="15"/>
  <c r="L2540" i="15"/>
  <c r="H2541" i="15"/>
  <c r="J2541" i="15"/>
  <c r="G2541" i="15"/>
  <c r="L2541" i="15"/>
  <c r="H2542" i="15"/>
  <c r="J2542" i="15"/>
  <c r="G2542" i="15"/>
  <c r="L2542" i="15"/>
  <c r="H2543" i="15"/>
  <c r="J2543" i="15"/>
  <c r="G2543" i="15"/>
  <c r="L2543" i="15"/>
  <c r="H2544" i="15"/>
  <c r="J2544" i="15"/>
  <c r="G2544" i="15"/>
  <c r="L2544" i="15"/>
  <c r="H2545" i="15"/>
  <c r="J2545" i="15"/>
  <c r="G2545" i="15"/>
  <c r="L2545" i="15"/>
  <c r="H2546" i="15"/>
  <c r="J2546" i="15"/>
  <c r="G2546" i="15"/>
  <c r="L2546" i="15"/>
  <c r="H2547" i="15"/>
  <c r="J2547" i="15"/>
  <c r="G2547" i="15"/>
  <c r="L2547" i="15"/>
  <c r="H2548" i="15"/>
  <c r="J2548" i="15"/>
  <c r="G2548" i="15"/>
  <c r="L2548" i="15"/>
  <c r="H2549" i="15"/>
  <c r="J2549" i="15"/>
  <c r="G2549" i="15"/>
  <c r="L2549" i="15"/>
  <c r="H2550" i="15"/>
  <c r="J2550" i="15"/>
  <c r="G2550" i="15"/>
  <c r="L2550" i="15"/>
  <c r="H2551" i="15"/>
  <c r="J2551" i="15"/>
  <c r="G2551" i="15"/>
  <c r="L2551" i="15"/>
  <c r="H2552" i="15"/>
  <c r="J2552" i="15"/>
  <c r="G2552" i="15"/>
  <c r="L2552" i="15"/>
  <c r="H2553" i="15"/>
  <c r="J2553" i="15"/>
  <c r="G2553" i="15"/>
  <c r="L2553" i="15"/>
  <c r="H2554" i="15"/>
  <c r="J2554" i="15"/>
  <c r="G2554" i="15"/>
  <c r="L2554" i="15"/>
  <c r="H2555" i="15"/>
  <c r="J2555" i="15"/>
  <c r="G2555" i="15"/>
  <c r="L2555" i="15"/>
  <c r="H2556" i="15"/>
  <c r="J2556" i="15"/>
  <c r="G2556" i="15"/>
  <c r="L2556" i="15"/>
  <c r="H2557" i="15"/>
  <c r="J2557" i="15"/>
  <c r="G2557" i="15"/>
  <c r="L2557" i="15"/>
  <c r="H2558" i="15"/>
  <c r="J2558" i="15"/>
  <c r="G2558" i="15"/>
  <c r="L2558" i="15"/>
  <c r="H2559" i="15"/>
  <c r="J2559" i="15"/>
  <c r="G2559" i="15"/>
  <c r="L2559" i="15"/>
  <c r="H2560" i="15"/>
  <c r="J2560" i="15"/>
  <c r="G2560" i="15"/>
  <c r="L2560" i="15"/>
  <c r="H2561" i="15"/>
  <c r="J2561" i="15"/>
  <c r="G2561" i="15"/>
  <c r="L2561" i="15"/>
  <c r="H2562" i="15"/>
  <c r="J2562" i="15"/>
  <c r="G2562" i="15"/>
  <c r="L2562" i="15"/>
  <c r="H2563" i="15"/>
  <c r="J2563" i="15"/>
  <c r="G2563" i="15"/>
  <c r="L2563" i="15"/>
  <c r="H2564" i="15"/>
  <c r="J2564" i="15"/>
  <c r="G2564" i="15"/>
  <c r="L2564" i="15"/>
  <c r="H2565" i="15"/>
  <c r="J2565" i="15"/>
  <c r="G2565" i="15"/>
  <c r="L2565" i="15"/>
  <c r="H2566" i="15"/>
  <c r="J2566" i="15"/>
  <c r="G2566" i="15"/>
  <c r="L2566" i="15"/>
  <c r="H2567" i="15"/>
  <c r="J2567" i="15"/>
  <c r="G2567" i="15"/>
  <c r="L2567" i="15"/>
  <c r="H2568" i="15"/>
  <c r="J2568" i="15"/>
  <c r="G2568" i="15"/>
  <c r="L2568" i="15"/>
  <c r="H2569" i="15"/>
  <c r="J2569" i="15"/>
  <c r="G2569" i="15"/>
  <c r="L2569" i="15"/>
  <c r="H2570" i="15"/>
  <c r="J2570" i="15"/>
  <c r="G2570" i="15"/>
  <c r="L2570" i="15"/>
  <c r="H2571" i="15"/>
  <c r="J2571" i="15"/>
  <c r="G2571" i="15"/>
  <c r="L2571" i="15"/>
  <c r="H2572" i="15"/>
  <c r="J2572" i="15"/>
  <c r="G2572" i="15"/>
  <c r="L2572" i="15"/>
  <c r="H2573" i="15"/>
  <c r="J2573" i="15"/>
  <c r="G2573" i="15"/>
  <c r="L2573" i="15"/>
  <c r="H2574" i="15"/>
  <c r="J2574" i="15"/>
  <c r="G2574" i="15"/>
  <c r="L2574" i="15"/>
  <c r="H2575" i="15"/>
  <c r="J2575" i="15"/>
  <c r="G2575" i="15"/>
  <c r="L2575" i="15"/>
  <c r="H2576" i="15"/>
  <c r="J2576" i="15"/>
  <c r="G2576" i="15"/>
  <c r="L2576" i="15"/>
  <c r="H2577" i="15"/>
  <c r="J2577" i="15"/>
  <c r="G2577" i="15"/>
  <c r="L2577" i="15"/>
  <c r="H2578" i="15"/>
  <c r="J2578" i="15"/>
  <c r="G2578" i="15"/>
  <c r="L2578" i="15"/>
  <c r="H2579" i="15"/>
  <c r="J2579" i="15"/>
  <c r="G2579" i="15"/>
  <c r="L2579" i="15"/>
  <c r="H2580" i="15"/>
  <c r="J2580" i="15"/>
  <c r="G2580" i="15"/>
  <c r="L2580" i="15"/>
  <c r="H2581" i="15"/>
  <c r="J2581" i="15"/>
  <c r="G2581" i="15"/>
  <c r="L2581" i="15"/>
  <c r="H2582" i="15"/>
  <c r="J2582" i="15"/>
  <c r="G2582" i="15"/>
  <c r="L2582" i="15"/>
  <c r="H2583" i="15"/>
  <c r="J2583" i="15"/>
  <c r="G2583" i="15"/>
  <c r="L2583" i="15"/>
  <c r="H2584" i="15"/>
  <c r="J2584" i="15"/>
  <c r="G2584" i="15"/>
  <c r="L2584" i="15"/>
  <c r="H2585" i="15"/>
  <c r="J2585" i="15"/>
  <c r="G2585" i="15"/>
  <c r="L2585" i="15"/>
  <c r="H2586" i="15"/>
  <c r="J2586" i="15"/>
  <c r="G2586" i="15"/>
  <c r="L2586" i="15"/>
  <c r="H2587" i="15"/>
  <c r="J2587" i="15"/>
  <c r="G2587" i="15"/>
  <c r="L2587" i="15"/>
  <c r="H2588" i="15"/>
  <c r="J2588" i="15"/>
  <c r="G2588" i="15"/>
  <c r="L2588" i="15"/>
  <c r="H2589" i="15"/>
  <c r="J2589" i="15"/>
  <c r="G2589" i="15"/>
  <c r="L2589" i="15"/>
  <c r="H2590" i="15"/>
  <c r="J2590" i="15"/>
  <c r="G2590" i="15"/>
  <c r="L2590" i="15"/>
  <c r="H2591" i="15"/>
  <c r="J2591" i="15"/>
  <c r="G2591" i="15"/>
  <c r="L2591" i="15"/>
  <c r="H2592" i="15"/>
  <c r="J2592" i="15"/>
  <c r="G2592" i="15"/>
  <c r="L2592" i="15"/>
  <c r="H2593" i="15"/>
  <c r="J2593" i="15"/>
  <c r="G2593" i="15"/>
  <c r="L2593" i="15"/>
  <c r="H2594" i="15"/>
  <c r="J2594" i="15"/>
  <c r="G2594" i="15"/>
  <c r="L2594" i="15"/>
  <c r="H2595" i="15"/>
  <c r="J2595" i="15"/>
  <c r="G2595" i="15"/>
  <c r="L2595" i="15"/>
  <c r="H2596" i="15"/>
  <c r="J2596" i="15"/>
  <c r="G2596" i="15"/>
  <c r="L2596" i="15"/>
  <c r="H2597" i="15"/>
  <c r="J2597" i="15"/>
  <c r="G2597" i="15"/>
  <c r="L2597" i="15"/>
  <c r="H2598" i="15"/>
  <c r="J2598" i="15"/>
  <c r="G2598" i="15"/>
  <c r="L2598" i="15"/>
  <c r="H2599" i="15"/>
  <c r="J2599" i="15"/>
  <c r="G2599" i="15"/>
  <c r="L2599" i="15"/>
  <c r="H2600" i="15"/>
  <c r="J2600" i="15"/>
  <c r="G2600" i="15"/>
  <c r="L2600" i="15"/>
  <c r="H2601" i="15"/>
  <c r="J2601" i="15"/>
  <c r="G2601" i="15"/>
  <c r="L2601" i="15"/>
  <c r="H2602" i="15"/>
  <c r="J2602" i="15"/>
  <c r="G2602" i="15"/>
  <c r="L2602" i="15"/>
  <c r="H2603" i="15"/>
  <c r="J2603" i="15"/>
  <c r="G2603" i="15"/>
  <c r="L2603" i="15"/>
  <c r="H2604" i="15"/>
  <c r="J2604" i="15"/>
  <c r="G2604" i="15"/>
  <c r="L2604" i="15"/>
  <c r="H2605" i="15"/>
  <c r="J2605" i="15"/>
  <c r="G2605" i="15"/>
  <c r="L2605" i="15"/>
  <c r="H2606" i="15"/>
  <c r="J2606" i="15"/>
  <c r="G2606" i="15"/>
  <c r="L2606" i="15"/>
  <c r="H2607" i="15"/>
  <c r="J2607" i="15"/>
  <c r="G2607" i="15"/>
  <c r="L2607" i="15"/>
  <c r="H2608" i="15"/>
  <c r="J2608" i="15"/>
  <c r="G2608" i="15"/>
  <c r="L2608" i="15"/>
  <c r="H2609" i="15"/>
  <c r="J2609" i="15"/>
  <c r="G2609" i="15"/>
  <c r="L2609" i="15"/>
  <c r="H2610" i="15"/>
  <c r="J2610" i="15"/>
  <c r="G2610" i="15"/>
  <c r="L2610" i="15"/>
  <c r="H2611" i="15"/>
  <c r="J2611" i="15"/>
  <c r="G2611" i="15"/>
  <c r="L2611" i="15"/>
  <c r="H2612" i="15"/>
  <c r="J2612" i="15"/>
  <c r="G2612" i="15"/>
  <c r="L2612" i="15"/>
  <c r="H2613" i="15"/>
  <c r="J2613" i="15"/>
  <c r="G2613" i="15"/>
  <c r="L2613" i="15"/>
  <c r="H2614" i="15"/>
  <c r="J2614" i="15"/>
  <c r="G2614" i="15"/>
  <c r="L2614" i="15"/>
  <c r="H2615" i="15"/>
  <c r="J2615" i="15"/>
  <c r="G2615" i="15"/>
  <c r="L2615" i="15"/>
  <c r="H2616" i="15"/>
  <c r="J2616" i="15"/>
  <c r="G2616" i="15"/>
  <c r="L2616" i="15"/>
  <c r="H2617" i="15"/>
  <c r="J2617" i="15"/>
  <c r="G2617" i="15"/>
  <c r="L2617" i="15"/>
  <c r="H2618" i="15"/>
  <c r="J2618" i="15"/>
  <c r="G2618" i="15"/>
  <c r="L2618" i="15"/>
  <c r="H2619" i="15"/>
  <c r="J2619" i="15"/>
  <c r="G2619" i="15"/>
  <c r="L2619" i="15"/>
  <c r="H2620" i="15"/>
  <c r="J2620" i="15"/>
  <c r="G2620" i="15"/>
  <c r="L2620" i="15"/>
  <c r="H2621" i="15"/>
  <c r="J2621" i="15"/>
  <c r="G2621" i="15"/>
  <c r="L2621" i="15"/>
  <c r="H2622" i="15"/>
  <c r="J2622" i="15"/>
  <c r="G2622" i="15"/>
  <c r="L2622" i="15"/>
  <c r="H2623" i="15"/>
  <c r="J2623" i="15"/>
  <c r="G2623" i="15"/>
  <c r="L2623" i="15"/>
  <c r="H2624" i="15"/>
  <c r="J2624" i="15"/>
  <c r="G2624" i="15"/>
  <c r="L2624" i="15"/>
  <c r="H2625" i="15"/>
  <c r="J2625" i="15"/>
  <c r="G2625" i="15"/>
  <c r="L2625" i="15"/>
  <c r="H2626" i="15"/>
  <c r="J2626" i="15"/>
  <c r="G2626" i="15"/>
  <c r="L2626" i="15"/>
  <c r="H2627" i="15"/>
  <c r="J2627" i="15"/>
  <c r="G2627" i="15"/>
  <c r="L2627" i="15"/>
  <c r="H2628" i="15"/>
  <c r="J2628" i="15"/>
  <c r="G2628" i="15"/>
  <c r="L2628" i="15"/>
  <c r="H2629" i="15"/>
  <c r="J2629" i="15"/>
  <c r="G2629" i="15"/>
  <c r="L2629" i="15"/>
  <c r="H2630" i="15"/>
  <c r="J2630" i="15"/>
  <c r="G2630" i="15"/>
  <c r="L2630" i="15"/>
  <c r="H2631" i="15"/>
  <c r="J2631" i="15"/>
  <c r="G2631" i="15"/>
  <c r="L2631" i="15"/>
  <c r="H2632" i="15"/>
  <c r="J2632" i="15"/>
  <c r="G2632" i="15"/>
  <c r="L2632" i="15"/>
  <c r="H2633" i="15"/>
  <c r="J2633" i="15"/>
  <c r="G2633" i="15"/>
  <c r="L2633" i="15"/>
  <c r="H2634" i="15"/>
  <c r="J2634" i="15"/>
  <c r="G2634" i="15"/>
  <c r="L2634" i="15"/>
  <c r="H2635" i="15"/>
  <c r="J2635" i="15"/>
  <c r="G2635" i="15"/>
  <c r="L2635" i="15"/>
  <c r="H2636" i="15"/>
  <c r="J2636" i="15"/>
  <c r="G2636" i="15"/>
  <c r="L2636" i="15"/>
  <c r="H2637" i="15"/>
  <c r="J2637" i="15"/>
  <c r="G2637" i="15"/>
  <c r="L2637" i="15"/>
  <c r="H2638" i="15"/>
  <c r="J2638" i="15"/>
  <c r="G2638" i="15"/>
  <c r="L2638" i="15"/>
  <c r="H2639" i="15"/>
  <c r="J2639" i="15"/>
  <c r="G2639" i="15"/>
  <c r="L2639" i="15"/>
  <c r="H2640" i="15"/>
  <c r="J2640" i="15"/>
  <c r="G2640" i="15"/>
  <c r="L2640" i="15"/>
  <c r="H2641" i="15"/>
  <c r="J2641" i="15"/>
  <c r="G2641" i="15"/>
  <c r="L2641" i="15"/>
  <c r="H2642" i="15"/>
  <c r="J2642" i="15"/>
  <c r="G2642" i="15"/>
  <c r="L2642" i="15"/>
  <c r="H2643" i="15"/>
  <c r="J2643" i="15"/>
  <c r="G2643" i="15"/>
  <c r="L2643" i="15"/>
  <c r="H2644" i="15"/>
  <c r="J2644" i="15"/>
  <c r="G2644" i="15"/>
  <c r="L2644" i="15"/>
  <c r="H2645" i="15"/>
  <c r="J2645" i="15"/>
  <c r="G2645" i="15"/>
  <c r="L2645" i="15"/>
  <c r="H2646" i="15"/>
  <c r="J2646" i="15"/>
  <c r="G2646" i="15"/>
  <c r="L2646" i="15"/>
  <c r="H2647" i="15"/>
  <c r="J2647" i="15"/>
  <c r="G2647" i="15"/>
  <c r="L2647" i="15"/>
  <c r="H2648" i="15"/>
  <c r="J2648" i="15"/>
  <c r="G2648" i="15"/>
  <c r="L2648" i="15"/>
  <c r="H2649" i="15"/>
  <c r="J2649" i="15"/>
  <c r="G2649" i="15"/>
  <c r="L2649" i="15"/>
  <c r="H2650" i="15"/>
  <c r="J2650" i="15"/>
  <c r="G2650" i="15"/>
  <c r="L2650" i="15"/>
  <c r="H2651" i="15"/>
  <c r="J2651" i="15"/>
  <c r="G2651" i="15"/>
  <c r="L2651" i="15"/>
  <c r="H2652" i="15"/>
  <c r="J2652" i="15"/>
  <c r="G2652" i="15"/>
  <c r="L2652" i="15"/>
  <c r="H2653" i="15"/>
  <c r="J2653" i="15"/>
  <c r="G2653" i="15"/>
  <c r="L2653" i="15"/>
  <c r="H2654" i="15"/>
  <c r="J2654" i="15"/>
  <c r="G2654" i="15"/>
  <c r="L2654" i="15"/>
  <c r="H2655" i="15"/>
  <c r="J2655" i="15"/>
  <c r="G2655" i="15"/>
  <c r="L2655" i="15"/>
  <c r="H2656" i="15"/>
  <c r="J2656" i="15"/>
  <c r="G2656" i="15"/>
  <c r="L2656" i="15"/>
  <c r="H2657" i="15"/>
  <c r="J2657" i="15"/>
  <c r="G2657" i="15"/>
  <c r="L2657" i="15"/>
  <c r="H2658" i="15"/>
  <c r="J2658" i="15"/>
  <c r="G2658" i="15"/>
  <c r="L2658" i="15"/>
  <c r="H2659" i="15"/>
  <c r="J2659" i="15"/>
  <c r="G2659" i="15"/>
  <c r="L2659" i="15"/>
  <c r="H2660" i="15"/>
  <c r="J2660" i="15"/>
  <c r="G2660" i="15"/>
  <c r="L2660" i="15"/>
  <c r="H2661" i="15"/>
  <c r="J2661" i="15"/>
  <c r="G2661" i="15"/>
  <c r="L2661" i="15"/>
  <c r="H2662" i="15"/>
  <c r="J2662" i="15"/>
  <c r="G2662" i="15"/>
  <c r="L2662" i="15"/>
  <c r="H2663" i="15"/>
  <c r="J2663" i="15"/>
  <c r="G2663" i="15"/>
  <c r="L2663" i="15"/>
  <c r="H2664" i="15"/>
  <c r="J2664" i="15"/>
  <c r="G2664" i="15"/>
  <c r="L2664" i="15"/>
  <c r="H2665" i="15"/>
  <c r="J2665" i="15"/>
  <c r="G2665" i="15"/>
  <c r="L2665" i="15"/>
  <c r="H2666" i="15"/>
  <c r="J2666" i="15"/>
  <c r="G2666" i="15"/>
  <c r="L2666" i="15"/>
  <c r="H2667" i="15"/>
  <c r="J2667" i="15"/>
  <c r="G2667" i="15"/>
  <c r="L2667" i="15"/>
  <c r="H2668" i="15"/>
  <c r="J2668" i="15"/>
  <c r="G2668" i="15"/>
  <c r="L2668" i="15"/>
  <c r="H2669" i="15"/>
  <c r="J2669" i="15"/>
  <c r="G2669" i="15"/>
  <c r="L2669" i="15"/>
  <c r="H2670" i="15"/>
  <c r="J2670" i="15"/>
  <c r="G2670" i="15"/>
  <c r="L2670" i="15"/>
  <c r="H2671" i="15"/>
  <c r="J2671" i="15"/>
  <c r="G2671" i="15"/>
  <c r="L2671" i="15"/>
  <c r="H2672" i="15"/>
  <c r="J2672" i="15"/>
  <c r="G2672" i="15"/>
  <c r="L2672" i="15"/>
  <c r="H2673" i="15"/>
  <c r="J2673" i="15"/>
  <c r="G2673" i="15"/>
  <c r="L2673" i="15"/>
  <c r="H2674" i="15"/>
  <c r="J2674" i="15"/>
  <c r="G2674" i="15"/>
  <c r="L2674" i="15"/>
  <c r="H2675" i="15"/>
  <c r="J2675" i="15"/>
  <c r="G2675" i="15"/>
  <c r="L2675" i="15"/>
  <c r="H2676" i="15"/>
  <c r="J2676" i="15"/>
  <c r="G2676" i="15"/>
  <c r="L2676" i="15"/>
  <c r="H2677" i="15"/>
  <c r="J2677" i="15"/>
  <c r="G2677" i="15"/>
  <c r="L2677" i="15"/>
  <c r="H2678" i="15"/>
  <c r="J2678" i="15"/>
  <c r="G2678" i="15"/>
  <c r="L2678" i="15"/>
  <c r="H2679" i="15"/>
  <c r="J2679" i="15"/>
  <c r="G2679" i="15"/>
  <c r="L2679" i="15"/>
  <c r="H2680" i="15"/>
  <c r="J2680" i="15"/>
  <c r="G2680" i="15"/>
  <c r="L2680" i="15"/>
  <c r="H2681" i="15"/>
  <c r="J2681" i="15"/>
  <c r="G2681" i="15"/>
  <c r="L2681" i="15"/>
  <c r="H2682" i="15"/>
  <c r="J2682" i="15"/>
  <c r="G2682" i="15"/>
  <c r="L2682" i="15"/>
  <c r="H2683" i="15"/>
  <c r="J2683" i="15"/>
  <c r="G2683" i="15"/>
  <c r="L2683" i="15"/>
  <c r="H2684" i="15"/>
  <c r="J2684" i="15"/>
  <c r="G2684" i="15"/>
  <c r="L2684" i="15"/>
  <c r="H2685" i="15"/>
  <c r="J2685" i="15"/>
  <c r="G2685" i="15"/>
  <c r="L2685" i="15"/>
  <c r="H2686" i="15"/>
  <c r="J2686" i="15"/>
  <c r="G2686" i="15"/>
  <c r="L2686" i="15"/>
  <c r="H2687" i="15"/>
  <c r="J2687" i="15"/>
  <c r="G2687" i="15"/>
  <c r="L2687" i="15"/>
  <c r="H2688" i="15"/>
  <c r="J2688" i="15"/>
  <c r="G2688" i="15"/>
  <c r="L2688" i="15"/>
  <c r="H2689" i="15"/>
  <c r="J2689" i="15"/>
  <c r="G2689" i="15"/>
  <c r="L2689" i="15"/>
  <c r="H2690" i="15"/>
  <c r="J2690" i="15"/>
  <c r="G2690" i="15"/>
  <c r="L2690" i="15"/>
  <c r="H2691" i="15"/>
  <c r="J2691" i="15"/>
  <c r="G2691" i="15"/>
  <c r="L2691" i="15"/>
  <c r="H2692" i="15"/>
  <c r="J2692" i="15"/>
  <c r="G2692" i="15"/>
  <c r="L2692" i="15"/>
  <c r="H2693" i="15"/>
  <c r="J2693" i="15"/>
  <c r="G2693" i="15"/>
  <c r="L2693" i="15"/>
  <c r="H2694" i="15"/>
  <c r="J2694" i="15"/>
  <c r="G2694" i="15"/>
  <c r="L2694" i="15"/>
  <c r="H2695" i="15"/>
  <c r="J2695" i="15"/>
  <c r="G2695" i="15"/>
  <c r="L2695" i="15"/>
  <c r="H2696" i="15"/>
  <c r="J2696" i="15"/>
  <c r="G2696" i="15"/>
  <c r="L2696" i="15"/>
  <c r="H2697" i="15"/>
  <c r="J2697" i="15"/>
  <c r="G2697" i="15"/>
  <c r="L2697" i="15"/>
  <c r="H2698" i="15"/>
  <c r="J2698" i="15"/>
  <c r="G2698" i="15"/>
  <c r="L2698" i="15"/>
  <c r="H2699" i="15"/>
  <c r="J2699" i="15"/>
  <c r="G2699" i="15"/>
  <c r="L2699" i="15"/>
  <c r="H2700" i="15"/>
  <c r="J2700" i="15"/>
  <c r="G2700" i="15"/>
  <c r="L2700" i="15"/>
  <c r="H2701" i="15"/>
  <c r="J2701" i="15"/>
  <c r="G2701" i="15"/>
  <c r="L2701" i="15"/>
  <c r="H2702" i="15"/>
  <c r="J2702" i="15"/>
  <c r="G2702" i="15"/>
  <c r="L2702" i="15"/>
  <c r="H2703" i="15"/>
  <c r="J2703" i="15"/>
  <c r="G2703" i="15"/>
  <c r="L2703" i="15"/>
  <c r="H2704" i="15"/>
  <c r="J2704" i="15"/>
  <c r="G2704" i="15"/>
  <c r="L2704" i="15"/>
  <c r="H2705" i="15"/>
  <c r="J2705" i="15"/>
  <c r="G2705" i="15"/>
  <c r="L2705" i="15"/>
  <c r="H2706" i="15"/>
  <c r="J2706" i="15"/>
  <c r="G2706" i="15"/>
  <c r="L2706" i="15"/>
  <c r="H2707" i="15"/>
  <c r="J2707" i="15"/>
  <c r="G2707" i="15"/>
  <c r="L2707" i="15"/>
  <c r="H2708" i="15"/>
  <c r="J2708" i="15"/>
  <c r="G2708" i="15"/>
  <c r="L2708" i="15"/>
  <c r="H2709" i="15"/>
  <c r="J2709" i="15"/>
  <c r="G2709" i="15"/>
  <c r="L2709" i="15"/>
  <c r="H2710" i="15"/>
  <c r="J2710" i="15"/>
  <c r="G2710" i="15"/>
  <c r="L2710" i="15"/>
  <c r="H2711" i="15"/>
  <c r="J2711" i="15"/>
  <c r="G2711" i="15"/>
  <c r="L2711" i="15"/>
  <c r="H2712" i="15"/>
  <c r="J2712" i="15"/>
  <c r="G2712" i="15"/>
  <c r="L2712" i="15"/>
  <c r="H2713" i="15"/>
  <c r="J2713" i="15"/>
  <c r="G2713" i="15"/>
  <c r="L2713" i="15"/>
  <c r="H2714" i="15"/>
  <c r="J2714" i="15"/>
  <c r="G2714" i="15"/>
  <c r="L2714" i="15"/>
  <c r="H2715" i="15"/>
  <c r="J2715" i="15"/>
  <c r="G2715" i="15"/>
  <c r="L2715" i="15"/>
  <c r="H2716" i="15"/>
  <c r="J2716" i="15"/>
  <c r="G2716" i="15"/>
  <c r="L2716" i="15"/>
  <c r="H2717" i="15"/>
  <c r="J2717" i="15"/>
  <c r="G2717" i="15"/>
  <c r="L2717" i="15"/>
  <c r="H2718" i="15"/>
  <c r="J2718" i="15"/>
  <c r="G2718" i="15"/>
  <c r="L2718" i="15"/>
  <c r="H2719" i="15"/>
  <c r="J2719" i="15"/>
  <c r="G2719" i="15"/>
  <c r="L2719" i="15"/>
  <c r="H2720" i="15"/>
  <c r="J2720" i="15"/>
  <c r="G2720" i="15"/>
  <c r="L2720" i="15"/>
  <c r="H2721" i="15"/>
  <c r="J2721" i="15"/>
  <c r="G2721" i="15"/>
  <c r="L2721" i="15"/>
  <c r="H2722" i="15"/>
  <c r="J2722" i="15"/>
  <c r="G2722" i="15"/>
  <c r="L2722" i="15"/>
  <c r="H2723" i="15"/>
  <c r="J2723" i="15"/>
  <c r="G2723" i="15"/>
  <c r="L2723" i="15"/>
  <c r="H2724" i="15"/>
  <c r="J2724" i="15"/>
  <c r="G2724" i="15"/>
  <c r="L2724" i="15"/>
  <c r="H2725" i="15"/>
  <c r="J2725" i="15"/>
  <c r="G2725" i="15"/>
  <c r="L2725" i="15"/>
  <c r="H2726" i="15"/>
  <c r="J2726" i="15"/>
  <c r="G2726" i="15"/>
  <c r="L2726" i="15"/>
  <c r="H2727" i="15"/>
  <c r="J2727" i="15"/>
  <c r="G2727" i="15"/>
  <c r="L2727" i="15"/>
  <c r="H2728" i="15"/>
  <c r="J2728" i="15"/>
  <c r="G2728" i="15"/>
  <c r="L2728" i="15"/>
  <c r="H2729" i="15"/>
  <c r="J2729" i="15"/>
  <c r="G2729" i="15"/>
  <c r="L2729" i="15"/>
  <c r="H2730" i="15"/>
  <c r="J2730" i="15"/>
  <c r="G2730" i="15"/>
  <c r="L2730" i="15"/>
  <c r="H2731" i="15"/>
  <c r="J2731" i="15"/>
  <c r="G2731" i="15"/>
  <c r="L2731" i="15"/>
  <c r="H2732" i="15"/>
  <c r="J2732" i="15"/>
  <c r="G2732" i="15"/>
  <c r="L2732" i="15"/>
  <c r="H2733" i="15"/>
  <c r="J2733" i="15"/>
  <c r="G2733" i="15"/>
  <c r="L2733" i="15"/>
  <c r="H2734" i="15"/>
  <c r="J2734" i="15"/>
  <c r="G2734" i="15"/>
  <c r="L2734" i="15"/>
  <c r="H2735" i="15"/>
  <c r="J2735" i="15"/>
  <c r="G2735" i="15"/>
  <c r="L2735" i="15"/>
  <c r="H2736" i="15"/>
  <c r="J2736" i="15"/>
  <c r="G2736" i="15"/>
  <c r="L2736" i="15"/>
  <c r="H2737" i="15"/>
  <c r="J2737" i="15"/>
  <c r="G2737" i="15"/>
  <c r="L2737" i="15"/>
  <c r="H2738" i="15"/>
  <c r="J2738" i="15"/>
  <c r="G2738" i="15"/>
  <c r="L2738" i="15"/>
  <c r="H2739" i="15"/>
  <c r="J2739" i="15"/>
  <c r="G2739" i="15"/>
  <c r="L2739" i="15"/>
  <c r="H2740" i="15"/>
  <c r="J2740" i="15"/>
  <c r="G2740" i="15"/>
  <c r="L2740" i="15"/>
  <c r="H2741" i="15"/>
  <c r="J2741" i="15"/>
  <c r="G2741" i="15"/>
  <c r="L2741" i="15"/>
  <c r="H2742" i="15"/>
  <c r="J2742" i="15"/>
  <c r="G2742" i="15"/>
  <c r="L2742" i="15"/>
  <c r="H2743" i="15"/>
  <c r="J2743" i="15"/>
  <c r="G2743" i="15"/>
  <c r="L2743" i="15"/>
  <c r="H2744" i="15"/>
  <c r="J2744" i="15"/>
  <c r="G2744" i="15"/>
  <c r="L2744" i="15"/>
  <c r="H2745" i="15"/>
  <c r="J2745" i="15"/>
  <c r="G2745" i="15"/>
  <c r="L2745" i="15"/>
  <c r="H2746" i="15"/>
  <c r="J2746" i="15"/>
  <c r="G2746" i="15"/>
  <c r="L2746" i="15"/>
  <c r="H2747" i="15"/>
  <c r="J2747" i="15"/>
  <c r="G2747" i="15"/>
  <c r="L2747" i="15"/>
  <c r="H2748" i="15"/>
  <c r="J2748" i="15"/>
  <c r="G2748" i="15"/>
  <c r="L2748" i="15"/>
  <c r="H2749" i="15"/>
  <c r="J2749" i="15"/>
  <c r="G2749" i="15"/>
  <c r="L2749" i="15"/>
  <c r="H2750" i="15"/>
  <c r="J2750" i="15"/>
  <c r="G2750" i="15"/>
  <c r="L2750" i="15"/>
  <c r="H2751" i="15"/>
  <c r="J2751" i="15"/>
  <c r="G2751" i="15"/>
  <c r="L2751" i="15"/>
  <c r="H2752" i="15"/>
  <c r="J2752" i="15"/>
  <c r="G2752" i="15"/>
  <c r="L2752" i="15"/>
  <c r="H2753" i="15"/>
  <c r="J2753" i="15"/>
  <c r="G2753" i="15"/>
  <c r="L2753" i="15"/>
  <c r="H2754" i="15"/>
  <c r="J2754" i="15"/>
  <c r="G2754" i="15"/>
  <c r="L2754" i="15"/>
  <c r="H2755" i="15"/>
  <c r="J2755" i="15"/>
  <c r="G2755" i="15"/>
  <c r="L2755" i="15"/>
  <c r="H2756" i="15"/>
  <c r="J2756" i="15"/>
  <c r="G2756" i="15"/>
  <c r="L2756" i="15"/>
  <c r="H2757" i="15"/>
  <c r="J2757" i="15"/>
  <c r="G2757" i="15"/>
  <c r="L2757" i="15"/>
  <c r="H2758" i="15"/>
  <c r="J2758" i="15"/>
  <c r="G2758" i="15"/>
  <c r="L2758" i="15"/>
  <c r="H2759" i="15"/>
  <c r="J2759" i="15"/>
  <c r="G2759" i="15"/>
  <c r="L2759" i="15"/>
  <c r="H2760" i="15"/>
  <c r="J2760" i="15"/>
  <c r="G2760" i="15"/>
  <c r="L2760" i="15"/>
  <c r="H2761" i="15"/>
  <c r="J2761" i="15"/>
  <c r="G2761" i="15"/>
  <c r="L2761" i="15"/>
  <c r="H2762" i="15"/>
  <c r="J2762" i="15"/>
  <c r="G2762" i="15"/>
  <c r="L2762" i="15"/>
  <c r="H2763" i="15"/>
  <c r="J2763" i="15"/>
  <c r="G2763" i="15"/>
  <c r="L2763" i="15"/>
  <c r="H2764" i="15"/>
  <c r="J2764" i="15"/>
  <c r="G2764" i="15"/>
  <c r="L2764" i="15"/>
  <c r="H2765" i="15"/>
  <c r="J2765" i="15"/>
  <c r="G2765" i="15"/>
  <c r="L2765" i="15"/>
  <c r="H2766" i="15"/>
  <c r="J2766" i="15"/>
  <c r="G2766" i="15"/>
  <c r="L2766" i="15"/>
  <c r="H2767" i="15"/>
  <c r="J2767" i="15"/>
  <c r="G2767" i="15"/>
  <c r="L2767" i="15"/>
  <c r="H2768" i="15"/>
  <c r="J2768" i="15"/>
  <c r="G2768" i="15"/>
  <c r="L2768" i="15"/>
  <c r="H2769" i="15"/>
  <c r="J2769" i="15"/>
  <c r="G2769" i="15"/>
  <c r="L2769" i="15"/>
  <c r="H2770" i="15"/>
  <c r="J2770" i="15"/>
  <c r="G2770" i="15"/>
  <c r="L2770" i="15"/>
  <c r="H2771" i="15"/>
  <c r="J2771" i="15"/>
  <c r="G2771" i="15"/>
  <c r="L2771" i="15"/>
  <c r="H2772" i="15"/>
  <c r="J2772" i="15"/>
  <c r="G2772" i="15"/>
  <c r="L2772" i="15"/>
  <c r="H2773" i="15"/>
  <c r="J2773" i="15"/>
  <c r="G2773" i="15"/>
  <c r="L2773" i="15"/>
  <c r="H2774" i="15"/>
  <c r="J2774" i="15"/>
  <c r="G2774" i="15"/>
  <c r="L2774" i="15"/>
  <c r="H2775" i="15"/>
  <c r="J2775" i="15"/>
  <c r="G2775" i="15"/>
  <c r="L2775" i="15"/>
  <c r="H2776" i="15"/>
  <c r="J2776" i="15"/>
  <c r="G2776" i="15"/>
  <c r="L2776" i="15"/>
  <c r="H2777" i="15"/>
  <c r="J2777" i="15"/>
  <c r="G2777" i="15"/>
  <c r="L2777" i="15"/>
  <c r="H2778" i="15"/>
  <c r="J2778" i="15"/>
  <c r="G2778" i="15"/>
  <c r="L2778" i="15"/>
  <c r="H2779" i="15"/>
  <c r="J2779" i="15"/>
  <c r="G2779" i="15"/>
  <c r="L2779" i="15"/>
  <c r="H2780" i="15"/>
  <c r="J2780" i="15"/>
  <c r="G2780" i="15"/>
  <c r="L2780" i="15"/>
  <c r="H2781" i="15"/>
  <c r="J2781" i="15"/>
  <c r="G2781" i="15"/>
  <c r="L2781" i="15"/>
  <c r="H2782" i="15"/>
  <c r="J2782" i="15"/>
  <c r="G2782" i="15"/>
  <c r="L2782" i="15"/>
  <c r="H2783" i="15"/>
  <c r="J2783" i="15"/>
  <c r="G2783" i="15"/>
  <c r="L2783" i="15"/>
  <c r="H2784" i="15"/>
  <c r="J2784" i="15"/>
  <c r="G2784" i="15"/>
  <c r="L2784" i="15"/>
  <c r="H2785" i="15"/>
  <c r="J2785" i="15"/>
  <c r="G2785" i="15"/>
  <c r="L2785" i="15"/>
  <c r="H2786" i="15"/>
  <c r="J2786" i="15"/>
  <c r="G2786" i="15"/>
  <c r="L2786" i="15"/>
  <c r="H2787" i="15"/>
  <c r="J2787" i="15"/>
  <c r="G2787" i="15"/>
  <c r="L2787" i="15"/>
  <c r="H2788" i="15"/>
  <c r="J2788" i="15"/>
  <c r="G2788" i="15"/>
  <c r="L2788" i="15"/>
  <c r="H2789" i="15"/>
  <c r="J2789" i="15"/>
  <c r="G2789" i="15"/>
  <c r="L2789" i="15"/>
  <c r="H2790" i="15"/>
  <c r="J2790" i="15"/>
  <c r="G2790" i="15"/>
  <c r="L2790" i="15"/>
  <c r="H2791" i="15"/>
  <c r="J2791" i="15"/>
  <c r="G2791" i="15"/>
  <c r="L2791" i="15"/>
  <c r="H2792" i="15"/>
  <c r="J2792" i="15"/>
  <c r="G2792" i="15"/>
  <c r="L2792" i="15"/>
  <c r="H2793" i="15"/>
  <c r="J2793" i="15"/>
  <c r="G2793" i="15"/>
  <c r="L2793" i="15"/>
  <c r="H2794" i="15"/>
  <c r="J2794" i="15"/>
  <c r="G2794" i="15"/>
  <c r="L2794" i="15"/>
  <c r="H2795" i="15"/>
  <c r="J2795" i="15"/>
  <c r="G2795" i="15"/>
  <c r="L2795" i="15"/>
  <c r="H2796" i="15"/>
  <c r="J2796" i="15"/>
  <c r="G2796" i="15"/>
  <c r="L2796" i="15"/>
  <c r="H2797" i="15"/>
  <c r="J2797" i="15"/>
  <c r="G2797" i="15"/>
  <c r="L2797" i="15"/>
  <c r="H2798" i="15"/>
  <c r="J2798" i="15"/>
  <c r="G2798" i="15"/>
  <c r="L2798" i="15"/>
  <c r="H2799" i="15"/>
  <c r="J2799" i="15"/>
  <c r="G2799" i="15"/>
  <c r="L2799" i="15"/>
  <c r="H2800" i="15"/>
  <c r="J2800" i="15"/>
  <c r="G2800" i="15"/>
  <c r="L2800" i="15"/>
  <c r="H2801" i="15"/>
  <c r="J2801" i="15"/>
  <c r="G2801" i="15"/>
  <c r="L2801" i="15"/>
  <c r="H2802" i="15"/>
  <c r="J2802" i="15"/>
  <c r="G2802" i="15"/>
  <c r="L2802" i="15"/>
  <c r="H2803" i="15"/>
  <c r="J2803" i="15"/>
  <c r="G2803" i="15"/>
  <c r="L2803" i="15"/>
  <c r="H2804" i="15"/>
  <c r="J2804" i="15"/>
  <c r="G2804" i="15"/>
  <c r="L2804" i="15"/>
  <c r="H2805" i="15"/>
  <c r="J2805" i="15"/>
  <c r="G2805" i="15"/>
  <c r="L2805" i="15"/>
  <c r="H2806" i="15"/>
  <c r="J2806" i="15"/>
  <c r="G2806" i="15"/>
  <c r="L2806" i="15"/>
  <c r="H2807" i="15"/>
  <c r="J2807" i="15"/>
  <c r="G2807" i="15"/>
  <c r="L2807" i="15"/>
  <c r="H2808" i="15"/>
  <c r="J2808" i="15"/>
  <c r="G2808" i="15"/>
  <c r="L2808" i="15"/>
  <c r="H2809" i="15"/>
  <c r="J2809" i="15"/>
  <c r="G2809" i="15"/>
  <c r="L2809" i="15"/>
  <c r="H2810" i="15"/>
  <c r="J2810" i="15"/>
  <c r="G2810" i="15"/>
  <c r="L2810" i="15"/>
  <c r="H2811" i="15"/>
  <c r="J2811" i="15"/>
  <c r="G2811" i="15"/>
  <c r="L2811" i="15"/>
  <c r="H2812" i="15"/>
  <c r="J2812" i="15"/>
  <c r="G2812" i="15"/>
  <c r="L2812" i="15"/>
  <c r="H2813" i="15"/>
  <c r="J2813" i="15"/>
  <c r="G2813" i="15"/>
  <c r="L2813" i="15"/>
  <c r="H2814" i="15"/>
  <c r="J2814" i="15"/>
  <c r="G2814" i="15"/>
  <c r="L2814" i="15"/>
  <c r="H2815" i="15"/>
  <c r="J2815" i="15"/>
  <c r="G2815" i="15"/>
  <c r="L2815" i="15"/>
  <c r="H2816" i="15"/>
  <c r="J2816" i="15"/>
  <c r="G2816" i="15"/>
  <c r="L2816" i="15"/>
  <c r="H2817" i="15"/>
  <c r="J2817" i="15"/>
  <c r="G2817" i="15"/>
  <c r="L2817" i="15"/>
  <c r="H2818" i="15"/>
  <c r="J2818" i="15"/>
  <c r="G2818" i="15"/>
  <c r="L2818" i="15"/>
  <c r="H2819" i="15"/>
  <c r="J2819" i="15"/>
  <c r="G2819" i="15"/>
  <c r="L2819" i="15"/>
  <c r="H2820" i="15"/>
  <c r="J2820" i="15"/>
  <c r="G2820" i="15"/>
  <c r="L2820" i="15"/>
  <c r="H2821" i="15"/>
  <c r="J2821" i="15"/>
  <c r="G2821" i="15"/>
  <c r="L2821" i="15"/>
  <c r="H2822" i="15"/>
  <c r="J2822" i="15"/>
  <c r="G2822" i="15"/>
  <c r="L2822" i="15"/>
  <c r="H2823" i="15"/>
  <c r="J2823" i="15"/>
  <c r="G2823" i="15"/>
  <c r="L2823" i="15"/>
  <c r="H2824" i="15"/>
  <c r="J2824" i="15"/>
  <c r="G2824" i="15"/>
  <c r="L2824" i="15"/>
  <c r="H2825" i="15"/>
  <c r="J2825" i="15"/>
  <c r="G2825" i="15"/>
  <c r="L2825" i="15"/>
  <c r="H2826" i="15"/>
  <c r="J2826" i="15"/>
  <c r="G2826" i="15"/>
  <c r="L2826" i="15"/>
  <c r="H2827" i="15"/>
  <c r="J2827" i="15"/>
  <c r="G2827" i="15"/>
  <c r="L2827" i="15"/>
  <c r="H2828" i="15"/>
  <c r="J2828" i="15"/>
  <c r="G2828" i="15"/>
  <c r="L2828" i="15"/>
  <c r="H2829" i="15"/>
  <c r="J2829" i="15"/>
  <c r="G2829" i="15"/>
  <c r="L2829" i="15"/>
  <c r="H2830" i="15"/>
  <c r="J2830" i="15"/>
  <c r="G2830" i="15"/>
  <c r="L2830" i="15"/>
  <c r="H2831" i="15"/>
  <c r="J2831" i="15"/>
  <c r="G2831" i="15"/>
  <c r="L2831" i="15"/>
  <c r="H2832" i="15"/>
  <c r="J2832" i="15"/>
  <c r="G2832" i="15"/>
  <c r="L2832" i="15"/>
  <c r="H2833" i="15"/>
  <c r="J2833" i="15"/>
  <c r="G2833" i="15"/>
  <c r="L2833" i="15"/>
  <c r="H2834" i="15"/>
  <c r="J2834" i="15"/>
  <c r="G2834" i="15"/>
  <c r="L2834" i="15"/>
  <c r="H2835" i="15"/>
  <c r="J2835" i="15"/>
  <c r="G2835" i="15"/>
  <c r="L2835" i="15"/>
  <c r="H2836" i="15"/>
  <c r="J2836" i="15"/>
  <c r="G2836" i="15"/>
  <c r="L2836" i="15"/>
  <c r="H2837" i="15"/>
  <c r="J2837" i="15"/>
  <c r="G2837" i="15"/>
  <c r="L2837" i="15"/>
  <c r="H2838" i="15"/>
  <c r="J2838" i="15"/>
  <c r="G2838" i="15"/>
  <c r="L2838" i="15"/>
  <c r="H2839" i="15"/>
  <c r="J2839" i="15"/>
  <c r="G2839" i="15"/>
  <c r="L2839" i="15"/>
  <c r="H2840" i="15"/>
  <c r="J2840" i="15"/>
  <c r="G2840" i="15"/>
  <c r="L2840" i="15"/>
  <c r="H2841" i="15"/>
  <c r="J2841" i="15"/>
  <c r="G2841" i="15"/>
  <c r="L2841" i="15"/>
  <c r="H2842" i="15"/>
  <c r="J2842" i="15"/>
  <c r="G2842" i="15"/>
  <c r="L2842" i="15"/>
  <c r="H2843" i="15"/>
  <c r="J2843" i="15"/>
  <c r="G2843" i="15"/>
  <c r="L2843" i="15"/>
  <c r="H2844" i="15"/>
  <c r="J2844" i="15"/>
  <c r="G2844" i="15"/>
  <c r="L2844" i="15"/>
  <c r="H2845" i="15"/>
  <c r="J2845" i="15"/>
  <c r="G2845" i="15"/>
  <c r="L2845" i="15"/>
  <c r="H2846" i="15"/>
  <c r="J2846" i="15"/>
  <c r="G2846" i="15"/>
  <c r="L2846" i="15"/>
  <c r="H2847" i="15"/>
  <c r="J2847" i="15"/>
  <c r="G2847" i="15"/>
  <c r="L2847" i="15"/>
  <c r="H2848" i="15"/>
  <c r="J2848" i="15"/>
  <c r="G2848" i="15"/>
  <c r="L2848" i="15"/>
  <c r="H2849" i="15"/>
  <c r="J2849" i="15"/>
  <c r="G2849" i="15"/>
  <c r="L2849" i="15"/>
  <c r="H2850" i="15"/>
  <c r="J2850" i="15"/>
  <c r="G2850" i="15"/>
  <c r="L2850" i="15"/>
  <c r="H2851" i="15"/>
  <c r="J2851" i="15"/>
  <c r="G2851" i="15"/>
  <c r="L2851" i="15"/>
  <c r="H2852" i="15"/>
  <c r="J2852" i="15"/>
  <c r="G2852" i="15"/>
  <c r="L2852" i="15"/>
  <c r="H2853" i="15"/>
  <c r="J2853" i="15"/>
  <c r="G2853" i="15"/>
  <c r="L2853" i="15"/>
  <c r="H2854" i="15"/>
  <c r="J2854" i="15"/>
  <c r="G2854" i="15"/>
  <c r="L2854" i="15"/>
  <c r="H2855" i="15"/>
  <c r="J2855" i="15"/>
  <c r="G2855" i="15"/>
  <c r="L2855" i="15"/>
  <c r="H2856" i="15"/>
  <c r="J2856" i="15"/>
  <c r="G2856" i="15"/>
  <c r="L2856" i="15"/>
  <c r="H2857" i="15"/>
  <c r="J2857" i="15"/>
  <c r="G2857" i="15"/>
  <c r="L2857" i="15"/>
  <c r="H2858" i="15"/>
  <c r="J2858" i="15"/>
  <c r="G2858" i="15"/>
  <c r="L2858" i="15"/>
  <c r="H2859" i="15"/>
  <c r="J2859" i="15"/>
  <c r="G2859" i="15"/>
  <c r="L2859" i="15"/>
  <c r="H2860" i="15"/>
  <c r="J2860" i="15"/>
  <c r="G2860" i="15"/>
  <c r="L2860" i="15"/>
  <c r="H2861" i="15"/>
  <c r="J2861" i="15"/>
  <c r="G2861" i="15"/>
  <c r="L2861" i="15"/>
  <c r="H2862" i="15"/>
  <c r="J2862" i="15"/>
  <c r="G2862" i="15"/>
  <c r="L2862" i="15"/>
  <c r="H2863" i="15"/>
  <c r="J2863" i="15"/>
  <c r="G2863" i="15"/>
  <c r="L2863" i="15"/>
  <c r="H2864" i="15"/>
  <c r="J2864" i="15"/>
  <c r="G2864" i="15"/>
  <c r="L2864" i="15"/>
  <c r="H2865" i="15"/>
  <c r="J2865" i="15"/>
  <c r="G2865" i="15"/>
  <c r="L2865" i="15"/>
  <c r="H2866" i="15"/>
  <c r="J2866" i="15"/>
  <c r="G2866" i="15"/>
  <c r="L2866" i="15"/>
  <c r="H2867" i="15"/>
  <c r="J2867" i="15"/>
  <c r="G2867" i="15"/>
  <c r="L2867" i="15"/>
  <c r="H2868" i="15"/>
  <c r="J2868" i="15"/>
  <c r="G2868" i="15"/>
  <c r="L2868" i="15"/>
  <c r="H2869" i="15"/>
  <c r="J2869" i="15"/>
  <c r="G2869" i="15"/>
  <c r="L2869" i="15"/>
  <c r="H2870" i="15"/>
  <c r="J2870" i="15"/>
  <c r="G2870" i="15"/>
  <c r="L2870" i="15"/>
  <c r="H2871" i="15"/>
  <c r="J2871" i="15"/>
  <c r="G2871" i="15"/>
  <c r="L2871" i="15"/>
  <c r="H2872" i="15"/>
  <c r="J2872" i="15"/>
  <c r="G2872" i="15"/>
  <c r="L2872" i="15"/>
  <c r="H2873" i="15"/>
  <c r="J2873" i="15"/>
  <c r="G2873" i="15"/>
  <c r="L2873" i="15"/>
  <c r="H2874" i="15"/>
  <c r="J2874" i="15"/>
  <c r="G2874" i="15"/>
  <c r="L2874" i="15"/>
  <c r="H2875" i="15"/>
  <c r="J2875" i="15"/>
  <c r="G2875" i="15"/>
  <c r="L2875" i="15"/>
  <c r="H2876" i="15"/>
  <c r="J2876" i="15"/>
  <c r="G2876" i="15"/>
  <c r="L2876" i="15"/>
  <c r="H2877" i="15"/>
  <c r="J2877" i="15"/>
  <c r="G2877" i="15"/>
  <c r="L2877" i="15"/>
  <c r="H2878" i="15"/>
  <c r="J2878" i="15"/>
  <c r="G2878" i="15"/>
  <c r="L2878" i="15"/>
  <c r="H2879" i="15"/>
  <c r="J2879" i="15"/>
  <c r="G2879" i="15"/>
  <c r="L2879" i="15"/>
  <c r="H2880" i="15"/>
  <c r="J2880" i="15"/>
  <c r="G2880" i="15"/>
  <c r="L2880" i="15"/>
  <c r="H2881" i="15"/>
  <c r="J2881" i="15"/>
  <c r="G2881" i="15"/>
  <c r="L2881" i="15"/>
  <c r="H2882" i="15"/>
  <c r="J2882" i="15"/>
  <c r="G2882" i="15"/>
  <c r="L2882" i="15"/>
  <c r="H2883" i="15"/>
  <c r="J2883" i="15"/>
  <c r="G2883" i="15"/>
  <c r="L2883" i="15"/>
  <c r="H2884" i="15"/>
  <c r="J2884" i="15"/>
  <c r="G2884" i="15"/>
  <c r="L2884" i="15"/>
  <c r="H2885" i="15"/>
  <c r="J2885" i="15"/>
  <c r="G2885" i="15"/>
  <c r="L2885" i="15"/>
  <c r="H2886" i="15"/>
  <c r="J2886" i="15"/>
  <c r="G2886" i="15"/>
  <c r="L2886" i="15"/>
  <c r="H2887" i="15"/>
  <c r="J2887" i="15"/>
  <c r="G2887" i="15"/>
  <c r="L2887" i="15"/>
  <c r="H2888" i="15"/>
  <c r="J2888" i="15"/>
  <c r="G2888" i="15"/>
  <c r="L2888" i="15"/>
  <c r="H2889" i="15"/>
  <c r="J2889" i="15"/>
  <c r="G2889" i="15"/>
  <c r="L2889" i="15"/>
  <c r="H2890" i="15"/>
  <c r="J2890" i="15"/>
  <c r="G2890" i="15"/>
  <c r="L2890" i="15"/>
  <c r="H2891" i="15"/>
  <c r="J2891" i="15"/>
  <c r="G2891" i="15"/>
  <c r="L2891" i="15"/>
  <c r="H2892" i="15"/>
  <c r="J2892" i="15"/>
  <c r="G2892" i="15"/>
  <c r="L2892" i="15"/>
  <c r="H2893" i="15"/>
  <c r="J2893" i="15"/>
  <c r="G2893" i="15"/>
  <c r="L2893" i="15"/>
  <c r="H2894" i="15"/>
  <c r="J2894" i="15"/>
  <c r="G2894" i="15"/>
  <c r="L2894" i="15"/>
  <c r="H2895" i="15"/>
  <c r="J2895" i="15"/>
  <c r="G2895" i="15"/>
  <c r="L2895" i="15"/>
  <c r="H2896" i="15"/>
  <c r="J2896" i="15"/>
  <c r="G2896" i="15"/>
  <c r="L2896" i="15"/>
  <c r="H2897" i="15"/>
  <c r="J2897" i="15"/>
  <c r="G2897" i="15"/>
  <c r="L2897" i="15"/>
  <c r="H2898" i="15"/>
  <c r="J2898" i="15"/>
  <c r="G2898" i="15"/>
  <c r="L2898" i="15"/>
  <c r="H2899" i="15"/>
  <c r="J2899" i="15"/>
  <c r="G2899" i="15"/>
  <c r="L2899" i="15"/>
  <c r="H2900" i="15"/>
  <c r="J2900" i="15"/>
  <c r="G2900" i="15"/>
  <c r="L2900" i="15"/>
  <c r="H2901" i="15"/>
  <c r="J2901" i="15"/>
  <c r="G2901" i="15"/>
  <c r="L2901" i="15"/>
  <c r="H2902" i="15"/>
  <c r="J2902" i="15"/>
  <c r="G2902" i="15"/>
  <c r="L2902" i="15"/>
  <c r="H2903" i="15"/>
  <c r="J2903" i="15"/>
  <c r="G2903" i="15"/>
  <c r="L2903" i="15"/>
  <c r="H2904" i="15"/>
  <c r="J2904" i="15"/>
  <c r="G2904" i="15"/>
  <c r="L2904" i="15"/>
  <c r="H2905" i="15"/>
  <c r="J2905" i="15"/>
  <c r="G2905" i="15"/>
  <c r="L2905" i="15"/>
  <c r="H2906" i="15"/>
  <c r="J2906" i="15"/>
  <c r="G2906" i="15"/>
  <c r="L2906" i="15"/>
  <c r="H2907" i="15"/>
  <c r="J2907" i="15"/>
  <c r="G2907" i="15"/>
  <c r="L2907" i="15"/>
  <c r="H2908" i="15"/>
  <c r="J2908" i="15"/>
  <c r="G2908" i="15"/>
  <c r="L2908" i="15"/>
  <c r="H2909" i="15"/>
  <c r="J2909" i="15"/>
  <c r="G2909" i="15"/>
  <c r="L2909" i="15"/>
  <c r="H2910" i="15"/>
  <c r="J2910" i="15"/>
  <c r="G2910" i="15"/>
  <c r="L2910" i="15"/>
  <c r="H2911" i="15"/>
  <c r="J2911" i="15"/>
  <c r="G2911" i="15"/>
  <c r="L2911" i="15"/>
  <c r="H2912" i="15"/>
  <c r="J2912" i="15"/>
  <c r="G2912" i="15"/>
  <c r="L2912" i="15"/>
  <c r="H2913" i="15"/>
  <c r="J2913" i="15"/>
  <c r="G2913" i="15"/>
  <c r="L2913" i="15"/>
  <c r="H2914" i="15"/>
  <c r="J2914" i="15"/>
  <c r="G2914" i="15"/>
  <c r="L2914" i="15"/>
  <c r="H2915" i="15"/>
  <c r="J2915" i="15"/>
  <c r="G2915" i="15"/>
  <c r="L2915" i="15"/>
  <c r="H2916" i="15"/>
  <c r="J2916" i="15"/>
  <c r="G2916" i="15"/>
  <c r="L2916" i="15"/>
  <c r="H2917" i="15"/>
  <c r="J2917" i="15"/>
  <c r="G2917" i="15"/>
  <c r="L2917" i="15"/>
  <c r="H2918" i="15"/>
  <c r="J2918" i="15"/>
  <c r="G2918" i="15"/>
  <c r="L2918" i="15"/>
  <c r="H2919" i="15"/>
  <c r="J2919" i="15"/>
  <c r="G2919" i="15"/>
  <c r="L2919" i="15"/>
  <c r="H2920" i="15"/>
  <c r="J2920" i="15"/>
  <c r="G2920" i="15"/>
  <c r="L2920" i="15"/>
  <c r="H2921" i="15"/>
  <c r="J2921" i="15"/>
  <c r="G2921" i="15"/>
  <c r="L2921" i="15"/>
  <c r="H2922" i="15"/>
  <c r="J2922" i="15"/>
  <c r="G2922" i="15"/>
  <c r="L2922" i="15"/>
  <c r="H2923" i="15"/>
  <c r="J2923" i="15"/>
  <c r="G2923" i="15"/>
  <c r="L2923" i="15"/>
  <c r="H2924" i="15"/>
  <c r="J2924" i="15"/>
  <c r="G2924" i="15"/>
  <c r="L2924" i="15"/>
  <c r="H2925" i="15"/>
  <c r="J2925" i="15"/>
  <c r="G2925" i="15"/>
  <c r="L2925" i="15"/>
  <c r="H2926" i="15"/>
  <c r="J2926" i="15"/>
  <c r="G2926" i="15"/>
  <c r="L2926" i="15"/>
  <c r="H2927" i="15"/>
  <c r="J2927" i="15"/>
  <c r="G2927" i="15"/>
  <c r="L2927" i="15"/>
  <c r="H2928" i="15"/>
  <c r="J2928" i="15"/>
  <c r="G2928" i="15"/>
  <c r="L2928" i="15"/>
  <c r="H2929" i="15"/>
  <c r="J2929" i="15"/>
  <c r="G2929" i="15"/>
  <c r="L2929" i="15"/>
  <c r="H2930" i="15"/>
  <c r="J2930" i="15"/>
  <c r="G2930" i="15"/>
  <c r="L2930" i="15"/>
  <c r="H2931" i="15"/>
  <c r="J2931" i="15"/>
  <c r="G2931" i="15"/>
  <c r="L2931" i="15"/>
  <c r="H2932" i="15"/>
  <c r="J2932" i="15"/>
  <c r="G2932" i="15"/>
  <c r="L2932" i="15"/>
  <c r="H2933" i="15"/>
  <c r="J2933" i="15"/>
  <c r="G2933" i="15"/>
  <c r="L2933" i="15"/>
  <c r="H2934" i="15"/>
  <c r="J2934" i="15"/>
  <c r="G2934" i="15"/>
  <c r="L2934" i="15"/>
  <c r="H2935" i="15"/>
  <c r="J2935" i="15"/>
  <c r="G2935" i="15"/>
  <c r="L2935" i="15"/>
  <c r="H2936" i="15"/>
  <c r="J2936" i="15"/>
  <c r="G2936" i="15"/>
  <c r="L2936" i="15"/>
  <c r="H2937" i="15"/>
  <c r="J2937" i="15"/>
  <c r="G2937" i="15"/>
  <c r="L2937" i="15"/>
  <c r="H2938" i="15"/>
  <c r="J2938" i="15"/>
  <c r="G2938" i="15"/>
  <c r="L2938" i="15"/>
  <c r="H2939" i="15"/>
  <c r="J2939" i="15"/>
  <c r="G2939" i="15"/>
  <c r="L2939" i="15"/>
  <c r="H2940" i="15"/>
  <c r="J2940" i="15"/>
  <c r="G2940" i="15"/>
  <c r="L2940" i="15"/>
  <c r="H2941" i="15"/>
  <c r="J2941" i="15"/>
  <c r="G2941" i="15"/>
  <c r="L2941" i="15"/>
  <c r="H2942" i="15"/>
  <c r="J2942" i="15"/>
  <c r="G2942" i="15"/>
  <c r="L2942" i="15"/>
  <c r="H2943" i="15"/>
  <c r="J2943" i="15"/>
  <c r="G2943" i="15"/>
  <c r="L2943" i="15"/>
  <c r="H2944" i="15"/>
  <c r="J2944" i="15"/>
  <c r="G2944" i="15"/>
  <c r="L2944" i="15"/>
  <c r="H2945" i="15"/>
  <c r="J2945" i="15"/>
  <c r="G2945" i="15"/>
  <c r="L2945" i="15"/>
  <c r="H2946" i="15"/>
  <c r="J2946" i="15"/>
  <c r="G2946" i="15"/>
  <c r="L2946" i="15"/>
  <c r="H2947" i="15"/>
  <c r="J2947" i="15"/>
  <c r="G2947" i="15"/>
  <c r="L2947" i="15"/>
  <c r="H2948" i="15"/>
  <c r="J2948" i="15"/>
  <c r="G2948" i="15"/>
  <c r="L2948" i="15"/>
  <c r="H2949" i="15"/>
  <c r="J2949" i="15"/>
  <c r="G2949" i="15"/>
  <c r="L2949" i="15"/>
  <c r="H2950" i="15"/>
  <c r="J2950" i="15"/>
  <c r="G2950" i="15"/>
  <c r="L2950" i="15"/>
  <c r="H2951" i="15"/>
  <c r="J2951" i="15"/>
  <c r="G2951" i="15"/>
  <c r="L2951" i="15"/>
  <c r="H2952" i="15"/>
  <c r="J2952" i="15"/>
  <c r="G2952" i="15"/>
  <c r="L2952" i="15"/>
  <c r="H2953" i="15"/>
  <c r="J2953" i="15"/>
  <c r="G2953" i="15"/>
  <c r="L2953" i="15"/>
  <c r="H2954" i="15"/>
  <c r="J2954" i="15"/>
  <c r="G2954" i="15"/>
  <c r="L2954" i="15"/>
  <c r="H2955" i="15"/>
  <c r="J2955" i="15"/>
  <c r="G2955" i="15"/>
  <c r="L2955" i="15"/>
  <c r="H2956" i="15"/>
  <c r="J2956" i="15"/>
  <c r="G2956" i="15"/>
  <c r="L2956" i="15"/>
  <c r="H2957" i="15"/>
  <c r="J2957" i="15"/>
  <c r="G2957" i="15"/>
  <c r="L2957" i="15"/>
  <c r="H2958" i="15"/>
  <c r="J2958" i="15"/>
  <c r="G2958" i="15"/>
  <c r="L2958" i="15"/>
  <c r="H2959" i="15"/>
  <c r="J2959" i="15"/>
  <c r="G2959" i="15"/>
  <c r="L2959" i="15"/>
  <c r="H2960" i="15"/>
  <c r="J2960" i="15"/>
  <c r="G2960" i="15"/>
  <c r="L2960" i="15"/>
  <c r="H2961" i="15"/>
  <c r="J2961" i="15"/>
  <c r="G2961" i="15"/>
  <c r="L2961" i="15"/>
  <c r="H2962" i="15"/>
  <c r="J2962" i="15"/>
  <c r="G2962" i="15"/>
  <c r="L2962" i="15"/>
  <c r="H2963" i="15"/>
  <c r="J2963" i="15"/>
  <c r="G2963" i="15"/>
  <c r="L2963" i="15"/>
  <c r="H2964" i="15"/>
  <c r="J2964" i="15"/>
  <c r="G2964" i="15"/>
  <c r="L2964" i="15"/>
  <c r="H2965" i="15"/>
  <c r="J2965" i="15"/>
  <c r="G2965" i="15"/>
  <c r="L2965" i="15"/>
  <c r="H2966" i="15"/>
  <c r="J2966" i="15"/>
  <c r="G2966" i="15"/>
  <c r="L2966" i="15"/>
  <c r="H2967" i="15"/>
  <c r="J2967" i="15"/>
  <c r="G2967" i="15"/>
  <c r="L2967" i="15"/>
  <c r="H2968" i="15"/>
  <c r="J2968" i="15"/>
  <c r="G2968" i="15"/>
  <c r="L2968" i="15"/>
  <c r="H2969" i="15"/>
  <c r="J2969" i="15"/>
  <c r="G2969" i="15"/>
  <c r="L2969" i="15"/>
  <c r="H2970" i="15"/>
  <c r="J2970" i="15"/>
  <c r="G2970" i="15"/>
  <c r="L2970" i="15"/>
  <c r="H2971" i="15"/>
  <c r="J2971" i="15"/>
  <c r="G2971" i="15"/>
  <c r="L2971" i="15"/>
  <c r="H2972" i="15"/>
  <c r="J2972" i="15"/>
  <c r="G2972" i="15"/>
  <c r="L2972" i="15"/>
  <c r="H2973" i="15"/>
  <c r="J2973" i="15"/>
  <c r="G2973" i="15"/>
  <c r="L2973" i="15"/>
  <c r="H2974" i="15"/>
  <c r="J2974" i="15"/>
  <c r="G2974" i="15"/>
  <c r="L2974" i="15"/>
  <c r="H2975" i="15"/>
  <c r="J2975" i="15"/>
  <c r="G2975" i="15"/>
  <c r="L2975" i="15"/>
  <c r="H2976" i="15"/>
  <c r="J2976" i="15"/>
  <c r="G2976" i="15"/>
  <c r="L2976" i="15"/>
  <c r="H2977" i="15"/>
  <c r="J2977" i="15"/>
  <c r="G2977" i="15"/>
  <c r="L2977" i="15"/>
  <c r="H2978" i="15"/>
  <c r="J2978" i="15"/>
  <c r="G2978" i="15"/>
  <c r="L2978" i="15"/>
  <c r="H2979" i="15"/>
  <c r="J2979" i="15"/>
  <c r="G2979" i="15"/>
  <c r="L2979" i="15"/>
  <c r="H2980" i="15"/>
  <c r="J2980" i="15"/>
  <c r="G2980" i="15"/>
  <c r="L2980" i="15"/>
  <c r="H2981" i="15"/>
  <c r="J2981" i="15"/>
  <c r="G2981" i="15"/>
  <c r="L2981" i="15"/>
  <c r="H2982" i="15"/>
  <c r="J2982" i="15"/>
  <c r="G2982" i="15"/>
  <c r="L2982" i="15"/>
  <c r="H2983" i="15"/>
  <c r="J2983" i="15"/>
  <c r="G2983" i="15"/>
  <c r="L2983" i="15"/>
  <c r="H2984" i="15"/>
  <c r="J2984" i="15"/>
  <c r="G2984" i="15"/>
  <c r="L2984" i="15"/>
  <c r="H2985" i="15"/>
  <c r="J2985" i="15"/>
  <c r="G2985" i="15"/>
  <c r="L2985" i="15"/>
  <c r="H2986" i="15"/>
  <c r="J2986" i="15"/>
  <c r="G2986" i="15"/>
  <c r="L2986" i="15"/>
  <c r="H2987" i="15"/>
  <c r="J2987" i="15"/>
  <c r="G2987" i="15"/>
  <c r="L2987" i="15"/>
  <c r="H2988" i="15"/>
  <c r="J2988" i="15"/>
  <c r="G2988" i="15"/>
  <c r="L2988" i="15"/>
  <c r="H2989" i="15"/>
  <c r="J2989" i="15"/>
  <c r="G2989" i="15"/>
  <c r="L2989" i="15"/>
  <c r="H2990" i="15"/>
  <c r="J2990" i="15"/>
  <c r="G2990" i="15"/>
  <c r="L2990" i="15"/>
  <c r="H2991" i="15"/>
  <c r="J2991" i="15"/>
  <c r="G2991" i="15"/>
  <c r="L2991" i="15"/>
  <c r="H2992" i="15"/>
  <c r="J2992" i="15"/>
  <c r="G2992" i="15"/>
  <c r="L2992" i="15"/>
  <c r="H2993" i="15"/>
  <c r="J2993" i="15"/>
  <c r="G2993" i="15"/>
  <c r="L2993" i="15"/>
  <c r="H2994" i="15"/>
  <c r="J2994" i="15"/>
  <c r="G2994" i="15"/>
  <c r="L2994" i="15"/>
  <c r="H2995" i="15"/>
  <c r="J2995" i="15"/>
  <c r="G2995" i="15"/>
  <c r="L2995" i="15"/>
  <c r="H2996" i="15"/>
  <c r="J2996" i="15"/>
  <c r="G2996" i="15"/>
  <c r="L2996" i="15"/>
  <c r="H2997" i="15"/>
  <c r="J2997" i="15"/>
  <c r="G2997" i="15"/>
  <c r="L2997" i="15"/>
  <c r="H2998" i="15"/>
  <c r="J2998" i="15"/>
  <c r="G2998" i="15"/>
  <c r="L2998" i="15"/>
  <c r="H2999" i="15"/>
  <c r="J2999" i="15"/>
  <c r="G2999" i="15"/>
  <c r="L2999" i="15"/>
  <c r="H3000" i="15"/>
  <c r="J3000" i="15"/>
  <c r="G3000" i="15"/>
  <c r="L3000" i="15"/>
  <c r="H3001" i="15"/>
  <c r="J3001" i="15"/>
  <c r="G3001" i="15"/>
  <c r="L3001" i="15"/>
  <c r="H3002" i="15"/>
  <c r="J3002" i="15"/>
  <c r="G3002" i="15"/>
  <c r="L3002" i="15"/>
  <c r="H3003" i="15"/>
  <c r="J3003" i="15"/>
  <c r="G3003" i="15"/>
  <c r="L3003" i="15"/>
  <c r="H3004" i="15"/>
  <c r="J3004" i="15"/>
  <c r="G3004" i="15"/>
  <c r="L3004" i="15"/>
  <c r="H3005" i="15"/>
  <c r="J3005" i="15"/>
  <c r="G3005" i="15"/>
  <c r="L3005" i="15"/>
  <c r="H3006" i="15"/>
  <c r="J3006" i="15"/>
  <c r="G3006" i="15"/>
  <c r="L3006" i="15"/>
  <c r="H3007" i="15"/>
  <c r="J3007" i="15"/>
  <c r="G3007" i="15"/>
  <c r="L3007" i="15"/>
  <c r="H3008" i="15"/>
  <c r="J3008" i="15"/>
  <c r="G3008" i="15"/>
  <c r="L3008" i="15"/>
  <c r="H3009" i="15"/>
  <c r="J3009" i="15"/>
  <c r="G3009" i="15"/>
  <c r="L3009" i="15"/>
  <c r="H3010" i="15"/>
  <c r="J3010" i="15"/>
  <c r="G3010" i="15"/>
  <c r="L3010" i="15"/>
  <c r="H3011" i="15"/>
  <c r="J3011" i="15"/>
  <c r="G3011" i="15"/>
  <c r="L3011" i="15"/>
  <c r="H3012" i="15"/>
  <c r="J3012" i="15"/>
  <c r="G3012" i="15"/>
  <c r="L3012" i="15"/>
  <c r="H3013" i="15"/>
  <c r="J3013" i="15"/>
  <c r="G3013" i="15"/>
  <c r="L3013" i="15"/>
  <c r="H3014" i="15"/>
  <c r="J3014" i="15"/>
  <c r="G3014" i="15"/>
  <c r="L3014" i="15"/>
  <c r="H3015" i="15"/>
  <c r="J3015" i="15"/>
  <c r="G3015" i="15"/>
  <c r="L3015" i="15"/>
  <c r="H3016" i="15"/>
  <c r="J3016" i="15"/>
  <c r="G3016" i="15"/>
  <c r="L3016" i="15"/>
  <c r="H3017" i="15"/>
  <c r="J3017" i="15"/>
  <c r="G3017" i="15"/>
  <c r="L3017" i="15"/>
  <c r="H3018" i="15"/>
  <c r="J3018" i="15"/>
  <c r="G3018" i="15"/>
  <c r="L3018" i="15"/>
  <c r="H3019" i="15"/>
  <c r="J3019" i="15"/>
  <c r="G3019" i="15"/>
  <c r="L3019" i="15"/>
  <c r="H3020" i="15"/>
  <c r="J3020" i="15"/>
  <c r="G3020" i="15"/>
  <c r="L3020" i="15"/>
  <c r="H3021" i="15"/>
  <c r="J3021" i="15"/>
  <c r="G3021" i="15"/>
  <c r="L3021" i="15"/>
  <c r="H3022" i="15"/>
  <c r="J3022" i="15"/>
  <c r="G3022" i="15"/>
  <c r="L3022" i="15"/>
  <c r="H3023" i="15"/>
  <c r="J3023" i="15"/>
  <c r="G3023" i="15"/>
  <c r="L3023" i="15"/>
  <c r="H3024" i="15"/>
  <c r="J3024" i="15"/>
  <c r="G3024" i="15"/>
  <c r="L3024" i="15"/>
  <c r="H3025" i="15"/>
  <c r="J3025" i="15"/>
  <c r="G3025" i="15"/>
  <c r="L3025" i="15"/>
  <c r="H3026" i="15"/>
  <c r="J3026" i="15"/>
  <c r="G3026" i="15"/>
  <c r="L3026" i="15"/>
  <c r="H3027" i="15"/>
  <c r="J3027" i="15"/>
  <c r="G3027" i="15"/>
  <c r="L3027" i="15"/>
  <c r="H3028" i="15"/>
  <c r="J3028" i="15"/>
  <c r="G3028" i="15"/>
  <c r="L3028" i="15"/>
  <c r="H3029" i="15"/>
  <c r="J3029" i="15"/>
  <c r="G3029" i="15"/>
  <c r="L3029" i="15"/>
  <c r="H3030" i="15"/>
  <c r="J3030" i="15"/>
  <c r="G3030" i="15"/>
  <c r="L3030" i="15"/>
  <c r="H3031" i="15"/>
  <c r="J3031" i="15"/>
  <c r="G3031" i="15"/>
  <c r="L3031" i="15"/>
  <c r="H3032" i="15"/>
  <c r="J3032" i="15"/>
  <c r="G3032" i="15"/>
  <c r="L3032" i="15"/>
  <c r="H3033" i="15"/>
  <c r="J3033" i="15"/>
  <c r="G3033" i="15"/>
  <c r="L3033" i="15"/>
  <c r="H3034" i="15"/>
  <c r="J3034" i="15"/>
  <c r="G3034" i="15"/>
  <c r="L3034" i="15"/>
  <c r="H3035" i="15"/>
  <c r="J3035" i="15"/>
  <c r="G3035" i="15"/>
  <c r="L3035" i="15"/>
  <c r="H3036" i="15"/>
  <c r="J3036" i="15"/>
  <c r="G3036" i="15"/>
  <c r="L3036" i="15"/>
  <c r="H3037" i="15"/>
  <c r="J3037" i="15"/>
  <c r="G3037" i="15"/>
  <c r="L3037" i="15"/>
  <c r="H3038" i="15"/>
  <c r="J3038" i="15"/>
  <c r="G3038" i="15"/>
  <c r="L3038" i="15"/>
  <c r="H3039" i="15"/>
  <c r="J3039" i="15"/>
  <c r="G3039" i="15"/>
  <c r="L3039" i="15"/>
  <c r="H3040" i="15"/>
  <c r="J3040" i="15"/>
  <c r="G3040" i="15"/>
  <c r="L3040" i="15"/>
  <c r="H3041" i="15"/>
  <c r="J3041" i="15"/>
  <c r="G3041" i="15"/>
  <c r="L3041" i="15"/>
  <c r="H3042" i="15"/>
  <c r="J3042" i="15"/>
  <c r="G3042" i="15"/>
  <c r="L3042" i="15"/>
  <c r="H3043" i="15"/>
  <c r="J3043" i="15"/>
  <c r="G3043" i="15"/>
  <c r="L3043" i="15"/>
  <c r="H3044" i="15"/>
  <c r="J3044" i="15"/>
  <c r="G3044" i="15"/>
  <c r="L3044" i="15"/>
  <c r="H3045" i="15"/>
  <c r="J3045" i="15"/>
  <c r="G3045" i="15"/>
  <c r="L3045" i="15"/>
  <c r="H3046" i="15"/>
  <c r="J3046" i="15"/>
  <c r="G3046" i="15"/>
  <c r="L3046" i="15"/>
  <c r="H3047" i="15"/>
  <c r="J3047" i="15"/>
  <c r="G3047" i="15"/>
  <c r="L3047" i="15"/>
  <c r="H3048" i="15"/>
  <c r="J3048" i="15"/>
  <c r="G3048" i="15"/>
  <c r="L3048" i="15"/>
  <c r="H3049" i="15"/>
  <c r="J3049" i="15"/>
  <c r="G3049" i="15"/>
  <c r="L3049" i="15"/>
  <c r="H3050" i="15"/>
  <c r="J3050" i="15"/>
  <c r="G3050" i="15"/>
  <c r="L3050" i="15"/>
  <c r="H3051" i="15"/>
  <c r="J3051" i="15"/>
  <c r="G3051" i="15"/>
  <c r="L3051" i="15"/>
  <c r="H3052" i="15"/>
  <c r="J3052" i="15"/>
  <c r="G3052" i="15"/>
  <c r="L3052" i="15"/>
  <c r="H3053" i="15"/>
  <c r="J3053" i="15"/>
  <c r="G3053" i="15"/>
  <c r="L3053" i="15"/>
  <c r="H3054" i="15"/>
  <c r="J3054" i="15"/>
  <c r="G3054" i="15"/>
  <c r="L3054" i="15"/>
  <c r="H3055" i="15"/>
  <c r="J3055" i="15"/>
  <c r="G3055" i="15"/>
  <c r="L3055" i="15"/>
  <c r="H3056" i="15"/>
  <c r="J3056" i="15"/>
  <c r="G3056" i="15"/>
  <c r="L3056" i="15"/>
  <c r="H3057" i="15"/>
  <c r="J3057" i="15"/>
  <c r="G3057" i="15"/>
  <c r="L3057" i="15"/>
  <c r="H3058" i="15"/>
  <c r="J3058" i="15"/>
  <c r="G3058" i="15"/>
  <c r="L3058" i="15"/>
  <c r="H3059" i="15"/>
  <c r="J3059" i="15"/>
  <c r="G3059" i="15"/>
  <c r="L3059" i="15"/>
  <c r="H3060" i="15"/>
  <c r="J3060" i="15"/>
  <c r="G3060" i="15"/>
  <c r="L3060" i="15"/>
  <c r="H3061" i="15"/>
  <c r="J3061" i="15"/>
  <c r="G3061" i="15"/>
  <c r="L3061" i="15"/>
  <c r="H3062" i="15"/>
  <c r="J3062" i="15"/>
  <c r="G3062" i="15"/>
  <c r="L3062" i="15"/>
  <c r="H3063" i="15"/>
  <c r="J3063" i="15"/>
  <c r="G3063" i="15"/>
  <c r="L3063" i="15"/>
  <c r="H3064" i="15"/>
  <c r="J3064" i="15"/>
  <c r="G3064" i="15"/>
  <c r="L3064" i="15"/>
  <c r="H3065" i="15"/>
  <c r="J3065" i="15"/>
  <c r="G3065" i="15"/>
  <c r="L3065" i="15"/>
  <c r="H3066" i="15"/>
  <c r="J3066" i="15"/>
  <c r="G3066" i="15"/>
  <c r="L3066" i="15"/>
  <c r="H3067" i="15"/>
  <c r="J3067" i="15"/>
  <c r="G3067" i="15"/>
  <c r="L3067" i="15"/>
  <c r="H3068" i="15"/>
  <c r="J3068" i="15"/>
  <c r="G3068" i="15"/>
  <c r="L3068" i="15"/>
  <c r="H3069" i="15"/>
  <c r="J3069" i="15"/>
  <c r="G3069" i="15"/>
  <c r="L3069" i="15"/>
  <c r="H3070" i="15"/>
  <c r="J3070" i="15"/>
  <c r="G3070" i="15"/>
  <c r="L3070" i="15"/>
  <c r="H3071" i="15"/>
  <c r="J3071" i="15"/>
  <c r="G3071" i="15"/>
  <c r="L3071" i="15"/>
  <c r="H3072" i="15"/>
  <c r="J3072" i="15"/>
  <c r="G3072" i="15"/>
  <c r="L3072" i="15"/>
  <c r="H3073" i="15"/>
  <c r="J3073" i="15"/>
  <c r="G3073" i="15"/>
  <c r="L3073" i="15"/>
  <c r="H3074" i="15"/>
  <c r="J3074" i="15"/>
  <c r="G3074" i="15"/>
  <c r="L3074" i="15"/>
  <c r="H3075" i="15"/>
  <c r="J3075" i="15"/>
  <c r="G3075" i="15"/>
  <c r="L3075" i="15"/>
  <c r="H3076" i="15"/>
  <c r="J3076" i="15"/>
  <c r="G3076" i="15"/>
  <c r="L3076" i="15"/>
  <c r="H3077" i="15"/>
  <c r="J3077" i="15"/>
  <c r="G3077" i="15"/>
  <c r="L3077" i="15"/>
  <c r="H3078" i="15"/>
  <c r="J3078" i="15"/>
  <c r="G3078" i="15"/>
  <c r="L3078" i="15"/>
  <c r="H3079" i="15"/>
  <c r="J3079" i="15"/>
  <c r="G3079" i="15"/>
  <c r="L3079" i="15"/>
  <c r="H3080" i="15"/>
  <c r="J3080" i="15"/>
  <c r="G3080" i="15"/>
  <c r="L3080" i="15"/>
  <c r="H3081" i="15"/>
  <c r="J3081" i="15"/>
  <c r="G3081" i="15"/>
  <c r="L3081" i="15"/>
  <c r="H3082" i="15"/>
  <c r="J3082" i="15"/>
  <c r="G3082" i="15"/>
  <c r="L3082" i="15"/>
  <c r="H3083" i="15"/>
  <c r="J3083" i="15"/>
  <c r="G3083" i="15"/>
  <c r="L3083" i="15"/>
  <c r="H3084" i="15"/>
  <c r="J3084" i="15"/>
  <c r="G3084" i="15"/>
  <c r="L3084" i="15"/>
  <c r="H3085" i="15"/>
  <c r="J3085" i="15"/>
  <c r="G3085" i="15"/>
  <c r="L3085" i="15"/>
  <c r="H3086" i="15"/>
  <c r="J3086" i="15"/>
  <c r="G3086" i="15"/>
  <c r="L3086" i="15"/>
  <c r="H3087" i="15"/>
  <c r="J3087" i="15"/>
  <c r="G3087" i="15"/>
  <c r="L3087" i="15"/>
  <c r="H3088" i="15"/>
  <c r="J3088" i="15"/>
  <c r="G3088" i="15"/>
  <c r="L3088" i="15"/>
  <c r="H3089" i="15"/>
  <c r="J3089" i="15"/>
  <c r="G3089" i="15"/>
  <c r="L3089" i="15"/>
  <c r="H3090" i="15"/>
  <c r="J3090" i="15"/>
  <c r="G3090" i="15"/>
  <c r="L3090" i="15"/>
  <c r="H3091" i="15"/>
  <c r="J3091" i="15"/>
  <c r="G3091" i="15"/>
  <c r="L3091" i="15"/>
  <c r="H3092" i="15"/>
  <c r="J3092" i="15"/>
  <c r="G3092" i="15"/>
  <c r="L3092" i="15"/>
  <c r="H3093" i="15"/>
  <c r="J3093" i="15"/>
  <c r="G3093" i="15"/>
  <c r="L3093" i="15"/>
  <c r="H3094" i="15"/>
  <c r="J3094" i="15"/>
  <c r="G3094" i="15"/>
  <c r="L3094" i="15"/>
  <c r="H3095" i="15"/>
  <c r="J3095" i="15"/>
  <c r="G3095" i="15"/>
  <c r="L3095" i="15"/>
  <c r="H3096" i="15"/>
  <c r="J3096" i="15"/>
  <c r="G3096" i="15"/>
  <c r="L3096" i="15"/>
  <c r="H3097" i="15"/>
  <c r="J3097" i="15"/>
  <c r="G3097" i="15"/>
  <c r="L3097" i="15"/>
  <c r="H3098" i="15"/>
  <c r="J3098" i="15"/>
  <c r="G3098" i="15"/>
  <c r="L3098" i="15"/>
  <c r="H3099" i="15"/>
  <c r="J3099" i="15"/>
  <c r="G3099" i="15"/>
  <c r="L3099" i="15"/>
  <c r="H3100" i="15"/>
  <c r="J3100" i="15"/>
  <c r="G3100" i="15"/>
  <c r="L3100" i="15"/>
  <c r="H3101" i="15"/>
  <c r="J3101" i="15"/>
  <c r="G3101" i="15"/>
  <c r="L3101" i="15"/>
  <c r="H3102" i="15"/>
  <c r="J3102" i="15"/>
  <c r="G3102" i="15"/>
  <c r="L3102" i="15"/>
  <c r="H3103" i="15"/>
  <c r="J3103" i="15"/>
  <c r="G3103" i="15"/>
  <c r="L3103" i="15"/>
  <c r="H3104" i="15"/>
  <c r="J3104" i="15"/>
  <c r="G3104" i="15"/>
  <c r="L3104" i="15"/>
  <c r="H3105" i="15"/>
  <c r="J3105" i="15"/>
  <c r="G3105" i="15"/>
  <c r="L3105" i="15"/>
  <c r="H3106" i="15"/>
  <c r="J3106" i="15"/>
  <c r="G3106" i="15"/>
  <c r="L3106" i="15"/>
  <c r="H3107" i="15"/>
  <c r="J3107" i="15"/>
  <c r="G3107" i="15"/>
  <c r="L3107" i="15"/>
  <c r="H3108" i="15"/>
  <c r="J3108" i="15"/>
  <c r="G3108" i="15"/>
  <c r="L3108" i="15"/>
  <c r="H3109" i="15"/>
  <c r="J3109" i="15"/>
  <c r="G3109" i="15"/>
  <c r="L3109" i="15"/>
  <c r="H3110" i="15"/>
  <c r="J3110" i="15"/>
  <c r="G3110" i="15"/>
  <c r="L3110" i="15"/>
  <c r="H3111" i="15"/>
  <c r="J3111" i="15"/>
  <c r="G3111" i="15"/>
  <c r="L3111" i="15"/>
  <c r="H3112" i="15"/>
  <c r="J3112" i="15"/>
  <c r="G3112" i="15"/>
  <c r="L3112" i="15"/>
  <c r="H3113" i="15"/>
  <c r="J3113" i="15"/>
  <c r="G3113" i="15"/>
  <c r="L3113" i="15"/>
  <c r="H3114" i="15"/>
  <c r="J3114" i="15"/>
  <c r="G3114" i="15"/>
  <c r="L3114" i="15"/>
  <c r="H3115" i="15"/>
  <c r="J3115" i="15"/>
  <c r="G3115" i="15"/>
  <c r="L3115" i="15"/>
  <c r="H3116" i="15"/>
  <c r="J3116" i="15"/>
  <c r="G3116" i="15"/>
  <c r="L3116" i="15"/>
  <c r="H3117" i="15"/>
  <c r="J3117" i="15"/>
  <c r="G3117" i="15"/>
  <c r="L3117" i="15"/>
  <c r="H3118" i="15"/>
  <c r="J3118" i="15"/>
  <c r="G3118" i="15"/>
  <c r="L3118" i="15"/>
  <c r="H3119" i="15"/>
  <c r="J3119" i="15"/>
  <c r="G3119" i="15"/>
  <c r="L3119" i="15"/>
  <c r="H3120" i="15"/>
  <c r="J3120" i="15"/>
  <c r="G3120" i="15"/>
  <c r="L3120" i="15"/>
  <c r="H3121" i="15"/>
  <c r="J3121" i="15"/>
  <c r="G3121" i="15"/>
  <c r="L3121" i="15"/>
  <c r="H3122" i="15"/>
  <c r="J3122" i="15"/>
  <c r="G3122" i="15"/>
  <c r="L3122" i="15"/>
  <c r="H3123" i="15"/>
  <c r="J3123" i="15"/>
  <c r="G3123" i="15"/>
  <c r="L3123" i="15"/>
  <c r="H3124" i="15"/>
  <c r="J3124" i="15"/>
  <c r="G3124" i="15"/>
  <c r="L3124" i="15"/>
  <c r="H3125" i="15"/>
  <c r="J3125" i="15"/>
  <c r="G3125" i="15"/>
  <c r="L3125" i="15"/>
  <c r="H3126" i="15"/>
  <c r="J3126" i="15"/>
  <c r="G3126" i="15"/>
  <c r="L3126" i="15"/>
  <c r="H3127" i="15"/>
  <c r="J3127" i="15"/>
  <c r="G3127" i="15"/>
  <c r="L3127" i="15"/>
  <c r="H3128" i="15"/>
  <c r="J3128" i="15"/>
  <c r="G3128" i="15"/>
  <c r="L3128" i="15"/>
  <c r="H3129" i="15"/>
  <c r="J3129" i="15"/>
  <c r="G3129" i="15"/>
  <c r="L3129" i="15"/>
  <c r="H3130" i="15"/>
  <c r="J3130" i="15"/>
  <c r="G3130" i="15"/>
  <c r="L3130" i="15"/>
  <c r="H3131" i="15"/>
  <c r="J3131" i="15"/>
  <c r="G3131" i="15"/>
  <c r="L3131" i="15"/>
  <c r="H3132" i="15"/>
  <c r="J3132" i="15"/>
  <c r="G3132" i="15"/>
  <c r="L3132" i="15"/>
  <c r="H3133" i="15"/>
  <c r="J3133" i="15"/>
  <c r="G3133" i="15"/>
  <c r="L3133" i="15"/>
  <c r="H3134" i="15"/>
  <c r="J3134" i="15"/>
  <c r="G3134" i="15"/>
  <c r="L3134" i="15"/>
  <c r="H3135" i="15"/>
  <c r="J3135" i="15"/>
  <c r="G3135" i="15"/>
  <c r="L3135" i="15"/>
  <c r="H3136" i="15"/>
  <c r="J3136" i="15"/>
  <c r="G3136" i="15"/>
  <c r="L3136" i="15"/>
  <c r="H3137" i="15"/>
  <c r="J3137" i="15"/>
  <c r="G3137" i="15"/>
  <c r="L3137" i="15"/>
  <c r="H3138" i="15"/>
  <c r="J3138" i="15"/>
  <c r="G3138" i="15"/>
  <c r="L3138" i="15"/>
  <c r="H3139" i="15"/>
  <c r="J3139" i="15"/>
  <c r="G3139" i="15"/>
  <c r="L3139" i="15"/>
  <c r="H3140" i="15"/>
  <c r="J3140" i="15"/>
  <c r="G3140" i="15"/>
  <c r="L3140" i="15"/>
  <c r="H3141" i="15"/>
  <c r="J3141" i="15"/>
  <c r="G3141" i="15"/>
  <c r="L3141" i="15"/>
  <c r="H3142" i="15"/>
  <c r="J3142" i="15"/>
  <c r="G3142" i="15"/>
  <c r="L3142" i="15"/>
  <c r="H3143" i="15"/>
  <c r="J3143" i="15"/>
  <c r="G3143" i="15"/>
  <c r="L3143" i="15"/>
  <c r="H3144" i="15"/>
  <c r="J3144" i="15"/>
  <c r="G3144" i="15"/>
  <c r="L3144" i="15"/>
  <c r="H3145" i="15"/>
  <c r="J3145" i="15"/>
  <c r="G3145" i="15"/>
  <c r="L3145" i="15"/>
  <c r="H3146" i="15"/>
  <c r="J3146" i="15"/>
  <c r="G3146" i="15"/>
  <c r="L3146" i="15"/>
  <c r="H3147" i="15"/>
  <c r="J3147" i="15"/>
  <c r="G3147" i="15"/>
  <c r="L3147" i="15"/>
  <c r="H3148" i="15"/>
  <c r="J3148" i="15"/>
  <c r="G3148" i="15"/>
  <c r="L3148" i="15"/>
  <c r="H3149" i="15"/>
  <c r="J3149" i="15"/>
  <c r="G3149" i="15"/>
  <c r="L3149" i="15"/>
  <c r="H3150" i="15"/>
  <c r="J3150" i="15"/>
  <c r="G3150" i="15"/>
  <c r="L3150" i="15"/>
  <c r="H3151" i="15"/>
  <c r="J3151" i="15"/>
  <c r="G3151" i="15"/>
  <c r="L3151" i="15"/>
  <c r="H3152" i="15"/>
  <c r="J3152" i="15"/>
  <c r="G3152" i="15"/>
  <c r="L3152" i="15"/>
  <c r="H3153" i="15"/>
  <c r="J3153" i="15"/>
  <c r="G3153" i="15"/>
  <c r="L3153" i="15"/>
  <c r="H3154" i="15"/>
  <c r="J3154" i="15"/>
  <c r="G3154" i="15"/>
  <c r="L3154" i="15"/>
  <c r="H3155" i="15"/>
  <c r="J3155" i="15"/>
  <c r="G3155" i="15"/>
  <c r="L3155" i="15"/>
  <c r="H3156" i="15"/>
  <c r="J3156" i="15"/>
  <c r="G3156" i="15"/>
  <c r="L3156" i="15"/>
  <c r="H3157" i="15"/>
  <c r="J3157" i="15"/>
  <c r="G3157" i="15"/>
  <c r="L3157" i="15"/>
  <c r="H3158" i="15"/>
  <c r="J3158" i="15"/>
  <c r="G3158" i="15"/>
  <c r="L3158" i="15"/>
  <c r="H3159" i="15"/>
  <c r="J3159" i="15"/>
  <c r="G3159" i="15"/>
  <c r="L3159" i="15"/>
  <c r="H3160" i="15"/>
  <c r="J3160" i="15"/>
  <c r="G3160" i="15"/>
  <c r="L3160" i="15"/>
  <c r="H3161" i="15"/>
  <c r="J3161" i="15"/>
  <c r="G3161" i="15"/>
  <c r="L3161" i="15"/>
  <c r="H3162" i="15"/>
  <c r="J3162" i="15"/>
  <c r="G3162" i="15"/>
  <c r="L3162" i="15"/>
  <c r="H3163" i="15"/>
  <c r="J3163" i="15"/>
  <c r="G3163" i="15"/>
  <c r="L3163" i="15"/>
  <c r="H3164" i="15"/>
  <c r="J3164" i="15"/>
  <c r="G3164" i="15"/>
  <c r="L3164" i="15"/>
  <c r="H3165" i="15"/>
  <c r="J3165" i="15"/>
  <c r="G3165" i="15"/>
  <c r="L3165" i="15"/>
  <c r="H3166" i="15"/>
  <c r="J3166" i="15"/>
  <c r="G3166" i="15"/>
  <c r="L3166" i="15"/>
  <c r="H3167" i="15"/>
  <c r="J3167" i="15"/>
  <c r="G3167" i="15"/>
  <c r="L3167" i="15"/>
  <c r="H3168" i="15"/>
  <c r="J3168" i="15"/>
  <c r="G3168" i="15"/>
  <c r="L3168" i="15"/>
  <c r="H3169" i="15"/>
  <c r="J3169" i="15"/>
  <c r="G3169" i="15"/>
  <c r="L3169" i="15"/>
  <c r="H3170" i="15"/>
  <c r="J3170" i="15"/>
  <c r="G3170" i="15"/>
  <c r="L3170" i="15"/>
  <c r="H3171" i="15"/>
  <c r="J3171" i="15"/>
  <c r="G3171" i="15"/>
  <c r="L3171" i="15"/>
  <c r="H3172" i="15"/>
  <c r="J3172" i="15"/>
  <c r="G3172" i="15"/>
  <c r="L3172" i="15"/>
  <c r="H3173" i="15"/>
  <c r="J3173" i="15"/>
  <c r="G3173" i="15"/>
  <c r="L3173" i="15"/>
  <c r="H3174" i="15"/>
  <c r="J3174" i="15"/>
  <c r="G3174" i="15"/>
  <c r="L3174" i="15"/>
  <c r="H3175" i="15"/>
  <c r="J3175" i="15"/>
  <c r="G3175" i="15"/>
  <c r="L3175" i="15"/>
  <c r="H3176" i="15"/>
  <c r="J3176" i="15"/>
  <c r="G3176" i="15"/>
  <c r="L3176" i="15"/>
  <c r="H3177" i="15"/>
  <c r="J3177" i="15"/>
  <c r="G3177" i="15"/>
  <c r="L3177" i="15"/>
  <c r="H3178" i="15"/>
  <c r="J3178" i="15"/>
  <c r="G3178" i="15"/>
  <c r="L3178" i="15"/>
  <c r="H3179" i="15"/>
  <c r="J3179" i="15"/>
  <c r="G3179" i="15"/>
  <c r="L3179" i="15"/>
  <c r="H3180" i="15"/>
  <c r="J3180" i="15"/>
  <c r="G3180" i="15"/>
  <c r="L3180" i="15"/>
  <c r="H3181" i="15"/>
  <c r="J3181" i="15"/>
  <c r="G3181" i="15"/>
  <c r="L3181" i="15"/>
  <c r="H3182" i="15"/>
  <c r="J3182" i="15"/>
  <c r="G3182" i="15"/>
  <c r="L3182" i="15"/>
  <c r="H3183" i="15"/>
  <c r="J3183" i="15"/>
  <c r="G3183" i="15"/>
  <c r="L3183" i="15"/>
  <c r="H3184" i="15"/>
  <c r="J3184" i="15"/>
  <c r="G3184" i="15"/>
  <c r="L3184" i="15"/>
  <c r="H3185" i="15"/>
  <c r="J3185" i="15"/>
  <c r="G3185" i="15"/>
  <c r="L3185" i="15"/>
  <c r="H3186" i="15"/>
  <c r="J3186" i="15"/>
  <c r="G3186" i="15"/>
  <c r="L3186" i="15"/>
  <c r="H3187" i="15"/>
  <c r="J3187" i="15"/>
  <c r="G3187" i="15"/>
  <c r="L3187" i="15"/>
  <c r="H3188" i="15"/>
  <c r="J3188" i="15"/>
  <c r="G3188" i="15"/>
  <c r="L3188" i="15"/>
  <c r="H3189" i="15"/>
  <c r="J3189" i="15"/>
  <c r="G3189" i="15"/>
  <c r="L3189" i="15"/>
  <c r="H3190" i="15"/>
  <c r="J3190" i="15"/>
  <c r="G3190" i="15"/>
  <c r="L3190" i="15"/>
  <c r="H3191" i="15"/>
  <c r="J3191" i="15"/>
  <c r="G3191" i="15"/>
  <c r="L3191" i="15"/>
  <c r="H3192" i="15"/>
  <c r="J3192" i="15"/>
  <c r="G3192" i="15"/>
  <c r="L3192" i="15"/>
  <c r="H3193" i="15"/>
  <c r="J3193" i="15"/>
  <c r="G3193" i="15"/>
  <c r="L3193" i="15"/>
  <c r="H3194" i="15"/>
  <c r="J3194" i="15"/>
  <c r="G3194" i="15"/>
  <c r="L3194" i="15"/>
  <c r="H3195" i="15"/>
  <c r="J3195" i="15"/>
  <c r="G3195" i="15"/>
  <c r="L3195" i="15"/>
  <c r="H3196" i="15"/>
  <c r="J3196" i="15"/>
  <c r="G3196" i="15"/>
  <c r="L3196" i="15"/>
  <c r="H3197" i="15"/>
  <c r="J3197" i="15"/>
  <c r="G3197" i="15"/>
  <c r="L3197" i="15"/>
  <c r="H3198" i="15"/>
  <c r="J3198" i="15"/>
  <c r="G3198" i="15"/>
  <c r="L3198" i="15"/>
  <c r="H3199" i="15"/>
  <c r="J3199" i="15"/>
  <c r="G3199" i="15"/>
  <c r="L3199" i="15"/>
  <c r="H3200" i="15"/>
  <c r="J3200" i="15"/>
  <c r="G3200" i="15"/>
  <c r="L3200" i="15"/>
  <c r="H3201" i="15"/>
  <c r="J3201" i="15"/>
  <c r="G3201" i="15"/>
  <c r="L3201" i="15"/>
  <c r="H3202" i="15"/>
  <c r="J3202" i="15"/>
  <c r="G3202" i="15"/>
  <c r="L3202" i="15"/>
  <c r="H3203" i="15"/>
  <c r="J3203" i="15"/>
  <c r="G3203" i="15"/>
  <c r="L3203" i="15"/>
  <c r="H3204" i="15"/>
  <c r="J3204" i="15"/>
  <c r="G3204" i="15"/>
  <c r="L3204" i="15"/>
  <c r="H3205" i="15"/>
  <c r="J3205" i="15"/>
  <c r="G3205" i="15"/>
  <c r="L3205" i="15"/>
  <c r="H3206" i="15"/>
  <c r="J3206" i="15"/>
  <c r="G3206" i="15"/>
  <c r="L3206" i="15"/>
  <c r="H3207" i="15"/>
  <c r="J3207" i="15"/>
  <c r="G3207" i="15"/>
  <c r="L3207" i="15"/>
  <c r="H3208" i="15"/>
  <c r="J3208" i="15"/>
  <c r="G3208" i="15"/>
  <c r="L3208" i="15"/>
  <c r="H3209" i="15"/>
  <c r="J3209" i="15"/>
  <c r="G3209" i="15"/>
  <c r="L3209" i="15"/>
  <c r="H3210" i="15"/>
  <c r="J3210" i="15"/>
  <c r="G3210" i="15"/>
  <c r="L3210" i="15"/>
  <c r="H3211" i="15"/>
  <c r="J3211" i="15"/>
  <c r="G3211" i="15"/>
  <c r="L3211" i="15"/>
  <c r="H3212" i="15"/>
  <c r="J3212" i="15"/>
  <c r="G3212" i="15"/>
  <c r="L3212" i="15"/>
  <c r="H3213" i="15"/>
  <c r="J3213" i="15"/>
  <c r="G3213" i="15"/>
  <c r="L3213" i="15"/>
  <c r="H3214" i="15"/>
  <c r="J3214" i="15"/>
  <c r="G3214" i="15"/>
  <c r="L3214" i="15"/>
  <c r="H3215" i="15"/>
  <c r="J3215" i="15"/>
  <c r="G3215" i="15"/>
  <c r="L3215" i="15"/>
  <c r="H3216" i="15"/>
  <c r="J3216" i="15"/>
  <c r="G3216" i="15"/>
  <c r="L3216" i="15"/>
  <c r="H3217" i="15"/>
  <c r="J3217" i="15"/>
  <c r="G3217" i="15"/>
  <c r="L3217" i="15"/>
  <c r="H3218" i="15"/>
  <c r="J3218" i="15"/>
  <c r="G3218" i="15"/>
  <c r="L3218" i="15"/>
  <c r="H3219" i="15"/>
  <c r="J3219" i="15"/>
  <c r="G3219" i="15"/>
  <c r="L3219" i="15"/>
  <c r="H3220" i="15"/>
  <c r="J3220" i="15"/>
  <c r="G3220" i="15"/>
  <c r="L3220" i="15"/>
  <c r="H3221" i="15"/>
  <c r="J3221" i="15"/>
  <c r="G3221" i="15"/>
  <c r="L3221" i="15"/>
  <c r="H3222" i="15"/>
  <c r="J3222" i="15"/>
  <c r="G3222" i="15"/>
  <c r="L3222" i="15"/>
  <c r="H3223" i="15"/>
  <c r="J3223" i="15"/>
  <c r="G3223" i="15"/>
  <c r="L3223" i="15"/>
  <c r="H3224" i="15"/>
  <c r="J3224" i="15"/>
  <c r="G3224" i="15"/>
  <c r="L3224" i="15"/>
  <c r="H3225" i="15"/>
  <c r="J3225" i="15"/>
  <c r="G3225" i="15"/>
  <c r="L3225" i="15"/>
  <c r="H3226" i="15"/>
  <c r="J3226" i="15"/>
  <c r="G3226" i="15"/>
  <c r="L3226" i="15"/>
  <c r="H3227" i="15"/>
  <c r="J3227" i="15"/>
  <c r="G3227" i="15"/>
  <c r="L3227" i="15"/>
  <c r="H3228" i="15"/>
  <c r="J3228" i="15"/>
  <c r="G3228" i="15"/>
  <c r="L3228" i="15"/>
  <c r="H3229" i="15"/>
  <c r="J3229" i="15"/>
  <c r="G3229" i="15"/>
  <c r="L3229" i="15"/>
  <c r="H3230" i="15"/>
  <c r="J3230" i="15"/>
  <c r="G3230" i="15"/>
  <c r="L3230" i="15"/>
  <c r="H3231" i="15"/>
  <c r="J3231" i="15"/>
  <c r="G3231" i="15"/>
  <c r="L3231" i="15"/>
  <c r="H3232" i="15"/>
  <c r="J3232" i="15"/>
  <c r="G3232" i="15"/>
  <c r="L3232" i="15"/>
  <c r="H3233" i="15"/>
  <c r="J3233" i="15"/>
  <c r="G3233" i="15"/>
  <c r="L3233" i="15"/>
  <c r="H3234" i="15"/>
  <c r="J3234" i="15"/>
  <c r="G3234" i="15"/>
  <c r="L3234" i="15"/>
  <c r="H3235" i="15"/>
  <c r="J3235" i="15"/>
  <c r="G3235" i="15"/>
  <c r="L3235" i="15"/>
  <c r="H3236" i="15"/>
  <c r="J3236" i="15"/>
  <c r="G3236" i="15"/>
  <c r="L3236" i="15"/>
  <c r="H3237" i="15"/>
  <c r="J3237" i="15"/>
  <c r="G3237" i="15"/>
  <c r="L3237" i="15"/>
  <c r="H3238" i="15"/>
  <c r="J3238" i="15"/>
  <c r="G3238" i="15"/>
  <c r="L3238" i="15"/>
  <c r="H3239" i="15"/>
  <c r="J3239" i="15"/>
  <c r="G3239" i="15"/>
  <c r="L3239" i="15"/>
  <c r="H3240" i="15"/>
  <c r="J3240" i="15"/>
  <c r="G3240" i="15"/>
  <c r="L3240" i="15"/>
  <c r="H3241" i="15"/>
  <c r="J3241" i="15"/>
  <c r="G3241" i="15"/>
  <c r="L3241" i="15"/>
  <c r="H3242" i="15"/>
  <c r="J3242" i="15"/>
  <c r="G3242" i="15"/>
  <c r="L3242" i="15"/>
  <c r="H3243" i="15"/>
  <c r="J3243" i="15"/>
  <c r="G3243" i="15"/>
  <c r="L3243" i="15"/>
  <c r="H3244" i="15"/>
  <c r="J3244" i="15"/>
  <c r="G3244" i="15"/>
  <c r="L3244" i="15"/>
  <c r="H3245" i="15"/>
  <c r="J3245" i="15"/>
  <c r="G3245" i="15"/>
  <c r="L3245" i="15"/>
  <c r="H3246" i="15"/>
  <c r="J3246" i="15"/>
  <c r="G3246" i="15"/>
  <c r="L3246" i="15"/>
  <c r="H3247" i="15"/>
  <c r="J3247" i="15"/>
  <c r="G3247" i="15"/>
  <c r="L3247" i="15"/>
  <c r="H3248" i="15"/>
  <c r="J3248" i="15"/>
  <c r="G3248" i="15"/>
  <c r="L3248" i="15"/>
  <c r="H3249" i="15"/>
  <c r="J3249" i="15"/>
  <c r="G3249" i="15"/>
  <c r="L3249" i="15"/>
  <c r="H3250" i="15"/>
  <c r="J3250" i="15"/>
  <c r="G3250" i="15"/>
  <c r="L3250" i="15"/>
  <c r="H3251" i="15"/>
  <c r="J3251" i="15"/>
  <c r="G3251" i="15"/>
  <c r="L3251" i="15"/>
  <c r="H3252" i="15"/>
  <c r="J3252" i="15"/>
  <c r="G3252" i="15"/>
  <c r="L3252" i="15"/>
  <c r="H3253" i="15"/>
  <c r="J3253" i="15"/>
  <c r="G3253" i="15"/>
  <c r="L3253" i="15"/>
  <c r="H3254" i="15"/>
  <c r="J3254" i="15"/>
  <c r="G3254" i="15"/>
  <c r="L3254" i="15"/>
  <c r="H3255" i="15"/>
  <c r="J3255" i="15"/>
  <c r="G3255" i="15"/>
  <c r="L3255" i="15"/>
  <c r="H3256" i="15"/>
  <c r="J3256" i="15"/>
  <c r="G3256" i="15"/>
  <c r="L3256" i="15"/>
  <c r="H3257" i="15"/>
  <c r="J3257" i="15"/>
  <c r="G3257" i="15"/>
  <c r="L3257" i="15"/>
  <c r="H3258" i="15"/>
  <c r="J3258" i="15"/>
  <c r="G3258" i="15"/>
  <c r="L3258" i="15"/>
  <c r="H3259" i="15"/>
  <c r="J3259" i="15"/>
  <c r="G3259" i="15"/>
  <c r="L3259" i="15"/>
  <c r="H3260" i="15"/>
  <c r="J3260" i="15"/>
  <c r="G3260" i="15"/>
  <c r="L3260" i="15"/>
  <c r="H3261" i="15"/>
  <c r="J3261" i="15"/>
  <c r="G3261" i="15"/>
  <c r="L3261" i="15"/>
  <c r="H3262" i="15"/>
  <c r="J3262" i="15"/>
  <c r="G3262" i="15"/>
  <c r="L3262" i="15"/>
  <c r="H3263" i="15"/>
  <c r="J3263" i="15"/>
  <c r="G3263" i="15"/>
  <c r="L3263" i="15"/>
  <c r="H3264" i="15"/>
  <c r="J3264" i="15"/>
  <c r="G3264" i="15"/>
  <c r="L3264" i="15"/>
  <c r="H3265" i="15"/>
  <c r="J3265" i="15"/>
  <c r="G3265" i="15"/>
  <c r="L3265" i="15"/>
  <c r="H3266" i="15"/>
  <c r="J3266" i="15"/>
  <c r="G3266" i="15"/>
  <c r="L3266" i="15"/>
  <c r="H3267" i="15"/>
  <c r="J3267" i="15"/>
  <c r="G3267" i="15"/>
  <c r="L3267" i="15"/>
  <c r="H3268" i="15"/>
  <c r="J3268" i="15"/>
  <c r="G3268" i="15"/>
  <c r="L3268" i="15"/>
  <c r="H3269" i="15"/>
  <c r="J3269" i="15"/>
  <c r="G3269" i="15"/>
  <c r="L3269" i="15"/>
  <c r="H3270" i="15"/>
  <c r="J3270" i="15"/>
  <c r="G3270" i="15"/>
  <c r="L3270" i="15"/>
  <c r="H3271" i="15"/>
  <c r="J3271" i="15"/>
  <c r="G3271" i="15"/>
  <c r="L3271" i="15"/>
  <c r="H3272" i="15"/>
  <c r="J3272" i="15"/>
  <c r="G3272" i="15"/>
  <c r="L3272" i="15"/>
  <c r="H3273" i="15"/>
  <c r="J3273" i="15"/>
  <c r="G3273" i="15"/>
  <c r="L3273" i="15"/>
  <c r="H3274" i="15"/>
  <c r="J3274" i="15"/>
  <c r="G3274" i="15"/>
  <c r="L3274" i="15"/>
  <c r="H3275" i="15"/>
  <c r="J3275" i="15"/>
  <c r="G3275" i="15"/>
  <c r="L3275" i="15"/>
  <c r="H3276" i="15"/>
  <c r="J3276" i="15"/>
  <c r="G3276" i="15"/>
  <c r="L3276" i="15"/>
  <c r="H3277" i="15"/>
  <c r="J3277" i="15"/>
  <c r="G3277" i="15"/>
  <c r="L3277" i="15"/>
  <c r="H3278" i="15"/>
  <c r="J3278" i="15"/>
  <c r="G3278" i="15"/>
  <c r="L3278" i="15"/>
  <c r="H3279" i="15"/>
  <c r="J3279" i="15"/>
  <c r="G3279" i="15"/>
  <c r="L3279" i="15"/>
  <c r="H3280" i="15"/>
  <c r="J3280" i="15"/>
  <c r="G3280" i="15"/>
  <c r="L3280" i="15"/>
  <c r="H3281" i="15"/>
  <c r="J3281" i="15"/>
  <c r="G3281" i="15"/>
  <c r="L3281" i="15"/>
  <c r="H3282" i="15"/>
  <c r="J3282" i="15"/>
  <c r="G3282" i="15"/>
  <c r="L3282" i="15"/>
  <c r="H3283" i="15"/>
  <c r="J3283" i="15"/>
  <c r="G3283" i="15"/>
  <c r="L3283" i="15"/>
  <c r="H3284" i="15"/>
  <c r="J3284" i="15"/>
  <c r="G3284" i="15"/>
  <c r="L3284" i="15"/>
  <c r="H3285" i="15"/>
  <c r="J3285" i="15"/>
  <c r="G3285" i="15"/>
  <c r="L3285" i="15"/>
  <c r="H3286" i="15"/>
  <c r="J3286" i="15"/>
  <c r="G3286" i="15"/>
  <c r="L3286" i="15"/>
  <c r="H3287" i="15"/>
  <c r="J3287" i="15"/>
  <c r="G3287" i="15"/>
  <c r="L3287" i="15"/>
  <c r="H3288" i="15"/>
  <c r="J3288" i="15"/>
  <c r="G3288" i="15"/>
  <c r="L3288" i="15"/>
  <c r="H3289" i="15"/>
  <c r="J3289" i="15"/>
  <c r="G3289" i="15"/>
  <c r="L3289" i="15"/>
  <c r="H3290" i="15"/>
  <c r="J3290" i="15"/>
  <c r="G3290" i="15"/>
  <c r="L3290" i="15"/>
  <c r="H3291" i="15"/>
  <c r="J3291" i="15"/>
  <c r="G3291" i="15"/>
  <c r="L3291" i="15"/>
  <c r="H3292" i="15"/>
  <c r="J3292" i="15"/>
  <c r="G3292" i="15"/>
  <c r="L3292" i="15"/>
  <c r="H3293" i="15"/>
  <c r="J3293" i="15"/>
  <c r="G3293" i="15"/>
  <c r="L3293" i="15"/>
  <c r="H3294" i="15"/>
  <c r="J3294" i="15"/>
  <c r="G3294" i="15"/>
  <c r="L3294" i="15"/>
  <c r="H3295" i="15"/>
  <c r="J3295" i="15"/>
  <c r="G3295" i="15"/>
  <c r="L3295" i="15"/>
  <c r="H3296" i="15"/>
  <c r="J3296" i="15"/>
  <c r="G3296" i="15"/>
  <c r="L3296" i="15"/>
  <c r="H3297" i="15"/>
  <c r="J3297" i="15"/>
  <c r="G3297" i="15"/>
  <c r="L3297" i="15"/>
  <c r="H3298" i="15"/>
  <c r="J3298" i="15"/>
  <c r="G3298" i="15"/>
  <c r="L3298" i="15"/>
  <c r="H3299" i="15"/>
  <c r="J3299" i="15"/>
  <c r="G3299" i="15"/>
  <c r="L3299" i="15"/>
  <c r="H3300" i="15"/>
  <c r="J3300" i="15"/>
  <c r="G3300" i="15"/>
  <c r="L3300" i="15"/>
  <c r="H3301" i="15"/>
  <c r="J3301" i="15"/>
  <c r="G3301" i="15"/>
  <c r="L3301" i="15"/>
  <c r="H3302" i="15"/>
  <c r="J3302" i="15"/>
  <c r="G3302" i="15"/>
  <c r="L3302" i="15"/>
  <c r="H3303" i="15"/>
  <c r="J3303" i="15"/>
  <c r="G3303" i="15"/>
  <c r="L3303" i="15"/>
  <c r="H3304" i="15"/>
  <c r="J3304" i="15"/>
  <c r="G3304" i="15"/>
  <c r="L3304" i="15"/>
  <c r="H3305" i="15"/>
  <c r="J3305" i="15"/>
  <c r="G3305" i="15"/>
  <c r="L3305" i="15"/>
  <c r="H3306" i="15"/>
  <c r="J3306" i="15"/>
  <c r="G3306" i="15"/>
  <c r="L3306" i="15"/>
  <c r="H3307" i="15"/>
  <c r="J3307" i="15"/>
  <c r="G3307" i="15"/>
  <c r="L3307" i="15"/>
  <c r="H3308" i="15"/>
  <c r="J3308" i="15"/>
  <c r="G3308" i="15"/>
  <c r="L3308" i="15"/>
  <c r="H3309" i="15"/>
  <c r="J3309" i="15"/>
  <c r="G3309" i="15"/>
  <c r="L3309" i="15"/>
  <c r="H3310" i="15"/>
  <c r="J3310" i="15"/>
  <c r="G3310" i="15"/>
  <c r="L3310" i="15"/>
  <c r="H3311" i="15"/>
  <c r="J3311" i="15"/>
  <c r="G3311" i="15"/>
  <c r="L3311" i="15"/>
  <c r="H3312" i="15"/>
  <c r="J3312" i="15"/>
  <c r="G3312" i="15"/>
  <c r="L3312" i="15"/>
  <c r="H3313" i="15"/>
  <c r="J3313" i="15"/>
  <c r="G3313" i="15"/>
  <c r="L3313" i="15"/>
  <c r="H3314" i="15"/>
  <c r="J3314" i="15"/>
  <c r="G3314" i="15"/>
  <c r="L3314" i="15"/>
  <c r="H3315" i="15"/>
  <c r="J3315" i="15"/>
  <c r="G3315" i="15"/>
  <c r="L3315" i="15"/>
  <c r="H3316" i="15"/>
  <c r="J3316" i="15"/>
  <c r="G3316" i="15"/>
  <c r="L3316" i="15"/>
  <c r="H3317" i="15"/>
  <c r="J3317" i="15"/>
  <c r="G3317" i="15"/>
  <c r="L3317" i="15"/>
  <c r="H3318" i="15"/>
  <c r="J3318" i="15"/>
  <c r="G3318" i="15"/>
  <c r="L3318" i="15"/>
  <c r="H3319" i="15"/>
  <c r="J3319" i="15"/>
  <c r="G3319" i="15"/>
  <c r="L3319" i="15"/>
  <c r="H3320" i="15"/>
  <c r="J3320" i="15"/>
  <c r="G3320" i="15"/>
  <c r="L3320" i="15"/>
  <c r="H3321" i="15"/>
  <c r="J3321" i="15"/>
  <c r="G3321" i="15"/>
  <c r="L3321" i="15"/>
  <c r="H3322" i="15"/>
  <c r="J3322" i="15"/>
  <c r="G3322" i="15"/>
  <c r="L3322" i="15"/>
  <c r="H3323" i="15"/>
  <c r="J3323" i="15"/>
  <c r="G3323" i="15"/>
  <c r="L3323" i="15"/>
  <c r="H3324" i="15"/>
  <c r="J3324" i="15"/>
  <c r="G3324" i="15"/>
  <c r="L3324" i="15"/>
  <c r="H3325" i="15"/>
  <c r="J3325" i="15"/>
  <c r="G3325" i="15"/>
  <c r="L3325" i="15"/>
  <c r="H3326" i="15"/>
  <c r="J3326" i="15"/>
  <c r="G3326" i="15"/>
  <c r="L3326" i="15"/>
  <c r="H3327" i="15"/>
  <c r="J3327" i="15"/>
  <c r="G3327" i="15"/>
  <c r="L3327" i="15"/>
  <c r="H3328" i="15"/>
  <c r="J3328" i="15"/>
  <c r="G3328" i="15"/>
  <c r="L3328" i="15"/>
  <c r="H3329" i="15"/>
  <c r="J3329" i="15"/>
  <c r="G3329" i="15"/>
  <c r="L3329" i="15"/>
  <c r="H3330" i="15"/>
  <c r="J3330" i="15"/>
  <c r="G3330" i="15"/>
  <c r="L3330" i="15"/>
  <c r="H3331" i="15"/>
  <c r="J3331" i="15"/>
  <c r="G3331" i="15"/>
  <c r="L3331" i="15"/>
  <c r="H3332" i="15"/>
  <c r="J3332" i="15"/>
  <c r="G3332" i="15"/>
  <c r="L3332" i="15"/>
  <c r="H3333" i="15"/>
  <c r="J3333" i="15"/>
  <c r="G3333" i="15"/>
  <c r="L3333" i="15"/>
  <c r="H3334" i="15"/>
  <c r="J3334" i="15"/>
  <c r="G3334" i="15"/>
  <c r="L3334" i="15"/>
  <c r="H3335" i="15"/>
  <c r="J3335" i="15"/>
  <c r="G3335" i="15"/>
  <c r="L3335" i="15"/>
  <c r="H3336" i="15"/>
  <c r="J3336" i="15"/>
  <c r="G3336" i="15"/>
  <c r="L3336" i="15"/>
  <c r="H3337" i="15"/>
  <c r="J3337" i="15"/>
  <c r="G3337" i="15"/>
  <c r="L3337" i="15"/>
  <c r="H3338" i="15"/>
  <c r="J3338" i="15"/>
  <c r="G3338" i="15"/>
  <c r="L3338" i="15"/>
  <c r="H3339" i="15"/>
  <c r="J3339" i="15"/>
  <c r="G3339" i="15"/>
  <c r="L3339" i="15"/>
  <c r="H3340" i="15"/>
  <c r="J3340" i="15"/>
  <c r="G3340" i="15"/>
  <c r="L3340" i="15"/>
  <c r="H3341" i="15"/>
  <c r="J3341" i="15"/>
  <c r="G3341" i="15"/>
  <c r="L3341" i="15"/>
  <c r="H3342" i="15"/>
  <c r="J3342" i="15"/>
  <c r="G3342" i="15"/>
  <c r="L3342" i="15"/>
  <c r="H3343" i="15"/>
  <c r="J3343" i="15"/>
  <c r="G3343" i="15"/>
  <c r="L3343" i="15"/>
  <c r="H3344" i="15"/>
  <c r="J3344" i="15"/>
  <c r="G3344" i="15"/>
  <c r="L3344" i="15"/>
  <c r="H3345" i="15"/>
  <c r="J3345" i="15"/>
  <c r="G3345" i="15"/>
  <c r="L3345" i="15"/>
  <c r="H3346" i="15"/>
  <c r="J3346" i="15"/>
  <c r="G3346" i="15"/>
  <c r="L3346" i="15"/>
  <c r="H3347" i="15"/>
  <c r="J3347" i="15"/>
  <c r="G3347" i="15"/>
  <c r="L3347" i="15"/>
  <c r="H3348" i="15"/>
  <c r="J3348" i="15"/>
  <c r="G3348" i="15"/>
  <c r="L3348" i="15"/>
  <c r="H3349" i="15"/>
  <c r="J3349" i="15"/>
  <c r="G3349" i="15"/>
  <c r="L3349" i="15"/>
  <c r="H3350" i="15"/>
  <c r="J3350" i="15"/>
  <c r="G3350" i="15"/>
  <c r="L3350" i="15"/>
  <c r="H3351" i="15"/>
  <c r="J3351" i="15"/>
  <c r="G3351" i="15"/>
  <c r="L3351" i="15"/>
  <c r="H3352" i="15"/>
  <c r="J3352" i="15"/>
  <c r="G3352" i="15"/>
  <c r="L3352" i="15"/>
  <c r="H3353" i="15"/>
  <c r="J3353" i="15"/>
  <c r="G3353" i="15"/>
  <c r="L3353" i="15"/>
  <c r="H3354" i="15"/>
  <c r="J3354" i="15"/>
  <c r="G3354" i="15"/>
  <c r="L3354" i="15"/>
  <c r="H3355" i="15"/>
  <c r="J3355" i="15"/>
  <c r="G3355" i="15"/>
  <c r="L3355" i="15"/>
  <c r="H3356" i="15"/>
  <c r="J3356" i="15"/>
  <c r="G3356" i="15"/>
  <c r="L3356" i="15"/>
  <c r="H3357" i="15"/>
  <c r="J3357" i="15"/>
  <c r="G3357" i="15"/>
  <c r="L3357" i="15"/>
  <c r="H3358" i="15"/>
  <c r="J3358" i="15"/>
  <c r="G3358" i="15"/>
  <c r="L3358" i="15"/>
  <c r="H3359" i="15"/>
  <c r="J3359" i="15"/>
  <c r="G3359" i="15"/>
  <c r="L3359" i="15"/>
  <c r="H3360" i="15"/>
  <c r="J3360" i="15"/>
  <c r="G3360" i="15"/>
  <c r="L3360" i="15"/>
  <c r="H3361" i="15"/>
  <c r="J3361" i="15"/>
  <c r="G3361" i="15"/>
  <c r="L3361" i="15"/>
  <c r="H3362" i="15"/>
  <c r="J3362" i="15"/>
  <c r="G3362" i="15"/>
  <c r="L3362" i="15"/>
  <c r="H3363" i="15"/>
  <c r="J3363" i="15"/>
  <c r="G3363" i="15"/>
  <c r="L3363" i="15"/>
  <c r="H3364" i="15"/>
  <c r="J3364" i="15"/>
  <c r="G3364" i="15"/>
  <c r="L3364" i="15"/>
  <c r="H3365" i="15"/>
  <c r="J3365" i="15"/>
  <c r="G3365" i="15"/>
  <c r="L3365" i="15"/>
  <c r="H3366" i="15"/>
  <c r="J3366" i="15"/>
  <c r="G3366" i="15"/>
  <c r="L3366" i="15"/>
  <c r="H3367" i="15"/>
  <c r="J3367" i="15"/>
  <c r="G3367" i="15"/>
  <c r="L3367" i="15"/>
  <c r="H3368" i="15"/>
  <c r="J3368" i="15"/>
  <c r="G3368" i="15"/>
  <c r="L3368" i="15"/>
  <c r="H3369" i="15"/>
  <c r="J3369" i="15"/>
  <c r="G3369" i="15"/>
  <c r="L3369" i="15"/>
  <c r="H3370" i="15"/>
  <c r="J3370" i="15"/>
  <c r="G3370" i="15"/>
  <c r="L3370" i="15"/>
  <c r="H3371" i="15"/>
  <c r="J3371" i="15"/>
  <c r="G3371" i="15"/>
  <c r="L3371" i="15"/>
  <c r="H3372" i="15"/>
  <c r="J3372" i="15"/>
  <c r="G3372" i="15"/>
  <c r="L3372" i="15"/>
  <c r="H3373" i="15"/>
  <c r="J3373" i="15"/>
  <c r="G3373" i="15"/>
  <c r="L3373" i="15"/>
  <c r="H3374" i="15"/>
  <c r="J3374" i="15"/>
  <c r="G3374" i="15"/>
  <c r="L3374" i="15"/>
  <c r="H3375" i="15"/>
  <c r="J3375" i="15"/>
  <c r="G3375" i="15"/>
  <c r="L3375" i="15"/>
  <c r="H3376" i="15"/>
  <c r="J3376" i="15"/>
  <c r="G3376" i="15"/>
  <c r="L3376" i="15"/>
  <c r="H3377" i="15"/>
  <c r="J3377" i="15"/>
  <c r="G3377" i="15"/>
  <c r="L3377" i="15"/>
  <c r="H3378" i="15"/>
  <c r="J3378" i="15"/>
  <c r="G3378" i="15"/>
  <c r="L3378" i="15"/>
  <c r="H3379" i="15"/>
  <c r="J3379" i="15"/>
  <c r="G3379" i="15"/>
  <c r="L3379" i="15"/>
  <c r="H3380" i="15"/>
  <c r="J3380" i="15"/>
  <c r="G3380" i="15"/>
  <c r="L3380" i="15"/>
  <c r="H3381" i="15"/>
  <c r="J3381" i="15"/>
  <c r="G3381" i="15"/>
  <c r="L3381" i="15"/>
  <c r="H3382" i="15"/>
  <c r="J3382" i="15"/>
  <c r="G3382" i="15"/>
  <c r="L3382" i="15"/>
  <c r="H3383" i="15"/>
  <c r="J3383" i="15"/>
  <c r="G3383" i="15"/>
  <c r="L3383" i="15"/>
  <c r="H3384" i="15"/>
  <c r="J3384" i="15"/>
  <c r="G3384" i="15"/>
  <c r="L3384" i="15"/>
  <c r="H3385" i="15"/>
  <c r="J3385" i="15"/>
  <c r="G3385" i="15"/>
  <c r="L3385" i="15"/>
  <c r="H3386" i="15"/>
  <c r="J3386" i="15"/>
  <c r="G3386" i="15"/>
  <c r="L3386" i="15"/>
  <c r="H3387" i="15"/>
  <c r="J3387" i="15"/>
  <c r="G3387" i="15"/>
  <c r="L3387" i="15"/>
  <c r="H3388" i="15"/>
  <c r="J3388" i="15"/>
  <c r="G3388" i="15"/>
  <c r="L3388" i="15"/>
  <c r="H3389" i="15"/>
  <c r="J3389" i="15"/>
  <c r="G3389" i="15"/>
  <c r="L3389" i="15"/>
  <c r="H3390" i="15"/>
  <c r="J3390" i="15"/>
  <c r="G3390" i="15"/>
  <c r="L3390" i="15"/>
  <c r="H3391" i="15"/>
  <c r="J3391" i="15"/>
  <c r="G3391" i="15"/>
  <c r="L3391" i="15"/>
  <c r="H3392" i="15"/>
  <c r="J3392" i="15"/>
  <c r="G3392" i="15"/>
  <c r="L3392" i="15"/>
  <c r="H3393" i="15"/>
  <c r="J3393" i="15"/>
  <c r="G3393" i="15"/>
  <c r="L3393" i="15"/>
  <c r="H3394" i="15"/>
  <c r="J3394" i="15"/>
  <c r="G3394" i="15"/>
  <c r="L3394" i="15"/>
  <c r="H3395" i="15"/>
  <c r="J3395" i="15"/>
  <c r="G3395" i="15"/>
  <c r="L3395" i="15"/>
  <c r="H3396" i="15"/>
  <c r="J3396" i="15"/>
  <c r="G3396" i="15"/>
  <c r="L3396" i="15"/>
  <c r="H3397" i="15"/>
  <c r="J3397" i="15"/>
  <c r="G3397" i="15"/>
  <c r="L3397" i="15"/>
  <c r="H3398" i="15"/>
  <c r="J3398" i="15"/>
  <c r="G3398" i="15"/>
  <c r="L3398" i="15"/>
  <c r="H3399" i="15"/>
  <c r="J3399" i="15"/>
  <c r="G3399" i="15"/>
  <c r="L3399" i="15"/>
  <c r="H3400" i="15"/>
  <c r="J3400" i="15"/>
  <c r="G3400" i="15"/>
  <c r="L3400" i="15"/>
  <c r="H3401" i="15"/>
  <c r="J3401" i="15"/>
  <c r="G3401" i="15"/>
  <c r="L3401" i="15"/>
  <c r="H3402" i="15"/>
  <c r="J3402" i="15"/>
  <c r="G3402" i="15"/>
  <c r="L3402" i="15"/>
  <c r="H3403" i="15"/>
  <c r="J3403" i="15"/>
  <c r="G3403" i="15"/>
  <c r="L3403" i="15"/>
  <c r="H3404" i="15"/>
  <c r="J3404" i="15"/>
  <c r="G3404" i="15"/>
  <c r="L3404" i="15"/>
  <c r="H3405" i="15"/>
  <c r="J3405" i="15"/>
  <c r="G3405" i="15"/>
  <c r="L3405" i="15"/>
  <c r="H3406" i="15"/>
  <c r="J3406" i="15"/>
  <c r="G3406" i="15"/>
  <c r="L3406" i="15"/>
  <c r="H3407" i="15"/>
  <c r="J3407" i="15"/>
  <c r="G3407" i="15"/>
  <c r="L3407" i="15"/>
  <c r="H3408" i="15"/>
  <c r="J3408" i="15"/>
  <c r="G3408" i="15"/>
  <c r="L3408" i="15"/>
  <c r="H3409" i="15"/>
  <c r="J3409" i="15"/>
  <c r="G3409" i="15"/>
  <c r="L3409" i="15"/>
  <c r="H3410" i="15"/>
  <c r="J3410" i="15"/>
  <c r="G3410" i="15"/>
  <c r="L3410" i="15"/>
  <c r="H3411" i="15"/>
  <c r="J3411" i="15"/>
  <c r="G3411" i="15"/>
  <c r="L3411" i="15"/>
  <c r="H3412" i="15"/>
  <c r="J3412" i="15"/>
  <c r="G3412" i="15"/>
  <c r="L3412" i="15"/>
  <c r="H3413" i="15"/>
  <c r="J3413" i="15"/>
  <c r="G3413" i="15"/>
  <c r="L3413" i="15"/>
  <c r="H3414" i="15"/>
  <c r="J3414" i="15"/>
  <c r="G3414" i="15"/>
  <c r="L3414" i="15"/>
  <c r="H3415" i="15"/>
  <c r="J3415" i="15"/>
  <c r="G3415" i="15"/>
  <c r="L3415" i="15"/>
  <c r="H3416" i="15"/>
  <c r="J3416" i="15"/>
  <c r="G3416" i="15"/>
  <c r="L3416" i="15"/>
  <c r="H3417" i="15"/>
  <c r="J3417" i="15"/>
  <c r="G3417" i="15"/>
  <c r="L3417" i="15"/>
  <c r="H3418" i="15"/>
  <c r="J3418" i="15"/>
  <c r="G3418" i="15"/>
  <c r="L3418" i="15"/>
  <c r="H3419" i="15"/>
  <c r="J3419" i="15"/>
  <c r="G3419" i="15"/>
  <c r="L3419" i="15"/>
  <c r="H3420" i="15"/>
  <c r="J3420" i="15"/>
  <c r="G3420" i="15"/>
  <c r="L3420" i="15"/>
  <c r="H3421" i="15"/>
  <c r="J3421" i="15"/>
  <c r="G3421" i="15"/>
  <c r="L3421" i="15"/>
  <c r="H3422" i="15"/>
  <c r="J3422" i="15"/>
  <c r="G3422" i="15"/>
  <c r="L3422" i="15"/>
  <c r="H3423" i="15"/>
  <c r="J3423" i="15"/>
  <c r="G3423" i="15"/>
  <c r="L3423" i="15"/>
  <c r="H3424" i="15"/>
  <c r="J3424" i="15"/>
  <c r="G3424" i="15"/>
  <c r="L3424" i="15"/>
  <c r="H3425" i="15"/>
  <c r="J3425" i="15"/>
  <c r="G3425" i="15"/>
  <c r="L3425" i="15"/>
  <c r="H3426" i="15"/>
  <c r="J3426" i="15"/>
  <c r="G3426" i="15"/>
  <c r="L3426" i="15"/>
  <c r="H3427" i="15"/>
  <c r="J3427" i="15"/>
  <c r="G3427" i="15"/>
  <c r="L3427" i="15"/>
  <c r="H3428" i="15"/>
  <c r="J3428" i="15"/>
  <c r="G3428" i="15"/>
  <c r="L3428" i="15"/>
  <c r="H3429" i="15"/>
  <c r="J3429" i="15"/>
  <c r="G3429" i="15"/>
  <c r="L3429" i="15"/>
  <c r="H3430" i="15"/>
  <c r="J3430" i="15"/>
  <c r="G3430" i="15"/>
  <c r="L3430" i="15"/>
  <c r="H3431" i="15"/>
  <c r="J3431" i="15"/>
  <c r="G3431" i="15"/>
  <c r="L3431" i="15"/>
  <c r="H3432" i="15"/>
  <c r="J3432" i="15"/>
  <c r="G3432" i="15"/>
  <c r="L3432" i="15"/>
  <c r="H3433" i="15"/>
  <c r="J3433" i="15"/>
  <c r="G3433" i="15"/>
  <c r="L3433" i="15"/>
  <c r="H3434" i="15"/>
  <c r="J3434" i="15"/>
  <c r="G3434" i="15"/>
  <c r="L3434" i="15"/>
  <c r="H3435" i="15"/>
  <c r="J3435" i="15"/>
  <c r="G3435" i="15"/>
  <c r="L3435" i="15"/>
  <c r="H3436" i="15"/>
  <c r="J3436" i="15"/>
  <c r="G3436" i="15"/>
  <c r="L3436" i="15"/>
  <c r="H3437" i="15"/>
  <c r="J3437" i="15"/>
  <c r="G3437" i="15"/>
  <c r="L3437" i="15"/>
  <c r="H3438" i="15"/>
  <c r="J3438" i="15"/>
  <c r="G3438" i="15"/>
  <c r="L3438" i="15"/>
  <c r="H3439" i="15"/>
  <c r="J3439" i="15"/>
  <c r="G3439" i="15"/>
  <c r="L3439" i="15"/>
  <c r="H3440" i="15"/>
  <c r="J3440" i="15"/>
  <c r="G3440" i="15"/>
  <c r="L3440" i="15"/>
  <c r="H3441" i="15"/>
  <c r="J3441" i="15"/>
  <c r="G3441" i="15"/>
  <c r="L3441" i="15"/>
  <c r="H3442" i="15"/>
  <c r="J3442" i="15"/>
  <c r="G3442" i="15"/>
  <c r="L3442" i="15"/>
  <c r="H3443" i="15"/>
  <c r="J3443" i="15"/>
  <c r="G3443" i="15"/>
  <c r="L3443" i="15"/>
  <c r="H3444" i="15"/>
  <c r="J3444" i="15"/>
  <c r="G3444" i="15"/>
  <c r="L3444" i="15"/>
  <c r="H3445" i="15"/>
  <c r="J3445" i="15"/>
  <c r="G3445" i="15"/>
  <c r="L3445" i="15"/>
  <c r="H3446" i="15"/>
  <c r="J3446" i="15"/>
  <c r="G3446" i="15"/>
  <c r="L3446" i="15"/>
  <c r="H3447" i="15"/>
  <c r="J3447" i="15"/>
  <c r="G3447" i="15"/>
  <c r="L3447" i="15"/>
  <c r="H3448" i="15"/>
  <c r="J3448" i="15"/>
  <c r="G3448" i="15"/>
  <c r="L3448" i="15"/>
  <c r="H3449" i="15"/>
  <c r="J3449" i="15"/>
  <c r="G3449" i="15"/>
  <c r="L3449" i="15"/>
  <c r="H3450" i="15"/>
  <c r="J3450" i="15"/>
  <c r="G3450" i="15"/>
  <c r="L3450" i="15"/>
  <c r="H3451" i="15"/>
  <c r="J3451" i="15"/>
  <c r="G3451" i="15"/>
  <c r="L3451" i="15"/>
  <c r="H3452" i="15"/>
  <c r="J3452" i="15"/>
  <c r="G3452" i="15"/>
  <c r="L3452" i="15"/>
  <c r="H3453" i="15"/>
  <c r="J3453" i="15"/>
  <c r="G3453" i="15"/>
  <c r="L3453" i="15"/>
  <c r="H3454" i="15"/>
  <c r="J3454" i="15"/>
  <c r="G3454" i="15"/>
  <c r="L3454" i="15"/>
  <c r="H3455" i="15"/>
  <c r="J3455" i="15"/>
  <c r="G3455" i="15"/>
  <c r="L3455" i="15"/>
  <c r="H3456" i="15"/>
  <c r="J3456" i="15"/>
  <c r="G3456" i="15"/>
  <c r="L3456" i="15"/>
  <c r="H3457" i="15"/>
  <c r="J3457" i="15"/>
  <c r="G3457" i="15"/>
  <c r="L3457" i="15"/>
  <c r="H3458" i="15"/>
  <c r="J3458" i="15"/>
  <c r="G3458" i="15"/>
  <c r="L3458" i="15"/>
  <c r="H3459" i="15"/>
  <c r="J3459" i="15"/>
  <c r="G3459" i="15"/>
  <c r="L3459" i="15"/>
  <c r="H3460" i="15"/>
  <c r="J3460" i="15"/>
  <c r="G3460" i="15"/>
  <c r="L3460" i="15"/>
  <c r="H3461" i="15"/>
  <c r="J3461" i="15"/>
  <c r="G3461" i="15"/>
  <c r="L3461" i="15"/>
  <c r="H3462" i="15"/>
  <c r="J3462" i="15"/>
  <c r="G3462" i="15"/>
  <c r="L3462" i="15"/>
  <c r="H3463" i="15"/>
  <c r="J3463" i="15"/>
  <c r="G3463" i="15"/>
  <c r="L3463" i="15"/>
  <c r="H3464" i="15"/>
  <c r="J3464" i="15"/>
  <c r="G3464" i="15"/>
  <c r="L3464" i="15"/>
  <c r="H3465" i="15"/>
  <c r="J3465" i="15"/>
  <c r="G3465" i="15"/>
  <c r="L3465" i="15"/>
  <c r="H3466" i="15"/>
  <c r="J3466" i="15"/>
  <c r="G3466" i="15"/>
  <c r="L3466" i="15"/>
  <c r="H3467" i="15"/>
  <c r="J3467" i="15"/>
  <c r="G3467" i="15"/>
  <c r="L3467" i="15"/>
  <c r="H3468" i="15"/>
  <c r="J3468" i="15"/>
  <c r="G3468" i="15"/>
  <c r="L3468" i="15"/>
  <c r="H3469" i="15"/>
  <c r="J3469" i="15"/>
  <c r="G3469" i="15"/>
  <c r="L3469" i="15"/>
  <c r="H3470" i="15"/>
  <c r="J3470" i="15"/>
  <c r="G3470" i="15"/>
  <c r="L3470" i="15"/>
  <c r="H3471" i="15"/>
  <c r="J3471" i="15"/>
  <c r="G3471" i="15"/>
  <c r="L3471" i="15"/>
  <c r="H3472" i="15"/>
  <c r="J3472" i="15"/>
  <c r="G3472" i="15"/>
  <c r="L3472" i="15"/>
  <c r="H3473" i="15"/>
  <c r="J3473" i="15"/>
  <c r="G3473" i="15"/>
  <c r="L3473" i="15"/>
  <c r="H3474" i="15"/>
  <c r="J3474" i="15"/>
  <c r="G3474" i="15"/>
  <c r="L3474" i="15"/>
  <c r="H3475" i="15"/>
  <c r="J3475" i="15"/>
  <c r="G3475" i="15"/>
  <c r="L3475" i="15"/>
  <c r="H3476" i="15"/>
  <c r="J3476" i="15"/>
  <c r="G3476" i="15"/>
  <c r="L3476" i="15"/>
  <c r="H3477" i="15"/>
  <c r="J3477" i="15"/>
  <c r="G3477" i="15"/>
  <c r="L3477" i="15"/>
  <c r="H3478" i="15"/>
  <c r="J3478" i="15"/>
  <c r="G3478" i="15"/>
  <c r="L3478" i="15"/>
  <c r="H3479" i="15"/>
  <c r="J3479" i="15"/>
  <c r="G3479" i="15"/>
  <c r="L3479" i="15"/>
  <c r="H3480" i="15"/>
  <c r="J3480" i="15"/>
  <c r="G3480" i="15"/>
  <c r="L3480" i="15"/>
  <c r="H3481" i="15"/>
  <c r="J3481" i="15"/>
  <c r="G3481" i="15"/>
  <c r="L3481" i="15"/>
  <c r="H3482" i="15"/>
  <c r="J3482" i="15"/>
  <c r="G3482" i="15"/>
  <c r="L3482" i="15"/>
  <c r="H3483" i="15"/>
  <c r="J3483" i="15"/>
  <c r="G3483" i="15"/>
  <c r="L3483" i="15"/>
  <c r="H3484" i="15"/>
  <c r="J3484" i="15"/>
  <c r="G3484" i="15"/>
  <c r="L3484" i="15"/>
  <c r="H3485" i="15"/>
  <c r="J3485" i="15"/>
  <c r="G3485" i="15"/>
  <c r="L3485" i="15"/>
  <c r="H3486" i="15"/>
  <c r="J3486" i="15"/>
  <c r="G3486" i="15"/>
  <c r="L3486" i="15"/>
  <c r="H3487" i="15"/>
  <c r="J3487" i="15"/>
  <c r="G3487" i="15"/>
  <c r="L3487" i="15"/>
  <c r="H3488" i="15"/>
  <c r="J3488" i="15"/>
  <c r="G3488" i="15"/>
  <c r="L3488" i="15"/>
  <c r="H3489" i="15"/>
  <c r="J3489" i="15"/>
  <c r="G3489" i="15"/>
  <c r="L3489" i="15"/>
  <c r="H3490" i="15"/>
  <c r="J3490" i="15"/>
  <c r="G3490" i="15"/>
  <c r="L3490" i="15"/>
  <c r="H3491" i="15"/>
  <c r="J3491" i="15"/>
  <c r="G3491" i="15"/>
  <c r="L3491" i="15"/>
  <c r="H3492" i="15"/>
  <c r="J3492" i="15"/>
  <c r="G3492" i="15"/>
  <c r="L3492" i="15"/>
  <c r="H3493" i="15"/>
  <c r="J3493" i="15"/>
  <c r="G3493" i="15"/>
  <c r="L3493" i="15"/>
  <c r="H3494" i="15"/>
  <c r="J3494" i="15"/>
  <c r="G3494" i="15"/>
  <c r="L3494" i="15"/>
  <c r="H3495" i="15"/>
  <c r="J3495" i="15"/>
  <c r="G3495" i="15"/>
  <c r="L3495" i="15"/>
  <c r="H3496" i="15"/>
  <c r="J3496" i="15"/>
  <c r="G3496" i="15"/>
  <c r="L3496" i="15"/>
  <c r="H3497" i="15"/>
  <c r="J3497" i="15"/>
  <c r="G3497" i="15"/>
  <c r="L3497" i="15"/>
  <c r="H3498" i="15"/>
  <c r="J3498" i="15"/>
  <c r="G3498" i="15"/>
  <c r="L3498" i="15"/>
  <c r="H3499" i="15"/>
  <c r="J3499" i="15"/>
  <c r="G3499" i="15"/>
  <c r="L3499" i="15"/>
  <c r="H3500" i="15"/>
  <c r="J3500" i="15"/>
  <c r="G3500" i="15"/>
  <c r="L3500" i="15"/>
  <c r="H3501" i="15"/>
  <c r="J3501" i="15"/>
  <c r="G3501" i="15"/>
  <c r="L3501" i="15"/>
  <c r="H3502" i="15"/>
  <c r="J3502" i="15"/>
  <c r="G3502" i="15"/>
  <c r="L3502" i="15"/>
  <c r="H3503" i="15"/>
  <c r="J3503" i="15"/>
  <c r="G3503" i="15"/>
  <c r="L3503" i="15"/>
  <c r="H3504" i="15"/>
  <c r="J3504" i="15"/>
  <c r="G3504" i="15"/>
  <c r="L3504" i="15"/>
  <c r="H3505" i="15"/>
  <c r="J3505" i="15"/>
  <c r="G3505" i="15"/>
  <c r="L3505" i="15"/>
  <c r="H3506" i="15"/>
  <c r="J3506" i="15"/>
  <c r="G3506" i="15"/>
  <c r="L3506" i="15"/>
  <c r="H3507" i="15"/>
  <c r="J3507" i="15"/>
  <c r="G3507" i="15"/>
  <c r="L3507" i="15"/>
  <c r="H3508" i="15"/>
  <c r="J3508" i="15"/>
  <c r="G3508" i="15"/>
  <c r="L3508" i="15"/>
  <c r="H3509" i="15"/>
  <c r="J3509" i="15"/>
  <c r="G3509" i="15"/>
  <c r="L3509" i="15"/>
  <c r="H3510" i="15"/>
  <c r="J3510" i="15"/>
  <c r="G3510" i="15"/>
  <c r="L3510" i="15"/>
  <c r="H3511" i="15"/>
  <c r="J3511" i="15"/>
  <c r="G3511" i="15"/>
  <c r="L3511" i="15"/>
  <c r="H3512" i="15"/>
  <c r="J3512" i="15"/>
  <c r="G3512" i="15"/>
  <c r="L3512" i="15"/>
  <c r="H3513" i="15"/>
  <c r="J3513" i="15"/>
  <c r="G3513" i="15"/>
  <c r="L3513" i="15"/>
  <c r="H3514" i="15"/>
  <c r="J3514" i="15"/>
  <c r="G3514" i="15"/>
  <c r="L3514" i="15"/>
  <c r="H3515" i="15"/>
  <c r="J3515" i="15"/>
  <c r="G3515" i="15"/>
  <c r="L3515" i="15"/>
  <c r="H3516" i="15"/>
  <c r="J3516" i="15"/>
  <c r="G3516" i="15"/>
  <c r="L3516" i="15"/>
  <c r="H3517" i="15"/>
  <c r="J3517" i="15"/>
  <c r="G3517" i="15"/>
  <c r="L3517" i="15"/>
  <c r="H3518" i="15"/>
  <c r="J3518" i="15"/>
  <c r="G3518" i="15"/>
  <c r="L3518" i="15"/>
  <c r="H3519" i="15"/>
  <c r="J3519" i="15"/>
  <c r="G3519" i="15"/>
  <c r="L3519" i="15"/>
  <c r="H3520" i="15"/>
  <c r="J3520" i="15"/>
  <c r="G3520" i="15"/>
  <c r="L3520" i="15"/>
  <c r="H3521" i="15"/>
  <c r="J3521" i="15"/>
  <c r="G3521" i="15"/>
  <c r="L3521" i="15"/>
  <c r="H3522" i="15"/>
  <c r="J3522" i="15"/>
  <c r="G3522" i="15"/>
  <c r="L3522" i="15"/>
  <c r="H3523" i="15"/>
  <c r="J3523" i="15"/>
  <c r="G3523" i="15"/>
  <c r="L3523" i="15"/>
  <c r="H3524" i="15"/>
  <c r="J3524" i="15"/>
  <c r="G3524" i="15"/>
  <c r="L3524" i="15"/>
  <c r="H3525" i="15"/>
  <c r="J3525" i="15"/>
  <c r="G3525" i="15"/>
  <c r="L3525" i="15"/>
  <c r="H3526" i="15"/>
  <c r="J3526" i="15"/>
  <c r="G3526" i="15"/>
  <c r="L3526" i="15"/>
  <c r="H3527" i="15"/>
  <c r="J3527" i="15"/>
  <c r="G3527" i="15"/>
  <c r="L3527" i="15"/>
  <c r="H3528" i="15"/>
  <c r="J3528" i="15"/>
  <c r="G3528" i="15"/>
  <c r="L3528" i="15"/>
  <c r="H3529" i="15"/>
  <c r="J3529" i="15"/>
  <c r="G3529" i="15"/>
  <c r="L3529" i="15"/>
  <c r="H3530" i="15"/>
  <c r="J3530" i="15"/>
  <c r="G3530" i="15"/>
  <c r="L3530" i="15"/>
  <c r="H3531" i="15"/>
  <c r="J3531" i="15"/>
  <c r="G3531" i="15"/>
  <c r="L3531" i="15"/>
  <c r="H3532" i="15"/>
  <c r="J3532" i="15"/>
  <c r="G3532" i="15"/>
  <c r="L3532" i="15"/>
  <c r="H3533" i="15"/>
  <c r="J3533" i="15"/>
  <c r="G3533" i="15"/>
  <c r="L3533" i="15"/>
  <c r="H3534" i="15"/>
  <c r="J3534" i="15"/>
  <c r="G3534" i="15"/>
  <c r="L3534" i="15"/>
  <c r="H3535" i="15"/>
  <c r="J3535" i="15"/>
  <c r="G3535" i="15"/>
  <c r="L3535" i="15"/>
  <c r="H3536" i="15"/>
  <c r="J3536" i="15"/>
  <c r="G3536" i="15"/>
  <c r="L3536" i="15"/>
  <c r="H3537" i="15"/>
  <c r="J3537" i="15"/>
  <c r="G3537" i="15"/>
  <c r="L3537" i="15"/>
  <c r="H3538" i="15"/>
  <c r="J3538" i="15"/>
  <c r="G3538" i="15"/>
  <c r="L3538" i="15"/>
  <c r="H3539" i="15"/>
  <c r="J3539" i="15"/>
  <c r="G3539" i="15"/>
  <c r="L3539" i="15"/>
  <c r="H3540" i="15"/>
  <c r="J3540" i="15"/>
  <c r="G3540" i="15"/>
  <c r="L3540" i="15"/>
  <c r="H3541" i="15"/>
  <c r="J3541" i="15"/>
  <c r="G3541" i="15"/>
  <c r="L3541" i="15"/>
  <c r="H3542" i="15"/>
  <c r="J3542" i="15"/>
  <c r="G3542" i="15"/>
  <c r="L3542" i="15"/>
  <c r="H3543" i="15"/>
  <c r="J3543" i="15"/>
  <c r="G3543" i="15"/>
  <c r="L3543" i="15"/>
  <c r="H3544" i="15"/>
  <c r="J3544" i="15"/>
  <c r="G3544" i="15"/>
  <c r="L3544" i="15"/>
  <c r="H3545" i="15"/>
  <c r="J3545" i="15"/>
  <c r="G3545" i="15"/>
  <c r="L3545" i="15"/>
  <c r="H3546" i="15"/>
  <c r="J3546" i="15"/>
  <c r="G3546" i="15"/>
  <c r="L3546" i="15"/>
  <c r="H3547" i="15"/>
  <c r="J3547" i="15"/>
  <c r="G3547" i="15"/>
  <c r="L3547" i="15"/>
  <c r="H3548" i="15"/>
  <c r="J3548" i="15"/>
  <c r="G3548" i="15"/>
  <c r="L3548" i="15"/>
  <c r="H3549" i="15"/>
  <c r="J3549" i="15"/>
  <c r="G3549" i="15"/>
  <c r="L3549" i="15"/>
  <c r="H3550" i="15"/>
  <c r="J3550" i="15"/>
  <c r="G3550" i="15"/>
  <c r="L3550" i="15"/>
  <c r="H3551" i="15"/>
  <c r="J3551" i="15"/>
  <c r="G3551" i="15"/>
  <c r="L3551" i="15"/>
  <c r="H3552" i="15"/>
  <c r="J3552" i="15"/>
  <c r="G3552" i="15"/>
  <c r="L3552" i="15"/>
  <c r="H3553" i="15"/>
  <c r="J3553" i="15"/>
  <c r="G3553" i="15"/>
  <c r="L3553" i="15"/>
  <c r="H3554" i="15"/>
  <c r="J3554" i="15"/>
  <c r="G3554" i="15"/>
  <c r="L3554" i="15"/>
  <c r="H3555" i="15"/>
  <c r="J3555" i="15"/>
  <c r="G3555" i="15"/>
  <c r="L3555" i="15"/>
  <c r="H3556" i="15"/>
  <c r="J3556" i="15"/>
  <c r="G3556" i="15"/>
  <c r="L3556" i="15"/>
  <c r="H3557" i="15"/>
  <c r="J3557" i="15"/>
  <c r="G3557" i="15"/>
  <c r="L3557" i="15"/>
  <c r="H3558" i="15"/>
  <c r="J3558" i="15"/>
  <c r="G3558" i="15"/>
  <c r="L3558" i="15"/>
  <c r="H3559" i="15"/>
  <c r="J3559" i="15"/>
  <c r="G3559" i="15"/>
  <c r="L3559" i="15"/>
  <c r="H3560" i="15"/>
  <c r="J3560" i="15"/>
  <c r="G3560" i="15"/>
  <c r="L3560" i="15"/>
  <c r="H3561" i="15"/>
  <c r="J3561" i="15"/>
  <c r="G3561" i="15"/>
  <c r="L3561" i="15"/>
  <c r="H3562" i="15"/>
  <c r="J3562" i="15"/>
  <c r="G3562" i="15"/>
  <c r="L3562" i="15"/>
  <c r="H3563" i="15"/>
  <c r="J3563" i="15"/>
  <c r="G3563" i="15"/>
  <c r="L3563" i="15"/>
  <c r="H3564" i="15"/>
  <c r="J3564" i="15"/>
  <c r="G3564" i="15"/>
  <c r="L3564" i="15"/>
  <c r="H3565" i="15"/>
  <c r="J3565" i="15"/>
  <c r="G3565" i="15"/>
  <c r="L3565" i="15"/>
  <c r="H3566" i="15"/>
  <c r="J3566" i="15"/>
  <c r="G3566" i="15"/>
  <c r="L3566" i="15"/>
  <c r="H3567" i="15"/>
  <c r="J3567" i="15"/>
  <c r="G3567" i="15"/>
  <c r="L3567" i="15"/>
  <c r="H3568" i="15"/>
  <c r="J3568" i="15"/>
  <c r="G3568" i="15"/>
  <c r="L3568" i="15"/>
  <c r="H3569" i="15"/>
  <c r="J3569" i="15"/>
  <c r="G3569" i="15"/>
  <c r="L3569" i="15"/>
  <c r="H3570" i="15"/>
  <c r="J3570" i="15"/>
  <c r="G3570" i="15"/>
  <c r="L3570" i="15"/>
  <c r="H3571" i="15"/>
  <c r="J3571" i="15"/>
  <c r="G3571" i="15"/>
  <c r="L3571" i="15"/>
  <c r="H3572" i="15"/>
  <c r="J3572" i="15"/>
  <c r="G3572" i="15"/>
  <c r="L3572" i="15"/>
  <c r="H3573" i="15"/>
  <c r="J3573" i="15"/>
  <c r="G3573" i="15"/>
  <c r="L3573" i="15"/>
  <c r="H3574" i="15"/>
  <c r="J3574" i="15"/>
  <c r="G3574" i="15"/>
  <c r="L3574" i="15"/>
  <c r="H3575" i="15"/>
  <c r="J3575" i="15"/>
  <c r="G3575" i="15"/>
  <c r="L3575" i="15"/>
  <c r="H3576" i="15"/>
  <c r="J3576" i="15"/>
  <c r="G3576" i="15"/>
  <c r="L3576" i="15"/>
  <c r="H3577" i="15"/>
  <c r="J3577" i="15"/>
  <c r="G3577" i="15"/>
  <c r="L3577" i="15"/>
  <c r="H3578" i="15"/>
  <c r="J3578" i="15"/>
  <c r="G3578" i="15"/>
  <c r="L3578" i="15"/>
  <c r="H3579" i="15"/>
  <c r="J3579" i="15"/>
  <c r="G3579" i="15"/>
  <c r="L3579" i="15"/>
  <c r="H3580" i="15"/>
  <c r="J3580" i="15"/>
  <c r="G3580" i="15"/>
  <c r="L3580" i="15"/>
  <c r="H3581" i="15"/>
  <c r="J3581" i="15"/>
  <c r="G3581" i="15"/>
  <c r="L3581" i="15"/>
  <c r="H3582" i="15"/>
  <c r="J3582" i="15"/>
  <c r="G3582" i="15"/>
  <c r="L3582" i="15"/>
  <c r="H3583" i="15"/>
  <c r="J3583" i="15"/>
  <c r="G3583" i="15"/>
  <c r="L3583" i="15"/>
  <c r="H3584" i="15"/>
  <c r="J3584" i="15"/>
  <c r="G3584" i="15"/>
  <c r="L3584" i="15"/>
  <c r="H3585" i="15"/>
  <c r="J3585" i="15"/>
  <c r="G3585" i="15"/>
  <c r="L3585" i="15"/>
  <c r="H3586" i="15"/>
  <c r="J3586" i="15"/>
  <c r="G3586" i="15"/>
  <c r="L3586" i="15"/>
  <c r="H3587" i="15"/>
  <c r="J3587" i="15"/>
  <c r="G3587" i="15"/>
  <c r="L3587" i="15"/>
  <c r="H3588" i="15"/>
  <c r="J3588" i="15"/>
  <c r="G3588" i="15"/>
  <c r="L3588" i="15"/>
  <c r="H3589" i="15"/>
  <c r="J3589" i="15"/>
  <c r="G3589" i="15"/>
  <c r="L3589" i="15"/>
  <c r="H3590" i="15"/>
  <c r="J3590" i="15"/>
  <c r="G3590" i="15"/>
  <c r="L3590" i="15"/>
  <c r="H3591" i="15"/>
  <c r="J3591" i="15"/>
  <c r="G3591" i="15"/>
  <c r="L3591" i="15"/>
  <c r="H3592" i="15"/>
  <c r="J3592" i="15"/>
  <c r="G3592" i="15"/>
  <c r="L3592" i="15"/>
  <c r="H3593" i="15"/>
  <c r="J3593" i="15"/>
  <c r="G3593" i="15"/>
  <c r="L3593" i="15"/>
  <c r="H3594" i="15"/>
  <c r="J3594" i="15"/>
  <c r="G3594" i="15"/>
  <c r="L3594" i="15"/>
  <c r="H3595" i="15"/>
  <c r="J3595" i="15"/>
  <c r="G3595" i="15"/>
  <c r="L3595" i="15"/>
  <c r="H3596" i="15"/>
  <c r="J3596" i="15"/>
  <c r="G3596" i="15"/>
  <c r="L3596" i="15"/>
  <c r="H3597" i="15"/>
  <c r="J3597" i="15"/>
  <c r="G3597" i="15"/>
  <c r="L3597" i="15"/>
  <c r="H3598" i="15"/>
  <c r="J3598" i="15"/>
  <c r="G3598" i="15"/>
  <c r="L3598" i="15"/>
  <c r="H3599" i="15"/>
  <c r="J3599" i="15"/>
  <c r="G3599" i="15"/>
  <c r="L3599" i="15"/>
  <c r="H3600" i="15"/>
  <c r="J3600" i="15"/>
  <c r="G3600" i="15"/>
  <c r="L3600" i="15"/>
  <c r="H3601" i="15"/>
  <c r="J3601" i="15"/>
  <c r="G3601" i="15"/>
  <c r="L3601" i="15"/>
  <c r="H3602" i="15"/>
  <c r="J3602" i="15"/>
  <c r="G3602" i="15"/>
  <c r="L3602" i="15"/>
  <c r="H3603" i="15"/>
  <c r="J3603" i="15"/>
  <c r="G3603" i="15"/>
  <c r="L3603" i="15"/>
  <c r="H3604" i="15"/>
  <c r="J3604" i="15"/>
  <c r="G3604" i="15"/>
  <c r="L3604" i="15"/>
  <c r="H3605" i="15"/>
  <c r="J3605" i="15"/>
  <c r="G3605" i="15"/>
  <c r="L3605" i="15"/>
  <c r="H3606" i="15"/>
  <c r="J3606" i="15"/>
  <c r="G3606" i="15"/>
  <c r="L3606" i="15"/>
  <c r="H3607" i="15"/>
  <c r="J3607" i="15"/>
  <c r="G3607" i="15"/>
  <c r="L3607" i="15"/>
  <c r="H3608" i="15"/>
  <c r="J3608" i="15"/>
  <c r="G3608" i="15"/>
  <c r="L3608" i="15"/>
  <c r="H3609" i="15"/>
  <c r="J3609" i="15"/>
  <c r="G3609" i="15"/>
  <c r="L3609" i="15"/>
  <c r="H3610" i="15"/>
  <c r="J3610" i="15"/>
  <c r="G3610" i="15"/>
  <c r="L3610" i="15"/>
  <c r="H3611" i="15"/>
  <c r="J3611" i="15"/>
  <c r="G3611" i="15"/>
  <c r="L3611" i="15"/>
  <c r="H3612" i="15"/>
  <c r="J3612" i="15"/>
  <c r="G3612" i="15"/>
  <c r="L3612" i="15"/>
  <c r="H3613" i="15"/>
  <c r="J3613" i="15"/>
  <c r="G3613" i="15"/>
  <c r="L3613" i="15"/>
  <c r="H3614" i="15"/>
  <c r="J3614" i="15"/>
  <c r="G3614" i="15"/>
  <c r="L3614" i="15"/>
  <c r="H3615" i="15"/>
  <c r="J3615" i="15"/>
  <c r="G3615" i="15"/>
  <c r="L3615" i="15"/>
  <c r="H3616" i="15"/>
  <c r="J3616" i="15"/>
  <c r="G3616" i="15"/>
  <c r="L3616" i="15"/>
  <c r="H3617" i="15"/>
  <c r="J3617" i="15"/>
  <c r="G3617" i="15"/>
  <c r="L3617" i="15"/>
  <c r="H3618" i="15"/>
  <c r="J3618" i="15"/>
  <c r="G3618" i="15"/>
  <c r="L3618" i="15"/>
  <c r="H3619" i="15"/>
  <c r="J3619" i="15"/>
  <c r="G3619" i="15"/>
  <c r="L3619" i="15"/>
  <c r="H3620" i="15"/>
  <c r="J3620" i="15"/>
  <c r="G3620" i="15"/>
  <c r="L3620" i="15"/>
  <c r="H3621" i="15"/>
  <c r="J3621" i="15"/>
  <c r="G3621" i="15"/>
  <c r="L3621" i="15"/>
  <c r="H3622" i="15"/>
  <c r="J3622" i="15"/>
  <c r="G3622" i="15"/>
  <c r="L3622" i="15"/>
  <c r="H3623" i="15"/>
  <c r="J3623" i="15"/>
  <c r="G3623" i="15"/>
  <c r="L3623" i="15"/>
  <c r="H3624" i="15"/>
  <c r="J3624" i="15"/>
  <c r="G3624" i="15"/>
  <c r="L3624" i="15"/>
  <c r="H3625" i="15"/>
  <c r="J3625" i="15"/>
  <c r="G3625" i="15"/>
  <c r="L3625" i="15"/>
  <c r="H3626" i="15"/>
  <c r="J3626" i="15"/>
  <c r="G3626" i="15"/>
  <c r="L3626" i="15"/>
  <c r="H3627" i="15"/>
  <c r="J3627" i="15"/>
  <c r="G3627" i="15"/>
  <c r="L3627" i="15"/>
  <c r="H3628" i="15"/>
  <c r="J3628" i="15"/>
  <c r="G3628" i="15"/>
  <c r="L3628" i="15"/>
  <c r="H3629" i="15"/>
  <c r="J3629" i="15"/>
  <c r="G3629" i="15"/>
  <c r="L3629" i="15"/>
  <c r="H3630" i="15"/>
  <c r="J3630" i="15"/>
  <c r="G3630" i="15"/>
  <c r="L3630" i="15"/>
  <c r="H3631" i="15"/>
  <c r="J3631" i="15"/>
  <c r="G3631" i="15"/>
  <c r="L3631" i="15"/>
  <c r="H3632" i="15"/>
  <c r="J3632" i="15"/>
  <c r="G3632" i="15"/>
  <c r="L3632" i="15"/>
  <c r="H3633" i="15"/>
  <c r="J3633" i="15"/>
  <c r="G3633" i="15"/>
  <c r="L3633" i="15"/>
  <c r="H3634" i="15"/>
  <c r="J3634" i="15"/>
  <c r="G3634" i="15"/>
  <c r="L3634" i="15"/>
  <c r="H3635" i="15"/>
  <c r="J3635" i="15"/>
  <c r="G3635" i="15"/>
  <c r="L3635" i="15"/>
  <c r="H3636" i="15"/>
  <c r="J3636" i="15"/>
  <c r="G3636" i="15"/>
  <c r="L3636" i="15"/>
  <c r="H3637" i="15"/>
  <c r="J3637" i="15"/>
  <c r="G3637" i="15"/>
  <c r="L3637" i="15"/>
  <c r="H3638" i="15"/>
  <c r="J3638" i="15"/>
  <c r="G3638" i="15"/>
  <c r="L3638" i="15"/>
  <c r="H3639" i="15"/>
  <c r="J3639" i="15"/>
  <c r="G3639" i="15"/>
  <c r="L3639" i="15"/>
  <c r="H3640" i="15"/>
  <c r="J3640" i="15"/>
  <c r="G3640" i="15"/>
  <c r="L3640" i="15"/>
  <c r="H3641" i="15"/>
  <c r="J3641" i="15"/>
  <c r="G3641" i="15"/>
  <c r="L3641" i="15"/>
  <c r="H3642" i="15"/>
  <c r="J3642" i="15"/>
  <c r="G3642" i="15"/>
  <c r="L3642" i="15"/>
  <c r="H3643" i="15"/>
  <c r="J3643" i="15"/>
  <c r="G3643" i="15"/>
  <c r="L3643" i="15"/>
  <c r="H3644" i="15"/>
  <c r="J3644" i="15"/>
  <c r="G3644" i="15"/>
  <c r="L3644" i="15"/>
  <c r="H3645" i="15"/>
  <c r="J3645" i="15"/>
  <c r="G3645" i="15"/>
  <c r="L3645" i="15"/>
  <c r="H3646" i="15"/>
  <c r="J3646" i="15"/>
  <c r="G3646" i="15"/>
  <c r="L3646" i="15"/>
  <c r="H3647" i="15"/>
  <c r="J3647" i="15"/>
  <c r="G3647" i="15"/>
  <c r="L3647" i="15"/>
  <c r="H3648" i="15"/>
  <c r="J3648" i="15"/>
  <c r="G3648" i="15"/>
  <c r="L3648" i="15"/>
  <c r="H3649" i="15"/>
  <c r="J3649" i="15"/>
  <c r="G3649" i="15"/>
  <c r="L3649" i="15"/>
  <c r="H3650" i="15"/>
  <c r="J3650" i="15"/>
  <c r="G3650" i="15"/>
  <c r="L3650" i="15"/>
  <c r="H3651" i="15"/>
  <c r="J3651" i="15"/>
  <c r="G3651" i="15"/>
  <c r="L3651" i="15"/>
  <c r="H3652" i="15"/>
  <c r="J3652" i="15"/>
  <c r="G3652" i="15"/>
  <c r="L3652" i="15"/>
  <c r="H3653" i="15"/>
  <c r="J3653" i="15"/>
  <c r="G3653" i="15"/>
  <c r="L3653" i="15"/>
  <c r="H3654" i="15"/>
  <c r="J3654" i="15"/>
  <c r="G3654" i="15"/>
  <c r="L3654" i="15"/>
  <c r="H3655" i="15"/>
  <c r="J3655" i="15"/>
  <c r="G3655" i="15"/>
  <c r="L3655" i="15"/>
  <c r="H3656" i="15"/>
  <c r="J3656" i="15"/>
  <c r="G3656" i="15"/>
  <c r="L3656" i="15"/>
  <c r="H3657" i="15"/>
  <c r="J3657" i="15"/>
  <c r="G3657" i="15"/>
  <c r="L3657" i="15"/>
  <c r="H3658" i="15"/>
  <c r="J3658" i="15"/>
  <c r="G3658" i="15"/>
  <c r="L3658" i="15"/>
  <c r="H3659" i="15"/>
  <c r="J3659" i="15"/>
  <c r="G3659" i="15"/>
  <c r="L3659" i="15"/>
  <c r="H3660" i="15"/>
  <c r="J3660" i="15"/>
  <c r="G3660" i="15"/>
  <c r="L3660" i="15"/>
  <c r="H3661" i="15"/>
  <c r="J3661" i="15"/>
  <c r="G3661" i="15"/>
  <c r="L3661" i="15"/>
  <c r="H3662" i="15"/>
  <c r="J3662" i="15"/>
  <c r="G3662" i="15"/>
  <c r="L3662" i="15"/>
  <c r="H3663" i="15"/>
  <c r="J3663" i="15"/>
  <c r="G3663" i="15"/>
  <c r="L3663" i="15"/>
  <c r="H3664" i="15"/>
  <c r="J3664" i="15"/>
  <c r="G3664" i="15"/>
  <c r="L3664" i="15"/>
  <c r="H3665" i="15"/>
  <c r="J3665" i="15"/>
  <c r="G3665" i="15"/>
  <c r="L3665" i="15"/>
  <c r="H3666" i="15"/>
  <c r="J3666" i="15"/>
  <c r="G3666" i="15"/>
  <c r="L3666" i="15"/>
  <c r="H3667" i="15"/>
  <c r="J3667" i="15"/>
  <c r="G3667" i="15"/>
  <c r="L3667" i="15"/>
  <c r="H3668" i="15"/>
  <c r="J3668" i="15"/>
  <c r="G3668" i="15"/>
  <c r="L3668" i="15"/>
  <c r="H3669" i="15"/>
  <c r="J3669" i="15"/>
  <c r="G3669" i="15"/>
  <c r="L3669" i="15"/>
  <c r="H3670" i="15"/>
  <c r="J3670" i="15"/>
  <c r="G3670" i="15"/>
  <c r="L3670" i="15"/>
  <c r="H3671" i="15"/>
  <c r="J3671" i="15"/>
  <c r="G3671" i="15"/>
  <c r="L3671" i="15"/>
  <c r="H3672" i="15"/>
  <c r="J3672" i="15"/>
  <c r="G3672" i="15"/>
  <c r="L3672" i="15"/>
  <c r="H3673" i="15"/>
  <c r="J3673" i="15"/>
  <c r="G3673" i="15"/>
  <c r="L3673" i="15"/>
  <c r="H3674" i="15"/>
  <c r="J3674" i="15"/>
  <c r="G3674" i="15"/>
  <c r="L3674" i="15"/>
  <c r="H3675" i="15"/>
  <c r="J3675" i="15"/>
  <c r="G3675" i="15"/>
  <c r="L3675" i="15"/>
  <c r="H3676" i="15"/>
  <c r="J3676" i="15"/>
  <c r="G3676" i="15"/>
  <c r="L3676" i="15"/>
  <c r="H3677" i="15"/>
  <c r="J3677" i="15"/>
  <c r="G3677" i="15"/>
  <c r="L3677" i="15"/>
  <c r="H3678" i="15"/>
  <c r="J3678" i="15"/>
  <c r="G3678" i="15"/>
  <c r="L3678" i="15"/>
  <c r="H3679" i="15"/>
  <c r="J3679" i="15"/>
  <c r="G3679" i="15"/>
  <c r="L3679" i="15"/>
  <c r="H3680" i="15"/>
  <c r="J3680" i="15"/>
  <c r="G3680" i="15"/>
  <c r="L3680" i="15"/>
  <c r="H3681" i="15"/>
  <c r="J3681" i="15"/>
  <c r="G3681" i="15"/>
  <c r="L3681" i="15"/>
  <c r="H3682" i="15"/>
  <c r="J3682" i="15"/>
  <c r="G3682" i="15"/>
  <c r="L3682" i="15"/>
  <c r="H3683" i="15"/>
  <c r="J3683" i="15"/>
  <c r="G3683" i="15"/>
  <c r="L3683" i="15"/>
  <c r="H3684" i="15"/>
  <c r="J3684" i="15"/>
  <c r="G3684" i="15"/>
  <c r="L3684" i="15"/>
  <c r="H3685" i="15"/>
  <c r="J3685" i="15"/>
  <c r="G3685" i="15"/>
  <c r="L3685" i="15"/>
  <c r="H3686" i="15"/>
  <c r="J3686" i="15"/>
  <c r="G3686" i="15"/>
  <c r="L3686" i="15"/>
  <c r="H3687" i="15"/>
  <c r="J3687" i="15"/>
  <c r="G3687" i="15"/>
  <c r="L3687" i="15"/>
  <c r="H3688" i="15"/>
  <c r="J3688" i="15"/>
  <c r="G3688" i="15"/>
  <c r="L3688" i="15"/>
  <c r="H3689" i="15"/>
  <c r="J3689" i="15"/>
  <c r="G3689" i="15"/>
  <c r="L3689" i="15"/>
  <c r="H3690" i="15"/>
  <c r="J3690" i="15"/>
  <c r="G3690" i="15"/>
  <c r="L3690" i="15"/>
  <c r="H3691" i="15"/>
  <c r="J3691" i="15"/>
  <c r="G3691" i="15"/>
  <c r="L3691" i="15"/>
  <c r="H3692" i="15"/>
  <c r="J3692" i="15"/>
  <c r="G3692" i="15"/>
  <c r="L3692" i="15"/>
  <c r="H3693" i="15"/>
  <c r="J3693" i="15"/>
  <c r="G3693" i="15"/>
  <c r="L3693" i="15"/>
  <c r="H3694" i="15"/>
  <c r="J3694" i="15"/>
  <c r="G3694" i="15"/>
  <c r="L3694" i="15"/>
  <c r="H3695" i="15"/>
  <c r="J3695" i="15"/>
  <c r="G3695" i="15"/>
  <c r="L3695" i="15"/>
  <c r="H3696" i="15"/>
  <c r="J3696" i="15"/>
  <c r="G3696" i="15"/>
  <c r="L3696" i="15"/>
  <c r="H3697" i="15"/>
  <c r="J3697" i="15"/>
  <c r="G3697" i="15"/>
  <c r="L3697" i="15"/>
  <c r="H3698" i="15"/>
  <c r="J3698" i="15"/>
  <c r="G3698" i="15"/>
  <c r="L3698" i="15"/>
  <c r="H3699" i="15"/>
  <c r="J3699" i="15"/>
  <c r="G3699" i="15"/>
  <c r="L3699" i="15"/>
  <c r="H3700" i="15"/>
  <c r="J3700" i="15"/>
  <c r="G3700" i="15"/>
  <c r="L3700" i="15"/>
  <c r="H3701" i="15"/>
  <c r="J3701" i="15"/>
  <c r="G3701" i="15"/>
  <c r="L3701" i="15"/>
  <c r="H3702" i="15"/>
  <c r="J3702" i="15"/>
  <c r="G3702" i="15"/>
  <c r="L3702" i="15"/>
  <c r="H3703" i="15"/>
  <c r="J3703" i="15"/>
  <c r="G3703" i="15"/>
  <c r="L3703" i="15"/>
  <c r="H3704" i="15"/>
  <c r="J3704" i="15"/>
  <c r="G3704" i="15"/>
  <c r="L3704" i="15"/>
  <c r="H3705" i="15"/>
  <c r="J3705" i="15"/>
  <c r="G3705" i="15"/>
  <c r="L3705" i="15"/>
  <c r="H3706" i="15"/>
  <c r="J3706" i="15"/>
  <c r="G3706" i="15"/>
  <c r="L3706" i="15"/>
  <c r="H3707" i="15"/>
  <c r="J3707" i="15"/>
  <c r="G3707" i="15"/>
  <c r="L3707" i="15"/>
  <c r="H3708" i="15"/>
  <c r="J3708" i="15"/>
  <c r="G3708" i="15"/>
  <c r="L3708" i="15"/>
  <c r="H3709" i="15"/>
  <c r="J3709" i="15"/>
  <c r="G3709" i="15"/>
  <c r="L3709" i="15"/>
  <c r="H3710" i="15"/>
  <c r="J3710" i="15"/>
  <c r="G3710" i="15"/>
  <c r="L3710" i="15"/>
  <c r="H3711" i="15"/>
  <c r="J3711" i="15"/>
  <c r="G3711" i="15"/>
  <c r="L3711" i="15"/>
  <c r="H3712" i="15"/>
  <c r="J3712" i="15"/>
  <c r="G3712" i="15"/>
  <c r="L3712" i="15"/>
  <c r="H3713" i="15"/>
  <c r="J3713" i="15"/>
  <c r="G3713" i="15"/>
  <c r="L3713" i="15"/>
  <c r="H3714" i="15"/>
  <c r="J3714" i="15"/>
  <c r="G3714" i="15"/>
  <c r="L3714" i="15"/>
  <c r="H3715" i="15"/>
  <c r="J3715" i="15"/>
  <c r="G3715" i="15"/>
  <c r="L3715" i="15"/>
  <c r="H3716" i="15"/>
  <c r="J3716" i="15"/>
  <c r="G3716" i="15"/>
  <c r="L3716" i="15"/>
  <c r="H3717" i="15"/>
  <c r="J3717" i="15"/>
  <c r="G3717" i="15"/>
  <c r="L3717" i="15"/>
  <c r="H3718" i="15"/>
  <c r="J3718" i="15"/>
  <c r="G3718" i="15"/>
  <c r="L3718" i="15"/>
  <c r="H3719" i="15"/>
  <c r="J3719" i="15"/>
  <c r="G3719" i="15"/>
  <c r="L3719" i="15"/>
  <c r="H3720" i="15"/>
  <c r="J3720" i="15"/>
  <c r="G3720" i="15"/>
  <c r="L3720" i="15"/>
  <c r="H3721" i="15"/>
  <c r="J3721" i="15"/>
  <c r="G3721" i="15"/>
  <c r="L3721" i="15"/>
  <c r="H3722" i="15"/>
  <c r="J3722" i="15"/>
  <c r="G3722" i="15"/>
  <c r="L3722" i="15"/>
  <c r="H3723" i="15"/>
  <c r="J3723" i="15"/>
  <c r="G3723" i="15"/>
  <c r="L3723" i="15"/>
  <c r="H3724" i="15"/>
  <c r="J3724" i="15"/>
  <c r="G3724" i="15"/>
  <c r="L3724" i="15"/>
  <c r="H3725" i="15"/>
  <c r="J3725" i="15"/>
  <c r="G3725" i="15"/>
  <c r="L3725" i="15"/>
  <c r="H3726" i="15"/>
  <c r="J3726" i="15"/>
  <c r="G3726" i="15"/>
  <c r="L3726" i="15"/>
  <c r="H3727" i="15"/>
  <c r="J3727" i="15"/>
  <c r="G3727" i="15"/>
  <c r="L3727" i="15"/>
  <c r="H3728" i="15"/>
  <c r="J3728" i="15"/>
  <c r="G3728" i="15"/>
  <c r="L3728" i="15"/>
  <c r="H3729" i="15"/>
  <c r="J3729" i="15"/>
  <c r="G3729" i="15"/>
  <c r="L3729" i="15"/>
  <c r="H3730" i="15"/>
  <c r="J3730" i="15"/>
  <c r="G3730" i="15"/>
  <c r="L3730" i="15"/>
  <c r="H3731" i="15"/>
  <c r="J3731" i="15"/>
  <c r="G3731" i="15"/>
  <c r="L3731" i="15"/>
  <c r="H3732" i="15"/>
  <c r="J3732" i="15"/>
  <c r="G3732" i="15"/>
  <c r="L3732" i="15"/>
  <c r="H3733" i="15"/>
  <c r="J3733" i="15"/>
  <c r="G3733" i="15"/>
  <c r="L3733" i="15"/>
  <c r="H3734" i="15"/>
  <c r="J3734" i="15"/>
  <c r="G3734" i="15"/>
  <c r="L3734" i="15"/>
  <c r="H3735" i="15"/>
  <c r="J3735" i="15"/>
  <c r="G3735" i="15"/>
  <c r="L3735" i="15"/>
  <c r="H3736" i="15"/>
  <c r="J3736" i="15"/>
  <c r="G3736" i="15"/>
  <c r="L3736" i="15"/>
  <c r="H3737" i="15"/>
  <c r="J3737" i="15"/>
  <c r="G3737" i="15"/>
  <c r="L3737" i="15"/>
  <c r="H3738" i="15"/>
  <c r="J3738" i="15"/>
  <c r="G3738" i="15"/>
  <c r="L3738" i="15"/>
  <c r="H3739" i="15"/>
  <c r="J3739" i="15"/>
  <c r="G3739" i="15"/>
  <c r="L3739" i="15"/>
  <c r="H3740" i="15"/>
  <c r="J3740" i="15"/>
  <c r="G3740" i="15"/>
  <c r="L3740" i="15"/>
  <c r="H3741" i="15"/>
  <c r="J3741" i="15"/>
  <c r="G3741" i="15"/>
  <c r="L3741" i="15"/>
  <c r="H3742" i="15"/>
  <c r="J3742" i="15"/>
  <c r="G3742" i="15"/>
  <c r="L3742" i="15"/>
  <c r="H3743" i="15"/>
  <c r="J3743" i="15"/>
  <c r="G3743" i="15"/>
  <c r="L3743" i="15"/>
  <c r="H3744" i="15"/>
  <c r="J3744" i="15"/>
  <c r="G3744" i="15"/>
  <c r="L3744" i="15"/>
  <c r="H3745" i="15"/>
  <c r="J3745" i="15"/>
  <c r="G3745" i="15"/>
  <c r="L3745" i="15"/>
  <c r="H3746" i="15"/>
  <c r="J3746" i="15"/>
  <c r="G3746" i="15"/>
  <c r="L3746" i="15"/>
  <c r="H3747" i="15"/>
  <c r="J3747" i="15"/>
  <c r="G3747" i="15"/>
  <c r="L3747" i="15"/>
  <c r="H3748" i="15"/>
  <c r="J3748" i="15"/>
  <c r="G3748" i="15"/>
  <c r="L3748" i="15"/>
  <c r="H3749" i="15"/>
  <c r="J3749" i="15"/>
  <c r="G3749" i="15"/>
  <c r="L3749" i="15"/>
  <c r="H3750" i="15"/>
  <c r="J3750" i="15"/>
  <c r="G3750" i="15"/>
  <c r="L3750" i="15"/>
  <c r="H3751" i="15"/>
  <c r="J3751" i="15"/>
  <c r="G3751" i="15"/>
  <c r="L3751" i="15"/>
  <c r="H3752" i="15"/>
  <c r="J3752" i="15"/>
  <c r="G3752" i="15"/>
  <c r="L3752" i="15"/>
  <c r="H3753" i="15"/>
  <c r="J3753" i="15"/>
  <c r="G3753" i="15"/>
  <c r="L3753" i="15"/>
  <c r="H3754" i="15"/>
  <c r="J3754" i="15"/>
  <c r="G3754" i="15"/>
  <c r="L3754" i="15"/>
  <c r="H3755" i="15"/>
  <c r="J3755" i="15"/>
  <c r="G3755" i="15"/>
  <c r="L3755" i="15"/>
  <c r="H3756" i="15"/>
  <c r="J3756" i="15"/>
  <c r="G3756" i="15"/>
  <c r="L3756" i="15"/>
  <c r="H3757" i="15"/>
  <c r="J3757" i="15"/>
  <c r="G3757" i="15"/>
  <c r="L3757" i="15"/>
  <c r="H3758" i="15"/>
  <c r="J3758" i="15"/>
  <c r="G3758" i="15"/>
  <c r="L3758" i="15"/>
  <c r="H3759" i="15"/>
  <c r="J3759" i="15"/>
  <c r="G3759" i="15"/>
  <c r="L3759" i="15"/>
  <c r="H3760" i="15"/>
  <c r="J3760" i="15"/>
  <c r="G3760" i="15"/>
  <c r="L3760" i="15"/>
  <c r="H3761" i="15"/>
  <c r="J3761" i="15"/>
  <c r="G3761" i="15"/>
  <c r="L3761" i="15"/>
  <c r="H3762" i="15"/>
  <c r="J3762" i="15"/>
  <c r="G3762" i="15"/>
  <c r="L3762" i="15"/>
  <c r="H3763" i="15"/>
  <c r="J3763" i="15"/>
  <c r="G3763" i="15"/>
  <c r="L3763" i="15"/>
  <c r="H3764" i="15"/>
  <c r="J3764" i="15"/>
  <c r="G3764" i="15"/>
  <c r="L3764" i="15"/>
  <c r="H3765" i="15"/>
  <c r="J3765" i="15"/>
  <c r="G3765" i="15"/>
  <c r="L3765" i="15"/>
  <c r="H3766" i="15"/>
  <c r="J3766" i="15"/>
  <c r="G3766" i="15"/>
  <c r="L3766" i="15"/>
  <c r="H3767" i="15"/>
  <c r="J3767" i="15"/>
  <c r="G3767" i="15"/>
  <c r="L3767" i="15"/>
  <c r="H3768" i="15"/>
  <c r="J3768" i="15"/>
  <c r="G3768" i="15"/>
  <c r="L3768" i="15"/>
  <c r="H3769" i="15"/>
  <c r="J3769" i="15"/>
  <c r="G3769" i="15"/>
  <c r="L3769" i="15"/>
  <c r="H3770" i="15"/>
  <c r="J3770" i="15"/>
  <c r="G3770" i="15"/>
  <c r="L3770" i="15"/>
  <c r="H3771" i="15"/>
  <c r="J3771" i="15"/>
  <c r="G3771" i="15"/>
  <c r="L3771" i="15"/>
  <c r="H3772" i="15"/>
  <c r="J3772" i="15"/>
  <c r="G3772" i="15"/>
  <c r="L3772" i="15"/>
  <c r="H3773" i="15"/>
  <c r="J3773" i="15"/>
  <c r="G3773" i="15"/>
  <c r="L3773" i="15"/>
  <c r="H3774" i="15"/>
  <c r="J3774" i="15"/>
  <c r="G3774" i="15"/>
  <c r="L3774" i="15"/>
  <c r="H3775" i="15"/>
  <c r="J3775" i="15"/>
  <c r="G3775" i="15"/>
  <c r="L3775" i="15"/>
  <c r="H3776" i="15"/>
  <c r="J3776" i="15"/>
  <c r="G3776" i="15"/>
  <c r="L3776" i="15"/>
  <c r="H3777" i="15"/>
  <c r="J3777" i="15"/>
  <c r="G3777" i="15"/>
  <c r="L3777" i="15"/>
  <c r="H3778" i="15"/>
  <c r="J3778" i="15"/>
  <c r="G3778" i="15"/>
  <c r="L3778" i="15"/>
  <c r="H3779" i="15"/>
  <c r="J3779" i="15"/>
  <c r="G3779" i="15"/>
  <c r="L3779" i="15"/>
  <c r="H3780" i="15"/>
  <c r="J3780" i="15"/>
  <c r="G3780" i="15"/>
  <c r="L3780" i="15"/>
  <c r="H3781" i="15"/>
  <c r="J3781" i="15"/>
  <c r="G3781" i="15"/>
  <c r="L3781" i="15"/>
  <c r="H3782" i="15"/>
  <c r="J3782" i="15"/>
  <c r="G3782" i="15"/>
  <c r="L3782" i="15"/>
  <c r="H3783" i="15"/>
  <c r="J3783" i="15"/>
  <c r="G3783" i="15"/>
  <c r="L3783" i="15"/>
  <c r="H3784" i="15"/>
  <c r="J3784" i="15"/>
  <c r="G3784" i="15"/>
  <c r="L3784" i="15"/>
  <c r="H3785" i="15"/>
  <c r="J3785" i="15"/>
  <c r="G3785" i="15"/>
  <c r="L3785" i="15"/>
  <c r="H3786" i="15"/>
  <c r="J3786" i="15"/>
  <c r="G3786" i="15"/>
  <c r="L3786" i="15"/>
  <c r="H3787" i="15"/>
  <c r="J3787" i="15"/>
  <c r="G3787" i="15"/>
  <c r="L3787" i="15"/>
  <c r="H3788" i="15"/>
  <c r="J3788" i="15"/>
  <c r="G3788" i="15"/>
  <c r="L3788" i="15"/>
  <c r="H3789" i="15"/>
  <c r="J3789" i="15"/>
  <c r="G3789" i="15"/>
  <c r="L3789" i="15"/>
  <c r="H3790" i="15"/>
  <c r="J3790" i="15"/>
  <c r="G3790" i="15"/>
  <c r="L3790" i="15"/>
  <c r="H3791" i="15"/>
  <c r="J3791" i="15"/>
  <c r="G3791" i="15"/>
  <c r="L3791" i="15"/>
  <c r="H3792" i="15"/>
  <c r="J3792" i="15"/>
  <c r="G3792" i="15"/>
  <c r="L3792" i="15"/>
  <c r="H3793" i="15"/>
  <c r="J3793" i="15"/>
  <c r="G3793" i="15"/>
  <c r="L3793" i="15"/>
  <c r="H3794" i="15"/>
  <c r="J3794" i="15"/>
  <c r="G3794" i="15"/>
  <c r="L3794" i="15"/>
  <c r="H3795" i="15"/>
  <c r="J3795" i="15"/>
  <c r="G3795" i="15"/>
  <c r="L3795" i="15"/>
  <c r="H3796" i="15"/>
  <c r="J3796" i="15"/>
  <c r="G3796" i="15"/>
  <c r="L3796" i="15"/>
  <c r="H3797" i="15"/>
  <c r="J3797" i="15"/>
  <c r="G3797" i="15"/>
  <c r="L3797" i="15"/>
  <c r="H3798" i="15"/>
  <c r="J3798" i="15"/>
  <c r="G3798" i="15"/>
  <c r="L3798" i="15"/>
  <c r="H3799" i="15"/>
  <c r="J3799" i="15"/>
  <c r="G3799" i="15"/>
  <c r="L3799" i="15"/>
  <c r="H3800" i="15"/>
  <c r="J3800" i="15"/>
  <c r="G3800" i="15"/>
  <c r="L3800" i="15"/>
  <c r="H3801" i="15"/>
  <c r="J3801" i="15"/>
  <c r="G3801" i="15"/>
  <c r="L3801" i="15"/>
  <c r="H3802" i="15"/>
  <c r="J3802" i="15"/>
  <c r="G3802" i="15"/>
  <c r="L3802" i="15"/>
  <c r="H3803" i="15"/>
  <c r="J3803" i="15"/>
  <c r="G3803" i="15"/>
  <c r="L3803" i="15"/>
  <c r="H3804" i="15"/>
  <c r="J3804" i="15"/>
  <c r="G3804" i="15"/>
  <c r="L3804" i="15"/>
  <c r="H3805" i="15"/>
  <c r="J3805" i="15"/>
  <c r="G3805" i="15"/>
  <c r="L3805" i="15"/>
  <c r="H3806" i="15"/>
  <c r="J3806" i="15"/>
  <c r="G3806" i="15"/>
  <c r="L3806" i="15"/>
  <c r="H3807" i="15"/>
  <c r="J3807" i="15"/>
  <c r="G3807" i="15"/>
  <c r="L3807" i="15"/>
  <c r="H3808" i="15"/>
  <c r="J3808" i="15"/>
  <c r="G3808" i="15"/>
  <c r="L3808" i="15"/>
  <c r="H3809" i="15"/>
  <c r="J3809" i="15"/>
  <c r="G3809" i="15"/>
  <c r="L3809" i="15"/>
  <c r="H3810" i="15"/>
  <c r="J3810" i="15"/>
  <c r="G3810" i="15"/>
  <c r="L3810" i="15"/>
  <c r="H3811" i="15"/>
  <c r="J3811" i="15"/>
  <c r="G3811" i="15"/>
  <c r="L3811" i="15"/>
  <c r="H3812" i="15"/>
  <c r="J3812" i="15"/>
  <c r="G3812" i="15"/>
  <c r="L3812" i="15"/>
  <c r="H3813" i="15"/>
  <c r="J3813" i="15"/>
  <c r="G3813" i="15"/>
  <c r="L3813" i="15"/>
  <c r="H3814" i="15"/>
  <c r="J3814" i="15"/>
  <c r="G3814" i="15"/>
  <c r="L3814" i="15"/>
  <c r="H3815" i="15"/>
  <c r="J3815" i="15"/>
  <c r="G3815" i="15"/>
  <c r="L3815" i="15"/>
  <c r="H3816" i="15"/>
  <c r="J3816" i="15"/>
  <c r="G3816" i="15"/>
  <c r="L3816" i="15"/>
  <c r="H3817" i="15"/>
  <c r="J3817" i="15"/>
  <c r="G3817" i="15"/>
  <c r="L3817" i="15"/>
  <c r="H3818" i="15"/>
  <c r="J3818" i="15"/>
  <c r="G3818" i="15"/>
  <c r="L3818" i="15"/>
  <c r="H3819" i="15"/>
  <c r="J3819" i="15"/>
  <c r="G3819" i="15"/>
  <c r="L3819" i="15"/>
  <c r="H3820" i="15"/>
  <c r="J3820" i="15"/>
  <c r="G3820" i="15"/>
  <c r="L3820" i="15"/>
  <c r="H3821" i="15"/>
  <c r="J3821" i="15"/>
  <c r="G3821" i="15"/>
  <c r="L3821" i="15"/>
  <c r="H3822" i="15"/>
  <c r="J3822" i="15"/>
  <c r="G3822" i="15"/>
  <c r="L3822" i="15"/>
  <c r="H3823" i="15"/>
  <c r="J3823" i="15"/>
  <c r="G3823" i="15"/>
  <c r="L3823" i="15"/>
  <c r="H3824" i="15"/>
  <c r="J3824" i="15"/>
  <c r="G3824" i="15"/>
  <c r="L3824" i="15"/>
  <c r="H3825" i="15"/>
  <c r="J3825" i="15"/>
  <c r="G3825" i="15"/>
  <c r="L3825" i="15"/>
  <c r="H3826" i="15"/>
  <c r="J3826" i="15"/>
  <c r="G3826" i="15"/>
  <c r="L3826" i="15"/>
  <c r="H3827" i="15"/>
  <c r="J3827" i="15"/>
  <c r="G3827" i="15"/>
  <c r="L3827" i="15"/>
  <c r="H3828" i="15"/>
  <c r="J3828" i="15"/>
  <c r="G3828" i="15"/>
  <c r="L3828" i="15"/>
  <c r="H3829" i="15"/>
  <c r="J3829" i="15"/>
  <c r="G3829" i="15"/>
  <c r="L3829" i="15"/>
  <c r="H3830" i="15"/>
  <c r="J3830" i="15"/>
  <c r="G3830" i="15"/>
  <c r="L3830" i="15"/>
  <c r="H3831" i="15"/>
  <c r="J3831" i="15"/>
  <c r="G3831" i="15"/>
  <c r="L3831" i="15"/>
  <c r="H3832" i="15"/>
  <c r="J3832" i="15"/>
  <c r="G3832" i="15"/>
  <c r="L3832" i="15"/>
  <c r="H3833" i="15"/>
  <c r="J3833" i="15"/>
  <c r="G3833" i="15"/>
  <c r="L3833" i="15"/>
  <c r="H3834" i="15"/>
  <c r="J3834" i="15"/>
  <c r="G3834" i="15"/>
  <c r="L3834" i="15"/>
  <c r="H3835" i="15"/>
  <c r="J3835" i="15"/>
  <c r="G3835" i="15"/>
  <c r="L3835" i="15"/>
  <c r="H3836" i="15"/>
  <c r="J3836" i="15"/>
  <c r="G3836" i="15"/>
  <c r="L3836" i="15"/>
  <c r="H3837" i="15"/>
  <c r="J3837" i="15"/>
  <c r="G3837" i="15"/>
  <c r="L3837" i="15"/>
  <c r="H3838" i="15"/>
  <c r="J3838" i="15"/>
  <c r="G3838" i="15"/>
  <c r="L3838" i="15"/>
  <c r="H3839" i="15"/>
  <c r="J3839" i="15"/>
  <c r="G3839" i="15"/>
  <c r="L3839" i="15"/>
  <c r="H3840" i="15"/>
  <c r="J3840" i="15"/>
  <c r="G3840" i="15"/>
  <c r="L3840" i="15"/>
  <c r="H3841" i="15"/>
  <c r="J3841" i="15"/>
  <c r="G3841" i="15"/>
  <c r="L3841" i="15"/>
  <c r="H3842" i="15"/>
  <c r="J3842" i="15"/>
  <c r="G3842" i="15"/>
  <c r="L3842" i="15"/>
  <c r="H3843" i="15"/>
  <c r="J3843" i="15"/>
  <c r="G3843" i="15"/>
  <c r="L3843" i="15"/>
  <c r="H3844" i="15"/>
  <c r="J3844" i="15"/>
  <c r="G3844" i="15"/>
  <c r="L3844" i="15"/>
  <c r="H3845" i="15"/>
  <c r="J3845" i="15"/>
  <c r="G3845" i="15"/>
  <c r="L3845" i="15"/>
  <c r="H3846" i="15"/>
  <c r="J3846" i="15"/>
  <c r="G3846" i="15"/>
  <c r="L3846" i="15"/>
  <c r="H3847" i="15"/>
  <c r="J3847" i="15"/>
  <c r="G3847" i="15"/>
  <c r="L3847" i="15"/>
  <c r="H3848" i="15"/>
  <c r="J3848" i="15"/>
  <c r="G3848" i="15"/>
  <c r="L3848" i="15"/>
  <c r="H3849" i="15"/>
  <c r="J3849" i="15"/>
  <c r="G3849" i="15"/>
  <c r="L3849" i="15"/>
  <c r="H3850" i="15"/>
  <c r="J3850" i="15"/>
  <c r="G3850" i="15"/>
  <c r="L3850" i="15"/>
  <c r="H3851" i="15"/>
  <c r="J3851" i="15"/>
  <c r="G3851" i="15"/>
  <c r="L3851" i="15"/>
  <c r="H3852" i="15"/>
  <c r="J3852" i="15"/>
  <c r="G3852" i="15"/>
  <c r="L3852" i="15"/>
  <c r="H3853" i="15"/>
  <c r="J3853" i="15"/>
  <c r="G3853" i="15"/>
  <c r="L3853" i="15"/>
  <c r="H3854" i="15"/>
  <c r="J3854" i="15"/>
  <c r="G3854" i="15"/>
  <c r="L3854" i="15"/>
  <c r="H3855" i="15"/>
  <c r="J3855" i="15"/>
  <c r="G3855" i="15"/>
  <c r="L3855" i="15"/>
  <c r="H3856" i="15"/>
  <c r="J3856" i="15"/>
  <c r="G3856" i="15"/>
  <c r="L3856" i="15"/>
  <c r="H3857" i="15"/>
  <c r="J3857" i="15"/>
  <c r="G3857" i="15"/>
  <c r="L3857" i="15"/>
  <c r="H3858" i="15"/>
  <c r="J3858" i="15"/>
  <c r="G3858" i="15"/>
  <c r="L3858" i="15"/>
  <c r="H3859" i="15"/>
  <c r="J3859" i="15"/>
  <c r="G3859" i="15"/>
  <c r="L3859" i="15"/>
  <c r="H3860" i="15"/>
  <c r="J3860" i="15"/>
  <c r="G3860" i="15"/>
  <c r="L3860" i="15"/>
  <c r="H3861" i="15"/>
  <c r="J3861" i="15"/>
  <c r="G3861" i="15"/>
  <c r="L3861" i="15"/>
  <c r="H3862" i="15"/>
  <c r="J3862" i="15"/>
  <c r="G3862" i="15"/>
  <c r="L3862" i="15"/>
  <c r="H3863" i="15"/>
  <c r="J3863" i="15"/>
  <c r="G3863" i="15"/>
  <c r="L3863" i="15"/>
  <c r="H3864" i="15"/>
  <c r="J3864" i="15"/>
  <c r="G3864" i="15"/>
  <c r="L3864" i="15"/>
  <c r="H3865" i="15"/>
  <c r="J3865" i="15"/>
  <c r="G3865" i="15"/>
  <c r="L3865" i="15"/>
  <c r="H3866" i="15"/>
  <c r="J3866" i="15"/>
  <c r="G3866" i="15"/>
  <c r="L3866" i="15"/>
  <c r="H3867" i="15"/>
  <c r="J3867" i="15"/>
  <c r="G3867" i="15"/>
  <c r="L3867" i="15"/>
  <c r="H3868" i="15"/>
  <c r="J3868" i="15"/>
  <c r="G3868" i="15"/>
  <c r="L3868" i="15"/>
  <c r="H3869" i="15"/>
  <c r="J3869" i="15"/>
  <c r="G3869" i="15"/>
  <c r="L3869" i="15"/>
  <c r="H3870" i="15"/>
  <c r="J3870" i="15"/>
  <c r="G3870" i="15"/>
  <c r="L3870" i="15"/>
  <c r="H3871" i="15"/>
  <c r="J3871" i="15"/>
  <c r="G3871" i="15"/>
  <c r="L3871" i="15"/>
  <c r="H3872" i="15"/>
  <c r="J3872" i="15"/>
  <c r="G3872" i="15"/>
  <c r="L3872" i="15"/>
  <c r="H3873" i="15"/>
  <c r="J3873" i="15"/>
  <c r="G3873" i="15"/>
  <c r="L3873" i="15"/>
  <c r="H3874" i="15"/>
  <c r="J3874" i="15"/>
  <c r="G3874" i="15"/>
  <c r="L3874" i="15"/>
  <c r="H3875" i="15"/>
  <c r="J3875" i="15"/>
  <c r="G3875" i="15"/>
  <c r="L3875" i="15"/>
  <c r="H3876" i="15"/>
  <c r="J3876" i="15"/>
  <c r="G3876" i="15"/>
  <c r="L3876" i="15"/>
  <c r="H3877" i="15"/>
  <c r="J3877" i="15"/>
  <c r="G3877" i="15"/>
  <c r="L3877" i="15"/>
  <c r="H3878" i="15"/>
  <c r="J3878" i="15"/>
  <c r="G3878" i="15"/>
  <c r="L3878" i="15"/>
  <c r="H3879" i="15"/>
  <c r="J3879" i="15"/>
  <c r="G3879" i="15"/>
  <c r="L3879" i="15"/>
  <c r="H3880" i="15"/>
  <c r="J3880" i="15"/>
  <c r="G3880" i="15"/>
  <c r="L3880" i="15"/>
  <c r="H3881" i="15"/>
  <c r="J3881" i="15"/>
  <c r="G3881" i="15"/>
  <c r="L3881" i="15"/>
  <c r="H3882" i="15"/>
  <c r="J3882" i="15"/>
  <c r="G3882" i="15"/>
  <c r="L3882" i="15"/>
  <c r="H3883" i="15"/>
  <c r="J3883" i="15"/>
  <c r="G3883" i="15"/>
  <c r="L3883" i="15"/>
  <c r="H3884" i="15"/>
  <c r="J3884" i="15"/>
  <c r="G3884" i="15"/>
  <c r="L3884" i="15"/>
  <c r="H3885" i="15"/>
  <c r="J3885" i="15"/>
  <c r="G3885" i="15"/>
  <c r="L3885" i="15"/>
  <c r="H3886" i="15"/>
  <c r="J3886" i="15"/>
  <c r="G3886" i="15"/>
  <c r="L3886" i="15"/>
  <c r="H3887" i="15"/>
  <c r="J3887" i="15"/>
  <c r="G3887" i="15"/>
  <c r="L3887" i="15"/>
  <c r="H3888" i="15"/>
  <c r="J3888" i="15"/>
  <c r="G3888" i="15"/>
  <c r="L3888" i="15"/>
  <c r="H3889" i="15"/>
  <c r="J3889" i="15"/>
  <c r="G3889" i="15"/>
  <c r="L3889" i="15"/>
  <c r="H3890" i="15"/>
  <c r="J3890" i="15"/>
  <c r="G3890" i="15"/>
  <c r="L3890" i="15"/>
  <c r="H3891" i="15"/>
  <c r="J3891" i="15"/>
  <c r="G3891" i="15"/>
  <c r="L3891" i="15"/>
  <c r="H3892" i="15"/>
  <c r="J3892" i="15"/>
  <c r="G3892" i="15"/>
  <c r="L3892" i="15"/>
  <c r="H3893" i="15"/>
  <c r="J3893" i="15"/>
  <c r="G3893" i="15"/>
  <c r="L3893" i="15"/>
  <c r="H3894" i="15"/>
  <c r="J3894" i="15"/>
  <c r="G3894" i="15"/>
  <c r="L3894" i="15"/>
  <c r="H3895" i="15"/>
  <c r="J3895" i="15"/>
  <c r="G3895" i="15"/>
  <c r="L3895" i="15"/>
  <c r="H3896" i="15"/>
  <c r="J3896" i="15"/>
  <c r="G3896" i="15"/>
  <c r="L3896" i="15"/>
  <c r="H3897" i="15"/>
  <c r="J3897" i="15"/>
  <c r="G3897" i="15"/>
  <c r="L3897" i="15"/>
  <c r="H3898" i="15"/>
  <c r="J3898" i="15"/>
  <c r="G3898" i="15"/>
  <c r="L3898" i="15"/>
  <c r="H3899" i="15"/>
  <c r="J3899" i="15"/>
  <c r="G3899" i="15"/>
  <c r="L3899" i="15"/>
  <c r="H3900" i="15"/>
  <c r="J3900" i="15"/>
  <c r="G3900" i="15"/>
  <c r="L3900" i="15"/>
  <c r="H3901" i="15"/>
  <c r="J3901" i="15"/>
  <c r="G3901" i="15"/>
  <c r="L3901" i="15"/>
  <c r="H3902" i="15"/>
  <c r="J3902" i="15"/>
  <c r="G3902" i="15"/>
  <c r="L3902" i="15"/>
  <c r="H3903" i="15"/>
  <c r="J3903" i="15"/>
  <c r="G3903" i="15"/>
  <c r="L3903" i="15"/>
  <c r="H3904" i="15"/>
  <c r="J3904" i="15"/>
  <c r="G3904" i="15"/>
  <c r="L3904" i="15"/>
  <c r="H3905" i="15"/>
  <c r="J3905" i="15"/>
  <c r="G3905" i="15"/>
  <c r="L3905" i="15"/>
  <c r="H3906" i="15"/>
  <c r="J3906" i="15"/>
  <c r="G3906" i="15"/>
  <c r="L3906" i="15"/>
  <c r="H3907" i="15"/>
  <c r="J3907" i="15"/>
  <c r="G3907" i="15"/>
  <c r="L3907" i="15"/>
  <c r="H3908" i="15"/>
  <c r="J3908" i="15"/>
  <c r="G3908" i="15"/>
  <c r="L3908" i="15"/>
  <c r="H3909" i="15"/>
  <c r="J3909" i="15"/>
  <c r="G3909" i="15"/>
  <c r="L3909" i="15"/>
  <c r="H3910" i="15"/>
  <c r="J3910" i="15"/>
  <c r="G3910" i="15"/>
  <c r="L3910" i="15"/>
  <c r="H3911" i="15"/>
  <c r="J3911" i="15"/>
  <c r="G3911" i="15"/>
  <c r="L3911" i="15"/>
  <c r="H3912" i="15"/>
  <c r="J3912" i="15"/>
  <c r="G3912" i="15"/>
  <c r="L3912" i="15"/>
  <c r="H3913" i="15"/>
  <c r="J3913" i="15"/>
  <c r="G3913" i="15"/>
  <c r="L3913" i="15"/>
  <c r="H3914" i="15"/>
  <c r="J3914" i="15"/>
  <c r="G3914" i="15"/>
  <c r="L3914" i="15"/>
  <c r="H3915" i="15"/>
  <c r="J3915" i="15"/>
  <c r="G3915" i="15"/>
  <c r="L3915" i="15"/>
  <c r="H3916" i="15"/>
  <c r="J3916" i="15"/>
  <c r="G3916" i="15"/>
  <c r="L3916" i="15"/>
  <c r="H3917" i="15"/>
  <c r="J3917" i="15"/>
  <c r="G3917" i="15"/>
  <c r="L3917" i="15"/>
  <c r="H3918" i="15"/>
  <c r="J3918" i="15"/>
  <c r="G3918" i="15"/>
  <c r="L3918" i="15"/>
  <c r="H3919" i="15"/>
  <c r="J3919" i="15"/>
  <c r="G3919" i="15"/>
  <c r="L3919" i="15"/>
  <c r="H3920" i="15"/>
  <c r="J3920" i="15"/>
  <c r="G3920" i="15"/>
  <c r="L3920" i="15"/>
  <c r="H3921" i="15"/>
  <c r="J3921" i="15"/>
  <c r="G3921" i="15"/>
  <c r="L3921" i="15"/>
  <c r="H3922" i="15"/>
  <c r="J3922" i="15"/>
  <c r="G3922" i="15"/>
  <c r="L3922" i="15"/>
  <c r="H3923" i="15"/>
  <c r="J3923" i="15"/>
  <c r="G3923" i="15"/>
  <c r="L3923" i="15"/>
  <c r="H3924" i="15"/>
  <c r="J3924" i="15"/>
  <c r="G3924" i="15"/>
  <c r="L3924" i="15"/>
  <c r="H3925" i="15"/>
  <c r="J3925" i="15"/>
  <c r="G3925" i="15"/>
  <c r="L3925" i="15"/>
  <c r="H3926" i="15"/>
  <c r="J3926" i="15"/>
  <c r="G3926" i="15"/>
  <c r="L3926" i="15"/>
  <c r="H3927" i="15"/>
  <c r="J3927" i="15"/>
  <c r="G3927" i="15"/>
  <c r="L3927" i="15"/>
  <c r="H3928" i="15"/>
  <c r="J3928" i="15"/>
  <c r="G3928" i="15"/>
  <c r="L3928" i="15"/>
  <c r="H3929" i="15"/>
  <c r="J3929" i="15"/>
  <c r="G3929" i="15"/>
  <c r="L3929" i="15"/>
  <c r="H3930" i="15"/>
  <c r="J3930" i="15"/>
  <c r="G3930" i="15"/>
  <c r="L3930" i="15"/>
  <c r="H3931" i="15"/>
  <c r="J3931" i="15"/>
  <c r="G3931" i="15"/>
  <c r="L3931" i="15"/>
  <c r="H3932" i="15"/>
  <c r="J3932" i="15"/>
  <c r="G3932" i="15"/>
  <c r="L3932" i="15"/>
  <c r="H3933" i="15"/>
  <c r="J3933" i="15"/>
  <c r="G3933" i="15"/>
  <c r="L3933" i="15"/>
  <c r="H3934" i="15"/>
  <c r="J3934" i="15"/>
  <c r="G3934" i="15"/>
  <c r="L3934" i="15"/>
  <c r="H3935" i="15"/>
  <c r="J3935" i="15"/>
  <c r="G3935" i="15"/>
  <c r="L3935" i="15"/>
  <c r="H3936" i="15"/>
  <c r="J3936" i="15"/>
  <c r="G3936" i="15"/>
  <c r="L3936" i="15"/>
  <c r="H3937" i="15"/>
  <c r="J3937" i="15"/>
  <c r="G3937" i="15"/>
  <c r="L3937" i="15"/>
  <c r="H3938" i="15"/>
  <c r="J3938" i="15"/>
  <c r="G3938" i="15"/>
  <c r="L3938" i="15"/>
  <c r="H3939" i="15"/>
  <c r="J3939" i="15"/>
  <c r="G3939" i="15"/>
  <c r="L3939" i="15"/>
  <c r="H3940" i="15"/>
  <c r="J3940" i="15"/>
  <c r="G3940" i="15"/>
  <c r="L3940" i="15"/>
  <c r="H3941" i="15"/>
  <c r="J3941" i="15"/>
  <c r="G3941" i="15"/>
  <c r="L3941" i="15"/>
  <c r="H3942" i="15"/>
  <c r="J3942" i="15"/>
  <c r="G3942" i="15"/>
  <c r="L3942" i="15"/>
  <c r="H3943" i="15"/>
  <c r="J3943" i="15"/>
  <c r="G3943" i="15"/>
  <c r="L3943" i="15"/>
  <c r="H3944" i="15"/>
  <c r="J3944" i="15"/>
  <c r="G3944" i="15"/>
  <c r="L3944" i="15"/>
  <c r="H3945" i="15"/>
  <c r="J3945" i="15"/>
  <c r="G3945" i="15"/>
  <c r="L3945" i="15"/>
  <c r="H3946" i="15"/>
  <c r="J3946" i="15"/>
  <c r="G3946" i="15"/>
  <c r="L3946" i="15"/>
  <c r="H3947" i="15"/>
  <c r="J3947" i="15"/>
  <c r="G3947" i="15"/>
  <c r="L3947" i="15"/>
  <c r="H3948" i="15"/>
  <c r="J3948" i="15"/>
  <c r="G3948" i="15"/>
  <c r="L3948" i="15"/>
  <c r="H3949" i="15"/>
  <c r="J3949" i="15"/>
  <c r="G3949" i="15"/>
  <c r="L3949" i="15"/>
  <c r="H3950" i="15"/>
  <c r="J3950" i="15"/>
  <c r="G3950" i="15"/>
  <c r="L3950" i="15"/>
  <c r="H3951" i="15"/>
  <c r="J3951" i="15"/>
  <c r="G3951" i="15"/>
  <c r="L3951" i="15"/>
  <c r="H3952" i="15"/>
  <c r="J3952" i="15"/>
  <c r="G3952" i="15"/>
  <c r="L3952" i="15"/>
  <c r="H3953" i="15"/>
  <c r="J3953" i="15"/>
  <c r="G3953" i="15"/>
  <c r="L3953" i="15"/>
  <c r="H3954" i="15"/>
  <c r="J3954" i="15"/>
  <c r="G3954" i="15"/>
  <c r="L3954" i="15"/>
  <c r="H3955" i="15"/>
  <c r="J3955" i="15"/>
  <c r="G3955" i="15"/>
  <c r="L3955" i="15"/>
  <c r="H3956" i="15"/>
  <c r="J3956" i="15"/>
  <c r="G3956" i="15"/>
  <c r="L3956" i="15"/>
  <c r="H3957" i="15"/>
  <c r="J3957" i="15"/>
  <c r="G3957" i="15"/>
  <c r="L3957" i="15"/>
  <c r="H3958" i="15"/>
  <c r="J3958" i="15"/>
  <c r="G3958" i="15"/>
  <c r="L3958" i="15"/>
  <c r="H3959" i="15"/>
  <c r="J3959" i="15"/>
  <c r="G3959" i="15"/>
  <c r="L3959" i="15"/>
  <c r="H3960" i="15"/>
  <c r="J3960" i="15"/>
  <c r="G3960" i="15"/>
  <c r="L3960" i="15"/>
  <c r="H3961" i="15"/>
  <c r="J3961" i="15"/>
  <c r="G3961" i="15"/>
  <c r="L3961" i="15"/>
  <c r="H3962" i="15"/>
  <c r="J3962" i="15"/>
  <c r="G3962" i="15"/>
  <c r="L3962" i="15"/>
  <c r="H3963" i="15"/>
  <c r="J3963" i="15"/>
  <c r="G3963" i="15"/>
  <c r="L3963" i="15"/>
  <c r="H3964" i="15"/>
  <c r="J3964" i="15"/>
  <c r="G3964" i="15"/>
  <c r="L3964" i="15"/>
  <c r="H3965" i="15"/>
  <c r="J3965" i="15"/>
  <c r="G3965" i="15"/>
  <c r="L3965" i="15"/>
  <c r="H3966" i="15"/>
  <c r="J3966" i="15"/>
  <c r="G3966" i="15"/>
  <c r="L3966" i="15"/>
  <c r="H3967" i="15"/>
  <c r="J3967" i="15"/>
  <c r="G3967" i="15"/>
  <c r="L3967" i="15"/>
  <c r="H3968" i="15"/>
  <c r="J3968" i="15"/>
  <c r="G3968" i="15"/>
  <c r="L3968" i="15"/>
  <c r="H3969" i="15"/>
  <c r="J3969" i="15"/>
  <c r="G3969" i="15"/>
  <c r="L3969" i="15"/>
  <c r="H3970" i="15"/>
  <c r="J3970" i="15"/>
  <c r="G3970" i="15"/>
  <c r="L3970" i="15"/>
  <c r="H3971" i="15"/>
  <c r="J3971" i="15"/>
  <c r="G3971" i="15"/>
  <c r="L3971" i="15"/>
  <c r="H3972" i="15"/>
  <c r="J3972" i="15"/>
  <c r="G3972" i="15"/>
  <c r="L3972" i="15"/>
  <c r="H3973" i="15"/>
  <c r="J3973" i="15"/>
  <c r="G3973" i="15"/>
  <c r="L3973" i="15"/>
  <c r="H3974" i="15"/>
  <c r="J3974" i="15"/>
  <c r="G3974" i="15"/>
  <c r="L3974" i="15"/>
  <c r="H3975" i="15"/>
  <c r="J3975" i="15"/>
  <c r="G3975" i="15"/>
  <c r="L3975" i="15"/>
  <c r="H3976" i="15"/>
  <c r="J3976" i="15"/>
  <c r="G3976" i="15"/>
  <c r="L3976" i="15"/>
  <c r="H3977" i="15"/>
  <c r="J3977" i="15"/>
  <c r="G3977" i="15"/>
  <c r="L3977" i="15"/>
  <c r="H3978" i="15"/>
  <c r="J3978" i="15"/>
  <c r="G3978" i="15"/>
  <c r="L3978" i="15"/>
  <c r="H3979" i="15"/>
  <c r="J3979" i="15"/>
  <c r="G3979" i="15"/>
  <c r="L3979" i="15"/>
  <c r="H3980" i="15"/>
  <c r="J3980" i="15"/>
  <c r="G3980" i="15"/>
  <c r="L3980" i="15"/>
  <c r="H3981" i="15"/>
  <c r="J3981" i="15"/>
  <c r="G3981" i="15"/>
  <c r="L3981" i="15"/>
  <c r="H3982" i="15"/>
  <c r="J3982" i="15"/>
  <c r="G3982" i="15"/>
  <c r="L3982" i="15"/>
  <c r="H3983" i="15"/>
  <c r="J3983" i="15"/>
  <c r="G3983" i="15"/>
  <c r="L3983" i="15"/>
  <c r="H3984" i="15"/>
  <c r="J3984" i="15"/>
  <c r="G3984" i="15"/>
  <c r="L3984" i="15"/>
  <c r="H3985" i="15"/>
  <c r="J3985" i="15"/>
  <c r="G3985" i="15"/>
  <c r="L3985" i="15"/>
  <c r="H3986" i="15"/>
  <c r="J3986" i="15"/>
  <c r="G3986" i="15"/>
  <c r="L3986" i="15"/>
  <c r="H3987" i="15"/>
  <c r="J3987" i="15"/>
  <c r="G3987" i="15"/>
  <c r="L3987" i="15"/>
  <c r="H3988" i="15"/>
  <c r="J3988" i="15"/>
  <c r="G3988" i="15"/>
  <c r="L3988" i="15"/>
  <c r="H3989" i="15"/>
  <c r="J3989" i="15"/>
  <c r="G3989" i="15"/>
  <c r="L3989" i="15"/>
  <c r="H3990" i="15"/>
  <c r="J3990" i="15"/>
  <c r="G3990" i="15"/>
  <c r="L3990" i="15"/>
  <c r="H3991" i="15"/>
  <c r="J3991" i="15"/>
  <c r="G3991" i="15"/>
  <c r="L3991" i="15"/>
  <c r="H3992" i="15"/>
  <c r="J3992" i="15"/>
  <c r="G3992" i="15"/>
  <c r="L3992" i="15"/>
  <c r="H3993" i="15"/>
  <c r="J3993" i="15"/>
  <c r="G3993" i="15"/>
  <c r="L3993" i="15"/>
  <c r="H3994" i="15"/>
  <c r="J3994" i="15"/>
  <c r="G3994" i="15"/>
  <c r="L3994" i="15"/>
  <c r="H3995" i="15"/>
  <c r="J3995" i="15"/>
  <c r="G3995" i="15"/>
  <c r="L3995" i="15"/>
  <c r="H3996" i="15"/>
  <c r="J3996" i="15"/>
  <c r="G3996" i="15"/>
  <c r="L3996" i="15"/>
  <c r="H3997" i="15"/>
  <c r="J3997" i="15"/>
  <c r="G3997" i="15"/>
  <c r="L3997" i="15"/>
  <c r="H3998" i="15"/>
  <c r="J3998" i="15"/>
  <c r="G3998" i="15"/>
  <c r="L3998" i="15"/>
  <c r="H3999" i="15"/>
  <c r="J3999" i="15"/>
  <c r="G3999" i="15"/>
  <c r="L3999" i="15"/>
  <c r="H4000" i="15"/>
  <c r="J4000" i="15"/>
  <c r="G4000" i="15"/>
  <c r="L4000" i="15"/>
  <c r="H4001" i="15"/>
  <c r="J4001" i="15"/>
  <c r="G4001" i="15"/>
  <c r="L4001" i="15"/>
  <c r="H4002" i="15"/>
  <c r="J4002" i="15"/>
  <c r="G4002" i="15"/>
  <c r="L4002" i="15"/>
  <c r="H4003" i="15"/>
  <c r="J4003" i="15"/>
  <c r="G4003" i="15"/>
  <c r="L4003" i="15"/>
  <c r="H4004" i="15"/>
  <c r="J4004" i="15"/>
  <c r="G4004" i="15"/>
  <c r="L4004" i="15"/>
  <c r="H4005" i="15"/>
  <c r="J4005" i="15"/>
  <c r="G4005" i="15"/>
  <c r="L4005" i="15"/>
  <c r="H4006" i="15"/>
  <c r="J4006" i="15"/>
  <c r="G4006" i="15"/>
  <c r="L4006" i="15"/>
  <c r="H4007" i="15"/>
  <c r="J4007" i="15"/>
  <c r="G4007" i="15"/>
  <c r="L4007" i="15"/>
  <c r="H4008" i="15"/>
  <c r="J4008" i="15"/>
  <c r="G4008" i="15"/>
  <c r="L4008" i="15"/>
  <c r="H4009" i="15"/>
  <c r="J4009" i="15"/>
  <c r="G4009" i="15"/>
  <c r="L4009" i="15"/>
  <c r="H4010" i="15"/>
  <c r="J4010" i="15"/>
  <c r="G4010" i="15"/>
  <c r="L4010" i="15"/>
  <c r="H4011" i="15"/>
  <c r="J4011" i="15"/>
  <c r="G4011" i="15"/>
  <c r="L4011" i="15"/>
  <c r="H4012" i="15"/>
  <c r="J4012" i="15"/>
  <c r="G4012" i="15"/>
  <c r="L4012" i="15"/>
  <c r="H4013" i="15"/>
  <c r="J4013" i="15"/>
  <c r="G4013" i="15"/>
  <c r="L4013" i="15"/>
  <c r="H4014" i="15"/>
  <c r="J4014" i="15"/>
  <c r="G4014" i="15"/>
  <c r="L4014" i="15"/>
  <c r="H4015" i="15"/>
  <c r="J4015" i="15"/>
  <c r="G4015" i="15"/>
  <c r="L4015" i="15"/>
  <c r="H4016" i="15"/>
  <c r="J4016" i="15"/>
  <c r="G4016" i="15"/>
  <c r="L4016" i="15"/>
  <c r="H4017" i="15"/>
  <c r="J4017" i="15"/>
  <c r="G4017" i="15"/>
  <c r="L4017" i="15"/>
  <c r="H4018" i="15"/>
  <c r="J4018" i="15"/>
  <c r="G4018" i="15"/>
  <c r="L4018" i="15"/>
  <c r="H4019" i="15"/>
  <c r="J4019" i="15"/>
  <c r="G4019" i="15"/>
  <c r="L4019" i="15"/>
  <c r="H4020" i="15"/>
  <c r="J4020" i="15"/>
  <c r="G4020" i="15"/>
  <c r="L4020" i="15"/>
  <c r="H4021" i="15"/>
  <c r="J4021" i="15"/>
  <c r="G4021" i="15"/>
  <c r="L4021" i="15"/>
  <c r="H4022" i="15"/>
  <c r="J4022" i="15"/>
  <c r="G4022" i="15"/>
  <c r="L4022" i="15"/>
  <c r="H4023" i="15"/>
  <c r="J4023" i="15"/>
  <c r="G4023" i="15"/>
  <c r="L4023" i="15"/>
  <c r="H4024" i="15"/>
  <c r="J4024" i="15"/>
  <c r="G4024" i="15"/>
  <c r="L4024" i="15"/>
  <c r="H4025" i="15"/>
  <c r="J4025" i="15"/>
  <c r="G4025" i="15"/>
  <c r="L4025" i="15"/>
  <c r="H4026" i="15"/>
  <c r="J4026" i="15"/>
  <c r="G4026" i="15"/>
  <c r="L4026" i="15"/>
  <c r="H4027" i="15"/>
  <c r="J4027" i="15"/>
  <c r="G4027" i="15"/>
  <c r="L4027" i="15"/>
  <c r="H4028" i="15"/>
  <c r="J4028" i="15"/>
  <c r="G4028" i="15"/>
  <c r="L4028" i="15"/>
  <c r="H4029" i="15"/>
  <c r="J4029" i="15"/>
  <c r="G4029" i="15"/>
  <c r="L4029" i="15"/>
  <c r="H4030" i="15"/>
  <c r="J4030" i="15"/>
  <c r="G4030" i="15"/>
  <c r="L4030" i="15"/>
  <c r="H4031" i="15"/>
  <c r="J4031" i="15"/>
  <c r="G4031" i="15"/>
  <c r="L4031" i="15"/>
  <c r="H4032" i="15"/>
  <c r="J4032" i="15"/>
  <c r="G4032" i="15"/>
  <c r="L4032" i="15"/>
  <c r="H4033" i="15"/>
  <c r="J4033" i="15"/>
  <c r="G4033" i="15"/>
  <c r="L4033" i="15"/>
  <c r="H4034" i="15"/>
  <c r="J4034" i="15"/>
  <c r="G4034" i="15"/>
  <c r="L4034" i="15"/>
  <c r="H4035" i="15"/>
  <c r="J4035" i="15"/>
  <c r="G4035" i="15"/>
  <c r="L4035" i="15"/>
  <c r="H4036" i="15"/>
  <c r="J4036" i="15"/>
  <c r="G4036" i="15"/>
  <c r="L4036" i="15"/>
  <c r="H4037" i="15"/>
  <c r="J4037" i="15"/>
  <c r="G4037" i="15"/>
  <c r="L4037" i="15"/>
  <c r="H4038" i="15"/>
  <c r="J4038" i="15"/>
  <c r="G4038" i="15"/>
  <c r="L4038" i="15"/>
  <c r="H4039" i="15"/>
  <c r="J4039" i="15"/>
  <c r="G4039" i="15"/>
  <c r="L4039" i="15"/>
  <c r="H4040" i="15"/>
  <c r="J4040" i="15"/>
  <c r="G4040" i="15"/>
  <c r="L4040" i="15"/>
  <c r="H4041" i="15"/>
  <c r="J4041" i="15"/>
  <c r="G4041" i="15"/>
  <c r="L4041" i="15"/>
  <c r="H4042" i="15"/>
  <c r="J4042" i="15"/>
  <c r="G4042" i="15"/>
  <c r="L4042" i="15"/>
  <c r="H4043" i="15"/>
  <c r="J4043" i="15"/>
  <c r="G4043" i="15"/>
  <c r="L4043" i="15"/>
  <c r="H4044" i="15"/>
  <c r="J4044" i="15"/>
  <c r="G4044" i="15"/>
  <c r="L4044" i="15"/>
  <c r="H4045" i="15"/>
  <c r="J4045" i="15"/>
  <c r="G4045" i="15"/>
  <c r="L4045" i="15"/>
  <c r="H4046" i="15"/>
  <c r="J4046" i="15"/>
  <c r="G4046" i="15"/>
  <c r="L4046" i="15"/>
  <c r="H4047" i="15"/>
  <c r="J4047" i="15"/>
  <c r="G4047" i="15"/>
  <c r="L4047" i="15"/>
  <c r="H4048" i="15"/>
  <c r="J4048" i="15"/>
  <c r="G4048" i="15"/>
  <c r="L4048" i="15"/>
  <c r="H4049" i="15"/>
  <c r="J4049" i="15"/>
  <c r="G4049" i="15"/>
  <c r="L4049" i="15"/>
  <c r="H4050" i="15"/>
  <c r="J4050" i="15"/>
  <c r="G4050" i="15"/>
  <c r="L4050" i="15"/>
  <c r="H4051" i="15"/>
  <c r="J4051" i="15"/>
  <c r="G4051" i="15"/>
  <c r="L4051" i="15"/>
  <c r="H4052" i="15"/>
  <c r="J4052" i="15"/>
  <c r="G4052" i="15"/>
  <c r="L4052" i="15"/>
  <c r="H4053" i="15"/>
  <c r="J4053" i="15"/>
  <c r="G4053" i="15"/>
  <c r="L4053" i="15"/>
  <c r="H4054" i="15"/>
  <c r="J4054" i="15"/>
  <c r="G4054" i="15"/>
  <c r="L4054" i="15"/>
  <c r="H4055" i="15"/>
  <c r="J4055" i="15"/>
  <c r="G4055" i="15"/>
  <c r="L4055" i="15"/>
  <c r="H4056" i="15"/>
  <c r="J4056" i="15"/>
  <c r="G4056" i="15"/>
  <c r="L4056" i="15"/>
  <c r="H4057" i="15"/>
  <c r="J4057" i="15"/>
  <c r="G4057" i="15"/>
  <c r="L4057" i="15"/>
  <c r="H4058" i="15"/>
  <c r="J4058" i="15"/>
  <c r="G4058" i="15"/>
  <c r="L4058" i="15"/>
  <c r="H4059" i="15"/>
  <c r="J4059" i="15"/>
  <c r="G4059" i="15"/>
  <c r="L4059" i="15"/>
  <c r="H4060" i="15"/>
  <c r="J4060" i="15"/>
  <c r="G4060" i="15"/>
  <c r="L4060" i="15"/>
  <c r="H4061" i="15"/>
  <c r="J4061" i="15"/>
  <c r="G4061" i="15"/>
  <c r="L4061" i="15"/>
  <c r="H4062" i="15"/>
  <c r="J4062" i="15"/>
  <c r="G4062" i="15"/>
  <c r="L4062" i="15"/>
  <c r="H4063" i="15"/>
  <c r="J4063" i="15"/>
  <c r="G4063" i="15"/>
  <c r="L4063" i="15"/>
  <c r="H4064" i="15"/>
  <c r="J4064" i="15"/>
  <c r="G4064" i="15"/>
  <c r="L4064" i="15"/>
  <c r="H4065" i="15"/>
  <c r="J4065" i="15"/>
  <c r="G4065" i="15"/>
  <c r="L4065" i="15"/>
  <c r="H4066" i="15"/>
  <c r="J4066" i="15"/>
  <c r="G4066" i="15"/>
  <c r="L4066" i="15"/>
  <c r="H4067" i="15"/>
  <c r="J4067" i="15"/>
  <c r="G4067" i="15"/>
  <c r="L4067" i="15"/>
  <c r="H4068" i="15"/>
  <c r="J4068" i="15"/>
  <c r="G4068" i="15"/>
  <c r="L4068" i="15"/>
  <c r="H4069" i="15"/>
  <c r="J4069" i="15"/>
  <c r="G4069" i="15"/>
  <c r="L4069" i="15"/>
  <c r="H4070" i="15"/>
  <c r="J4070" i="15"/>
  <c r="G4070" i="15"/>
  <c r="L4070" i="15"/>
  <c r="H4071" i="15"/>
  <c r="J4071" i="15"/>
  <c r="G4071" i="15"/>
  <c r="L4071" i="15"/>
  <c r="H4072" i="15"/>
  <c r="J4072" i="15"/>
  <c r="G4072" i="15"/>
  <c r="L4072" i="15"/>
  <c r="H4073" i="15"/>
  <c r="J4073" i="15"/>
  <c r="G4073" i="15"/>
  <c r="L4073" i="15"/>
  <c r="H4074" i="15"/>
  <c r="J4074" i="15"/>
  <c r="G4074" i="15"/>
  <c r="L4074" i="15"/>
  <c r="H4075" i="15"/>
  <c r="J4075" i="15"/>
  <c r="G4075" i="15"/>
  <c r="L4075" i="15"/>
  <c r="H4076" i="15"/>
  <c r="J4076" i="15"/>
  <c r="G4076" i="15"/>
  <c r="L4076" i="15"/>
  <c r="H4077" i="15"/>
  <c r="J4077" i="15"/>
  <c r="G4077" i="15"/>
  <c r="L4077" i="15"/>
  <c r="H4078" i="15"/>
  <c r="J4078" i="15"/>
  <c r="G4078" i="15"/>
  <c r="L4078" i="15"/>
  <c r="H4079" i="15"/>
  <c r="J4079" i="15"/>
  <c r="G4079" i="15"/>
  <c r="L4079" i="15"/>
  <c r="H4080" i="15"/>
  <c r="J4080" i="15"/>
  <c r="G4080" i="15"/>
  <c r="L4080" i="15"/>
  <c r="H4081" i="15"/>
  <c r="J4081" i="15"/>
  <c r="G4081" i="15"/>
  <c r="L4081" i="15"/>
  <c r="H4082" i="15"/>
  <c r="J4082" i="15"/>
  <c r="G4082" i="15"/>
  <c r="L4082" i="15"/>
  <c r="H4083" i="15"/>
  <c r="J4083" i="15"/>
  <c r="G4083" i="15"/>
  <c r="L4083" i="15"/>
  <c r="H4084" i="15"/>
  <c r="J4084" i="15"/>
  <c r="G4084" i="15"/>
  <c r="L4084" i="15"/>
  <c r="H4085" i="15"/>
  <c r="J4085" i="15"/>
  <c r="G4085" i="15"/>
  <c r="L4085" i="15"/>
  <c r="H4086" i="15"/>
  <c r="J4086" i="15"/>
  <c r="G4086" i="15"/>
  <c r="L4086" i="15"/>
  <c r="H4087" i="15"/>
  <c r="J4087" i="15"/>
  <c r="G4087" i="15"/>
  <c r="L4087" i="15"/>
  <c r="H4088" i="15"/>
  <c r="J4088" i="15"/>
  <c r="G4088" i="15"/>
  <c r="L4088" i="15"/>
  <c r="H4089" i="15"/>
  <c r="J4089" i="15"/>
  <c r="G4089" i="15"/>
  <c r="L4089" i="15"/>
  <c r="H4090" i="15"/>
  <c r="J4090" i="15"/>
  <c r="G4090" i="15"/>
  <c r="L4090" i="15"/>
  <c r="H4091" i="15"/>
  <c r="J4091" i="15"/>
  <c r="G4091" i="15"/>
  <c r="L4091" i="15"/>
  <c r="H4092" i="15"/>
  <c r="J4092" i="15"/>
  <c r="G4092" i="15"/>
  <c r="L4092" i="15"/>
  <c r="H4093" i="15"/>
  <c r="J4093" i="15"/>
  <c r="G4093" i="15"/>
  <c r="L4093" i="15"/>
  <c r="H4094" i="15"/>
  <c r="J4094" i="15"/>
  <c r="G4094" i="15"/>
  <c r="L4094" i="15"/>
  <c r="H4095" i="15"/>
  <c r="J4095" i="15"/>
  <c r="G4095" i="15"/>
  <c r="L4095" i="15"/>
  <c r="H4096" i="15"/>
  <c r="J4096" i="15"/>
  <c r="G4096" i="15"/>
  <c r="L4096" i="15"/>
  <c r="H4097" i="15"/>
  <c r="J4097" i="15"/>
  <c r="G4097" i="15"/>
  <c r="L4097" i="15"/>
  <c r="H4098" i="15"/>
  <c r="J4098" i="15"/>
  <c r="G4098" i="15"/>
  <c r="L4098" i="15"/>
  <c r="H4099" i="15"/>
  <c r="J4099" i="15"/>
  <c r="G4099" i="15"/>
  <c r="L4099" i="15"/>
  <c r="H4100" i="15"/>
  <c r="J4100" i="15"/>
  <c r="G4100" i="15"/>
  <c r="L4100" i="15"/>
  <c r="H4101" i="15"/>
  <c r="J4101" i="15"/>
  <c r="G4101" i="15"/>
  <c r="L4101" i="15"/>
  <c r="H4102" i="15"/>
  <c r="J4102" i="15"/>
  <c r="G4102" i="15"/>
  <c r="L4102" i="15"/>
  <c r="H4103" i="15"/>
  <c r="J4103" i="15"/>
  <c r="G4103" i="15"/>
  <c r="L4103" i="15"/>
  <c r="H4104" i="15"/>
  <c r="J4104" i="15"/>
  <c r="G4104" i="15"/>
  <c r="L4104" i="15"/>
  <c r="H4105" i="15"/>
  <c r="J4105" i="15"/>
  <c r="G4105" i="15"/>
  <c r="L4105" i="15"/>
  <c r="H4106" i="15"/>
  <c r="J4106" i="15"/>
  <c r="G4106" i="15"/>
  <c r="L4106" i="15"/>
  <c r="H4107" i="15"/>
  <c r="J4107" i="15"/>
  <c r="G4107" i="15"/>
  <c r="L4107" i="15"/>
  <c r="H4108" i="15"/>
  <c r="J4108" i="15"/>
  <c r="G4108" i="15"/>
  <c r="L4108" i="15"/>
  <c r="H4109" i="15"/>
  <c r="J4109" i="15"/>
  <c r="G4109" i="15"/>
  <c r="L4109" i="15"/>
  <c r="H4110" i="15"/>
  <c r="J4110" i="15"/>
  <c r="G4110" i="15"/>
  <c r="L4110" i="15"/>
  <c r="H4111" i="15"/>
  <c r="J4111" i="15"/>
  <c r="G4111" i="15"/>
  <c r="L4111" i="15"/>
  <c r="H4112" i="15"/>
  <c r="J4112" i="15"/>
  <c r="G4112" i="15"/>
  <c r="L4112" i="15"/>
  <c r="H4113" i="15"/>
  <c r="J4113" i="15"/>
  <c r="G4113" i="15"/>
  <c r="L4113" i="15"/>
  <c r="H4114" i="15"/>
  <c r="J4114" i="15"/>
  <c r="G4114" i="15"/>
  <c r="L4114" i="15"/>
  <c r="H4115" i="15"/>
  <c r="J4115" i="15"/>
  <c r="G4115" i="15"/>
  <c r="L4115" i="15"/>
  <c r="H4116" i="15"/>
  <c r="J4116" i="15"/>
  <c r="G4116" i="15"/>
  <c r="L4116" i="15"/>
  <c r="H4117" i="15"/>
  <c r="J4117" i="15"/>
  <c r="G4117" i="15"/>
  <c r="L4117" i="15"/>
  <c r="H4118" i="15"/>
  <c r="J4118" i="15"/>
  <c r="G4118" i="15"/>
  <c r="L4118" i="15"/>
  <c r="H4119" i="15"/>
  <c r="J4119" i="15"/>
  <c r="G4119" i="15"/>
  <c r="L4119" i="15"/>
  <c r="H4120" i="15"/>
  <c r="J4120" i="15"/>
  <c r="G4120" i="15"/>
  <c r="L4120" i="15"/>
  <c r="H4121" i="15"/>
  <c r="J4121" i="15"/>
  <c r="G4121" i="15"/>
  <c r="L4121" i="15"/>
  <c r="H4122" i="15"/>
  <c r="J4122" i="15"/>
  <c r="G4122" i="15"/>
  <c r="L4122" i="15"/>
  <c r="H4123" i="15"/>
  <c r="J4123" i="15"/>
  <c r="G4123" i="15"/>
  <c r="L4123" i="15"/>
  <c r="H4124" i="15"/>
  <c r="J4124" i="15"/>
  <c r="G4124" i="15"/>
  <c r="L4124" i="15"/>
  <c r="H4125" i="15"/>
  <c r="J4125" i="15"/>
  <c r="G4125" i="15"/>
  <c r="L4125" i="15"/>
  <c r="H4126" i="15"/>
  <c r="J4126" i="15"/>
  <c r="G4126" i="15"/>
  <c r="L4126" i="15"/>
  <c r="H4127" i="15"/>
  <c r="J4127" i="15"/>
  <c r="G4127" i="15"/>
  <c r="L4127" i="15"/>
  <c r="H4128" i="15"/>
  <c r="J4128" i="15"/>
  <c r="G4128" i="15"/>
  <c r="L4128" i="15"/>
  <c r="H4129" i="15"/>
  <c r="J4129" i="15"/>
  <c r="G4129" i="15"/>
  <c r="L4129" i="15"/>
  <c r="H4130" i="15"/>
  <c r="J4130" i="15"/>
  <c r="G4130" i="15"/>
  <c r="L4130" i="15"/>
  <c r="H4131" i="15"/>
  <c r="J4131" i="15"/>
  <c r="G4131" i="15"/>
  <c r="L4131" i="15"/>
  <c r="H4132" i="15"/>
  <c r="J4132" i="15"/>
  <c r="G4132" i="15"/>
  <c r="L4132" i="15"/>
  <c r="H4133" i="15"/>
  <c r="J4133" i="15"/>
  <c r="G4133" i="15"/>
  <c r="L4133" i="15"/>
  <c r="H4134" i="15"/>
  <c r="J4134" i="15"/>
  <c r="G4134" i="15"/>
  <c r="L4134" i="15"/>
  <c r="H4135" i="15"/>
  <c r="J4135" i="15"/>
  <c r="G4135" i="15"/>
  <c r="L4135" i="15"/>
  <c r="H4136" i="15"/>
  <c r="J4136" i="15"/>
  <c r="G4136" i="15"/>
  <c r="L4136" i="15"/>
  <c r="H4137" i="15"/>
  <c r="J4137" i="15"/>
  <c r="G4137" i="15"/>
  <c r="L4137" i="15"/>
  <c r="H4138" i="15"/>
  <c r="J4138" i="15"/>
  <c r="G4138" i="15"/>
  <c r="L4138" i="15"/>
  <c r="H4139" i="15"/>
  <c r="J4139" i="15"/>
  <c r="G4139" i="15"/>
  <c r="L4139" i="15"/>
  <c r="H4140" i="15"/>
  <c r="J4140" i="15"/>
  <c r="G4140" i="15"/>
  <c r="L4140" i="15"/>
  <c r="H4141" i="15"/>
  <c r="J4141" i="15"/>
  <c r="G4141" i="15"/>
  <c r="L4141" i="15"/>
  <c r="H4142" i="15"/>
  <c r="J4142" i="15"/>
  <c r="G4142" i="15"/>
  <c r="L4142" i="15"/>
  <c r="H4143" i="15"/>
  <c r="J4143" i="15"/>
  <c r="G4143" i="15"/>
  <c r="L4143" i="15"/>
  <c r="H4144" i="15"/>
  <c r="J4144" i="15"/>
  <c r="G4144" i="15"/>
  <c r="L4144" i="15"/>
  <c r="H4145" i="15"/>
  <c r="J4145" i="15"/>
  <c r="G4145" i="15"/>
  <c r="L4145" i="15"/>
  <c r="H4146" i="15"/>
  <c r="J4146" i="15"/>
  <c r="G4146" i="15"/>
  <c r="L4146" i="15"/>
  <c r="H4147" i="15"/>
  <c r="J4147" i="15"/>
  <c r="G4147" i="15"/>
  <c r="L4147" i="15"/>
  <c r="H4148" i="15"/>
  <c r="J4148" i="15"/>
  <c r="G4148" i="15"/>
  <c r="L4148" i="15"/>
  <c r="H4149" i="15"/>
  <c r="J4149" i="15"/>
  <c r="G4149" i="15"/>
  <c r="L4149" i="15"/>
  <c r="H4150" i="15"/>
  <c r="J4150" i="15"/>
  <c r="G4150" i="15"/>
  <c r="L4150" i="15"/>
  <c r="H4151" i="15"/>
  <c r="J4151" i="15"/>
  <c r="G4151" i="15"/>
  <c r="L4151" i="15"/>
  <c r="H4152" i="15"/>
  <c r="J4152" i="15"/>
  <c r="G4152" i="15"/>
  <c r="L4152" i="15"/>
  <c r="H4153" i="15"/>
  <c r="J4153" i="15"/>
  <c r="G4153" i="15"/>
  <c r="L4153" i="15"/>
  <c r="H4154" i="15"/>
  <c r="J4154" i="15"/>
  <c r="G4154" i="15"/>
  <c r="L4154" i="15"/>
  <c r="H4155" i="15"/>
  <c r="J4155" i="15"/>
  <c r="G4155" i="15"/>
  <c r="L4155" i="15"/>
  <c r="H4156" i="15"/>
  <c r="J4156" i="15"/>
  <c r="G4156" i="15"/>
  <c r="L4156" i="15"/>
  <c r="H4157" i="15"/>
  <c r="J4157" i="15"/>
  <c r="G4157" i="15"/>
  <c r="L4157" i="15"/>
  <c r="H4158" i="15"/>
  <c r="J4158" i="15"/>
  <c r="G4158" i="15"/>
  <c r="L4158" i="15"/>
  <c r="H4159" i="15"/>
  <c r="J4159" i="15"/>
  <c r="G4159" i="15"/>
  <c r="L4159" i="15"/>
  <c r="H4160" i="15"/>
  <c r="J4160" i="15"/>
  <c r="G4160" i="15"/>
  <c r="L4160" i="15"/>
  <c r="H4161" i="15"/>
  <c r="J4161" i="15"/>
  <c r="G4161" i="15"/>
  <c r="L4161" i="15"/>
  <c r="H4162" i="15"/>
  <c r="J4162" i="15"/>
  <c r="G4162" i="15"/>
  <c r="L4162" i="15"/>
  <c r="H4163" i="15"/>
  <c r="J4163" i="15"/>
  <c r="G4163" i="15"/>
  <c r="L4163" i="15"/>
  <c r="H4164" i="15"/>
  <c r="J4164" i="15"/>
  <c r="G4164" i="15"/>
  <c r="L4164" i="15"/>
  <c r="H4165" i="15"/>
  <c r="J4165" i="15"/>
  <c r="G4165" i="15"/>
  <c r="L4165" i="15"/>
  <c r="H4166" i="15"/>
  <c r="J4166" i="15"/>
  <c r="G4166" i="15"/>
  <c r="L4166" i="15"/>
  <c r="H4167" i="15"/>
  <c r="J4167" i="15"/>
  <c r="G4167" i="15"/>
  <c r="L4167" i="15"/>
  <c r="H4168" i="15"/>
  <c r="J4168" i="15"/>
  <c r="G4168" i="15"/>
  <c r="L4168" i="15"/>
  <c r="H4169" i="15"/>
  <c r="J4169" i="15"/>
  <c r="G4169" i="15"/>
  <c r="L4169" i="15"/>
  <c r="H4170" i="15"/>
  <c r="J4170" i="15"/>
  <c r="G4170" i="15"/>
  <c r="L4170" i="15"/>
  <c r="H4171" i="15"/>
  <c r="J4171" i="15"/>
  <c r="G4171" i="15"/>
  <c r="L4171" i="15"/>
  <c r="H4172" i="15"/>
  <c r="J4172" i="15"/>
  <c r="G4172" i="15"/>
  <c r="L4172" i="15"/>
  <c r="H4173" i="15"/>
  <c r="J4173" i="15"/>
  <c r="G4173" i="15"/>
  <c r="L4173" i="15"/>
  <c r="H4174" i="15"/>
  <c r="J4174" i="15"/>
  <c r="G4174" i="15"/>
  <c r="L4174" i="15"/>
  <c r="H4175" i="15"/>
  <c r="J4175" i="15"/>
  <c r="G4175" i="15"/>
  <c r="L4175" i="15"/>
  <c r="H4176" i="15"/>
  <c r="J4176" i="15"/>
  <c r="G4176" i="15"/>
  <c r="L4176" i="15"/>
  <c r="H4177" i="15"/>
  <c r="J4177" i="15"/>
  <c r="G4177" i="15"/>
  <c r="L4177" i="15"/>
  <c r="H4178" i="15"/>
  <c r="J4178" i="15"/>
  <c r="G4178" i="15"/>
  <c r="L4178" i="15"/>
  <c r="H4179" i="15"/>
  <c r="J4179" i="15"/>
  <c r="G4179" i="15"/>
  <c r="L4179" i="15"/>
  <c r="H4180" i="15"/>
  <c r="J4180" i="15"/>
  <c r="G4180" i="15"/>
  <c r="L4180" i="15"/>
  <c r="H4181" i="15"/>
  <c r="J4181" i="15"/>
  <c r="G4181" i="15"/>
  <c r="L4181" i="15"/>
  <c r="H4182" i="15"/>
  <c r="J4182" i="15"/>
  <c r="G4182" i="15"/>
  <c r="L4182" i="15"/>
  <c r="H4183" i="15"/>
  <c r="J4183" i="15"/>
  <c r="G4183" i="15"/>
  <c r="L4183" i="15"/>
  <c r="H4184" i="15"/>
  <c r="J4184" i="15"/>
  <c r="G4184" i="15"/>
  <c r="L4184" i="15"/>
  <c r="H4185" i="15"/>
  <c r="J4185" i="15"/>
  <c r="G4185" i="15"/>
  <c r="L4185" i="15"/>
  <c r="H4186" i="15"/>
  <c r="J4186" i="15"/>
  <c r="G4186" i="15"/>
  <c r="L4186" i="15"/>
  <c r="H4187" i="15"/>
  <c r="J4187" i="15"/>
  <c r="G4187" i="15"/>
  <c r="L4187" i="15"/>
  <c r="H4188" i="15"/>
  <c r="J4188" i="15"/>
  <c r="G4188" i="15"/>
  <c r="L4188" i="15"/>
  <c r="H4189" i="15"/>
  <c r="J4189" i="15"/>
  <c r="G4189" i="15"/>
  <c r="L4189" i="15"/>
  <c r="H4190" i="15"/>
  <c r="J4190" i="15"/>
  <c r="G4190" i="15"/>
  <c r="L4190" i="15"/>
  <c r="H4191" i="15"/>
  <c r="J4191" i="15"/>
  <c r="G4191" i="15"/>
  <c r="L4191" i="15"/>
  <c r="H4192" i="15"/>
  <c r="J4192" i="15"/>
  <c r="G4192" i="15"/>
  <c r="L4192" i="15"/>
  <c r="H4193" i="15"/>
  <c r="J4193" i="15"/>
  <c r="G4193" i="15"/>
  <c r="L4193" i="15"/>
  <c r="H4194" i="15"/>
  <c r="J4194" i="15"/>
  <c r="G4194" i="15"/>
  <c r="L4194" i="15"/>
  <c r="H4195" i="15"/>
  <c r="J4195" i="15"/>
  <c r="G4195" i="15"/>
  <c r="L4195" i="15"/>
  <c r="H4196" i="15"/>
  <c r="J4196" i="15"/>
  <c r="G4196" i="15"/>
  <c r="L4196" i="15"/>
  <c r="H4197" i="15"/>
  <c r="J4197" i="15"/>
  <c r="G4197" i="15"/>
  <c r="L4197" i="15"/>
  <c r="H4198" i="15"/>
  <c r="J4198" i="15"/>
  <c r="G4198" i="15"/>
  <c r="L4198" i="15"/>
  <c r="H4199" i="15"/>
  <c r="J4199" i="15"/>
  <c r="G4199" i="15"/>
  <c r="L4199" i="15"/>
  <c r="H4200" i="15"/>
  <c r="J4200" i="15"/>
  <c r="G4200" i="15"/>
  <c r="L4200" i="15"/>
  <c r="H4201" i="15"/>
  <c r="J4201" i="15"/>
  <c r="G4201" i="15"/>
  <c r="L4201" i="15"/>
  <c r="H4202" i="15"/>
  <c r="J4202" i="15"/>
  <c r="G4202" i="15"/>
  <c r="L4202" i="15"/>
  <c r="H4203" i="15"/>
  <c r="J4203" i="15"/>
  <c r="G4203" i="15"/>
  <c r="L4203" i="15"/>
  <c r="H4204" i="15"/>
  <c r="J4204" i="15"/>
  <c r="G4204" i="15"/>
  <c r="L4204" i="15"/>
  <c r="H4205" i="15"/>
  <c r="J4205" i="15"/>
  <c r="G4205" i="15"/>
  <c r="L4205" i="15"/>
  <c r="H4206" i="15"/>
  <c r="J4206" i="15"/>
  <c r="G4206" i="15"/>
  <c r="L4206" i="15"/>
  <c r="H4207" i="15"/>
  <c r="J4207" i="15"/>
  <c r="G4207" i="15"/>
  <c r="L4207" i="15"/>
  <c r="H4208" i="15"/>
  <c r="J4208" i="15"/>
  <c r="G4208" i="15"/>
  <c r="L4208" i="15"/>
  <c r="H4209" i="15"/>
  <c r="J4209" i="15"/>
  <c r="G4209" i="15"/>
  <c r="L4209" i="15"/>
  <c r="H4210" i="15"/>
  <c r="J4210" i="15"/>
  <c r="G4210" i="15"/>
  <c r="L4210" i="15"/>
  <c r="H4211" i="15"/>
  <c r="J4211" i="15"/>
  <c r="G4211" i="15"/>
  <c r="L4211" i="15"/>
  <c r="H4212" i="15"/>
  <c r="J4212" i="15"/>
  <c r="G4212" i="15"/>
  <c r="L4212" i="15"/>
  <c r="H4213" i="15"/>
  <c r="J4213" i="15"/>
  <c r="G4213" i="15"/>
  <c r="L4213" i="15"/>
  <c r="H4214" i="15"/>
  <c r="J4214" i="15"/>
  <c r="G4214" i="15"/>
  <c r="L4214" i="15"/>
  <c r="H4215" i="15"/>
  <c r="J4215" i="15"/>
  <c r="G4215" i="15"/>
  <c r="L4215" i="15"/>
  <c r="H4216" i="15"/>
  <c r="J4216" i="15"/>
  <c r="G4216" i="15"/>
  <c r="L4216" i="15"/>
  <c r="H4217" i="15"/>
  <c r="J4217" i="15"/>
  <c r="G4217" i="15"/>
  <c r="L4217" i="15"/>
  <c r="H4218" i="15"/>
  <c r="J4218" i="15"/>
  <c r="G4218" i="15"/>
  <c r="L4218" i="15"/>
  <c r="H4219" i="15"/>
  <c r="J4219" i="15"/>
  <c r="G4219" i="15"/>
  <c r="L4219" i="15"/>
  <c r="H4220" i="15"/>
  <c r="J4220" i="15"/>
  <c r="G4220" i="15"/>
  <c r="L4220" i="15"/>
  <c r="H4221" i="15"/>
  <c r="J4221" i="15"/>
  <c r="G4221" i="15"/>
  <c r="L4221" i="15"/>
  <c r="H4222" i="15"/>
  <c r="J4222" i="15"/>
  <c r="G4222" i="15"/>
  <c r="L4222" i="15"/>
  <c r="H4223" i="15"/>
  <c r="J4223" i="15"/>
  <c r="G4223" i="15"/>
  <c r="L4223" i="15"/>
  <c r="H4224" i="15"/>
  <c r="J4224" i="15"/>
  <c r="G4224" i="15"/>
  <c r="L4224" i="15"/>
  <c r="H4225" i="15"/>
  <c r="J4225" i="15"/>
  <c r="G4225" i="15"/>
  <c r="L4225" i="15"/>
  <c r="H4226" i="15"/>
  <c r="J4226" i="15"/>
  <c r="G4226" i="15"/>
  <c r="L4226" i="15"/>
  <c r="H4227" i="15"/>
  <c r="J4227" i="15"/>
  <c r="G4227" i="15"/>
  <c r="L4227" i="15"/>
  <c r="H4228" i="15"/>
  <c r="J4228" i="15"/>
  <c r="G4228" i="15"/>
  <c r="L4228" i="15"/>
  <c r="H4229" i="15"/>
  <c r="J4229" i="15"/>
  <c r="G4229" i="15"/>
  <c r="L4229" i="15"/>
  <c r="H4230" i="15"/>
  <c r="J4230" i="15"/>
  <c r="G4230" i="15"/>
  <c r="L4230" i="15"/>
  <c r="H4231" i="15"/>
  <c r="J4231" i="15"/>
  <c r="G4231" i="15"/>
  <c r="L4231" i="15"/>
  <c r="H4232" i="15"/>
  <c r="J4232" i="15"/>
  <c r="G4232" i="15"/>
  <c r="L4232" i="15"/>
  <c r="H4233" i="15"/>
  <c r="J4233" i="15"/>
  <c r="G4233" i="15"/>
  <c r="L4233" i="15"/>
  <c r="H4234" i="15"/>
  <c r="J4234" i="15"/>
  <c r="G4234" i="15"/>
  <c r="L4234" i="15"/>
  <c r="H4235" i="15"/>
  <c r="J4235" i="15"/>
  <c r="G4235" i="15"/>
  <c r="L4235" i="15"/>
  <c r="H4236" i="15"/>
  <c r="J4236" i="15"/>
  <c r="G4236" i="15"/>
  <c r="L4236" i="15"/>
  <c r="H4237" i="15"/>
  <c r="J4237" i="15"/>
  <c r="G4237" i="15"/>
  <c r="L4237" i="15"/>
  <c r="H4238" i="15"/>
  <c r="J4238" i="15"/>
  <c r="G4238" i="15"/>
  <c r="L4238" i="15"/>
  <c r="H4239" i="15"/>
  <c r="J4239" i="15"/>
  <c r="G4239" i="15"/>
  <c r="L4239" i="15"/>
  <c r="H4240" i="15"/>
  <c r="J4240" i="15"/>
  <c r="G4240" i="15"/>
  <c r="L4240" i="15"/>
  <c r="H4241" i="15"/>
  <c r="J4241" i="15"/>
  <c r="G4241" i="15"/>
  <c r="L4241" i="15"/>
  <c r="H4242" i="15"/>
  <c r="J4242" i="15"/>
  <c r="G4242" i="15"/>
  <c r="L4242" i="15"/>
  <c r="H4243" i="15"/>
  <c r="J4243" i="15"/>
  <c r="G4243" i="15"/>
  <c r="L4243" i="15"/>
  <c r="H4244" i="15"/>
  <c r="J4244" i="15"/>
  <c r="G4244" i="15"/>
  <c r="L4244" i="15"/>
  <c r="H4245" i="15"/>
  <c r="J4245" i="15"/>
  <c r="G4245" i="15"/>
  <c r="L4245" i="15"/>
  <c r="H4246" i="15"/>
  <c r="J4246" i="15"/>
  <c r="G4246" i="15"/>
  <c r="L4246" i="15"/>
  <c r="H4247" i="15"/>
  <c r="J4247" i="15"/>
  <c r="G4247" i="15"/>
  <c r="L4247" i="15"/>
  <c r="H4248" i="15"/>
  <c r="J4248" i="15"/>
  <c r="G4248" i="15"/>
  <c r="L4248" i="15"/>
  <c r="H4249" i="15"/>
  <c r="J4249" i="15"/>
  <c r="G4249" i="15"/>
  <c r="L4249" i="15"/>
  <c r="H4250" i="15"/>
  <c r="J4250" i="15"/>
  <c r="G4250" i="15"/>
  <c r="L4250" i="15"/>
  <c r="H4251" i="15"/>
  <c r="J4251" i="15"/>
  <c r="G4251" i="15"/>
  <c r="L4251" i="15"/>
  <c r="H4252" i="15"/>
  <c r="J4252" i="15"/>
  <c r="G4252" i="15"/>
  <c r="L4252" i="15"/>
  <c r="H4253" i="15"/>
  <c r="J4253" i="15"/>
  <c r="G4253" i="15"/>
  <c r="L4253" i="15"/>
  <c r="H4254" i="15"/>
  <c r="J4254" i="15"/>
  <c r="G4254" i="15"/>
  <c r="L4254" i="15"/>
  <c r="H4255" i="15"/>
  <c r="J4255" i="15"/>
  <c r="G4255" i="15"/>
  <c r="L4255" i="15"/>
  <c r="H4256" i="15"/>
  <c r="J4256" i="15"/>
  <c r="G4256" i="15"/>
  <c r="L4256" i="15"/>
  <c r="H4257" i="15"/>
  <c r="J4257" i="15"/>
  <c r="G4257" i="15"/>
  <c r="L4257" i="15"/>
  <c r="H4258" i="15"/>
  <c r="J4258" i="15"/>
  <c r="G4258" i="15"/>
  <c r="L4258" i="15"/>
  <c r="H4259" i="15"/>
  <c r="J4259" i="15"/>
  <c r="G4259" i="15"/>
  <c r="L4259" i="15"/>
  <c r="H4260" i="15"/>
  <c r="J4260" i="15"/>
  <c r="G4260" i="15"/>
  <c r="L4260" i="15"/>
  <c r="H4261" i="15"/>
  <c r="J4261" i="15"/>
  <c r="G4261" i="15"/>
  <c r="L4261" i="15"/>
  <c r="H4262" i="15"/>
  <c r="J4262" i="15"/>
  <c r="G4262" i="15"/>
  <c r="L4262" i="15"/>
  <c r="H4263" i="15"/>
  <c r="J4263" i="15"/>
  <c r="G4263" i="15"/>
  <c r="L4263" i="15"/>
  <c r="H4264" i="15"/>
  <c r="J4264" i="15"/>
  <c r="G4264" i="15"/>
  <c r="L4264" i="15"/>
  <c r="H4265" i="15"/>
  <c r="J4265" i="15"/>
  <c r="G4265" i="15"/>
  <c r="L4265" i="15"/>
  <c r="H4266" i="15"/>
  <c r="J4266" i="15"/>
  <c r="G4266" i="15"/>
  <c r="L4266" i="15"/>
  <c r="H4267" i="15"/>
  <c r="J4267" i="15"/>
  <c r="G4267" i="15"/>
  <c r="L4267" i="15"/>
  <c r="H4268" i="15"/>
  <c r="J4268" i="15"/>
  <c r="G4268" i="15"/>
  <c r="L4268" i="15"/>
  <c r="H4269" i="15"/>
  <c r="J4269" i="15"/>
  <c r="G4269" i="15"/>
  <c r="L4269" i="15"/>
  <c r="H4270" i="15"/>
  <c r="J4270" i="15"/>
  <c r="G4270" i="15"/>
  <c r="L4270" i="15"/>
  <c r="H4271" i="15"/>
  <c r="J4271" i="15"/>
  <c r="G4271" i="15"/>
  <c r="L4271" i="15"/>
  <c r="H4272" i="15"/>
  <c r="J4272" i="15"/>
  <c r="G4272" i="15"/>
  <c r="L4272" i="15"/>
  <c r="H4273" i="15"/>
  <c r="J4273" i="15"/>
  <c r="G4273" i="15"/>
  <c r="L4273" i="15"/>
  <c r="H4274" i="15"/>
  <c r="J4274" i="15"/>
  <c r="G4274" i="15"/>
  <c r="L4274" i="15"/>
  <c r="H4275" i="15"/>
  <c r="J4275" i="15"/>
  <c r="G4275" i="15"/>
  <c r="L4275" i="15"/>
  <c r="H4276" i="15"/>
  <c r="J4276" i="15"/>
  <c r="G4276" i="15"/>
  <c r="L4276" i="15"/>
  <c r="H4277" i="15"/>
  <c r="J4277" i="15"/>
  <c r="G4277" i="15"/>
  <c r="L4277" i="15"/>
  <c r="H4278" i="15"/>
  <c r="J4278" i="15"/>
  <c r="G4278" i="15"/>
  <c r="L4278" i="15"/>
  <c r="H4279" i="15"/>
  <c r="J4279" i="15"/>
  <c r="G4279" i="15"/>
  <c r="L4279" i="15"/>
  <c r="H4280" i="15"/>
  <c r="J4280" i="15"/>
  <c r="G4280" i="15"/>
  <c r="L4280" i="15"/>
  <c r="H4281" i="15"/>
  <c r="J4281" i="15"/>
  <c r="G4281" i="15"/>
  <c r="L4281" i="15"/>
  <c r="H4282" i="15"/>
  <c r="J4282" i="15"/>
  <c r="G4282" i="15"/>
  <c r="L4282" i="15"/>
  <c r="H4283" i="15"/>
  <c r="J4283" i="15"/>
  <c r="G4283" i="15"/>
  <c r="L4283" i="15"/>
  <c r="H4284" i="15"/>
  <c r="J4284" i="15"/>
  <c r="G4284" i="15"/>
  <c r="L4284" i="15"/>
  <c r="H4285" i="15"/>
  <c r="J4285" i="15"/>
  <c r="G4285" i="15"/>
  <c r="L4285" i="15"/>
  <c r="H4286" i="15"/>
  <c r="J4286" i="15"/>
  <c r="G4286" i="15"/>
  <c r="L4286" i="15"/>
  <c r="H4287" i="15"/>
  <c r="J4287" i="15"/>
  <c r="G4287" i="15"/>
  <c r="L4287" i="15"/>
  <c r="H4288" i="15"/>
  <c r="J4288" i="15"/>
  <c r="G4288" i="15"/>
  <c r="L4288" i="15"/>
  <c r="H4289" i="15"/>
  <c r="J4289" i="15"/>
  <c r="G4289" i="15"/>
  <c r="L4289" i="15"/>
  <c r="H4290" i="15"/>
  <c r="J4290" i="15"/>
  <c r="G4290" i="15"/>
  <c r="L4290" i="15"/>
  <c r="H4291" i="15"/>
  <c r="J4291" i="15"/>
  <c r="G4291" i="15"/>
  <c r="L4291" i="15"/>
  <c r="H4292" i="15"/>
  <c r="J4292" i="15"/>
  <c r="G4292" i="15"/>
  <c r="L4292" i="15"/>
  <c r="H4293" i="15"/>
  <c r="J4293" i="15"/>
  <c r="G4293" i="15"/>
  <c r="L4293" i="15"/>
  <c r="H4294" i="15"/>
  <c r="J4294" i="15"/>
  <c r="G4294" i="15"/>
  <c r="L4294" i="15"/>
  <c r="H4295" i="15"/>
  <c r="J4295" i="15"/>
  <c r="G4295" i="15"/>
  <c r="L4295" i="15"/>
  <c r="H4296" i="15"/>
  <c r="J4296" i="15"/>
  <c r="G4296" i="15"/>
  <c r="L4296" i="15"/>
  <c r="H4297" i="15"/>
  <c r="J4297" i="15"/>
  <c r="G4297" i="15"/>
  <c r="L4297" i="15"/>
  <c r="H4298" i="15"/>
  <c r="J4298" i="15"/>
  <c r="G4298" i="15"/>
  <c r="L4298" i="15"/>
  <c r="H4299" i="15"/>
  <c r="J4299" i="15"/>
  <c r="G4299" i="15"/>
  <c r="L4299" i="15"/>
  <c r="H4300" i="15"/>
  <c r="J4300" i="15"/>
  <c r="G4300" i="15"/>
  <c r="L4300" i="15"/>
  <c r="H4301" i="15"/>
  <c r="J4301" i="15"/>
  <c r="G4301" i="15"/>
  <c r="L4301" i="15"/>
  <c r="H4302" i="15"/>
  <c r="J4302" i="15"/>
  <c r="G4302" i="15"/>
  <c r="L4302" i="15"/>
  <c r="H4303" i="15"/>
  <c r="J4303" i="15"/>
  <c r="G4303" i="15"/>
  <c r="L4303" i="15"/>
  <c r="H4304" i="15"/>
  <c r="J4304" i="15"/>
  <c r="G4304" i="15"/>
  <c r="L4304" i="15"/>
  <c r="H4305" i="15"/>
  <c r="J4305" i="15"/>
  <c r="G4305" i="15"/>
  <c r="L4305" i="15"/>
  <c r="H4306" i="15"/>
  <c r="J4306" i="15"/>
  <c r="G4306" i="15"/>
  <c r="L4306" i="15"/>
  <c r="H4307" i="15"/>
  <c r="J4307" i="15"/>
  <c r="G4307" i="15"/>
  <c r="L4307" i="15"/>
  <c r="H4308" i="15"/>
  <c r="J4308" i="15"/>
  <c r="G4308" i="15"/>
  <c r="L4308" i="15"/>
  <c r="H4309" i="15"/>
  <c r="J4309" i="15"/>
  <c r="G4309" i="15"/>
  <c r="L4309" i="15"/>
  <c r="H4310" i="15"/>
  <c r="J4310" i="15"/>
  <c r="G4310" i="15"/>
  <c r="L4310" i="15"/>
  <c r="H4311" i="15"/>
  <c r="J4311" i="15"/>
  <c r="G4311" i="15"/>
  <c r="L4311" i="15"/>
  <c r="H4312" i="15"/>
  <c r="J4312" i="15"/>
  <c r="G4312" i="15"/>
  <c r="L4312" i="15"/>
  <c r="H4313" i="15"/>
  <c r="J4313" i="15"/>
  <c r="G4313" i="15"/>
  <c r="L4313" i="15"/>
  <c r="H4314" i="15"/>
  <c r="J4314" i="15"/>
  <c r="G4314" i="15"/>
  <c r="L4314" i="15"/>
  <c r="H4315" i="15"/>
  <c r="J4315" i="15"/>
  <c r="G4315" i="15"/>
  <c r="L4315" i="15"/>
  <c r="H4316" i="15"/>
  <c r="J4316" i="15"/>
  <c r="G4316" i="15"/>
  <c r="L4316" i="15"/>
  <c r="H4317" i="15"/>
  <c r="J4317" i="15"/>
  <c r="G4317" i="15"/>
  <c r="L4317" i="15"/>
  <c r="H4318" i="15"/>
  <c r="J4318" i="15"/>
  <c r="G4318" i="15"/>
  <c r="L4318" i="15"/>
  <c r="H4319" i="15"/>
  <c r="J4319" i="15"/>
  <c r="G4319" i="15"/>
  <c r="L4319" i="15"/>
  <c r="H4320" i="15"/>
  <c r="J4320" i="15"/>
  <c r="G4320" i="15"/>
  <c r="L4320" i="15"/>
  <c r="H4321" i="15"/>
  <c r="J4321" i="15"/>
  <c r="G4321" i="15"/>
  <c r="L4321" i="15"/>
  <c r="H4322" i="15"/>
  <c r="J4322" i="15"/>
  <c r="G4322" i="15"/>
  <c r="L4322" i="15"/>
  <c r="H4323" i="15"/>
  <c r="J4323" i="15"/>
  <c r="G4323" i="15"/>
  <c r="L4323" i="15"/>
  <c r="H4324" i="15"/>
  <c r="J4324" i="15"/>
  <c r="G4324" i="15"/>
  <c r="L4324" i="15"/>
  <c r="H4325" i="15"/>
  <c r="J4325" i="15"/>
  <c r="G4325" i="15"/>
  <c r="L4325" i="15"/>
  <c r="H4326" i="15"/>
  <c r="J4326" i="15"/>
  <c r="G4326" i="15"/>
  <c r="L4326" i="15"/>
  <c r="H4327" i="15"/>
  <c r="J4327" i="15"/>
  <c r="G4327" i="15"/>
  <c r="L4327" i="15"/>
  <c r="H4328" i="15"/>
  <c r="J4328" i="15"/>
  <c r="G4328" i="15"/>
  <c r="L4328" i="15"/>
  <c r="H4329" i="15"/>
  <c r="J4329" i="15"/>
  <c r="G4329" i="15"/>
  <c r="L4329" i="15"/>
  <c r="H4330" i="15"/>
  <c r="J4330" i="15"/>
  <c r="G4330" i="15"/>
  <c r="L4330" i="15"/>
  <c r="H4331" i="15"/>
  <c r="J4331" i="15"/>
  <c r="G4331" i="15"/>
  <c r="L4331" i="15"/>
  <c r="H4332" i="15"/>
  <c r="J4332" i="15"/>
  <c r="G4332" i="15"/>
  <c r="L4332" i="15"/>
  <c r="H4333" i="15"/>
  <c r="J4333" i="15"/>
  <c r="G4333" i="15"/>
  <c r="L4333" i="15"/>
  <c r="H4334" i="15"/>
  <c r="J4334" i="15"/>
  <c r="G4334" i="15"/>
  <c r="L4334" i="15"/>
  <c r="H4335" i="15"/>
  <c r="J4335" i="15"/>
  <c r="G4335" i="15"/>
  <c r="L4335" i="15"/>
  <c r="H4336" i="15"/>
  <c r="J4336" i="15"/>
  <c r="G4336" i="15"/>
  <c r="L4336" i="15"/>
  <c r="H4337" i="15"/>
  <c r="J4337" i="15"/>
  <c r="G4337" i="15"/>
  <c r="L4337" i="15"/>
  <c r="H4338" i="15"/>
  <c r="J4338" i="15"/>
  <c r="G4338" i="15"/>
  <c r="L4338" i="15"/>
  <c r="H4339" i="15"/>
  <c r="J4339" i="15"/>
  <c r="G4339" i="15"/>
  <c r="L4339" i="15"/>
  <c r="H4340" i="15"/>
  <c r="J4340" i="15"/>
  <c r="G4340" i="15"/>
  <c r="L4340" i="15"/>
  <c r="H4341" i="15"/>
  <c r="J4341" i="15"/>
  <c r="G4341" i="15"/>
  <c r="L4341" i="15"/>
  <c r="H4342" i="15"/>
  <c r="J4342" i="15"/>
  <c r="G4342" i="15"/>
  <c r="L4342" i="15"/>
  <c r="H4343" i="15"/>
  <c r="J4343" i="15"/>
  <c r="G4343" i="15"/>
  <c r="L4343" i="15"/>
  <c r="H4344" i="15"/>
  <c r="J4344" i="15"/>
  <c r="G4344" i="15"/>
  <c r="L4344" i="15"/>
  <c r="H4345" i="15"/>
  <c r="J4345" i="15"/>
  <c r="G4345" i="15"/>
  <c r="L4345" i="15"/>
  <c r="H4346" i="15"/>
  <c r="J4346" i="15"/>
  <c r="G4346" i="15"/>
  <c r="L4346" i="15"/>
  <c r="H4347" i="15"/>
  <c r="J4347" i="15"/>
  <c r="G4347" i="15"/>
  <c r="L4347" i="15"/>
  <c r="H4348" i="15"/>
  <c r="J4348" i="15"/>
  <c r="G4348" i="15"/>
  <c r="L4348" i="15"/>
  <c r="H4349" i="15"/>
  <c r="J4349" i="15"/>
  <c r="G4349" i="15"/>
  <c r="L4349" i="15"/>
  <c r="H4350" i="15"/>
  <c r="J4350" i="15"/>
  <c r="G4350" i="15"/>
  <c r="L4350" i="15"/>
  <c r="H4351" i="15"/>
  <c r="J4351" i="15"/>
  <c r="G4351" i="15"/>
  <c r="L4351" i="15"/>
  <c r="H4352" i="15"/>
  <c r="J4352" i="15"/>
  <c r="G4352" i="15"/>
  <c r="L4352" i="15"/>
  <c r="H4353" i="15"/>
  <c r="J4353" i="15"/>
  <c r="G4353" i="15"/>
  <c r="L4353" i="15"/>
  <c r="H4354" i="15"/>
  <c r="J4354" i="15"/>
  <c r="G4354" i="15"/>
  <c r="L4354" i="15"/>
  <c r="H4355" i="15"/>
  <c r="J4355" i="15"/>
  <c r="G4355" i="15"/>
  <c r="L4355" i="15"/>
  <c r="H4356" i="15"/>
  <c r="J4356" i="15"/>
  <c r="G4356" i="15"/>
  <c r="L4356" i="15"/>
  <c r="H4357" i="15"/>
  <c r="J4357" i="15"/>
  <c r="G4357" i="15"/>
  <c r="L4357" i="15"/>
  <c r="H4358" i="15"/>
  <c r="J4358" i="15"/>
  <c r="G4358" i="15"/>
  <c r="L4358" i="15"/>
  <c r="H4359" i="15"/>
  <c r="J4359" i="15"/>
  <c r="G4359" i="15"/>
  <c r="L4359" i="15"/>
  <c r="H4360" i="15"/>
  <c r="J4360" i="15"/>
  <c r="G4360" i="15"/>
  <c r="L4360" i="15"/>
  <c r="H4361" i="15"/>
  <c r="J4361" i="15"/>
  <c r="G4361" i="15"/>
  <c r="L4361" i="15"/>
  <c r="H4362" i="15"/>
  <c r="J4362" i="15"/>
  <c r="G4362" i="15"/>
  <c r="L4362" i="15"/>
  <c r="H4363" i="15"/>
  <c r="J4363" i="15"/>
  <c r="G4363" i="15"/>
  <c r="L4363" i="15"/>
  <c r="H4364" i="15"/>
  <c r="J4364" i="15"/>
  <c r="G4364" i="15"/>
  <c r="L4364" i="15"/>
  <c r="H4365" i="15"/>
  <c r="J4365" i="15"/>
  <c r="G4365" i="15"/>
  <c r="L4365" i="15"/>
  <c r="H4366" i="15"/>
  <c r="J4366" i="15"/>
  <c r="G4366" i="15"/>
  <c r="L4366" i="15"/>
  <c r="H4367" i="15"/>
  <c r="J4367" i="15"/>
  <c r="G4367" i="15"/>
  <c r="L4367" i="15"/>
  <c r="H4368" i="15"/>
  <c r="J4368" i="15"/>
  <c r="G4368" i="15"/>
  <c r="L4368" i="15"/>
  <c r="H4369" i="15"/>
  <c r="J4369" i="15"/>
  <c r="G4369" i="15"/>
  <c r="L4369" i="15"/>
  <c r="H4370" i="15"/>
  <c r="J4370" i="15"/>
  <c r="G4370" i="15"/>
  <c r="L4370" i="15"/>
  <c r="H4371" i="15"/>
  <c r="J4371" i="15"/>
  <c r="G4371" i="15"/>
  <c r="L4371" i="15"/>
  <c r="H4372" i="15"/>
  <c r="J4372" i="15"/>
  <c r="G4372" i="15"/>
  <c r="L4372" i="15"/>
  <c r="H4373" i="15"/>
  <c r="J4373" i="15"/>
  <c r="G4373" i="15"/>
  <c r="L4373" i="15"/>
  <c r="H4374" i="15"/>
  <c r="J4374" i="15"/>
  <c r="G4374" i="15"/>
  <c r="L4374" i="15"/>
  <c r="H4375" i="15"/>
  <c r="J4375" i="15"/>
  <c r="G4375" i="15"/>
  <c r="L4375" i="15"/>
  <c r="H4376" i="15"/>
  <c r="J4376" i="15"/>
  <c r="G4376" i="15"/>
  <c r="L4376" i="15"/>
  <c r="H4377" i="15"/>
  <c r="J4377" i="15"/>
  <c r="G4377" i="15"/>
  <c r="L4377" i="15"/>
  <c r="H4378" i="15"/>
  <c r="J4378" i="15"/>
  <c r="G4378" i="15"/>
  <c r="L4378" i="15"/>
  <c r="H4379" i="15"/>
  <c r="J4379" i="15"/>
  <c r="G4379" i="15"/>
  <c r="L4379" i="15"/>
  <c r="H4380" i="15"/>
  <c r="J4380" i="15"/>
  <c r="G4380" i="15"/>
  <c r="L4380" i="15"/>
  <c r="H4381" i="15"/>
  <c r="J4381" i="15"/>
  <c r="G4381" i="15"/>
  <c r="L4381" i="15"/>
  <c r="H4382" i="15"/>
  <c r="J4382" i="15"/>
  <c r="G4382" i="15"/>
  <c r="L4382" i="15"/>
  <c r="H4383" i="15"/>
  <c r="J4383" i="15"/>
  <c r="G4383" i="15"/>
  <c r="L4383" i="15"/>
  <c r="H4384" i="15"/>
  <c r="J4384" i="15"/>
  <c r="G4384" i="15"/>
  <c r="L4384" i="15"/>
  <c r="H4385" i="15"/>
  <c r="J4385" i="15"/>
  <c r="G4385" i="15"/>
  <c r="L4385" i="15"/>
  <c r="H4386" i="15"/>
  <c r="J4386" i="15"/>
  <c r="G4386" i="15"/>
  <c r="L4386" i="15"/>
  <c r="H4387" i="15"/>
  <c r="J4387" i="15"/>
  <c r="G4387" i="15"/>
  <c r="L4387" i="15"/>
  <c r="H4388" i="15"/>
  <c r="J4388" i="15"/>
  <c r="G4388" i="15"/>
  <c r="L4388" i="15"/>
  <c r="H4389" i="15"/>
  <c r="J4389" i="15"/>
  <c r="G4389" i="15"/>
  <c r="L4389" i="15"/>
  <c r="H4390" i="15"/>
  <c r="J4390" i="15"/>
  <c r="G4390" i="15"/>
  <c r="L4390" i="15"/>
  <c r="H4391" i="15"/>
  <c r="J4391" i="15"/>
  <c r="G4391" i="15"/>
  <c r="L4391" i="15"/>
  <c r="H4392" i="15"/>
  <c r="J4392" i="15"/>
  <c r="G4392" i="15"/>
  <c r="L4392" i="15"/>
  <c r="H4393" i="15"/>
  <c r="J4393" i="15"/>
  <c r="G4393" i="15"/>
  <c r="L4393" i="15"/>
  <c r="H4394" i="15"/>
  <c r="J4394" i="15"/>
  <c r="G4394" i="15"/>
  <c r="L4394" i="15"/>
  <c r="H4395" i="15"/>
  <c r="J4395" i="15"/>
  <c r="G4395" i="15"/>
  <c r="L4395" i="15"/>
  <c r="H4396" i="15"/>
  <c r="J4396" i="15"/>
  <c r="G4396" i="15"/>
  <c r="L4396" i="15"/>
  <c r="H4397" i="15"/>
  <c r="J4397" i="15"/>
  <c r="G4397" i="15"/>
  <c r="L4397" i="15"/>
  <c r="H4398" i="15"/>
  <c r="J4398" i="15"/>
  <c r="G4398" i="15"/>
  <c r="L4398" i="15"/>
  <c r="H4399" i="15"/>
  <c r="J4399" i="15"/>
  <c r="G4399" i="15"/>
  <c r="L4399" i="15"/>
  <c r="H4400" i="15"/>
  <c r="J4400" i="15"/>
  <c r="G4400" i="15"/>
  <c r="L4400" i="15"/>
  <c r="H4401" i="15"/>
  <c r="J4401" i="15"/>
  <c r="G4401" i="15"/>
  <c r="L4401" i="15"/>
  <c r="H4402" i="15"/>
  <c r="J4402" i="15"/>
  <c r="G4402" i="15"/>
  <c r="L4402" i="15"/>
  <c r="H4403" i="15"/>
  <c r="J4403" i="15"/>
  <c r="G4403" i="15"/>
  <c r="L4403" i="15"/>
  <c r="H4404" i="15"/>
  <c r="J4404" i="15"/>
  <c r="G4404" i="15"/>
  <c r="L4404" i="15"/>
  <c r="H4405" i="15"/>
  <c r="J4405" i="15"/>
  <c r="G4405" i="15"/>
  <c r="L4405" i="15"/>
  <c r="H4406" i="15"/>
  <c r="J4406" i="15"/>
  <c r="G4406" i="15"/>
  <c r="L4406" i="15"/>
  <c r="H4407" i="15"/>
  <c r="J4407" i="15"/>
  <c r="G4407" i="15"/>
  <c r="L4407" i="15"/>
  <c r="H4408" i="15"/>
  <c r="J4408" i="15"/>
  <c r="G4408" i="15"/>
  <c r="L4408" i="15"/>
  <c r="H4409" i="15"/>
  <c r="J4409" i="15"/>
  <c r="G4409" i="15"/>
  <c r="L4409" i="15"/>
  <c r="H4410" i="15"/>
  <c r="J4410" i="15"/>
  <c r="G4410" i="15"/>
  <c r="L4410" i="15"/>
  <c r="H4411" i="15"/>
  <c r="J4411" i="15"/>
  <c r="G4411" i="15"/>
  <c r="L4411" i="15"/>
  <c r="H4412" i="15"/>
  <c r="J4412" i="15"/>
  <c r="G4412" i="15"/>
  <c r="L4412" i="15"/>
  <c r="H4413" i="15"/>
  <c r="J4413" i="15"/>
  <c r="G4413" i="15"/>
  <c r="L4413" i="15"/>
  <c r="H4414" i="15"/>
  <c r="J4414" i="15"/>
  <c r="G4414" i="15"/>
  <c r="L4414" i="15"/>
  <c r="H4415" i="15"/>
  <c r="J4415" i="15"/>
  <c r="G4415" i="15"/>
  <c r="L4415" i="15"/>
  <c r="H4416" i="15"/>
  <c r="J4416" i="15"/>
  <c r="G4416" i="15"/>
  <c r="L4416" i="15"/>
  <c r="H4417" i="15"/>
  <c r="J4417" i="15"/>
  <c r="G4417" i="15"/>
  <c r="L4417" i="15"/>
  <c r="H4418" i="15"/>
  <c r="J4418" i="15"/>
  <c r="G4418" i="15"/>
  <c r="L4418" i="15"/>
  <c r="H4419" i="15"/>
  <c r="J4419" i="15"/>
  <c r="G4419" i="15"/>
  <c r="L4419" i="15"/>
  <c r="H4420" i="15"/>
  <c r="J4420" i="15"/>
  <c r="G4420" i="15"/>
  <c r="L4420" i="15"/>
  <c r="H4421" i="15"/>
  <c r="J4421" i="15"/>
  <c r="G4421" i="15"/>
  <c r="L4421" i="15"/>
  <c r="H4422" i="15"/>
  <c r="J4422" i="15"/>
  <c r="G4422" i="15"/>
  <c r="L4422" i="15"/>
  <c r="H4423" i="15"/>
  <c r="J4423" i="15"/>
  <c r="G4423" i="15"/>
  <c r="L4423" i="15"/>
  <c r="H4424" i="15"/>
  <c r="J4424" i="15"/>
  <c r="G4424" i="15"/>
  <c r="L4424" i="15"/>
  <c r="H4425" i="15"/>
  <c r="J4425" i="15"/>
  <c r="G4425" i="15"/>
  <c r="L4425" i="15"/>
  <c r="H4426" i="15"/>
  <c r="J4426" i="15"/>
  <c r="G4426" i="15"/>
  <c r="L4426" i="15"/>
  <c r="H4427" i="15"/>
  <c r="J4427" i="15"/>
  <c r="G4427" i="15"/>
  <c r="L4427" i="15"/>
  <c r="H4428" i="15"/>
  <c r="J4428" i="15"/>
  <c r="G4428" i="15"/>
  <c r="L4428" i="15"/>
  <c r="H4429" i="15"/>
  <c r="J4429" i="15"/>
  <c r="G4429" i="15"/>
  <c r="L4429" i="15"/>
  <c r="H4430" i="15"/>
  <c r="J4430" i="15"/>
  <c r="G4430" i="15"/>
  <c r="L4430" i="15"/>
  <c r="H4431" i="15"/>
  <c r="J4431" i="15"/>
  <c r="G4431" i="15"/>
  <c r="L4431" i="15"/>
  <c r="H4432" i="15"/>
  <c r="J4432" i="15"/>
  <c r="G4432" i="15"/>
  <c r="L4432" i="15"/>
  <c r="H4433" i="15"/>
  <c r="J4433" i="15"/>
  <c r="G4433" i="15"/>
  <c r="L4433" i="15"/>
  <c r="H4434" i="15"/>
  <c r="J4434" i="15"/>
  <c r="G4434" i="15"/>
  <c r="L4434" i="15"/>
  <c r="H4435" i="15"/>
  <c r="J4435" i="15"/>
  <c r="G4435" i="15"/>
  <c r="L4435" i="15"/>
  <c r="H4436" i="15"/>
  <c r="J4436" i="15"/>
  <c r="G4436" i="15"/>
  <c r="L4436" i="15"/>
  <c r="H4437" i="15"/>
  <c r="J4437" i="15"/>
  <c r="G4437" i="15"/>
  <c r="L4437" i="15"/>
  <c r="H4438" i="15"/>
  <c r="J4438" i="15"/>
  <c r="G4438" i="15"/>
  <c r="L4438" i="15"/>
  <c r="H4439" i="15"/>
  <c r="J4439" i="15"/>
  <c r="G4439" i="15"/>
  <c r="L4439" i="15"/>
  <c r="H4440" i="15"/>
  <c r="J4440" i="15"/>
  <c r="G4440" i="15"/>
  <c r="L4440" i="15"/>
  <c r="H4441" i="15"/>
  <c r="J4441" i="15"/>
  <c r="G4441" i="15"/>
  <c r="L4441" i="15"/>
  <c r="H4442" i="15"/>
  <c r="J4442" i="15"/>
  <c r="G4442" i="15"/>
  <c r="L4442" i="15"/>
  <c r="H4443" i="15"/>
  <c r="J4443" i="15"/>
  <c r="G4443" i="15"/>
  <c r="L4443" i="15"/>
  <c r="H4444" i="15"/>
  <c r="J4444" i="15"/>
  <c r="G4444" i="15"/>
  <c r="L4444" i="15"/>
  <c r="H4445" i="15"/>
  <c r="J4445" i="15"/>
  <c r="G4445" i="15"/>
  <c r="L4445" i="15"/>
  <c r="H4446" i="15"/>
  <c r="J4446" i="15"/>
  <c r="G4446" i="15"/>
  <c r="L4446" i="15"/>
  <c r="H4447" i="15"/>
  <c r="J4447" i="15"/>
  <c r="G4447" i="15"/>
  <c r="L4447" i="15"/>
  <c r="H4448" i="15"/>
  <c r="J4448" i="15"/>
  <c r="G4448" i="15"/>
  <c r="L4448" i="15"/>
  <c r="H4449" i="15"/>
  <c r="J4449" i="15"/>
  <c r="G4449" i="15"/>
  <c r="L4449" i="15"/>
  <c r="H4450" i="15"/>
  <c r="J4450" i="15"/>
  <c r="G4450" i="15"/>
  <c r="L4450" i="15"/>
  <c r="H4451" i="15"/>
  <c r="J4451" i="15"/>
  <c r="G4451" i="15"/>
  <c r="L4451" i="15"/>
  <c r="H4452" i="15"/>
  <c r="J4452" i="15"/>
  <c r="G4452" i="15"/>
  <c r="L4452" i="15"/>
  <c r="H4453" i="15"/>
  <c r="J4453" i="15"/>
  <c r="G4453" i="15"/>
  <c r="L4453" i="15"/>
  <c r="H4454" i="15"/>
  <c r="J4454" i="15"/>
  <c r="G4454" i="15"/>
  <c r="L4454" i="15"/>
  <c r="H4455" i="15"/>
  <c r="J4455" i="15"/>
  <c r="G4455" i="15"/>
  <c r="L4455" i="15"/>
  <c r="H4456" i="15"/>
  <c r="J4456" i="15"/>
  <c r="G4456" i="15"/>
  <c r="L4456" i="15"/>
  <c r="H4457" i="15"/>
  <c r="J4457" i="15"/>
  <c r="G4457" i="15"/>
  <c r="L4457" i="15"/>
  <c r="H4458" i="15"/>
  <c r="J4458" i="15"/>
  <c r="G4458" i="15"/>
  <c r="L4458" i="15"/>
  <c r="H4459" i="15"/>
  <c r="J4459" i="15"/>
  <c r="G4459" i="15"/>
  <c r="L4459" i="15"/>
  <c r="H4460" i="15"/>
  <c r="J4460" i="15"/>
  <c r="G4460" i="15"/>
  <c r="L4460" i="15"/>
  <c r="H4461" i="15"/>
  <c r="J4461" i="15"/>
  <c r="G4461" i="15"/>
  <c r="L4461" i="15"/>
  <c r="H4462" i="15"/>
  <c r="J4462" i="15"/>
  <c r="G4462" i="15"/>
  <c r="L4462" i="15"/>
  <c r="H4463" i="15"/>
  <c r="J4463" i="15"/>
  <c r="G4463" i="15"/>
  <c r="L4463" i="15"/>
  <c r="H4464" i="15"/>
  <c r="J4464" i="15"/>
  <c r="G4464" i="15"/>
  <c r="L4464" i="15"/>
  <c r="H4465" i="15"/>
  <c r="J4465" i="15"/>
  <c r="G4465" i="15"/>
  <c r="L4465" i="15"/>
  <c r="H4466" i="15"/>
  <c r="J4466" i="15"/>
  <c r="G4466" i="15"/>
  <c r="L4466" i="15"/>
  <c r="H4467" i="15"/>
  <c r="J4467" i="15"/>
  <c r="G4467" i="15"/>
  <c r="L4467" i="15"/>
  <c r="H4468" i="15"/>
  <c r="J4468" i="15"/>
  <c r="G4468" i="15"/>
  <c r="L4468" i="15"/>
  <c r="H4469" i="15"/>
  <c r="J4469" i="15"/>
  <c r="G4469" i="15"/>
  <c r="L4469" i="15"/>
  <c r="H4470" i="15"/>
  <c r="J4470" i="15"/>
  <c r="G4470" i="15"/>
  <c r="L4470" i="15"/>
  <c r="C10" i="18"/>
  <c r="E4" i="5"/>
  <c r="C4" i="5"/>
  <c r="J4" i="5"/>
  <c r="C2" i="18"/>
  <c r="C4" i="18"/>
  <c r="B4" i="5"/>
  <c r="H4" i="5"/>
  <c r="C5" i="18"/>
  <c r="C6" i="18"/>
  <c r="C35" i="18"/>
  <c r="C60" i="18"/>
  <c r="C85" i="18"/>
  <c r="C11" i="18"/>
  <c r="C36" i="18"/>
  <c r="C61" i="18"/>
  <c r="C86" i="18"/>
  <c r="C12" i="18"/>
  <c r="C37" i="18"/>
  <c r="C62" i="18"/>
  <c r="C87" i="18"/>
  <c r="C13" i="18"/>
  <c r="C38" i="18"/>
  <c r="C63" i="18"/>
  <c r="C88" i="18"/>
  <c r="C14" i="18"/>
  <c r="C39" i="18"/>
  <c r="C64" i="18"/>
  <c r="C89" i="18"/>
  <c r="C15" i="18"/>
  <c r="C40" i="18"/>
  <c r="C65" i="18"/>
  <c r="C90" i="18"/>
  <c r="C16" i="18"/>
  <c r="C41" i="18"/>
  <c r="C66" i="18"/>
  <c r="C91" i="18"/>
  <c r="C17" i="18"/>
  <c r="C42" i="18"/>
  <c r="C67" i="18"/>
  <c r="C92" i="18"/>
  <c r="C18" i="18"/>
  <c r="C43" i="18"/>
  <c r="C68" i="18"/>
  <c r="C93" i="18"/>
  <c r="C19" i="18"/>
  <c r="C44" i="18"/>
  <c r="C69" i="18"/>
  <c r="C94" i="18"/>
  <c r="C20" i="18"/>
  <c r="C45" i="18"/>
  <c r="C70" i="18"/>
  <c r="C95" i="18"/>
  <c r="C21" i="18"/>
  <c r="C46" i="18"/>
  <c r="C71" i="18"/>
  <c r="C96" i="18"/>
  <c r="C22" i="18"/>
  <c r="C47" i="18"/>
  <c r="C72" i="18"/>
  <c r="C97" i="18"/>
  <c r="C23" i="18"/>
  <c r="C48" i="18"/>
  <c r="C73" i="18"/>
  <c r="C98" i="18"/>
  <c r="C24" i="18"/>
  <c r="C49" i="18"/>
  <c r="C74" i="18"/>
  <c r="C99" i="18"/>
  <c r="C25" i="18"/>
  <c r="C50" i="18"/>
  <c r="C75" i="18"/>
  <c r="C100" i="18"/>
  <c r="C26" i="18"/>
  <c r="C51" i="18"/>
  <c r="C76" i="18"/>
  <c r="C101" i="18"/>
  <c r="C27" i="18"/>
  <c r="C52" i="18"/>
  <c r="C77" i="18"/>
  <c r="C102" i="18"/>
  <c r="C28" i="18"/>
  <c r="C53" i="18"/>
  <c r="C78" i="18"/>
  <c r="C103" i="18"/>
  <c r="C29" i="18"/>
  <c r="C54" i="18"/>
  <c r="C79" i="18"/>
  <c r="C104" i="18"/>
  <c r="C30" i="18"/>
  <c r="C55" i="18"/>
  <c r="C80" i="18"/>
  <c r="C105" i="18"/>
  <c r="C106" i="18"/>
  <c r="D10" i="18"/>
  <c r="E5" i="5"/>
  <c r="C5" i="5"/>
  <c r="J5" i="5"/>
  <c r="D2" i="18"/>
  <c r="D4" i="18"/>
  <c r="B5" i="5"/>
  <c r="H5" i="5"/>
  <c r="D5" i="18"/>
  <c r="D6" i="18"/>
  <c r="D35" i="18"/>
  <c r="D60" i="18"/>
  <c r="D85" i="18"/>
  <c r="D11" i="18"/>
  <c r="D36" i="18"/>
  <c r="D61" i="18"/>
  <c r="D86" i="18"/>
  <c r="D12" i="18"/>
  <c r="D37" i="18"/>
  <c r="D62" i="18"/>
  <c r="D87" i="18"/>
  <c r="D13" i="18"/>
  <c r="D38" i="18"/>
  <c r="D63" i="18"/>
  <c r="D88" i="18"/>
  <c r="D14" i="18"/>
  <c r="D39" i="18"/>
  <c r="D64" i="18"/>
  <c r="D89" i="18"/>
  <c r="D15" i="18"/>
  <c r="D40" i="18"/>
  <c r="D65" i="18"/>
  <c r="D90" i="18"/>
  <c r="D16" i="18"/>
  <c r="D41" i="18"/>
  <c r="D66" i="18"/>
  <c r="D91" i="18"/>
  <c r="D17" i="18"/>
  <c r="D42" i="18"/>
  <c r="D67" i="18"/>
  <c r="D92" i="18"/>
  <c r="D18" i="18"/>
  <c r="D43" i="18"/>
  <c r="D68" i="18"/>
  <c r="D93" i="18"/>
  <c r="D19" i="18"/>
  <c r="D44" i="18"/>
  <c r="D69" i="18"/>
  <c r="D94" i="18"/>
  <c r="D20" i="18"/>
  <c r="D45" i="18"/>
  <c r="D70" i="18"/>
  <c r="D95" i="18"/>
  <c r="D21" i="18"/>
  <c r="D46" i="18"/>
  <c r="D71" i="18"/>
  <c r="D96" i="18"/>
  <c r="D22" i="18"/>
  <c r="D47" i="18"/>
  <c r="D72" i="18"/>
  <c r="D97" i="18"/>
  <c r="D23" i="18"/>
  <c r="D48" i="18"/>
  <c r="D73" i="18"/>
  <c r="D98" i="18"/>
  <c r="D24" i="18"/>
  <c r="D49" i="18"/>
  <c r="D74" i="18"/>
  <c r="D99" i="18"/>
  <c r="D25" i="18"/>
  <c r="D50" i="18"/>
  <c r="D75" i="18"/>
  <c r="D100" i="18"/>
  <c r="D26" i="18"/>
  <c r="D51" i="18"/>
  <c r="D76" i="18"/>
  <c r="D101" i="18"/>
  <c r="D27" i="18"/>
  <c r="D52" i="18"/>
  <c r="D77" i="18"/>
  <c r="D102" i="18"/>
  <c r="D28" i="18"/>
  <c r="D53" i="18"/>
  <c r="D78" i="18"/>
  <c r="D103" i="18"/>
  <c r="D29" i="18"/>
  <c r="D54" i="18"/>
  <c r="D79" i="18"/>
  <c r="D104" i="18"/>
  <c r="D30" i="18"/>
  <c r="D55" i="18"/>
  <c r="D80" i="18"/>
  <c r="D105" i="18"/>
  <c r="D106" i="18"/>
  <c r="E10" i="18"/>
  <c r="E7" i="5"/>
  <c r="C7" i="5"/>
  <c r="J7" i="5"/>
  <c r="E2" i="18"/>
  <c r="E4" i="18"/>
  <c r="B7" i="5"/>
  <c r="H7" i="5"/>
  <c r="E5" i="18"/>
  <c r="E6" i="18"/>
  <c r="E35" i="18"/>
  <c r="E60" i="18"/>
  <c r="E85" i="18"/>
  <c r="E11" i="18"/>
  <c r="E36" i="18"/>
  <c r="E61" i="18"/>
  <c r="E86" i="18"/>
  <c r="E12" i="18"/>
  <c r="E37" i="18"/>
  <c r="E62" i="18"/>
  <c r="E87" i="18"/>
  <c r="E13" i="18"/>
  <c r="E38" i="18"/>
  <c r="E63" i="18"/>
  <c r="E88" i="18"/>
  <c r="E14" i="18"/>
  <c r="E39" i="18"/>
  <c r="E64" i="18"/>
  <c r="E89" i="18"/>
  <c r="E15" i="18"/>
  <c r="E40" i="18"/>
  <c r="E65" i="18"/>
  <c r="E90" i="18"/>
  <c r="E16" i="18"/>
  <c r="E41" i="18"/>
  <c r="E66" i="18"/>
  <c r="E91" i="18"/>
  <c r="E17" i="18"/>
  <c r="E42" i="18"/>
  <c r="E67" i="18"/>
  <c r="E92" i="18"/>
  <c r="E18" i="18"/>
  <c r="E43" i="18"/>
  <c r="E68" i="18"/>
  <c r="E93" i="18"/>
  <c r="E19" i="18"/>
  <c r="E44" i="18"/>
  <c r="E69" i="18"/>
  <c r="E94" i="18"/>
  <c r="E20" i="18"/>
  <c r="E45" i="18"/>
  <c r="E70" i="18"/>
  <c r="E95" i="18"/>
  <c r="E21" i="18"/>
  <c r="E46" i="18"/>
  <c r="E71" i="18"/>
  <c r="E96" i="18"/>
  <c r="E22" i="18"/>
  <c r="E47" i="18"/>
  <c r="E72" i="18"/>
  <c r="E97" i="18"/>
  <c r="E23" i="18"/>
  <c r="E48" i="18"/>
  <c r="E73" i="18"/>
  <c r="E98" i="18"/>
  <c r="E24" i="18"/>
  <c r="E49" i="18"/>
  <c r="E74" i="18"/>
  <c r="E99" i="18"/>
  <c r="E25" i="18"/>
  <c r="E50" i="18"/>
  <c r="E75" i="18"/>
  <c r="E100" i="18"/>
  <c r="E26" i="18"/>
  <c r="E51" i="18"/>
  <c r="E76" i="18"/>
  <c r="E101" i="18"/>
  <c r="E27" i="18"/>
  <c r="E52" i="18"/>
  <c r="E77" i="18"/>
  <c r="E102" i="18"/>
  <c r="E28" i="18"/>
  <c r="E53" i="18"/>
  <c r="E78" i="18"/>
  <c r="E103" i="18"/>
  <c r="E29" i="18"/>
  <c r="E54" i="18"/>
  <c r="E79" i="18"/>
  <c r="E104" i="18"/>
  <c r="E30" i="18"/>
  <c r="E55" i="18"/>
  <c r="E80" i="18"/>
  <c r="E105" i="18"/>
  <c r="E106" i="18"/>
  <c r="F10" i="18"/>
  <c r="E3" i="5"/>
  <c r="C3" i="5"/>
  <c r="J3" i="5"/>
  <c r="F2" i="18"/>
  <c r="F4" i="18"/>
  <c r="B3" i="5"/>
  <c r="H3" i="5"/>
  <c r="F5" i="18"/>
  <c r="F6" i="18"/>
  <c r="F35" i="18"/>
  <c r="F60" i="18"/>
  <c r="F85" i="18"/>
  <c r="F11" i="18"/>
  <c r="F36" i="18"/>
  <c r="F61" i="18"/>
  <c r="F86" i="18"/>
  <c r="F12" i="18"/>
  <c r="F37" i="18"/>
  <c r="F62" i="18"/>
  <c r="F87" i="18"/>
  <c r="F13" i="18"/>
  <c r="F38" i="18"/>
  <c r="F63" i="18"/>
  <c r="F88" i="18"/>
  <c r="F14" i="18"/>
  <c r="F39" i="18"/>
  <c r="F64" i="18"/>
  <c r="F89" i="18"/>
  <c r="F15" i="18"/>
  <c r="F40" i="18"/>
  <c r="F65" i="18"/>
  <c r="F90" i="18"/>
  <c r="F16" i="18"/>
  <c r="F41" i="18"/>
  <c r="F66" i="18"/>
  <c r="F91" i="18"/>
  <c r="F17" i="18"/>
  <c r="F42" i="18"/>
  <c r="F67" i="18"/>
  <c r="F92" i="18"/>
  <c r="F18" i="18"/>
  <c r="F43" i="18"/>
  <c r="F68" i="18"/>
  <c r="F93" i="18"/>
  <c r="F19" i="18"/>
  <c r="F44" i="18"/>
  <c r="F69" i="18"/>
  <c r="F94" i="18"/>
  <c r="F20" i="18"/>
  <c r="F45" i="18"/>
  <c r="F70" i="18"/>
  <c r="F95" i="18"/>
  <c r="F21" i="18"/>
  <c r="F46" i="18"/>
  <c r="F71" i="18"/>
  <c r="F96" i="18"/>
  <c r="F22" i="18"/>
  <c r="F47" i="18"/>
  <c r="F72" i="18"/>
  <c r="F97" i="18"/>
  <c r="F23" i="18"/>
  <c r="F48" i="18"/>
  <c r="F73" i="18"/>
  <c r="F98" i="18"/>
  <c r="F24" i="18"/>
  <c r="F49" i="18"/>
  <c r="F74" i="18"/>
  <c r="F99" i="18"/>
  <c r="F25" i="18"/>
  <c r="F50" i="18"/>
  <c r="F75" i="18"/>
  <c r="F100" i="18"/>
  <c r="F26" i="18"/>
  <c r="F51" i="18"/>
  <c r="F76" i="18"/>
  <c r="F101" i="18"/>
  <c r="F27" i="18"/>
  <c r="F52" i="18"/>
  <c r="F77" i="18"/>
  <c r="F102" i="18"/>
  <c r="F28" i="18"/>
  <c r="F53" i="18"/>
  <c r="F78" i="18"/>
  <c r="F103" i="18"/>
  <c r="F29" i="18"/>
  <c r="F54" i="18"/>
  <c r="F79" i="18"/>
  <c r="F104" i="18"/>
  <c r="F30" i="18"/>
  <c r="F55" i="18"/>
  <c r="F80" i="18"/>
  <c r="F105" i="18"/>
  <c r="F106" i="18"/>
  <c r="G10" i="18"/>
  <c r="E8" i="5"/>
  <c r="C8" i="5"/>
  <c r="J8" i="5"/>
  <c r="G2" i="18"/>
  <c r="G4" i="18"/>
  <c r="B8" i="5"/>
  <c r="H8" i="5"/>
  <c r="G5" i="18"/>
  <c r="G6" i="18"/>
  <c r="G35" i="18"/>
  <c r="G60" i="18"/>
  <c r="G85" i="18"/>
  <c r="G11" i="18"/>
  <c r="G36" i="18"/>
  <c r="G61" i="18"/>
  <c r="G86" i="18"/>
  <c r="G12" i="18"/>
  <c r="G37" i="18"/>
  <c r="G62" i="18"/>
  <c r="G87" i="18"/>
  <c r="G13" i="18"/>
  <c r="G38" i="18"/>
  <c r="G63" i="18"/>
  <c r="G88" i="18"/>
  <c r="G14" i="18"/>
  <c r="G39" i="18"/>
  <c r="G64" i="18"/>
  <c r="G89" i="18"/>
  <c r="G15" i="18"/>
  <c r="G40" i="18"/>
  <c r="G65" i="18"/>
  <c r="G90" i="18"/>
  <c r="G16" i="18"/>
  <c r="G41" i="18"/>
  <c r="G66" i="18"/>
  <c r="G91" i="18"/>
  <c r="G17" i="18"/>
  <c r="G42" i="18"/>
  <c r="G67" i="18"/>
  <c r="G92" i="18"/>
  <c r="G18" i="18"/>
  <c r="G43" i="18"/>
  <c r="G68" i="18"/>
  <c r="G93" i="18"/>
  <c r="G19" i="18"/>
  <c r="G44" i="18"/>
  <c r="G69" i="18"/>
  <c r="G94" i="18"/>
  <c r="G20" i="18"/>
  <c r="G45" i="18"/>
  <c r="G70" i="18"/>
  <c r="G95" i="18"/>
  <c r="G21" i="18"/>
  <c r="G46" i="18"/>
  <c r="G71" i="18"/>
  <c r="G96" i="18"/>
  <c r="G22" i="18"/>
  <c r="G47" i="18"/>
  <c r="G72" i="18"/>
  <c r="G97" i="18"/>
  <c r="G23" i="18"/>
  <c r="G48" i="18"/>
  <c r="G73" i="18"/>
  <c r="G98" i="18"/>
  <c r="G24" i="18"/>
  <c r="G49" i="18"/>
  <c r="G74" i="18"/>
  <c r="G99" i="18"/>
  <c r="G25" i="18"/>
  <c r="G50" i="18"/>
  <c r="G75" i="18"/>
  <c r="G100" i="18"/>
  <c r="G26" i="18"/>
  <c r="G51" i="18"/>
  <c r="G76" i="18"/>
  <c r="G101" i="18"/>
  <c r="G27" i="18"/>
  <c r="G52" i="18"/>
  <c r="G77" i="18"/>
  <c r="G102" i="18"/>
  <c r="G28" i="18"/>
  <c r="G53" i="18"/>
  <c r="G78" i="18"/>
  <c r="G103" i="18"/>
  <c r="G29" i="18"/>
  <c r="G54" i="18"/>
  <c r="G79" i="18"/>
  <c r="G104" i="18"/>
  <c r="G30" i="18"/>
  <c r="G55" i="18"/>
  <c r="G80" i="18"/>
  <c r="G105" i="18"/>
  <c r="G106" i="18"/>
  <c r="B10" i="18"/>
  <c r="E6" i="5"/>
  <c r="C6" i="5"/>
  <c r="J6" i="5"/>
  <c r="B2" i="18"/>
  <c r="B4" i="18"/>
  <c r="B6" i="5"/>
  <c r="H6" i="5"/>
  <c r="B5" i="18"/>
  <c r="B6" i="18"/>
  <c r="B35" i="18"/>
  <c r="B60" i="18"/>
  <c r="B85" i="18"/>
  <c r="B11" i="18"/>
  <c r="B36" i="18"/>
  <c r="B61" i="18"/>
  <c r="B86" i="18"/>
  <c r="B12" i="18"/>
  <c r="B37" i="18"/>
  <c r="B62" i="18"/>
  <c r="B87" i="18"/>
  <c r="B13" i="18"/>
  <c r="B38" i="18"/>
  <c r="B63" i="18"/>
  <c r="B88" i="18"/>
  <c r="B14" i="18"/>
  <c r="B39" i="18"/>
  <c r="B64" i="18"/>
  <c r="B89" i="18"/>
  <c r="B15" i="18"/>
  <c r="B40" i="18"/>
  <c r="B65" i="18"/>
  <c r="B90" i="18"/>
  <c r="B16" i="18"/>
  <c r="B41" i="18"/>
  <c r="B66" i="18"/>
  <c r="B91" i="18"/>
  <c r="B17" i="18"/>
  <c r="B42" i="18"/>
  <c r="B67" i="18"/>
  <c r="B92" i="18"/>
  <c r="B18" i="18"/>
  <c r="B43" i="18"/>
  <c r="B68" i="18"/>
  <c r="B93" i="18"/>
  <c r="B19" i="18"/>
  <c r="B44" i="18"/>
  <c r="B69" i="18"/>
  <c r="B94" i="18"/>
  <c r="B20" i="18"/>
  <c r="B45" i="18"/>
  <c r="B70" i="18"/>
  <c r="B95" i="18"/>
  <c r="B21" i="18"/>
  <c r="B46" i="18"/>
  <c r="B71" i="18"/>
  <c r="B96" i="18"/>
  <c r="B22" i="18"/>
  <c r="B47" i="18"/>
  <c r="B72" i="18"/>
  <c r="B97" i="18"/>
  <c r="B23" i="18"/>
  <c r="B48" i="18"/>
  <c r="B73" i="18"/>
  <c r="B98" i="18"/>
  <c r="B24" i="18"/>
  <c r="B49" i="18"/>
  <c r="B74" i="18"/>
  <c r="B99" i="18"/>
  <c r="B25" i="18"/>
  <c r="B50" i="18"/>
  <c r="B75" i="18"/>
  <c r="B100" i="18"/>
  <c r="B26" i="18"/>
  <c r="B51" i="18"/>
  <c r="B76" i="18"/>
  <c r="B101" i="18"/>
  <c r="B27" i="18"/>
  <c r="B52" i="18"/>
  <c r="B77" i="18"/>
  <c r="B102" i="18"/>
  <c r="B28" i="18"/>
  <c r="B53" i="18"/>
  <c r="B78" i="18"/>
  <c r="B103" i="18"/>
  <c r="B29" i="18"/>
  <c r="B54" i="18"/>
  <c r="B79" i="18"/>
  <c r="B104" i="18"/>
  <c r="B30" i="18"/>
  <c r="B55" i="18"/>
  <c r="B80" i="18"/>
  <c r="B105" i="18"/>
  <c r="B106" i="18"/>
  <c r="H106" i="18"/>
  <c r="H86" i="18"/>
  <c r="H87" i="18"/>
  <c r="H88" i="18"/>
  <c r="H89" i="18"/>
  <c r="H90" i="18"/>
  <c r="H91" i="18"/>
  <c r="H92" i="18"/>
  <c r="H93" i="18"/>
  <c r="H94" i="18"/>
  <c r="H95" i="18"/>
  <c r="H96" i="18"/>
  <c r="H97" i="18"/>
  <c r="H98" i="18"/>
  <c r="H99" i="18"/>
  <c r="H100" i="18"/>
  <c r="H101" i="18"/>
  <c r="H102" i="18"/>
  <c r="H103" i="18"/>
  <c r="H104" i="18"/>
  <c r="H105" i="18"/>
  <c r="B31" i="18"/>
  <c r="B81" i="18"/>
  <c r="C31" i="18"/>
  <c r="C81" i="18"/>
  <c r="D31" i="18"/>
  <c r="D81" i="18"/>
  <c r="E31" i="18"/>
  <c r="E81" i="18"/>
  <c r="F31" i="18"/>
  <c r="F81" i="18"/>
  <c r="G31" i="18"/>
  <c r="G81" i="18"/>
  <c r="H31" i="18"/>
  <c r="I106" i="18"/>
  <c r="A56" i="18"/>
  <c r="A81" i="18"/>
  <c r="A106" i="18"/>
  <c r="H30" i="18"/>
  <c r="I105" i="18"/>
  <c r="A55" i="18"/>
  <c r="A80" i="18"/>
  <c r="A105" i="18"/>
  <c r="H29" i="18"/>
  <c r="I104" i="18"/>
  <c r="A54" i="18"/>
  <c r="A79" i="18"/>
  <c r="A104" i="18"/>
  <c r="H28" i="18"/>
  <c r="I103" i="18"/>
  <c r="A53" i="18"/>
  <c r="A78" i="18"/>
  <c r="A103" i="18"/>
  <c r="H27" i="18"/>
  <c r="I102" i="18"/>
  <c r="A52" i="18"/>
  <c r="A77" i="18"/>
  <c r="A102" i="18"/>
  <c r="H26" i="18"/>
  <c r="I101" i="18"/>
  <c r="A51" i="18"/>
  <c r="A76" i="18"/>
  <c r="A101" i="18"/>
  <c r="H25" i="18"/>
  <c r="I100" i="18"/>
  <c r="A50" i="18"/>
  <c r="A75" i="18"/>
  <c r="A100" i="18"/>
  <c r="H24" i="18"/>
  <c r="I99" i="18"/>
  <c r="A49" i="18"/>
  <c r="A74" i="18"/>
  <c r="A99" i="18"/>
  <c r="H23" i="18"/>
  <c r="I98" i="18"/>
  <c r="A48" i="18"/>
  <c r="A73" i="18"/>
  <c r="A98" i="18"/>
  <c r="H22" i="18"/>
  <c r="I97" i="18"/>
  <c r="A47" i="18"/>
  <c r="A72" i="18"/>
  <c r="A97" i="18"/>
  <c r="H21" i="18"/>
  <c r="I96" i="18"/>
  <c r="A46" i="18"/>
  <c r="A71" i="18"/>
  <c r="A96" i="18"/>
  <c r="H20" i="18"/>
  <c r="I95" i="18"/>
  <c r="A45" i="18"/>
  <c r="A70" i="18"/>
  <c r="A95" i="18"/>
  <c r="H19" i="18"/>
  <c r="I94" i="18"/>
  <c r="A44" i="18"/>
  <c r="A69" i="18"/>
  <c r="A94" i="18"/>
  <c r="H18" i="18"/>
  <c r="I93" i="18"/>
  <c r="A43" i="18"/>
  <c r="A68" i="18"/>
  <c r="A93" i="18"/>
  <c r="H17" i="18"/>
  <c r="I92" i="18"/>
  <c r="A42" i="18"/>
  <c r="A67" i="18"/>
  <c r="A92" i="18"/>
  <c r="H16" i="18"/>
  <c r="I91" i="18"/>
  <c r="A41" i="18"/>
  <c r="A66" i="18"/>
  <c r="A91" i="18"/>
  <c r="H15" i="18"/>
  <c r="I90" i="18"/>
  <c r="A40" i="18"/>
  <c r="A65" i="18"/>
  <c r="A90" i="18"/>
  <c r="H14" i="18"/>
  <c r="I89" i="18"/>
  <c r="A39" i="18"/>
  <c r="A64" i="18"/>
  <c r="A89" i="18"/>
  <c r="H13" i="18"/>
  <c r="I88" i="18"/>
  <c r="A38" i="18"/>
  <c r="A63" i="18"/>
  <c r="A88" i="18"/>
  <c r="H12" i="18"/>
  <c r="I87" i="18"/>
  <c r="A37" i="18"/>
  <c r="A62" i="18"/>
  <c r="A87" i="18"/>
  <c r="H11" i="18"/>
  <c r="I86" i="18"/>
  <c r="A36" i="18"/>
  <c r="A61" i="18"/>
  <c r="A86" i="18"/>
  <c r="H85" i="18"/>
  <c r="H10" i="18"/>
  <c r="I85" i="18"/>
  <c r="A35" i="18"/>
  <c r="A60" i="18"/>
  <c r="A85" i="18"/>
  <c r="H34" i="18"/>
  <c r="H59" i="18"/>
  <c r="H84" i="18"/>
  <c r="G34" i="18"/>
  <c r="G59" i="18"/>
  <c r="G84" i="18"/>
  <c r="F34" i="18"/>
  <c r="F59" i="18"/>
  <c r="F84" i="18"/>
  <c r="E34" i="18"/>
  <c r="E59" i="18"/>
  <c r="E84" i="18"/>
  <c r="D34" i="18"/>
  <c r="D59" i="18"/>
  <c r="D84" i="18"/>
  <c r="C34" i="18"/>
  <c r="C59" i="18"/>
  <c r="C84" i="18"/>
  <c r="B34" i="18"/>
  <c r="B59" i="18"/>
  <c r="B84" i="18"/>
  <c r="A34" i="18"/>
  <c r="A59" i="18"/>
  <c r="A84" i="18"/>
  <c r="H81" i="18"/>
  <c r="H80" i="18"/>
  <c r="H79" i="18"/>
  <c r="H78" i="18"/>
  <c r="H77" i="18"/>
  <c r="H76" i="18"/>
  <c r="H75" i="18"/>
  <c r="H74" i="18"/>
  <c r="H73" i="18"/>
  <c r="H72" i="18"/>
  <c r="H71" i="18"/>
  <c r="H70" i="18"/>
  <c r="H69" i="18"/>
  <c r="H68" i="18"/>
  <c r="H67" i="18"/>
  <c r="H66" i="18"/>
  <c r="H65" i="18"/>
  <c r="H64" i="18"/>
  <c r="H63" i="18"/>
  <c r="H62" i="18"/>
  <c r="H61" i="18"/>
  <c r="H60" i="18"/>
  <c r="B56" i="18"/>
  <c r="C56" i="18"/>
  <c r="D56" i="18"/>
  <c r="E56" i="18"/>
  <c r="F56" i="18"/>
  <c r="G56" i="18"/>
  <c r="H56" i="18"/>
  <c r="H55" i="18"/>
  <c r="H54" i="18"/>
  <c r="H53" i="18"/>
  <c r="H52" i="18"/>
  <c r="H51" i="18"/>
  <c r="H50" i="18"/>
  <c r="H49" i="18"/>
  <c r="H48" i="18"/>
  <c r="H47" i="18"/>
  <c r="H46" i="18"/>
  <c r="H45" i="18"/>
  <c r="H44" i="18"/>
  <c r="H43" i="18"/>
  <c r="H42" i="18"/>
  <c r="H41" i="18"/>
  <c r="H40" i="18"/>
  <c r="H39" i="18"/>
  <c r="H38" i="18"/>
  <c r="H37" i="18"/>
  <c r="H36" i="18"/>
  <c r="H35" i="18"/>
  <c r="B11" i="16"/>
  <c r="F2" i="15"/>
  <c r="K2" i="15"/>
  <c r="F3" i="15"/>
  <c r="K3" i="15"/>
  <c r="F4" i="15"/>
  <c r="K4" i="15"/>
  <c r="F5" i="15"/>
  <c r="K5" i="15"/>
  <c r="F6" i="15"/>
  <c r="K6" i="15"/>
  <c r="F7" i="15"/>
  <c r="K7" i="15"/>
  <c r="F8" i="15"/>
  <c r="K8" i="15"/>
  <c r="F9" i="15"/>
  <c r="K9" i="15"/>
  <c r="F10" i="15"/>
  <c r="K10" i="15"/>
  <c r="F11" i="15"/>
  <c r="K11" i="15"/>
  <c r="F12" i="15"/>
  <c r="K12" i="15"/>
  <c r="F13" i="15"/>
  <c r="K13" i="15"/>
  <c r="F14" i="15"/>
  <c r="K14" i="15"/>
  <c r="F15" i="15"/>
  <c r="K15" i="15"/>
  <c r="F16" i="15"/>
  <c r="K16" i="15"/>
  <c r="F17" i="15"/>
  <c r="K17" i="15"/>
  <c r="F18" i="15"/>
  <c r="K18" i="15"/>
  <c r="F19" i="15"/>
  <c r="K19" i="15"/>
  <c r="F20" i="15"/>
  <c r="K20" i="15"/>
  <c r="F21" i="15"/>
  <c r="K21" i="15"/>
  <c r="F22" i="15"/>
  <c r="K22" i="15"/>
  <c r="F23" i="15"/>
  <c r="K23" i="15"/>
  <c r="F24" i="15"/>
  <c r="K24" i="15"/>
  <c r="F25" i="15"/>
  <c r="K25" i="15"/>
  <c r="F26" i="15"/>
  <c r="K26" i="15"/>
  <c r="F27" i="15"/>
  <c r="K27" i="15"/>
  <c r="F28" i="15"/>
  <c r="K28" i="15"/>
  <c r="F29" i="15"/>
  <c r="K29" i="15"/>
  <c r="F30" i="15"/>
  <c r="K30" i="15"/>
  <c r="F31" i="15"/>
  <c r="K31" i="15"/>
  <c r="F32" i="15"/>
  <c r="K32" i="15"/>
  <c r="F33" i="15"/>
  <c r="K33" i="15"/>
  <c r="F34" i="15"/>
  <c r="K34" i="15"/>
  <c r="F35" i="15"/>
  <c r="K35" i="15"/>
  <c r="F36" i="15"/>
  <c r="K36" i="15"/>
  <c r="F37" i="15"/>
  <c r="K37" i="15"/>
  <c r="F38" i="15"/>
  <c r="K38" i="15"/>
  <c r="F39" i="15"/>
  <c r="K39" i="15"/>
  <c r="F40" i="15"/>
  <c r="K40" i="15"/>
  <c r="F41" i="15"/>
  <c r="K41" i="15"/>
  <c r="F42" i="15"/>
  <c r="K42" i="15"/>
  <c r="F43" i="15"/>
  <c r="K43" i="15"/>
  <c r="F44" i="15"/>
  <c r="K44" i="15"/>
  <c r="F45" i="15"/>
  <c r="K45" i="15"/>
  <c r="F46" i="15"/>
  <c r="K46" i="15"/>
  <c r="F47" i="15"/>
  <c r="K47" i="15"/>
  <c r="F48" i="15"/>
  <c r="K48" i="15"/>
  <c r="F49" i="15"/>
  <c r="K49" i="15"/>
  <c r="F50" i="15"/>
  <c r="K50" i="15"/>
  <c r="F51" i="15"/>
  <c r="K51" i="15"/>
  <c r="F52" i="15"/>
  <c r="K52" i="15"/>
  <c r="F53" i="15"/>
  <c r="K53" i="15"/>
  <c r="F54" i="15"/>
  <c r="K54" i="15"/>
  <c r="F55" i="15"/>
  <c r="K55" i="15"/>
  <c r="F56" i="15"/>
  <c r="K56" i="15"/>
  <c r="F57" i="15"/>
  <c r="K57" i="15"/>
  <c r="F58" i="15"/>
  <c r="K58" i="15"/>
  <c r="F59" i="15"/>
  <c r="K59" i="15"/>
  <c r="F60" i="15"/>
  <c r="K60" i="15"/>
  <c r="F61" i="15"/>
  <c r="K61" i="15"/>
  <c r="F62" i="15"/>
  <c r="K62" i="15"/>
  <c r="F63" i="15"/>
  <c r="K63" i="15"/>
  <c r="F64" i="15"/>
  <c r="K64" i="15"/>
  <c r="F65" i="15"/>
  <c r="K65" i="15"/>
  <c r="F66" i="15"/>
  <c r="K66" i="15"/>
  <c r="F67" i="15"/>
  <c r="K67" i="15"/>
  <c r="F68" i="15"/>
  <c r="K68" i="15"/>
  <c r="F69" i="15"/>
  <c r="K69" i="15"/>
  <c r="F70" i="15"/>
  <c r="K70" i="15"/>
  <c r="F71" i="15"/>
  <c r="K71" i="15"/>
  <c r="F72" i="15"/>
  <c r="K72" i="15"/>
  <c r="F73" i="15"/>
  <c r="K73" i="15"/>
  <c r="F74" i="15"/>
  <c r="K74" i="15"/>
  <c r="F75" i="15"/>
  <c r="K75" i="15"/>
  <c r="F76" i="15"/>
  <c r="K76" i="15"/>
  <c r="F77" i="15"/>
  <c r="K77" i="15"/>
  <c r="F78" i="15"/>
  <c r="K78" i="15"/>
  <c r="F79" i="15"/>
  <c r="K79" i="15"/>
  <c r="F80" i="15"/>
  <c r="K80" i="15"/>
  <c r="F81" i="15"/>
  <c r="K81" i="15"/>
  <c r="F82" i="15"/>
  <c r="K82" i="15"/>
  <c r="F83" i="15"/>
  <c r="K83" i="15"/>
  <c r="F84" i="15"/>
  <c r="K84" i="15"/>
  <c r="F85" i="15"/>
  <c r="K85" i="15"/>
  <c r="F86" i="15"/>
  <c r="K86" i="15"/>
  <c r="F87" i="15"/>
  <c r="K87" i="15"/>
  <c r="F88" i="15"/>
  <c r="K88" i="15"/>
  <c r="F89" i="15"/>
  <c r="K89" i="15"/>
  <c r="F90" i="15"/>
  <c r="K90" i="15"/>
  <c r="F91" i="15"/>
  <c r="K91" i="15"/>
  <c r="F92" i="15"/>
  <c r="K92" i="15"/>
  <c r="F93" i="15"/>
  <c r="K93" i="15"/>
  <c r="F94" i="15"/>
  <c r="K94" i="15"/>
  <c r="F95" i="15"/>
  <c r="K95" i="15"/>
  <c r="F96" i="15"/>
  <c r="K96" i="15"/>
  <c r="F97" i="15"/>
  <c r="K97" i="15"/>
  <c r="F98" i="15"/>
  <c r="K98" i="15"/>
  <c r="F99" i="15"/>
  <c r="K99" i="15"/>
  <c r="F100" i="15"/>
  <c r="K100" i="15"/>
  <c r="F101" i="15"/>
  <c r="K101" i="15"/>
  <c r="F102" i="15"/>
  <c r="K102" i="15"/>
  <c r="F103" i="15"/>
  <c r="K103" i="15"/>
  <c r="F104" i="15"/>
  <c r="K104" i="15"/>
  <c r="F105" i="15"/>
  <c r="K105" i="15"/>
  <c r="F106" i="15"/>
  <c r="K106" i="15"/>
  <c r="F107" i="15"/>
  <c r="K107" i="15"/>
  <c r="F108" i="15"/>
  <c r="K108" i="15"/>
  <c r="F109" i="15"/>
  <c r="K109" i="15"/>
  <c r="F110" i="15"/>
  <c r="K110" i="15"/>
  <c r="F111" i="15"/>
  <c r="K111" i="15"/>
  <c r="F112" i="15"/>
  <c r="K112" i="15"/>
  <c r="F113" i="15"/>
  <c r="K113" i="15"/>
  <c r="F114" i="15"/>
  <c r="K114" i="15"/>
  <c r="F115" i="15"/>
  <c r="K115" i="15"/>
  <c r="F116" i="15"/>
  <c r="K116" i="15"/>
  <c r="F117" i="15"/>
  <c r="K117" i="15"/>
  <c r="F118" i="15"/>
  <c r="K118" i="15"/>
  <c r="F119" i="15"/>
  <c r="K119" i="15"/>
  <c r="F120" i="15"/>
  <c r="K120" i="15"/>
  <c r="F121" i="15"/>
  <c r="K121" i="15"/>
  <c r="F122" i="15"/>
  <c r="K122" i="15"/>
  <c r="F123" i="15"/>
  <c r="K123" i="15"/>
  <c r="F124" i="15"/>
  <c r="K124" i="15"/>
  <c r="F125" i="15"/>
  <c r="K125" i="15"/>
  <c r="F126" i="15"/>
  <c r="K126" i="15"/>
  <c r="F127" i="15"/>
  <c r="K127" i="15"/>
  <c r="F128" i="15"/>
  <c r="K128" i="15"/>
  <c r="F129" i="15"/>
  <c r="K129" i="15"/>
  <c r="F130" i="15"/>
  <c r="K130" i="15"/>
  <c r="F131" i="15"/>
  <c r="K131" i="15"/>
  <c r="F132" i="15"/>
  <c r="K132" i="15"/>
  <c r="F133" i="15"/>
  <c r="K133" i="15"/>
  <c r="F134" i="15"/>
  <c r="K134" i="15"/>
  <c r="F135" i="15"/>
  <c r="K135" i="15"/>
  <c r="F136" i="15"/>
  <c r="K136" i="15"/>
  <c r="F137" i="15"/>
  <c r="K137" i="15"/>
  <c r="F138" i="15"/>
  <c r="K138" i="15"/>
  <c r="F139" i="15"/>
  <c r="K139" i="15"/>
  <c r="F140" i="15"/>
  <c r="K140" i="15"/>
  <c r="F141" i="15"/>
  <c r="K141" i="15"/>
  <c r="F142" i="15"/>
  <c r="K142" i="15"/>
  <c r="F143" i="15"/>
  <c r="K143" i="15"/>
  <c r="F144" i="15"/>
  <c r="K144" i="15"/>
  <c r="F145" i="15"/>
  <c r="K145" i="15"/>
  <c r="F146" i="15"/>
  <c r="K146" i="15"/>
  <c r="F147" i="15"/>
  <c r="K147" i="15"/>
  <c r="F148" i="15"/>
  <c r="K148" i="15"/>
  <c r="F149" i="15"/>
  <c r="K149" i="15"/>
  <c r="F150" i="15"/>
  <c r="K150" i="15"/>
  <c r="F151" i="15"/>
  <c r="K151" i="15"/>
  <c r="F152" i="15"/>
  <c r="K152" i="15"/>
  <c r="F153" i="15"/>
  <c r="K153" i="15"/>
  <c r="F154" i="15"/>
  <c r="K154" i="15"/>
  <c r="F155" i="15"/>
  <c r="K155" i="15"/>
  <c r="F156" i="15"/>
  <c r="K156" i="15"/>
  <c r="F157" i="15"/>
  <c r="K157" i="15"/>
  <c r="F158" i="15"/>
  <c r="K158" i="15"/>
  <c r="F159" i="15"/>
  <c r="K159" i="15"/>
  <c r="F160" i="15"/>
  <c r="K160" i="15"/>
  <c r="F161" i="15"/>
  <c r="K161" i="15"/>
  <c r="F162" i="15"/>
  <c r="K162" i="15"/>
  <c r="F163" i="15"/>
  <c r="K163" i="15"/>
  <c r="F164" i="15"/>
  <c r="K164" i="15"/>
  <c r="F165" i="15"/>
  <c r="K165" i="15"/>
  <c r="F166" i="15"/>
  <c r="K166" i="15"/>
  <c r="F167" i="15"/>
  <c r="K167" i="15"/>
  <c r="F168" i="15"/>
  <c r="K168" i="15"/>
  <c r="F169" i="15"/>
  <c r="K169" i="15"/>
  <c r="F170" i="15"/>
  <c r="K170" i="15"/>
  <c r="F171" i="15"/>
  <c r="K171" i="15"/>
  <c r="F172" i="15"/>
  <c r="K172" i="15"/>
  <c r="F173" i="15"/>
  <c r="K173" i="15"/>
  <c r="F174" i="15"/>
  <c r="K174" i="15"/>
  <c r="F175" i="15"/>
  <c r="K175" i="15"/>
  <c r="F176" i="15"/>
  <c r="K176" i="15"/>
  <c r="F177" i="15"/>
  <c r="K177" i="15"/>
  <c r="F178" i="15"/>
  <c r="K178" i="15"/>
  <c r="F179" i="15"/>
  <c r="K179" i="15"/>
  <c r="F180" i="15"/>
  <c r="K180" i="15"/>
  <c r="F181" i="15"/>
  <c r="K181" i="15"/>
  <c r="F182" i="15"/>
  <c r="K182" i="15"/>
  <c r="F183" i="15"/>
  <c r="K183" i="15"/>
  <c r="F184" i="15"/>
  <c r="K184" i="15"/>
  <c r="F185" i="15"/>
  <c r="K185" i="15"/>
  <c r="F186" i="15"/>
  <c r="K186" i="15"/>
  <c r="F187" i="15"/>
  <c r="K187" i="15"/>
  <c r="F188" i="15"/>
  <c r="K188" i="15"/>
  <c r="F189" i="15"/>
  <c r="K189" i="15"/>
  <c r="F190" i="15"/>
  <c r="K190" i="15"/>
  <c r="F191" i="15"/>
  <c r="K191" i="15"/>
  <c r="F192" i="15"/>
  <c r="K192" i="15"/>
  <c r="F193" i="15"/>
  <c r="K193" i="15"/>
  <c r="F194" i="15"/>
  <c r="K194" i="15"/>
  <c r="F195" i="15"/>
  <c r="K195" i="15"/>
  <c r="F196" i="15"/>
  <c r="K196" i="15"/>
  <c r="F197" i="15"/>
  <c r="K197" i="15"/>
  <c r="F198" i="15"/>
  <c r="K198" i="15"/>
  <c r="F199" i="15"/>
  <c r="K199" i="15"/>
  <c r="F200" i="15"/>
  <c r="K200" i="15"/>
  <c r="F201" i="15"/>
  <c r="K201" i="15"/>
  <c r="F202" i="15"/>
  <c r="K202" i="15"/>
  <c r="F203" i="15"/>
  <c r="K203" i="15"/>
  <c r="F204" i="15"/>
  <c r="K204" i="15"/>
  <c r="F205" i="15"/>
  <c r="K205" i="15"/>
  <c r="F206" i="15"/>
  <c r="K206" i="15"/>
  <c r="F207" i="15"/>
  <c r="K207" i="15"/>
  <c r="F208" i="15"/>
  <c r="K208" i="15"/>
  <c r="F209" i="15"/>
  <c r="K209" i="15"/>
  <c r="F210" i="15"/>
  <c r="K210" i="15"/>
  <c r="F211" i="15"/>
  <c r="K211" i="15"/>
  <c r="F212" i="15"/>
  <c r="K212" i="15"/>
  <c r="F213" i="15"/>
  <c r="K213" i="15"/>
  <c r="F214" i="15"/>
  <c r="K214" i="15"/>
  <c r="F215" i="15"/>
  <c r="K215" i="15"/>
  <c r="F216" i="15"/>
  <c r="K216" i="15"/>
  <c r="F217" i="15"/>
  <c r="K217" i="15"/>
  <c r="F218" i="15"/>
  <c r="K218" i="15"/>
  <c r="F219" i="15"/>
  <c r="K219" i="15"/>
  <c r="F220" i="15"/>
  <c r="K220" i="15"/>
  <c r="F221" i="15"/>
  <c r="K221" i="15"/>
  <c r="F222" i="15"/>
  <c r="K222" i="15"/>
  <c r="F223" i="15"/>
  <c r="K223" i="15"/>
  <c r="F224" i="15"/>
  <c r="K224" i="15"/>
  <c r="F225" i="15"/>
  <c r="K225" i="15"/>
  <c r="F226" i="15"/>
  <c r="K226" i="15"/>
  <c r="F227" i="15"/>
  <c r="K227" i="15"/>
  <c r="F228" i="15"/>
  <c r="K228" i="15"/>
  <c r="F229" i="15"/>
  <c r="K229" i="15"/>
  <c r="F230" i="15"/>
  <c r="K230" i="15"/>
  <c r="F231" i="15"/>
  <c r="K231" i="15"/>
  <c r="F232" i="15"/>
  <c r="K232" i="15"/>
  <c r="F233" i="15"/>
  <c r="K233" i="15"/>
  <c r="F234" i="15"/>
  <c r="K234" i="15"/>
  <c r="F235" i="15"/>
  <c r="K235" i="15"/>
  <c r="F236" i="15"/>
  <c r="K236" i="15"/>
  <c r="F237" i="15"/>
  <c r="K237" i="15"/>
  <c r="F238" i="15"/>
  <c r="K238" i="15"/>
  <c r="F239" i="15"/>
  <c r="K239" i="15"/>
  <c r="F240" i="15"/>
  <c r="K240" i="15"/>
  <c r="F241" i="15"/>
  <c r="K241" i="15"/>
  <c r="F242" i="15"/>
  <c r="K242" i="15"/>
  <c r="F243" i="15"/>
  <c r="K243" i="15"/>
  <c r="F244" i="15"/>
  <c r="K244" i="15"/>
  <c r="F245" i="15"/>
  <c r="K245" i="15"/>
  <c r="F246" i="15"/>
  <c r="K246" i="15"/>
  <c r="F247" i="15"/>
  <c r="K247" i="15"/>
  <c r="F248" i="15"/>
  <c r="K248" i="15"/>
  <c r="F249" i="15"/>
  <c r="K249" i="15"/>
  <c r="F250" i="15"/>
  <c r="K250" i="15"/>
  <c r="F251" i="15"/>
  <c r="K251" i="15"/>
  <c r="F252" i="15"/>
  <c r="K252" i="15"/>
  <c r="F253" i="15"/>
  <c r="K253" i="15"/>
  <c r="F254" i="15"/>
  <c r="K254" i="15"/>
  <c r="F255" i="15"/>
  <c r="K255" i="15"/>
  <c r="F256" i="15"/>
  <c r="K256" i="15"/>
  <c r="F257" i="15"/>
  <c r="K257" i="15"/>
  <c r="F258" i="15"/>
  <c r="K258" i="15"/>
  <c r="F259" i="15"/>
  <c r="K259" i="15"/>
  <c r="F260" i="15"/>
  <c r="K260" i="15"/>
  <c r="F261" i="15"/>
  <c r="K261" i="15"/>
  <c r="F262" i="15"/>
  <c r="K262" i="15"/>
  <c r="F263" i="15"/>
  <c r="K263" i="15"/>
  <c r="F264" i="15"/>
  <c r="K264" i="15"/>
  <c r="F265" i="15"/>
  <c r="K265" i="15"/>
  <c r="F266" i="15"/>
  <c r="K266" i="15"/>
  <c r="F267" i="15"/>
  <c r="K267" i="15"/>
  <c r="F268" i="15"/>
  <c r="K268" i="15"/>
  <c r="F269" i="15"/>
  <c r="K269" i="15"/>
  <c r="F270" i="15"/>
  <c r="K270" i="15"/>
  <c r="F271" i="15"/>
  <c r="K271" i="15"/>
  <c r="F272" i="15"/>
  <c r="K272" i="15"/>
  <c r="F273" i="15"/>
  <c r="K273" i="15"/>
  <c r="F274" i="15"/>
  <c r="K274" i="15"/>
  <c r="F275" i="15"/>
  <c r="K275" i="15"/>
  <c r="F276" i="15"/>
  <c r="K276" i="15"/>
  <c r="F277" i="15"/>
  <c r="K277" i="15"/>
  <c r="F278" i="15"/>
  <c r="K278" i="15"/>
  <c r="F279" i="15"/>
  <c r="K279" i="15"/>
  <c r="F280" i="15"/>
  <c r="K280" i="15"/>
  <c r="F281" i="15"/>
  <c r="K281" i="15"/>
  <c r="F282" i="15"/>
  <c r="K282" i="15"/>
  <c r="F283" i="15"/>
  <c r="K283" i="15"/>
  <c r="F284" i="15"/>
  <c r="K284" i="15"/>
  <c r="F285" i="15"/>
  <c r="K285" i="15"/>
  <c r="F286" i="15"/>
  <c r="K286" i="15"/>
  <c r="F287" i="15"/>
  <c r="K287" i="15"/>
  <c r="F288" i="15"/>
  <c r="K288" i="15"/>
  <c r="F289" i="15"/>
  <c r="K289" i="15"/>
  <c r="F290" i="15"/>
  <c r="K290" i="15"/>
  <c r="F291" i="15"/>
  <c r="K291" i="15"/>
  <c r="F292" i="15"/>
  <c r="K292" i="15"/>
  <c r="F293" i="15"/>
  <c r="K293" i="15"/>
  <c r="F294" i="15"/>
  <c r="K294" i="15"/>
  <c r="F295" i="15"/>
  <c r="K295" i="15"/>
  <c r="F296" i="15"/>
  <c r="K296" i="15"/>
  <c r="F297" i="15"/>
  <c r="K297" i="15"/>
  <c r="F298" i="15"/>
  <c r="K298" i="15"/>
  <c r="F299" i="15"/>
  <c r="K299" i="15"/>
  <c r="F300" i="15"/>
  <c r="K300" i="15"/>
  <c r="F301" i="15"/>
  <c r="K301" i="15"/>
  <c r="F302" i="15"/>
  <c r="K302" i="15"/>
  <c r="F303" i="15"/>
  <c r="K303" i="15"/>
  <c r="F304" i="15"/>
  <c r="K304" i="15"/>
  <c r="F305" i="15"/>
  <c r="K305" i="15"/>
  <c r="F306" i="15"/>
  <c r="K306" i="15"/>
  <c r="F307" i="15"/>
  <c r="K307" i="15"/>
  <c r="F308" i="15"/>
  <c r="K308" i="15"/>
  <c r="F309" i="15"/>
  <c r="K309" i="15"/>
  <c r="F310" i="15"/>
  <c r="K310" i="15"/>
  <c r="F311" i="15"/>
  <c r="K311" i="15"/>
  <c r="F312" i="15"/>
  <c r="K312" i="15"/>
  <c r="F313" i="15"/>
  <c r="K313" i="15"/>
  <c r="F314" i="15"/>
  <c r="K314" i="15"/>
  <c r="F315" i="15"/>
  <c r="K315" i="15"/>
  <c r="F316" i="15"/>
  <c r="K316" i="15"/>
  <c r="F317" i="15"/>
  <c r="K317" i="15"/>
  <c r="F318" i="15"/>
  <c r="K318" i="15"/>
  <c r="F319" i="15"/>
  <c r="K319" i="15"/>
  <c r="F320" i="15"/>
  <c r="K320" i="15"/>
  <c r="F321" i="15"/>
  <c r="K321" i="15"/>
  <c r="F322" i="15"/>
  <c r="K322" i="15"/>
  <c r="F323" i="15"/>
  <c r="K323" i="15"/>
  <c r="F324" i="15"/>
  <c r="K324" i="15"/>
  <c r="F325" i="15"/>
  <c r="K325" i="15"/>
  <c r="F326" i="15"/>
  <c r="K326" i="15"/>
  <c r="F327" i="15"/>
  <c r="K327" i="15"/>
  <c r="F328" i="15"/>
  <c r="K328" i="15"/>
  <c r="F329" i="15"/>
  <c r="K329" i="15"/>
  <c r="F330" i="15"/>
  <c r="K330" i="15"/>
  <c r="F331" i="15"/>
  <c r="K331" i="15"/>
  <c r="F332" i="15"/>
  <c r="K332" i="15"/>
  <c r="F333" i="15"/>
  <c r="K333" i="15"/>
  <c r="F334" i="15"/>
  <c r="K334" i="15"/>
  <c r="F335" i="15"/>
  <c r="K335" i="15"/>
  <c r="F336" i="15"/>
  <c r="K336" i="15"/>
  <c r="F337" i="15"/>
  <c r="K337" i="15"/>
  <c r="F338" i="15"/>
  <c r="K338" i="15"/>
  <c r="F339" i="15"/>
  <c r="K339" i="15"/>
  <c r="F340" i="15"/>
  <c r="K340" i="15"/>
  <c r="F341" i="15"/>
  <c r="K341" i="15"/>
  <c r="F342" i="15"/>
  <c r="K342" i="15"/>
  <c r="F343" i="15"/>
  <c r="K343" i="15"/>
  <c r="F344" i="15"/>
  <c r="K344" i="15"/>
  <c r="F345" i="15"/>
  <c r="K345" i="15"/>
  <c r="F346" i="15"/>
  <c r="K346" i="15"/>
  <c r="F347" i="15"/>
  <c r="K347" i="15"/>
  <c r="F348" i="15"/>
  <c r="K348" i="15"/>
  <c r="F349" i="15"/>
  <c r="K349" i="15"/>
  <c r="F350" i="15"/>
  <c r="K350" i="15"/>
  <c r="F351" i="15"/>
  <c r="K351" i="15"/>
  <c r="F352" i="15"/>
  <c r="K352" i="15"/>
  <c r="F353" i="15"/>
  <c r="K353" i="15"/>
  <c r="F354" i="15"/>
  <c r="K354" i="15"/>
  <c r="F355" i="15"/>
  <c r="K355" i="15"/>
  <c r="F356" i="15"/>
  <c r="K356" i="15"/>
  <c r="F357" i="15"/>
  <c r="K357" i="15"/>
  <c r="F358" i="15"/>
  <c r="K358" i="15"/>
  <c r="F359" i="15"/>
  <c r="K359" i="15"/>
  <c r="F360" i="15"/>
  <c r="K360" i="15"/>
  <c r="F361" i="15"/>
  <c r="K361" i="15"/>
  <c r="F362" i="15"/>
  <c r="K362" i="15"/>
  <c r="F363" i="15"/>
  <c r="K363" i="15"/>
  <c r="F364" i="15"/>
  <c r="K364" i="15"/>
  <c r="F365" i="15"/>
  <c r="K365" i="15"/>
  <c r="F366" i="15"/>
  <c r="K366" i="15"/>
  <c r="F367" i="15"/>
  <c r="K367" i="15"/>
  <c r="F368" i="15"/>
  <c r="K368" i="15"/>
  <c r="F369" i="15"/>
  <c r="K369" i="15"/>
  <c r="F370" i="15"/>
  <c r="K370" i="15"/>
  <c r="F371" i="15"/>
  <c r="K371" i="15"/>
  <c r="F372" i="15"/>
  <c r="K372" i="15"/>
  <c r="F373" i="15"/>
  <c r="K373" i="15"/>
  <c r="F374" i="15"/>
  <c r="K374" i="15"/>
  <c r="F375" i="15"/>
  <c r="K375" i="15"/>
  <c r="F376" i="15"/>
  <c r="K376" i="15"/>
  <c r="F377" i="15"/>
  <c r="K377" i="15"/>
  <c r="F378" i="15"/>
  <c r="K378" i="15"/>
  <c r="F379" i="15"/>
  <c r="K379" i="15"/>
  <c r="F380" i="15"/>
  <c r="K380" i="15"/>
  <c r="F381" i="15"/>
  <c r="K381" i="15"/>
  <c r="F382" i="15"/>
  <c r="K382" i="15"/>
  <c r="F383" i="15"/>
  <c r="K383" i="15"/>
  <c r="F384" i="15"/>
  <c r="K384" i="15"/>
  <c r="F385" i="15"/>
  <c r="K385" i="15"/>
  <c r="F386" i="15"/>
  <c r="K386" i="15"/>
  <c r="F387" i="15"/>
  <c r="K387" i="15"/>
  <c r="F388" i="15"/>
  <c r="K388" i="15"/>
  <c r="F389" i="15"/>
  <c r="K389" i="15"/>
  <c r="F390" i="15"/>
  <c r="K390" i="15"/>
  <c r="F391" i="15"/>
  <c r="K391" i="15"/>
  <c r="F392" i="15"/>
  <c r="K392" i="15"/>
  <c r="F393" i="15"/>
  <c r="K393" i="15"/>
  <c r="F394" i="15"/>
  <c r="K394" i="15"/>
  <c r="F395" i="15"/>
  <c r="K395" i="15"/>
  <c r="F396" i="15"/>
  <c r="K396" i="15"/>
  <c r="F397" i="15"/>
  <c r="K397" i="15"/>
  <c r="F398" i="15"/>
  <c r="K398" i="15"/>
  <c r="F399" i="15"/>
  <c r="K399" i="15"/>
  <c r="F400" i="15"/>
  <c r="K400" i="15"/>
  <c r="F401" i="15"/>
  <c r="K401" i="15"/>
  <c r="F402" i="15"/>
  <c r="K402" i="15"/>
  <c r="F403" i="15"/>
  <c r="K403" i="15"/>
  <c r="F404" i="15"/>
  <c r="K404" i="15"/>
  <c r="F405" i="15"/>
  <c r="K405" i="15"/>
  <c r="F406" i="15"/>
  <c r="K406" i="15"/>
  <c r="F407" i="15"/>
  <c r="K407" i="15"/>
  <c r="F408" i="15"/>
  <c r="K408" i="15"/>
  <c r="F409" i="15"/>
  <c r="K409" i="15"/>
  <c r="F410" i="15"/>
  <c r="K410" i="15"/>
  <c r="F411" i="15"/>
  <c r="K411" i="15"/>
  <c r="F412" i="15"/>
  <c r="K412" i="15"/>
  <c r="F413" i="15"/>
  <c r="K413" i="15"/>
  <c r="F414" i="15"/>
  <c r="K414" i="15"/>
  <c r="F415" i="15"/>
  <c r="K415" i="15"/>
  <c r="F416" i="15"/>
  <c r="K416" i="15"/>
  <c r="F417" i="15"/>
  <c r="K417" i="15"/>
  <c r="F418" i="15"/>
  <c r="K418" i="15"/>
  <c r="F419" i="15"/>
  <c r="K419" i="15"/>
  <c r="F420" i="15"/>
  <c r="K420" i="15"/>
  <c r="F421" i="15"/>
  <c r="K421" i="15"/>
  <c r="F422" i="15"/>
  <c r="K422" i="15"/>
  <c r="F423" i="15"/>
  <c r="K423" i="15"/>
  <c r="F424" i="15"/>
  <c r="K424" i="15"/>
  <c r="F425" i="15"/>
  <c r="K425" i="15"/>
  <c r="F426" i="15"/>
  <c r="K426" i="15"/>
  <c r="F427" i="15"/>
  <c r="K427" i="15"/>
  <c r="F428" i="15"/>
  <c r="K428" i="15"/>
  <c r="F429" i="15"/>
  <c r="K429" i="15"/>
  <c r="F430" i="15"/>
  <c r="K430" i="15"/>
  <c r="F431" i="15"/>
  <c r="K431" i="15"/>
  <c r="F432" i="15"/>
  <c r="K432" i="15"/>
  <c r="F433" i="15"/>
  <c r="K433" i="15"/>
  <c r="F434" i="15"/>
  <c r="K434" i="15"/>
  <c r="F435" i="15"/>
  <c r="K435" i="15"/>
  <c r="F436" i="15"/>
  <c r="K436" i="15"/>
  <c r="F437" i="15"/>
  <c r="K437" i="15"/>
  <c r="F438" i="15"/>
  <c r="K438" i="15"/>
  <c r="F439" i="15"/>
  <c r="K439" i="15"/>
  <c r="F440" i="15"/>
  <c r="K440" i="15"/>
  <c r="F441" i="15"/>
  <c r="K441" i="15"/>
  <c r="F442" i="15"/>
  <c r="K442" i="15"/>
  <c r="F443" i="15"/>
  <c r="K443" i="15"/>
  <c r="F444" i="15"/>
  <c r="K444" i="15"/>
  <c r="F445" i="15"/>
  <c r="K445" i="15"/>
  <c r="F446" i="15"/>
  <c r="K446" i="15"/>
  <c r="F447" i="15"/>
  <c r="K447" i="15"/>
  <c r="F448" i="15"/>
  <c r="K448" i="15"/>
  <c r="F449" i="15"/>
  <c r="K449" i="15"/>
  <c r="F450" i="15"/>
  <c r="K450" i="15"/>
  <c r="F451" i="15"/>
  <c r="K451" i="15"/>
  <c r="F452" i="15"/>
  <c r="K452" i="15"/>
  <c r="F453" i="15"/>
  <c r="K453" i="15"/>
  <c r="F454" i="15"/>
  <c r="K454" i="15"/>
  <c r="F455" i="15"/>
  <c r="K455" i="15"/>
  <c r="F456" i="15"/>
  <c r="K456" i="15"/>
  <c r="F457" i="15"/>
  <c r="K457" i="15"/>
  <c r="F458" i="15"/>
  <c r="K458" i="15"/>
  <c r="F459" i="15"/>
  <c r="K459" i="15"/>
  <c r="F460" i="15"/>
  <c r="K460" i="15"/>
  <c r="F461" i="15"/>
  <c r="K461" i="15"/>
  <c r="F462" i="15"/>
  <c r="K462" i="15"/>
  <c r="F463" i="15"/>
  <c r="K463" i="15"/>
  <c r="F464" i="15"/>
  <c r="K464" i="15"/>
  <c r="F465" i="15"/>
  <c r="K465" i="15"/>
  <c r="F466" i="15"/>
  <c r="K466" i="15"/>
  <c r="F467" i="15"/>
  <c r="K467" i="15"/>
  <c r="F468" i="15"/>
  <c r="K468" i="15"/>
  <c r="F469" i="15"/>
  <c r="K469" i="15"/>
  <c r="F470" i="15"/>
  <c r="K470" i="15"/>
  <c r="F471" i="15"/>
  <c r="K471" i="15"/>
  <c r="F472" i="15"/>
  <c r="K472" i="15"/>
  <c r="F473" i="15"/>
  <c r="K473" i="15"/>
  <c r="F474" i="15"/>
  <c r="K474" i="15"/>
  <c r="F475" i="15"/>
  <c r="K475" i="15"/>
  <c r="F476" i="15"/>
  <c r="K476" i="15"/>
  <c r="F477" i="15"/>
  <c r="K477" i="15"/>
  <c r="F478" i="15"/>
  <c r="K478" i="15"/>
  <c r="F479" i="15"/>
  <c r="K479" i="15"/>
  <c r="F480" i="15"/>
  <c r="K480" i="15"/>
  <c r="F481" i="15"/>
  <c r="K481" i="15"/>
  <c r="F482" i="15"/>
  <c r="K482" i="15"/>
  <c r="F483" i="15"/>
  <c r="K483" i="15"/>
  <c r="F484" i="15"/>
  <c r="K484" i="15"/>
  <c r="F485" i="15"/>
  <c r="K485" i="15"/>
  <c r="F486" i="15"/>
  <c r="K486" i="15"/>
  <c r="F487" i="15"/>
  <c r="K487" i="15"/>
  <c r="F488" i="15"/>
  <c r="K488" i="15"/>
  <c r="F489" i="15"/>
  <c r="K489" i="15"/>
  <c r="F490" i="15"/>
  <c r="K490" i="15"/>
  <c r="F491" i="15"/>
  <c r="K491" i="15"/>
  <c r="F492" i="15"/>
  <c r="K492" i="15"/>
  <c r="F493" i="15"/>
  <c r="K493" i="15"/>
  <c r="F494" i="15"/>
  <c r="K494" i="15"/>
  <c r="F495" i="15"/>
  <c r="K495" i="15"/>
  <c r="F496" i="15"/>
  <c r="K496" i="15"/>
  <c r="F497" i="15"/>
  <c r="K497" i="15"/>
  <c r="F498" i="15"/>
  <c r="K498" i="15"/>
  <c r="F499" i="15"/>
  <c r="K499" i="15"/>
  <c r="F500" i="15"/>
  <c r="K500" i="15"/>
  <c r="F501" i="15"/>
  <c r="K501" i="15"/>
  <c r="F502" i="15"/>
  <c r="K502" i="15"/>
  <c r="F503" i="15"/>
  <c r="K503" i="15"/>
  <c r="F504" i="15"/>
  <c r="K504" i="15"/>
  <c r="F505" i="15"/>
  <c r="K505" i="15"/>
  <c r="F506" i="15"/>
  <c r="K506" i="15"/>
  <c r="F507" i="15"/>
  <c r="K507" i="15"/>
  <c r="F508" i="15"/>
  <c r="K508" i="15"/>
  <c r="F509" i="15"/>
  <c r="K509" i="15"/>
  <c r="F510" i="15"/>
  <c r="K510" i="15"/>
  <c r="F511" i="15"/>
  <c r="K511" i="15"/>
  <c r="F512" i="15"/>
  <c r="K512" i="15"/>
  <c r="F513" i="15"/>
  <c r="K513" i="15"/>
  <c r="F514" i="15"/>
  <c r="K514" i="15"/>
  <c r="F515" i="15"/>
  <c r="K515" i="15"/>
  <c r="F516" i="15"/>
  <c r="K516" i="15"/>
  <c r="F517" i="15"/>
  <c r="K517" i="15"/>
  <c r="F518" i="15"/>
  <c r="K518" i="15"/>
  <c r="F519" i="15"/>
  <c r="K519" i="15"/>
  <c r="F520" i="15"/>
  <c r="K520" i="15"/>
  <c r="F521" i="15"/>
  <c r="K521" i="15"/>
  <c r="F522" i="15"/>
  <c r="K522" i="15"/>
  <c r="F523" i="15"/>
  <c r="K523" i="15"/>
  <c r="F524" i="15"/>
  <c r="K524" i="15"/>
  <c r="F525" i="15"/>
  <c r="K525" i="15"/>
  <c r="F526" i="15"/>
  <c r="K526" i="15"/>
  <c r="F527" i="15"/>
  <c r="K527" i="15"/>
  <c r="F528" i="15"/>
  <c r="K528" i="15"/>
  <c r="F529" i="15"/>
  <c r="K529" i="15"/>
  <c r="F530" i="15"/>
  <c r="K530" i="15"/>
  <c r="F531" i="15"/>
  <c r="K531" i="15"/>
  <c r="F532" i="15"/>
  <c r="K532" i="15"/>
  <c r="F533" i="15"/>
  <c r="K533" i="15"/>
  <c r="F534" i="15"/>
  <c r="K534" i="15"/>
  <c r="F535" i="15"/>
  <c r="K535" i="15"/>
  <c r="F536" i="15"/>
  <c r="K536" i="15"/>
  <c r="F537" i="15"/>
  <c r="K537" i="15"/>
  <c r="F538" i="15"/>
  <c r="K538" i="15"/>
  <c r="F539" i="15"/>
  <c r="K539" i="15"/>
  <c r="F540" i="15"/>
  <c r="K540" i="15"/>
  <c r="F541" i="15"/>
  <c r="K541" i="15"/>
  <c r="F542" i="15"/>
  <c r="K542" i="15"/>
  <c r="F543" i="15"/>
  <c r="K543" i="15"/>
  <c r="F544" i="15"/>
  <c r="K544" i="15"/>
  <c r="F545" i="15"/>
  <c r="K545" i="15"/>
  <c r="F546" i="15"/>
  <c r="K546" i="15"/>
  <c r="F547" i="15"/>
  <c r="K547" i="15"/>
  <c r="F548" i="15"/>
  <c r="K548" i="15"/>
  <c r="F549" i="15"/>
  <c r="K549" i="15"/>
  <c r="F550" i="15"/>
  <c r="K550" i="15"/>
  <c r="F551" i="15"/>
  <c r="K551" i="15"/>
  <c r="F552" i="15"/>
  <c r="K552" i="15"/>
  <c r="F553" i="15"/>
  <c r="K553" i="15"/>
  <c r="F554" i="15"/>
  <c r="K554" i="15"/>
  <c r="F555" i="15"/>
  <c r="K555" i="15"/>
  <c r="F556" i="15"/>
  <c r="K556" i="15"/>
  <c r="F557" i="15"/>
  <c r="K557" i="15"/>
  <c r="F558" i="15"/>
  <c r="K558" i="15"/>
  <c r="F559" i="15"/>
  <c r="K559" i="15"/>
  <c r="F560" i="15"/>
  <c r="K560" i="15"/>
  <c r="F561" i="15"/>
  <c r="K561" i="15"/>
  <c r="F562" i="15"/>
  <c r="K562" i="15"/>
  <c r="F563" i="15"/>
  <c r="K563" i="15"/>
  <c r="F564" i="15"/>
  <c r="K564" i="15"/>
  <c r="F565" i="15"/>
  <c r="K565" i="15"/>
  <c r="F566" i="15"/>
  <c r="K566" i="15"/>
  <c r="F567" i="15"/>
  <c r="K567" i="15"/>
  <c r="F568" i="15"/>
  <c r="K568" i="15"/>
  <c r="F569" i="15"/>
  <c r="K569" i="15"/>
  <c r="F570" i="15"/>
  <c r="K570" i="15"/>
  <c r="F571" i="15"/>
  <c r="K571" i="15"/>
  <c r="F572" i="15"/>
  <c r="K572" i="15"/>
  <c r="F573" i="15"/>
  <c r="K573" i="15"/>
  <c r="F574" i="15"/>
  <c r="K574" i="15"/>
  <c r="F575" i="15"/>
  <c r="K575" i="15"/>
  <c r="F576" i="15"/>
  <c r="K576" i="15"/>
  <c r="F577" i="15"/>
  <c r="K577" i="15"/>
  <c r="F578" i="15"/>
  <c r="K578" i="15"/>
  <c r="F579" i="15"/>
  <c r="K579" i="15"/>
  <c r="F580" i="15"/>
  <c r="K580" i="15"/>
  <c r="F581" i="15"/>
  <c r="K581" i="15"/>
  <c r="F582" i="15"/>
  <c r="K582" i="15"/>
  <c r="F583" i="15"/>
  <c r="K583" i="15"/>
  <c r="F584" i="15"/>
  <c r="K584" i="15"/>
  <c r="F585" i="15"/>
  <c r="K585" i="15"/>
  <c r="F586" i="15"/>
  <c r="K586" i="15"/>
  <c r="F587" i="15"/>
  <c r="K587" i="15"/>
  <c r="F588" i="15"/>
  <c r="K588" i="15"/>
  <c r="F589" i="15"/>
  <c r="K589" i="15"/>
  <c r="F590" i="15"/>
  <c r="K590" i="15"/>
  <c r="F591" i="15"/>
  <c r="K591" i="15"/>
  <c r="F592" i="15"/>
  <c r="K592" i="15"/>
  <c r="F593" i="15"/>
  <c r="K593" i="15"/>
  <c r="F594" i="15"/>
  <c r="K594" i="15"/>
  <c r="F595" i="15"/>
  <c r="K595" i="15"/>
  <c r="F596" i="15"/>
  <c r="K596" i="15"/>
  <c r="F597" i="15"/>
  <c r="K597" i="15"/>
  <c r="F598" i="15"/>
  <c r="K598" i="15"/>
  <c r="F599" i="15"/>
  <c r="K599" i="15"/>
  <c r="F600" i="15"/>
  <c r="K600" i="15"/>
  <c r="F601" i="15"/>
  <c r="K601" i="15"/>
  <c r="F602" i="15"/>
  <c r="K602" i="15"/>
  <c r="F603" i="15"/>
  <c r="K603" i="15"/>
  <c r="F604" i="15"/>
  <c r="K604" i="15"/>
  <c r="F605" i="15"/>
  <c r="K605" i="15"/>
  <c r="F606" i="15"/>
  <c r="K606" i="15"/>
  <c r="F607" i="15"/>
  <c r="K607" i="15"/>
  <c r="F608" i="15"/>
  <c r="K608" i="15"/>
  <c r="F609" i="15"/>
  <c r="K609" i="15"/>
  <c r="F610" i="15"/>
  <c r="K610" i="15"/>
  <c r="F611" i="15"/>
  <c r="K611" i="15"/>
  <c r="F612" i="15"/>
  <c r="K612" i="15"/>
  <c r="F613" i="15"/>
  <c r="K613" i="15"/>
  <c r="F614" i="15"/>
  <c r="K614" i="15"/>
  <c r="F615" i="15"/>
  <c r="K615" i="15"/>
  <c r="F616" i="15"/>
  <c r="K616" i="15"/>
  <c r="F617" i="15"/>
  <c r="K617" i="15"/>
  <c r="F618" i="15"/>
  <c r="K618" i="15"/>
  <c r="F619" i="15"/>
  <c r="K619" i="15"/>
  <c r="F620" i="15"/>
  <c r="K620" i="15"/>
  <c r="F621" i="15"/>
  <c r="K621" i="15"/>
  <c r="F622" i="15"/>
  <c r="K622" i="15"/>
  <c r="F623" i="15"/>
  <c r="K623" i="15"/>
  <c r="F624" i="15"/>
  <c r="K624" i="15"/>
  <c r="F625" i="15"/>
  <c r="K625" i="15"/>
  <c r="F626" i="15"/>
  <c r="K626" i="15"/>
  <c r="F627" i="15"/>
  <c r="K627" i="15"/>
  <c r="F628" i="15"/>
  <c r="K628" i="15"/>
  <c r="F629" i="15"/>
  <c r="K629" i="15"/>
  <c r="F630" i="15"/>
  <c r="K630" i="15"/>
  <c r="F631" i="15"/>
  <c r="K631" i="15"/>
  <c r="F632" i="15"/>
  <c r="K632" i="15"/>
  <c r="F633" i="15"/>
  <c r="K633" i="15"/>
  <c r="F634" i="15"/>
  <c r="K634" i="15"/>
  <c r="F635" i="15"/>
  <c r="K635" i="15"/>
  <c r="F636" i="15"/>
  <c r="K636" i="15"/>
  <c r="F637" i="15"/>
  <c r="K637" i="15"/>
  <c r="F638" i="15"/>
  <c r="K638" i="15"/>
  <c r="F639" i="15"/>
  <c r="K639" i="15"/>
  <c r="F640" i="15"/>
  <c r="K640" i="15"/>
  <c r="F641" i="15"/>
  <c r="K641" i="15"/>
  <c r="F642" i="15"/>
  <c r="K642" i="15"/>
  <c r="F643" i="15"/>
  <c r="K643" i="15"/>
  <c r="F644" i="15"/>
  <c r="K644" i="15"/>
  <c r="F645" i="15"/>
  <c r="K645" i="15"/>
  <c r="F646" i="15"/>
  <c r="K646" i="15"/>
  <c r="F647" i="15"/>
  <c r="K647" i="15"/>
  <c r="F648" i="15"/>
  <c r="K648" i="15"/>
  <c r="F649" i="15"/>
  <c r="K649" i="15"/>
  <c r="F650" i="15"/>
  <c r="K650" i="15"/>
  <c r="F651" i="15"/>
  <c r="K651" i="15"/>
  <c r="F652" i="15"/>
  <c r="K652" i="15"/>
  <c r="F653" i="15"/>
  <c r="K653" i="15"/>
  <c r="F654" i="15"/>
  <c r="K654" i="15"/>
  <c r="F655" i="15"/>
  <c r="K655" i="15"/>
  <c r="F656" i="15"/>
  <c r="K656" i="15"/>
  <c r="F657" i="15"/>
  <c r="K657" i="15"/>
  <c r="F658" i="15"/>
  <c r="K658" i="15"/>
  <c r="F659" i="15"/>
  <c r="K659" i="15"/>
  <c r="F660" i="15"/>
  <c r="K660" i="15"/>
  <c r="F661" i="15"/>
  <c r="K661" i="15"/>
  <c r="F662" i="15"/>
  <c r="K662" i="15"/>
  <c r="F663" i="15"/>
  <c r="K663" i="15"/>
  <c r="F664" i="15"/>
  <c r="K664" i="15"/>
  <c r="F665" i="15"/>
  <c r="K665" i="15"/>
  <c r="F666" i="15"/>
  <c r="K666" i="15"/>
  <c r="F667" i="15"/>
  <c r="K667" i="15"/>
  <c r="F668" i="15"/>
  <c r="K668" i="15"/>
  <c r="F669" i="15"/>
  <c r="K669" i="15"/>
  <c r="F670" i="15"/>
  <c r="K670" i="15"/>
  <c r="F671" i="15"/>
  <c r="K671" i="15"/>
  <c r="F672" i="15"/>
  <c r="K672" i="15"/>
  <c r="F673" i="15"/>
  <c r="K673" i="15"/>
  <c r="F674" i="15"/>
  <c r="K674" i="15"/>
  <c r="F675" i="15"/>
  <c r="K675" i="15"/>
  <c r="F676" i="15"/>
  <c r="K676" i="15"/>
  <c r="F677" i="15"/>
  <c r="K677" i="15"/>
  <c r="F678" i="15"/>
  <c r="K678" i="15"/>
  <c r="F679" i="15"/>
  <c r="K679" i="15"/>
  <c r="F680" i="15"/>
  <c r="K680" i="15"/>
  <c r="F681" i="15"/>
  <c r="K681" i="15"/>
  <c r="F682" i="15"/>
  <c r="K682" i="15"/>
  <c r="F683" i="15"/>
  <c r="K683" i="15"/>
  <c r="F684" i="15"/>
  <c r="K684" i="15"/>
  <c r="F685" i="15"/>
  <c r="K685" i="15"/>
  <c r="F686" i="15"/>
  <c r="K686" i="15"/>
  <c r="F687" i="15"/>
  <c r="K687" i="15"/>
  <c r="F688" i="15"/>
  <c r="K688" i="15"/>
  <c r="F689" i="15"/>
  <c r="K689" i="15"/>
  <c r="F690" i="15"/>
  <c r="K690" i="15"/>
  <c r="F691" i="15"/>
  <c r="K691" i="15"/>
  <c r="F692" i="15"/>
  <c r="K692" i="15"/>
  <c r="F693" i="15"/>
  <c r="K693" i="15"/>
  <c r="F694" i="15"/>
  <c r="K694" i="15"/>
  <c r="F695" i="15"/>
  <c r="K695" i="15"/>
  <c r="F696" i="15"/>
  <c r="K696" i="15"/>
  <c r="F697" i="15"/>
  <c r="K697" i="15"/>
  <c r="F698" i="15"/>
  <c r="K698" i="15"/>
  <c r="F699" i="15"/>
  <c r="K699" i="15"/>
  <c r="F700" i="15"/>
  <c r="K700" i="15"/>
  <c r="F701" i="15"/>
  <c r="K701" i="15"/>
  <c r="F702" i="15"/>
  <c r="K702" i="15"/>
  <c r="F703" i="15"/>
  <c r="K703" i="15"/>
  <c r="F704" i="15"/>
  <c r="K704" i="15"/>
  <c r="F705" i="15"/>
  <c r="K705" i="15"/>
  <c r="F706" i="15"/>
  <c r="K706" i="15"/>
  <c r="F707" i="15"/>
  <c r="K707" i="15"/>
  <c r="F708" i="15"/>
  <c r="K708" i="15"/>
  <c r="F709" i="15"/>
  <c r="K709" i="15"/>
  <c r="F710" i="15"/>
  <c r="K710" i="15"/>
  <c r="F711" i="15"/>
  <c r="K711" i="15"/>
  <c r="F712" i="15"/>
  <c r="K712" i="15"/>
  <c r="F713" i="15"/>
  <c r="K713" i="15"/>
  <c r="F714" i="15"/>
  <c r="K714" i="15"/>
  <c r="F715" i="15"/>
  <c r="K715" i="15"/>
  <c r="F716" i="15"/>
  <c r="K716" i="15"/>
  <c r="F717" i="15"/>
  <c r="K717" i="15"/>
  <c r="F718" i="15"/>
  <c r="K718" i="15"/>
  <c r="F719" i="15"/>
  <c r="K719" i="15"/>
  <c r="F720" i="15"/>
  <c r="K720" i="15"/>
  <c r="F721" i="15"/>
  <c r="K721" i="15"/>
  <c r="F722" i="15"/>
  <c r="K722" i="15"/>
  <c r="F723" i="15"/>
  <c r="K723" i="15"/>
  <c r="F724" i="15"/>
  <c r="K724" i="15"/>
  <c r="F725" i="15"/>
  <c r="K725" i="15"/>
  <c r="F726" i="15"/>
  <c r="K726" i="15"/>
  <c r="F727" i="15"/>
  <c r="K727" i="15"/>
  <c r="F728" i="15"/>
  <c r="K728" i="15"/>
  <c r="F729" i="15"/>
  <c r="K729" i="15"/>
  <c r="F730" i="15"/>
  <c r="K730" i="15"/>
  <c r="F731" i="15"/>
  <c r="K731" i="15"/>
  <c r="F732" i="15"/>
  <c r="K732" i="15"/>
  <c r="F733" i="15"/>
  <c r="K733" i="15"/>
  <c r="F734" i="15"/>
  <c r="K734" i="15"/>
  <c r="F735" i="15"/>
  <c r="K735" i="15"/>
  <c r="F736" i="15"/>
  <c r="K736" i="15"/>
  <c r="F737" i="15"/>
  <c r="K737" i="15"/>
  <c r="F738" i="15"/>
  <c r="K738" i="15"/>
  <c r="F739" i="15"/>
  <c r="K739" i="15"/>
  <c r="F740" i="15"/>
  <c r="K740" i="15"/>
  <c r="F741" i="15"/>
  <c r="K741" i="15"/>
  <c r="F742" i="15"/>
  <c r="K742" i="15"/>
  <c r="F743" i="15"/>
  <c r="K743" i="15"/>
  <c r="F744" i="15"/>
  <c r="K744" i="15"/>
  <c r="F745" i="15"/>
  <c r="K745" i="15"/>
  <c r="F746" i="15"/>
  <c r="K746" i="15"/>
  <c r="F747" i="15"/>
  <c r="K747" i="15"/>
  <c r="F748" i="15"/>
  <c r="K748" i="15"/>
  <c r="F749" i="15"/>
  <c r="K749" i="15"/>
  <c r="F750" i="15"/>
  <c r="K750" i="15"/>
  <c r="F751" i="15"/>
  <c r="K751" i="15"/>
  <c r="F752" i="15"/>
  <c r="K752" i="15"/>
  <c r="F753" i="15"/>
  <c r="K753" i="15"/>
  <c r="F754" i="15"/>
  <c r="K754" i="15"/>
  <c r="F755" i="15"/>
  <c r="K755" i="15"/>
  <c r="F756" i="15"/>
  <c r="K756" i="15"/>
  <c r="F757" i="15"/>
  <c r="K757" i="15"/>
  <c r="F758" i="15"/>
  <c r="K758" i="15"/>
  <c r="F759" i="15"/>
  <c r="K759" i="15"/>
  <c r="F760" i="15"/>
  <c r="K760" i="15"/>
  <c r="F761" i="15"/>
  <c r="K761" i="15"/>
  <c r="F762" i="15"/>
  <c r="K762" i="15"/>
  <c r="F763" i="15"/>
  <c r="K763" i="15"/>
  <c r="F764" i="15"/>
  <c r="K764" i="15"/>
  <c r="F765" i="15"/>
  <c r="K765" i="15"/>
  <c r="F766" i="15"/>
  <c r="K766" i="15"/>
  <c r="F767" i="15"/>
  <c r="K767" i="15"/>
  <c r="F768" i="15"/>
  <c r="K768" i="15"/>
  <c r="F769" i="15"/>
  <c r="K769" i="15"/>
  <c r="F770" i="15"/>
  <c r="K770" i="15"/>
  <c r="F771" i="15"/>
  <c r="K771" i="15"/>
  <c r="F772" i="15"/>
  <c r="K772" i="15"/>
  <c r="F773" i="15"/>
  <c r="K773" i="15"/>
  <c r="F774" i="15"/>
  <c r="K774" i="15"/>
  <c r="F775" i="15"/>
  <c r="K775" i="15"/>
  <c r="F776" i="15"/>
  <c r="K776" i="15"/>
  <c r="F777" i="15"/>
  <c r="K777" i="15"/>
  <c r="F778" i="15"/>
  <c r="K778" i="15"/>
  <c r="F779" i="15"/>
  <c r="K779" i="15"/>
  <c r="F780" i="15"/>
  <c r="K780" i="15"/>
  <c r="F781" i="15"/>
  <c r="K781" i="15"/>
  <c r="F782" i="15"/>
  <c r="K782" i="15"/>
  <c r="F783" i="15"/>
  <c r="K783" i="15"/>
  <c r="F784" i="15"/>
  <c r="K784" i="15"/>
  <c r="F785" i="15"/>
  <c r="K785" i="15"/>
  <c r="F786" i="15"/>
  <c r="K786" i="15"/>
  <c r="F787" i="15"/>
  <c r="K787" i="15"/>
  <c r="F788" i="15"/>
  <c r="K788" i="15"/>
  <c r="F789" i="15"/>
  <c r="K789" i="15"/>
  <c r="F790" i="15"/>
  <c r="K790" i="15"/>
  <c r="F791" i="15"/>
  <c r="K791" i="15"/>
  <c r="F792" i="15"/>
  <c r="K792" i="15"/>
  <c r="F793" i="15"/>
  <c r="K793" i="15"/>
  <c r="F794" i="15"/>
  <c r="K794" i="15"/>
  <c r="F795" i="15"/>
  <c r="K795" i="15"/>
  <c r="F796" i="15"/>
  <c r="K796" i="15"/>
  <c r="F797" i="15"/>
  <c r="K797" i="15"/>
  <c r="F798" i="15"/>
  <c r="K798" i="15"/>
  <c r="F799" i="15"/>
  <c r="K799" i="15"/>
  <c r="F800" i="15"/>
  <c r="K800" i="15"/>
  <c r="F801" i="15"/>
  <c r="K801" i="15"/>
  <c r="F802" i="15"/>
  <c r="K802" i="15"/>
  <c r="F803" i="15"/>
  <c r="K803" i="15"/>
  <c r="F804" i="15"/>
  <c r="K804" i="15"/>
  <c r="F805" i="15"/>
  <c r="K805" i="15"/>
  <c r="F806" i="15"/>
  <c r="K806" i="15"/>
  <c r="F807" i="15"/>
  <c r="K807" i="15"/>
  <c r="F808" i="15"/>
  <c r="K808" i="15"/>
  <c r="F809" i="15"/>
  <c r="K809" i="15"/>
  <c r="F810" i="15"/>
  <c r="K810" i="15"/>
  <c r="F811" i="15"/>
  <c r="K811" i="15"/>
  <c r="F812" i="15"/>
  <c r="K812" i="15"/>
  <c r="F813" i="15"/>
  <c r="K813" i="15"/>
  <c r="F814" i="15"/>
  <c r="K814" i="15"/>
  <c r="F815" i="15"/>
  <c r="K815" i="15"/>
  <c r="F816" i="15"/>
  <c r="K816" i="15"/>
  <c r="F817" i="15"/>
  <c r="K817" i="15"/>
  <c r="F818" i="15"/>
  <c r="K818" i="15"/>
  <c r="F819" i="15"/>
  <c r="K819" i="15"/>
  <c r="F820" i="15"/>
  <c r="K820" i="15"/>
  <c r="F821" i="15"/>
  <c r="K821" i="15"/>
  <c r="F822" i="15"/>
  <c r="K822" i="15"/>
  <c r="F823" i="15"/>
  <c r="K823" i="15"/>
  <c r="F824" i="15"/>
  <c r="K824" i="15"/>
  <c r="F825" i="15"/>
  <c r="K825" i="15"/>
  <c r="F826" i="15"/>
  <c r="K826" i="15"/>
  <c r="F827" i="15"/>
  <c r="K827" i="15"/>
  <c r="F828" i="15"/>
  <c r="K828" i="15"/>
  <c r="F829" i="15"/>
  <c r="K829" i="15"/>
  <c r="F830" i="15"/>
  <c r="K830" i="15"/>
  <c r="F831" i="15"/>
  <c r="K831" i="15"/>
  <c r="F832" i="15"/>
  <c r="K832" i="15"/>
  <c r="F833" i="15"/>
  <c r="K833" i="15"/>
  <c r="F834" i="15"/>
  <c r="K834" i="15"/>
  <c r="F835" i="15"/>
  <c r="K835" i="15"/>
  <c r="F836" i="15"/>
  <c r="K836" i="15"/>
  <c r="F837" i="15"/>
  <c r="K837" i="15"/>
  <c r="F838" i="15"/>
  <c r="K838" i="15"/>
  <c r="F839" i="15"/>
  <c r="K839" i="15"/>
  <c r="F840" i="15"/>
  <c r="K840" i="15"/>
  <c r="F841" i="15"/>
  <c r="K841" i="15"/>
  <c r="F842" i="15"/>
  <c r="K842" i="15"/>
  <c r="F843" i="15"/>
  <c r="K843" i="15"/>
  <c r="F844" i="15"/>
  <c r="K844" i="15"/>
  <c r="F845" i="15"/>
  <c r="K845" i="15"/>
  <c r="F846" i="15"/>
  <c r="K846" i="15"/>
  <c r="F847" i="15"/>
  <c r="K847" i="15"/>
  <c r="F848" i="15"/>
  <c r="K848" i="15"/>
  <c r="F849" i="15"/>
  <c r="K849" i="15"/>
  <c r="F850" i="15"/>
  <c r="K850" i="15"/>
  <c r="F851" i="15"/>
  <c r="K851" i="15"/>
  <c r="F852" i="15"/>
  <c r="K852" i="15"/>
  <c r="F853" i="15"/>
  <c r="K853" i="15"/>
  <c r="F854" i="15"/>
  <c r="K854" i="15"/>
  <c r="F855" i="15"/>
  <c r="K855" i="15"/>
  <c r="F856" i="15"/>
  <c r="K856" i="15"/>
  <c r="F857" i="15"/>
  <c r="K857" i="15"/>
  <c r="F858" i="15"/>
  <c r="K858" i="15"/>
  <c r="F859" i="15"/>
  <c r="K859" i="15"/>
  <c r="F860" i="15"/>
  <c r="K860" i="15"/>
  <c r="F861" i="15"/>
  <c r="K861" i="15"/>
  <c r="F862" i="15"/>
  <c r="K862" i="15"/>
  <c r="F863" i="15"/>
  <c r="K863" i="15"/>
  <c r="F864" i="15"/>
  <c r="K864" i="15"/>
  <c r="F865" i="15"/>
  <c r="K865" i="15"/>
  <c r="F866" i="15"/>
  <c r="K866" i="15"/>
  <c r="F867" i="15"/>
  <c r="K867" i="15"/>
  <c r="F868" i="15"/>
  <c r="K868" i="15"/>
  <c r="F869" i="15"/>
  <c r="K869" i="15"/>
  <c r="F870" i="15"/>
  <c r="K870" i="15"/>
  <c r="F871" i="15"/>
  <c r="K871" i="15"/>
  <c r="F872" i="15"/>
  <c r="K872" i="15"/>
  <c r="F873" i="15"/>
  <c r="K873" i="15"/>
  <c r="F874" i="15"/>
  <c r="K874" i="15"/>
  <c r="F875" i="15"/>
  <c r="K875" i="15"/>
  <c r="F876" i="15"/>
  <c r="K876" i="15"/>
  <c r="F877" i="15"/>
  <c r="K877" i="15"/>
  <c r="F878" i="15"/>
  <c r="K878" i="15"/>
  <c r="F879" i="15"/>
  <c r="K879" i="15"/>
  <c r="F880" i="15"/>
  <c r="K880" i="15"/>
  <c r="F881" i="15"/>
  <c r="K881" i="15"/>
  <c r="F882" i="15"/>
  <c r="K882" i="15"/>
  <c r="F883" i="15"/>
  <c r="K883" i="15"/>
  <c r="F884" i="15"/>
  <c r="K884" i="15"/>
  <c r="F885" i="15"/>
  <c r="K885" i="15"/>
  <c r="F886" i="15"/>
  <c r="K886" i="15"/>
  <c r="F887" i="15"/>
  <c r="K887" i="15"/>
  <c r="F888" i="15"/>
  <c r="K888" i="15"/>
  <c r="F889" i="15"/>
  <c r="K889" i="15"/>
  <c r="F890" i="15"/>
  <c r="K890" i="15"/>
  <c r="F891" i="15"/>
  <c r="K891" i="15"/>
  <c r="F892" i="15"/>
  <c r="K892" i="15"/>
  <c r="F893" i="15"/>
  <c r="K893" i="15"/>
  <c r="F894" i="15"/>
  <c r="K894" i="15"/>
  <c r="F895" i="15"/>
  <c r="K895" i="15"/>
  <c r="F896" i="15"/>
  <c r="K896" i="15"/>
  <c r="F897" i="15"/>
  <c r="K897" i="15"/>
  <c r="F898" i="15"/>
  <c r="K898" i="15"/>
  <c r="F899" i="15"/>
  <c r="K899" i="15"/>
  <c r="F900" i="15"/>
  <c r="K900" i="15"/>
  <c r="F901" i="15"/>
  <c r="K901" i="15"/>
  <c r="F902" i="15"/>
  <c r="K902" i="15"/>
  <c r="F903" i="15"/>
  <c r="K903" i="15"/>
  <c r="F904" i="15"/>
  <c r="K904" i="15"/>
  <c r="F905" i="15"/>
  <c r="K905" i="15"/>
  <c r="F906" i="15"/>
  <c r="K906" i="15"/>
  <c r="F907" i="15"/>
  <c r="K907" i="15"/>
  <c r="F908" i="15"/>
  <c r="K908" i="15"/>
  <c r="F909" i="15"/>
  <c r="K909" i="15"/>
  <c r="F910" i="15"/>
  <c r="K910" i="15"/>
  <c r="F911" i="15"/>
  <c r="K911" i="15"/>
  <c r="F912" i="15"/>
  <c r="K912" i="15"/>
  <c r="F913" i="15"/>
  <c r="K913" i="15"/>
  <c r="F914" i="15"/>
  <c r="K914" i="15"/>
  <c r="F915" i="15"/>
  <c r="K915" i="15"/>
  <c r="F916" i="15"/>
  <c r="K916" i="15"/>
  <c r="F917" i="15"/>
  <c r="K917" i="15"/>
  <c r="F918" i="15"/>
  <c r="K918" i="15"/>
  <c r="F919" i="15"/>
  <c r="K919" i="15"/>
  <c r="F920" i="15"/>
  <c r="K920" i="15"/>
  <c r="F921" i="15"/>
  <c r="K921" i="15"/>
  <c r="F922" i="15"/>
  <c r="K922" i="15"/>
  <c r="F923" i="15"/>
  <c r="K923" i="15"/>
  <c r="F924" i="15"/>
  <c r="K924" i="15"/>
  <c r="F925" i="15"/>
  <c r="K925" i="15"/>
  <c r="F926" i="15"/>
  <c r="K926" i="15"/>
  <c r="F927" i="15"/>
  <c r="K927" i="15"/>
  <c r="F928" i="15"/>
  <c r="K928" i="15"/>
  <c r="F929" i="15"/>
  <c r="K929" i="15"/>
  <c r="F930" i="15"/>
  <c r="K930" i="15"/>
  <c r="F931" i="15"/>
  <c r="K931" i="15"/>
  <c r="F932" i="15"/>
  <c r="K932" i="15"/>
  <c r="F933" i="15"/>
  <c r="K933" i="15"/>
  <c r="F934" i="15"/>
  <c r="K934" i="15"/>
  <c r="F935" i="15"/>
  <c r="K935" i="15"/>
  <c r="F936" i="15"/>
  <c r="K936" i="15"/>
  <c r="F937" i="15"/>
  <c r="K937" i="15"/>
  <c r="F938" i="15"/>
  <c r="K938" i="15"/>
  <c r="F939" i="15"/>
  <c r="K939" i="15"/>
  <c r="F940" i="15"/>
  <c r="K940" i="15"/>
  <c r="F941" i="15"/>
  <c r="K941" i="15"/>
  <c r="F942" i="15"/>
  <c r="K942" i="15"/>
  <c r="F943" i="15"/>
  <c r="K943" i="15"/>
  <c r="F944" i="15"/>
  <c r="K944" i="15"/>
  <c r="F945" i="15"/>
  <c r="K945" i="15"/>
  <c r="F946" i="15"/>
  <c r="K946" i="15"/>
  <c r="F947" i="15"/>
  <c r="K947" i="15"/>
  <c r="F948" i="15"/>
  <c r="K948" i="15"/>
  <c r="F949" i="15"/>
  <c r="K949" i="15"/>
  <c r="F950" i="15"/>
  <c r="K950" i="15"/>
  <c r="F951" i="15"/>
  <c r="K951" i="15"/>
  <c r="F952" i="15"/>
  <c r="K952" i="15"/>
  <c r="F953" i="15"/>
  <c r="K953" i="15"/>
  <c r="F954" i="15"/>
  <c r="K954" i="15"/>
  <c r="F955" i="15"/>
  <c r="K955" i="15"/>
  <c r="F956" i="15"/>
  <c r="K956" i="15"/>
  <c r="F957" i="15"/>
  <c r="K957" i="15"/>
  <c r="F958" i="15"/>
  <c r="K958" i="15"/>
  <c r="F959" i="15"/>
  <c r="K959" i="15"/>
  <c r="F960" i="15"/>
  <c r="K960" i="15"/>
  <c r="F961" i="15"/>
  <c r="K961" i="15"/>
  <c r="F962" i="15"/>
  <c r="K962" i="15"/>
  <c r="F963" i="15"/>
  <c r="K963" i="15"/>
  <c r="F964" i="15"/>
  <c r="K964" i="15"/>
  <c r="F965" i="15"/>
  <c r="K965" i="15"/>
  <c r="F966" i="15"/>
  <c r="K966" i="15"/>
  <c r="F967" i="15"/>
  <c r="K967" i="15"/>
  <c r="F968" i="15"/>
  <c r="K968" i="15"/>
  <c r="F969" i="15"/>
  <c r="K969" i="15"/>
  <c r="F970" i="15"/>
  <c r="K970" i="15"/>
  <c r="F971" i="15"/>
  <c r="K971" i="15"/>
  <c r="F972" i="15"/>
  <c r="K972" i="15"/>
  <c r="F973" i="15"/>
  <c r="K973" i="15"/>
  <c r="F974" i="15"/>
  <c r="K974" i="15"/>
  <c r="F975" i="15"/>
  <c r="K975" i="15"/>
  <c r="F976" i="15"/>
  <c r="K976" i="15"/>
  <c r="F977" i="15"/>
  <c r="K977" i="15"/>
  <c r="F978" i="15"/>
  <c r="K978" i="15"/>
  <c r="F979" i="15"/>
  <c r="K979" i="15"/>
  <c r="F980" i="15"/>
  <c r="K980" i="15"/>
  <c r="F981" i="15"/>
  <c r="K981" i="15"/>
  <c r="F982" i="15"/>
  <c r="K982" i="15"/>
  <c r="F983" i="15"/>
  <c r="K983" i="15"/>
  <c r="F984" i="15"/>
  <c r="K984" i="15"/>
  <c r="F985" i="15"/>
  <c r="K985" i="15"/>
  <c r="F986" i="15"/>
  <c r="K986" i="15"/>
  <c r="F987" i="15"/>
  <c r="K987" i="15"/>
  <c r="F988" i="15"/>
  <c r="K988" i="15"/>
  <c r="F989" i="15"/>
  <c r="K989" i="15"/>
  <c r="F990" i="15"/>
  <c r="K990" i="15"/>
  <c r="F991" i="15"/>
  <c r="K991" i="15"/>
  <c r="F992" i="15"/>
  <c r="K992" i="15"/>
  <c r="F993" i="15"/>
  <c r="K993" i="15"/>
  <c r="F994" i="15"/>
  <c r="K994" i="15"/>
  <c r="F995" i="15"/>
  <c r="K995" i="15"/>
  <c r="F996" i="15"/>
  <c r="K996" i="15"/>
  <c r="F997" i="15"/>
  <c r="K997" i="15"/>
  <c r="F998" i="15"/>
  <c r="K998" i="15"/>
  <c r="F999" i="15"/>
  <c r="K999" i="15"/>
  <c r="F1000" i="15"/>
  <c r="K1000" i="15"/>
  <c r="F1001" i="15"/>
  <c r="K1001" i="15"/>
  <c r="F1002" i="15"/>
  <c r="K1002" i="15"/>
  <c r="F1003" i="15"/>
  <c r="K1003" i="15"/>
  <c r="F1004" i="15"/>
  <c r="K1004" i="15"/>
  <c r="F1005" i="15"/>
  <c r="K1005" i="15"/>
  <c r="F1006" i="15"/>
  <c r="K1006" i="15"/>
  <c r="F1007" i="15"/>
  <c r="K1007" i="15"/>
  <c r="F1008" i="15"/>
  <c r="K1008" i="15"/>
  <c r="F1009" i="15"/>
  <c r="K1009" i="15"/>
  <c r="F1010" i="15"/>
  <c r="K1010" i="15"/>
  <c r="F1011" i="15"/>
  <c r="K1011" i="15"/>
  <c r="F1012" i="15"/>
  <c r="K1012" i="15"/>
  <c r="F1013" i="15"/>
  <c r="K1013" i="15"/>
  <c r="F1014" i="15"/>
  <c r="K1014" i="15"/>
  <c r="F1015" i="15"/>
  <c r="K1015" i="15"/>
  <c r="F1016" i="15"/>
  <c r="K1016" i="15"/>
  <c r="F1017" i="15"/>
  <c r="K1017" i="15"/>
  <c r="F1018" i="15"/>
  <c r="K1018" i="15"/>
  <c r="F1019" i="15"/>
  <c r="K1019" i="15"/>
  <c r="F1020" i="15"/>
  <c r="K1020" i="15"/>
  <c r="F1021" i="15"/>
  <c r="K1021" i="15"/>
  <c r="F1022" i="15"/>
  <c r="K1022" i="15"/>
  <c r="F1023" i="15"/>
  <c r="K1023" i="15"/>
  <c r="F1024" i="15"/>
  <c r="K1024" i="15"/>
  <c r="F1025" i="15"/>
  <c r="K1025" i="15"/>
  <c r="F1026" i="15"/>
  <c r="K1026" i="15"/>
  <c r="F1027" i="15"/>
  <c r="K1027" i="15"/>
  <c r="F1028" i="15"/>
  <c r="K1028" i="15"/>
  <c r="F1029" i="15"/>
  <c r="K1029" i="15"/>
  <c r="F1030" i="15"/>
  <c r="K1030" i="15"/>
  <c r="F1031" i="15"/>
  <c r="K1031" i="15"/>
  <c r="F1032" i="15"/>
  <c r="K1032" i="15"/>
  <c r="F1033" i="15"/>
  <c r="K1033" i="15"/>
  <c r="F1034" i="15"/>
  <c r="K1034" i="15"/>
  <c r="F1035" i="15"/>
  <c r="K1035" i="15"/>
  <c r="F1036" i="15"/>
  <c r="K1036" i="15"/>
  <c r="F1037" i="15"/>
  <c r="K1037" i="15"/>
  <c r="F1038" i="15"/>
  <c r="K1038" i="15"/>
  <c r="F1039" i="15"/>
  <c r="K1039" i="15"/>
  <c r="F1040" i="15"/>
  <c r="K1040" i="15"/>
  <c r="F1041" i="15"/>
  <c r="K1041" i="15"/>
  <c r="F1042" i="15"/>
  <c r="K1042" i="15"/>
  <c r="F1043" i="15"/>
  <c r="K1043" i="15"/>
  <c r="F1044" i="15"/>
  <c r="K1044" i="15"/>
  <c r="F1045" i="15"/>
  <c r="K1045" i="15"/>
  <c r="F1046" i="15"/>
  <c r="K1046" i="15"/>
  <c r="F1047" i="15"/>
  <c r="K1047" i="15"/>
  <c r="F1048" i="15"/>
  <c r="K1048" i="15"/>
  <c r="F1049" i="15"/>
  <c r="K1049" i="15"/>
  <c r="F1050" i="15"/>
  <c r="K1050" i="15"/>
  <c r="F1051" i="15"/>
  <c r="K1051" i="15"/>
  <c r="F1052" i="15"/>
  <c r="K1052" i="15"/>
  <c r="F1053" i="15"/>
  <c r="K1053" i="15"/>
  <c r="F1054" i="15"/>
  <c r="K1054" i="15"/>
  <c r="F1055" i="15"/>
  <c r="K1055" i="15"/>
  <c r="F1056" i="15"/>
  <c r="K1056" i="15"/>
  <c r="F1057" i="15"/>
  <c r="K1057" i="15"/>
  <c r="F1058" i="15"/>
  <c r="K1058" i="15"/>
  <c r="F1059" i="15"/>
  <c r="K1059" i="15"/>
  <c r="F1060" i="15"/>
  <c r="K1060" i="15"/>
  <c r="F1061" i="15"/>
  <c r="K1061" i="15"/>
  <c r="F1062" i="15"/>
  <c r="K1062" i="15"/>
  <c r="F1063" i="15"/>
  <c r="K1063" i="15"/>
  <c r="F1064" i="15"/>
  <c r="K1064" i="15"/>
  <c r="F1065" i="15"/>
  <c r="K1065" i="15"/>
  <c r="F1066" i="15"/>
  <c r="K1066" i="15"/>
  <c r="F1067" i="15"/>
  <c r="K1067" i="15"/>
  <c r="F1068" i="15"/>
  <c r="K1068" i="15"/>
  <c r="F1069" i="15"/>
  <c r="K1069" i="15"/>
  <c r="F1070" i="15"/>
  <c r="K1070" i="15"/>
  <c r="F1071" i="15"/>
  <c r="K1071" i="15"/>
  <c r="F1072" i="15"/>
  <c r="K1072" i="15"/>
  <c r="F1073" i="15"/>
  <c r="K1073" i="15"/>
  <c r="F1074" i="15"/>
  <c r="K1074" i="15"/>
  <c r="F1075" i="15"/>
  <c r="K1075" i="15"/>
  <c r="F1076" i="15"/>
  <c r="K1076" i="15"/>
  <c r="F1077" i="15"/>
  <c r="K1077" i="15"/>
  <c r="F1078" i="15"/>
  <c r="K1078" i="15"/>
  <c r="F1079" i="15"/>
  <c r="K1079" i="15"/>
  <c r="F1080" i="15"/>
  <c r="K1080" i="15"/>
  <c r="F1081" i="15"/>
  <c r="K1081" i="15"/>
  <c r="F1082" i="15"/>
  <c r="K1082" i="15"/>
  <c r="F1083" i="15"/>
  <c r="K1083" i="15"/>
  <c r="F1084" i="15"/>
  <c r="K1084" i="15"/>
  <c r="F1085" i="15"/>
  <c r="K1085" i="15"/>
  <c r="F1086" i="15"/>
  <c r="K1086" i="15"/>
  <c r="F1087" i="15"/>
  <c r="K1087" i="15"/>
  <c r="F1088" i="15"/>
  <c r="K1088" i="15"/>
  <c r="F1089" i="15"/>
  <c r="K1089" i="15"/>
  <c r="F1090" i="15"/>
  <c r="K1090" i="15"/>
  <c r="F1091" i="15"/>
  <c r="K1091" i="15"/>
  <c r="F1092" i="15"/>
  <c r="K1092" i="15"/>
  <c r="F1093" i="15"/>
  <c r="K1093" i="15"/>
  <c r="F1094" i="15"/>
  <c r="K1094" i="15"/>
  <c r="F1095" i="15"/>
  <c r="K1095" i="15"/>
  <c r="F1096" i="15"/>
  <c r="K1096" i="15"/>
  <c r="F1097" i="15"/>
  <c r="K1097" i="15"/>
  <c r="F1098" i="15"/>
  <c r="K1098" i="15"/>
  <c r="F1099" i="15"/>
  <c r="K1099" i="15"/>
  <c r="F1100" i="15"/>
  <c r="K1100" i="15"/>
  <c r="F1101" i="15"/>
  <c r="K1101" i="15"/>
  <c r="F1102" i="15"/>
  <c r="K1102" i="15"/>
  <c r="F1103" i="15"/>
  <c r="K1103" i="15"/>
  <c r="F1104" i="15"/>
  <c r="K1104" i="15"/>
  <c r="F1105" i="15"/>
  <c r="K1105" i="15"/>
  <c r="F1106" i="15"/>
  <c r="K1106" i="15"/>
  <c r="F1107" i="15"/>
  <c r="K1107" i="15"/>
  <c r="F1108" i="15"/>
  <c r="K1108" i="15"/>
  <c r="F1109" i="15"/>
  <c r="K1109" i="15"/>
  <c r="F1110" i="15"/>
  <c r="K1110" i="15"/>
  <c r="F1111" i="15"/>
  <c r="K1111" i="15"/>
  <c r="F1112" i="15"/>
  <c r="K1112" i="15"/>
  <c r="F1113" i="15"/>
  <c r="K1113" i="15"/>
  <c r="F1114" i="15"/>
  <c r="K1114" i="15"/>
  <c r="F1115" i="15"/>
  <c r="K1115" i="15"/>
  <c r="F1116" i="15"/>
  <c r="K1116" i="15"/>
  <c r="F1117" i="15"/>
  <c r="K1117" i="15"/>
  <c r="F1118" i="15"/>
  <c r="K1118" i="15"/>
  <c r="F1119" i="15"/>
  <c r="K1119" i="15"/>
  <c r="F1120" i="15"/>
  <c r="K1120" i="15"/>
  <c r="F1121" i="15"/>
  <c r="K1121" i="15"/>
  <c r="F1122" i="15"/>
  <c r="K1122" i="15"/>
  <c r="F1123" i="15"/>
  <c r="K1123" i="15"/>
  <c r="F1124" i="15"/>
  <c r="K1124" i="15"/>
  <c r="F1125" i="15"/>
  <c r="K1125" i="15"/>
  <c r="F1126" i="15"/>
  <c r="K1126" i="15"/>
  <c r="F1127" i="15"/>
  <c r="K1127" i="15"/>
  <c r="F1128" i="15"/>
  <c r="K1128" i="15"/>
  <c r="F1129" i="15"/>
  <c r="K1129" i="15"/>
  <c r="F1130" i="15"/>
  <c r="K1130" i="15"/>
  <c r="F1131" i="15"/>
  <c r="K1131" i="15"/>
  <c r="F1132" i="15"/>
  <c r="K1132" i="15"/>
  <c r="F1133" i="15"/>
  <c r="K1133" i="15"/>
  <c r="F1134" i="15"/>
  <c r="K1134" i="15"/>
  <c r="F1135" i="15"/>
  <c r="K1135" i="15"/>
  <c r="F1136" i="15"/>
  <c r="K1136" i="15"/>
  <c r="F1137" i="15"/>
  <c r="K1137" i="15"/>
  <c r="F1138" i="15"/>
  <c r="K1138" i="15"/>
  <c r="F1139" i="15"/>
  <c r="K1139" i="15"/>
  <c r="F1140" i="15"/>
  <c r="K1140" i="15"/>
  <c r="F1141" i="15"/>
  <c r="K1141" i="15"/>
  <c r="F1142" i="15"/>
  <c r="K1142" i="15"/>
  <c r="F1143" i="15"/>
  <c r="K1143" i="15"/>
  <c r="F1144" i="15"/>
  <c r="K1144" i="15"/>
  <c r="F1145" i="15"/>
  <c r="K1145" i="15"/>
  <c r="F1146" i="15"/>
  <c r="K1146" i="15"/>
  <c r="F1147" i="15"/>
  <c r="K1147" i="15"/>
  <c r="F1148" i="15"/>
  <c r="K1148" i="15"/>
  <c r="F1149" i="15"/>
  <c r="K1149" i="15"/>
  <c r="F1150" i="15"/>
  <c r="K1150" i="15"/>
  <c r="F1151" i="15"/>
  <c r="K1151" i="15"/>
  <c r="F1152" i="15"/>
  <c r="K1152" i="15"/>
  <c r="F1153" i="15"/>
  <c r="K1153" i="15"/>
  <c r="F1154" i="15"/>
  <c r="K1154" i="15"/>
  <c r="F1155" i="15"/>
  <c r="K1155" i="15"/>
  <c r="F1156" i="15"/>
  <c r="K1156" i="15"/>
  <c r="F1157" i="15"/>
  <c r="K1157" i="15"/>
  <c r="F1158" i="15"/>
  <c r="K1158" i="15"/>
  <c r="F1159" i="15"/>
  <c r="K1159" i="15"/>
  <c r="F1160" i="15"/>
  <c r="K1160" i="15"/>
  <c r="F1161" i="15"/>
  <c r="K1161" i="15"/>
  <c r="F1162" i="15"/>
  <c r="K1162" i="15"/>
  <c r="F1163" i="15"/>
  <c r="K1163" i="15"/>
  <c r="F1164" i="15"/>
  <c r="K1164" i="15"/>
  <c r="F1165" i="15"/>
  <c r="K1165" i="15"/>
  <c r="F1166" i="15"/>
  <c r="K1166" i="15"/>
  <c r="F1167" i="15"/>
  <c r="K1167" i="15"/>
  <c r="F1168" i="15"/>
  <c r="K1168" i="15"/>
  <c r="F1169" i="15"/>
  <c r="K1169" i="15"/>
  <c r="F1170" i="15"/>
  <c r="K1170" i="15"/>
  <c r="F1171" i="15"/>
  <c r="K1171" i="15"/>
  <c r="F1172" i="15"/>
  <c r="K1172" i="15"/>
  <c r="F1173" i="15"/>
  <c r="K1173" i="15"/>
  <c r="F1174" i="15"/>
  <c r="K1174" i="15"/>
  <c r="F1175" i="15"/>
  <c r="K1175" i="15"/>
  <c r="F1176" i="15"/>
  <c r="K1176" i="15"/>
  <c r="F1177" i="15"/>
  <c r="K1177" i="15"/>
  <c r="F1178" i="15"/>
  <c r="K1178" i="15"/>
  <c r="F1179" i="15"/>
  <c r="K1179" i="15"/>
  <c r="F1180" i="15"/>
  <c r="K1180" i="15"/>
  <c r="F1181" i="15"/>
  <c r="K1181" i="15"/>
  <c r="F1182" i="15"/>
  <c r="K1182" i="15"/>
  <c r="F1183" i="15"/>
  <c r="K1183" i="15"/>
  <c r="F1184" i="15"/>
  <c r="K1184" i="15"/>
  <c r="F1185" i="15"/>
  <c r="K1185" i="15"/>
  <c r="F1186" i="15"/>
  <c r="K1186" i="15"/>
  <c r="F1187" i="15"/>
  <c r="K1187" i="15"/>
  <c r="F1188" i="15"/>
  <c r="K1188" i="15"/>
  <c r="F1189" i="15"/>
  <c r="K1189" i="15"/>
  <c r="F1190" i="15"/>
  <c r="K1190" i="15"/>
  <c r="F1191" i="15"/>
  <c r="K1191" i="15"/>
  <c r="F1192" i="15"/>
  <c r="K1192" i="15"/>
  <c r="F1193" i="15"/>
  <c r="K1193" i="15"/>
  <c r="F1194" i="15"/>
  <c r="K1194" i="15"/>
  <c r="F1195" i="15"/>
  <c r="K1195" i="15"/>
  <c r="F1196" i="15"/>
  <c r="K1196" i="15"/>
  <c r="F1197" i="15"/>
  <c r="K1197" i="15"/>
  <c r="F1198" i="15"/>
  <c r="K1198" i="15"/>
  <c r="F1199" i="15"/>
  <c r="K1199" i="15"/>
  <c r="F1200" i="15"/>
  <c r="K1200" i="15"/>
  <c r="F1201" i="15"/>
  <c r="K1201" i="15"/>
  <c r="F1202" i="15"/>
  <c r="K1202" i="15"/>
  <c r="F1203" i="15"/>
  <c r="K1203" i="15"/>
  <c r="F1204" i="15"/>
  <c r="K1204" i="15"/>
  <c r="F1205" i="15"/>
  <c r="K1205" i="15"/>
  <c r="F1206" i="15"/>
  <c r="K1206" i="15"/>
  <c r="F1207" i="15"/>
  <c r="K1207" i="15"/>
  <c r="F1208" i="15"/>
  <c r="K1208" i="15"/>
  <c r="F1209" i="15"/>
  <c r="K1209" i="15"/>
  <c r="F1210" i="15"/>
  <c r="K1210" i="15"/>
  <c r="F1211" i="15"/>
  <c r="K1211" i="15"/>
  <c r="F1212" i="15"/>
  <c r="K1212" i="15"/>
  <c r="F1213" i="15"/>
  <c r="K1213" i="15"/>
  <c r="F1214" i="15"/>
  <c r="K1214" i="15"/>
  <c r="F1215" i="15"/>
  <c r="K1215" i="15"/>
  <c r="F1216" i="15"/>
  <c r="K1216" i="15"/>
  <c r="F1217" i="15"/>
  <c r="K1217" i="15"/>
  <c r="F1218" i="15"/>
  <c r="K1218" i="15"/>
  <c r="F1219" i="15"/>
  <c r="K1219" i="15"/>
  <c r="F1220" i="15"/>
  <c r="K1220" i="15"/>
  <c r="F1221" i="15"/>
  <c r="K1221" i="15"/>
  <c r="F1222" i="15"/>
  <c r="K1222" i="15"/>
  <c r="F1223" i="15"/>
  <c r="K1223" i="15"/>
  <c r="F1224" i="15"/>
  <c r="K1224" i="15"/>
  <c r="F1225" i="15"/>
  <c r="K1225" i="15"/>
  <c r="F1226" i="15"/>
  <c r="K1226" i="15"/>
  <c r="F1227" i="15"/>
  <c r="K1227" i="15"/>
  <c r="F1228" i="15"/>
  <c r="K1228" i="15"/>
  <c r="F1229" i="15"/>
  <c r="K1229" i="15"/>
  <c r="F1230" i="15"/>
  <c r="K1230" i="15"/>
  <c r="F1231" i="15"/>
  <c r="K1231" i="15"/>
  <c r="F1232" i="15"/>
  <c r="K1232" i="15"/>
  <c r="F1233" i="15"/>
  <c r="K1233" i="15"/>
  <c r="F1234" i="15"/>
  <c r="K1234" i="15"/>
  <c r="F1235" i="15"/>
  <c r="K1235" i="15"/>
  <c r="F1236" i="15"/>
  <c r="K1236" i="15"/>
  <c r="F1237" i="15"/>
  <c r="K1237" i="15"/>
  <c r="F1238" i="15"/>
  <c r="K1238" i="15"/>
  <c r="F1239" i="15"/>
  <c r="K1239" i="15"/>
  <c r="F1240" i="15"/>
  <c r="K1240" i="15"/>
  <c r="F1241" i="15"/>
  <c r="K1241" i="15"/>
  <c r="F1242" i="15"/>
  <c r="K1242" i="15"/>
  <c r="F1243" i="15"/>
  <c r="K1243" i="15"/>
  <c r="F1244" i="15"/>
  <c r="K1244" i="15"/>
  <c r="F1245" i="15"/>
  <c r="K1245" i="15"/>
  <c r="F1246" i="15"/>
  <c r="K1246" i="15"/>
  <c r="F1247" i="15"/>
  <c r="K1247" i="15"/>
  <c r="F1248" i="15"/>
  <c r="K1248" i="15"/>
  <c r="F1249" i="15"/>
  <c r="K1249" i="15"/>
  <c r="F1250" i="15"/>
  <c r="K1250" i="15"/>
  <c r="F1251" i="15"/>
  <c r="K1251" i="15"/>
  <c r="F1252" i="15"/>
  <c r="K1252" i="15"/>
  <c r="F1253" i="15"/>
  <c r="K1253" i="15"/>
  <c r="F1254" i="15"/>
  <c r="K1254" i="15"/>
  <c r="F1255" i="15"/>
  <c r="K1255" i="15"/>
  <c r="F1256" i="15"/>
  <c r="K1256" i="15"/>
  <c r="F1257" i="15"/>
  <c r="K1257" i="15"/>
  <c r="F1258" i="15"/>
  <c r="K1258" i="15"/>
  <c r="F1259" i="15"/>
  <c r="K1259" i="15"/>
  <c r="F1260" i="15"/>
  <c r="K1260" i="15"/>
  <c r="F1261" i="15"/>
  <c r="K1261" i="15"/>
  <c r="F1262" i="15"/>
  <c r="K1262" i="15"/>
  <c r="F1263" i="15"/>
  <c r="K1263" i="15"/>
  <c r="F1264" i="15"/>
  <c r="K1264" i="15"/>
  <c r="F1265" i="15"/>
  <c r="K1265" i="15"/>
  <c r="F1266" i="15"/>
  <c r="K1266" i="15"/>
  <c r="F1267" i="15"/>
  <c r="K1267" i="15"/>
  <c r="F1268" i="15"/>
  <c r="K1268" i="15"/>
  <c r="F1269" i="15"/>
  <c r="K1269" i="15"/>
  <c r="F1270" i="15"/>
  <c r="K1270" i="15"/>
  <c r="F1271" i="15"/>
  <c r="K1271" i="15"/>
  <c r="F1272" i="15"/>
  <c r="K1272" i="15"/>
  <c r="F1273" i="15"/>
  <c r="K1273" i="15"/>
  <c r="F1274" i="15"/>
  <c r="K1274" i="15"/>
  <c r="F1275" i="15"/>
  <c r="K1275" i="15"/>
  <c r="F1276" i="15"/>
  <c r="K1276" i="15"/>
  <c r="F1277" i="15"/>
  <c r="K1277" i="15"/>
  <c r="F1278" i="15"/>
  <c r="K1278" i="15"/>
  <c r="F1279" i="15"/>
  <c r="K1279" i="15"/>
  <c r="F1280" i="15"/>
  <c r="K1280" i="15"/>
  <c r="F1281" i="15"/>
  <c r="K1281" i="15"/>
  <c r="F1282" i="15"/>
  <c r="K1282" i="15"/>
  <c r="F1283" i="15"/>
  <c r="K1283" i="15"/>
  <c r="F1284" i="15"/>
  <c r="K1284" i="15"/>
  <c r="F1285" i="15"/>
  <c r="K1285" i="15"/>
  <c r="F1286" i="15"/>
  <c r="K1286" i="15"/>
  <c r="F1287" i="15"/>
  <c r="K1287" i="15"/>
  <c r="F1288" i="15"/>
  <c r="K1288" i="15"/>
  <c r="F1289" i="15"/>
  <c r="K1289" i="15"/>
  <c r="F1290" i="15"/>
  <c r="K1290" i="15"/>
  <c r="F1291" i="15"/>
  <c r="K1291" i="15"/>
  <c r="F1292" i="15"/>
  <c r="K1292" i="15"/>
  <c r="F1293" i="15"/>
  <c r="K1293" i="15"/>
  <c r="F1294" i="15"/>
  <c r="K1294" i="15"/>
  <c r="F1295" i="15"/>
  <c r="K1295" i="15"/>
  <c r="F1296" i="15"/>
  <c r="K1296" i="15"/>
  <c r="F1297" i="15"/>
  <c r="K1297" i="15"/>
  <c r="F1298" i="15"/>
  <c r="K1298" i="15"/>
  <c r="F1299" i="15"/>
  <c r="K1299" i="15"/>
  <c r="F1300" i="15"/>
  <c r="K1300" i="15"/>
  <c r="F1301" i="15"/>
  <c r="K1301" i="15"/>
  <c r="F1302" i="15"/>
  <c r="K1302" i="15"/>
  <c r="F1303" i="15"/>
  <c r="K1303" i="15"/>
  <c r="F1304" i="15"/>
  <c r="K1304" i="15"/>
  <c r="F1305" i="15"/>
  <c r="K1305" i="15"/>
  <c r="F1306" i="15"/>
  <c r="K1306" i="15"/>
  <c r="F1307" i="15"/>
  <c r="K1307" i="15"/>
  <c r="F1308" i="15"/>
  <c r="K1308" i="15"/>
  <c r="F1309" i="15"/>
  <c r="K1309" i="15"/>
  <c r="F1310" i="15"/>
  <c r="K1310" i="15"/>
  <c r="F1311" i="15"/>
  <c r="K1311" i="15"/>
  <c r="F1312" i="15"/>
  <c r="K1312" i="15"/>
  <c r="F1313" i="15"/>
  <c r="K1313" i="15"/>
  <c r="F1314" i="15"/>
  <c r="K1314" i="15"/>
  <c r="F1315" i="15"/>
  <c r="K1315" i="15"/>
  <c r="F1316" i="15"/>
  <c r="K1316" i="15"/>
  <c r="F1317" i="15"/>
  <c r="K1317" i="15"/>
  <c r="F1318" i="15"/>
  <c r="K1318" i="15"/>
  <c r="F1319" i="15"/>
  <c r="K1319" i="15"/>
  <c r="F1320" i="15"/>
  <c r="K1320" i="15"/>
  <c r="F1321" i="15"/>
  <c r="K1321" i="15"/>
  <c r="F1322" i="15"/>
  <c r="K1322" i="15"/>
  <c r="F1323" i="15"/>
  <c r="K1323" i="15"/>
  <c r="F1324" i="15"/>
  <c r="K1324" i="15"/>
  <c r="F1325" i="15"/>
  <c r="K1325" i="15"/>
  <c r="F1326" i="15"/>
  <c r="K1326" i="15"/>
  <c r="F1327" i="15"/>
  <c r="K1327" i="15"/>
  <c r="F1328" i="15"/>
  <c r="K1328" i="15"/>
  <c r="F1329" i="15"/>
  <c r="K1329" i="15"/>
  <c r="F1330" i="15"/>
  <c r="K1330" i="15"/>
  <c r="F1331" i="15"/>
  <c r="K1331" i="15"/>
  <c r="F1332" i="15"/>
  <c r="K1332" i="15"/>
  <c r="F1333" i="15"/>
  <c r="K1333" i="15"/>
  <c r="F1334" i="15"/>
  <c r="K1334" i="15"/>
  <c r="F1335" i="15"/>
  <c r="K1335" i="15"/>
  <c r="F1336" i="15"/>
  <c r="K1336" i="15"/>
  <c r="F1337" i="15"/>
  <c r="K1337" i="15"/>
  <c r="F1338" i="15"/>
  <c r="K1338" i="15"/>
  <c r="F1339" i="15"/>
  <c r="K1339" i="15"/>
  <c r="F1340" i="15"/>
  <c r="K1340" i="15"/>
  <c r="F1341" i="15"/>
  <c r="K1341" i="15"/>
  <c r="F1342" i="15"/>
  <c r="K1342" i="15"/>
  <c r="F1343" i="15"/>
  <c r="K1343" i="15"/>
  <c r="F1344" i="15"/>
  <c r="K1344" i="15"/>
  <c r="F1345" i="15"/>
  <c r="K1345" i="15"/>
  <c r="F1346" i="15"/>
  <c r="K1346" i="15"/>
  <c r="F1347" i="15"/>
  <c r="K1347" i="15"/>
  <c r="F1348" i="15"/>
  <c r="K1348" i="15"/>
  <c r="F1349" i="15"/>
  <c r="K1349" i="15"/>
  <c r="F1350" i="15"/>
  <c r="K1350" i="15"/>
  <c r="F1351" i="15"/>
  <c r="K1351" i="15"/>
  <c r="F1352" i="15"/>
  <c r="K1352" i="15"/>
  <c r="F1353" i="15"/>
  <c r="K1353" i="15"/>
  <c r="F1354" i="15"/>
  <c r="K1354" i="15"/>
  <c r="F1355" i="15"/>
  <c r="K1355" i="15"/>
  <c r="F1356" i="15"/>
  <c r="K1356" i="15"/>
  <c r="F1357" i="15"/>
  <c r="K1357" i="15"/>
  <c r="F1358" i="15"/>
  <c r="K1358" i="15"/>
  <c r="F1359" i="15"/>
  <c r="K1359" i="15"/>
  <c r="F1360" i="15"/>
  <c r="K1360" i="15"/>
  <c r="F1361" i="15"/>
  <c r="K1361" i="15"/>
  <c r="F1362" i="15"/>
  <c r="K1362" i="15"/>
  <c r="F1363" i="15"/>
  <c r="K1363" i="15"/>
  <c r="F1364" i="15"/>
  <c r="K1364" i="15"/>
  <c r="F1365" i="15"/>
  <c r="K1365" i="15"/>
  <c r="F1366" i="15"/>
  <c r="K1366" i="15"/>
  <c r="F1367" i="15"/>
  <c r="K1367" i="15"/>
  <c r="F1368" i="15"/>
  <c r="K1368" i="15"/>
  <c r="F1369" i="15"/>
  <c r="K1369" i="15"/>
  <c r="F1370" i="15"/>
  <c r="K1370" i="15"/>
  <c r="F1371" i="15"/>
  <c r="K1371" i="15"/>
  <c r="F1372" i="15"/>
  <c r="K1372" i="15"/>
  <c r="F1373" i="15"/>
  <c r="K1373" i="15"/>
  <c r="F1374" i="15"/>
  <c r="K1374" i="15"/>
  <c r="F1375" i="15"/>
  <c r="K1375" i="15"/>
  <c r="F1376" i="15"/>
  <c r="K1376" i="15"/>
  <c r="F1377" i="15"/>
  <c r="K1377" i="15"/>
  <c r="F1378" i="15"/>
  <c r="K1378" i="15"/>
  <c r="F1379" i="15"/>
  <c r="K1379" i="15"/>
  <c r="F1380" i="15"/>
  <c r="K1380" i="15"/>
  <c r="F1381" i="15"/>
  <c r="K1381" i="15"/>
  <c r="F1382" i="15"/>
  <c r="K1382" i="15"/>
  <c r="F1383" i="15"/>
  <c r="K1383" i="15"/>
  <c r="F1384" i="15"/>
  <c r="K1384" i="15"/>
  <c r="F1385" i="15"/>
  <c r="K1385" i="15"/>
  <c r="F1386" i="15"/>
  <c r="K1386" i="15"/>
  <c r="F1387" i="15"/>
  <c r="K1387" i="15"/>
  <c r="F1388" i="15"/>
  <c r="K1388" i="15"/>
  <c r="F1389" i="15"/>
  <c r="K1389" i="15"/>
  <c r="F1390" i="15"/>
  <c r="K1390" i="15"/>
  <c r="F1391" i="15"/>
  <c r="K1391" i="15"/>
  <c r="F1392" i="15"/>
  <c r="K1392" i="15"/>
  <c r="F1393" i="15"/>
  <c r="K1393" i="15"/>
  <c r="F1394" i="15"/>
  <c r="K1394" i="15"/>
  <c r="F1395" i="15"/>
  <c r="K1395" i="15"/>
  <c r="F1396" i="15"/>
  <c r="K1396" i="15"/>
  <c r="F1397" i="15"/>
  <c r="K1397" i="15"/>
  <c r="F1398" i="15"/>
  <c r="K1398" i="15"/>
  <c r="F1399" i="15"/>
  <c r="K1399" i="15"/>
  <c r="F1400" i="15"/>
  <c r="K1400" i="15"/>
  <c r="F1401" i="15"/>
  <c r="K1401" i="15"/>
  <c r="F1402" i="15"/>
  <c r="K1402" i="15"/>
  <c r="F1403" i="15"/>
  <c r="K1403" i="15"/>
  <c r="F1404" i="15"/>
  <c r="K1404" i="15"/>
  <c r="F1405" i="15"/>
  <c r="K1405" i="15"/>
  <c r="F1406" i="15"/>
  <c r="K1406" i="15"/>
  <c r="F1407" i="15"/>
  <c r="K1407" i="15"/>
  <c r="F1408" i="15"/>
  <c r="K1408" i="15"/>
  <c r="F1409" i="15"/>
  <c r="K1409" i="15"/>
  <c r="F1410" i="15"/>
  <c r="K1410" i="15"/>
  <c r="F1411" i="15"/>
  <c r="K1411" i="15"/>
  <c r="F1412" i="15"/>
  <c r="K1412" i="15"/>
  <c r="F1413" i="15"/>
  <c r="K1413" i="15"/>
  <c r="F1414" i="15"/>
  <c r="K1414" i="15"/>
  <c r="F1415" i="15"/>
  <c r="K1415" i="15"/>
  <c r="F1416" i="15"/>
  <c r="K1416" i="15"/>
  <c r="F1417" i="15"/>
  <c r="K1417" i="15"/>
  <c r="F1418" i="15"/>
  <c r="K1418" i="15"/>
  <c r="F1419" i="15"/>
  <c r="K1419" i="15"/>
  <c r="F1420" i="15"/>
  <c r="K1420" i="15"/>
  <c r="F1421" i="15"/>
  <c r="K1421" i="15"/>
  <c r="F1422" i="15"/>
  <c r="K1422" i="15"/>
  <c r="F1423" i="15"/>
  <c r="K1423" i="15"/>
  <c r="F1424" i="15"/>
  <c r="K1424" i="15"/>
  <c r="F1425" i="15"/>
  <c r="K1425" i="15"/>
  <c r="F1426" i="15"/>
  <c r="K1426" i="15"/>
  <c r="F1427" i="15"/>
  <c r="K1427" i="15"/>
  <c r="F1428" i="15"/>
  <c r="K1428" i="15"/>
  <c r="F1429" i="15"/>
  <c r="K1429" i="15"/>
  <c r="F1430" i="15"/>
  <c r="K1430" i="15"/>
  <c r="F1431" i="15"/>
  <c r="K1431" i="15"/>
  <c r="F1432" i="15"/>
  <c r="K1432" i="15"/>
  <c r="F1433" i="15"/>
  <c r="K1433" i="15"/>
  <c r="F1434" i="15"/>
  <c r="K1434" i="15"/>
  <c r="F1435" i="15"/>
  <c r="K1435" i="15"/>
  <c r="F1436" i="15"/>
  <c r="K1436" i="15"/>
  <c r="F1437" i="15"/>
  <c r="K1437" i="15"/>
  <c r="F1438" i="15"/>
  <c r="K1438" i="15"/>
  <c r="F1439" i="15"/>
  <c r="K1439" i="15"/>
  <c r="F1440" i="15"/>
  <c r="K1440" i="15"/>
  <c r="F1441" i="15"/>
  <c r="K1441" i="15"/>
  <c r="F1442" i="15"/>
  <c r="K1442" i="15"/>
  <c r="F1443" i="15"/>
  <c r="K1443" i="15"/>
  <c r="F1444" i="15"/>
  <c r="K1444" i="15"/>
  <c r="F1445" i="15"/>
  <c r="K1445" i="15"/>
  <c r="F1446" i="15"/>
  <c r="K1446" i="15"/>
  <c r="F1447" i="15"/>
  <c r="K1447" i="15"/>
  <c r="F1448" i="15"/>
  <c r="K1448" i="15"/>
  <c r="F1449" i="15"/>
  <c r="K1449" i="15"/>
  <c r="F1450" i="15"/>
  <c r="K1450" i="15"/>
  <c r="F1451" i="15"/>
  <c r="K1451" i="15"/>
  <c r="F1452" i="15"/>
  <c r="K1452" i="15"/>
  <c r="F1453" i="15"/>
  <c r="K1453" i="15"/>
  <c r="F1454" i="15"/>
  <c r="K1454" i="15"/>
  <c r="F1455" i="15"/>
  <c r="K1455" i="15"/>
  <c r="F1456" i="15"/>
  <c r="K1456" i="15"/>
  <c r="F1457" i="15"/>
  <c r="K1457" i="15"/>
  <c r="F1458" i="15"/>
  <c r="K1458" i="15"/>
  <c r="F1459" i="15"/>
  <c r="K1459" i="15"/>
  <c r="F1460" i="15"/>
  <c r="K1460" i="15"/>
  <c r="F1461" i="15"/>
  <c r="K1461" i="15"/>
  <c r="F1462" i="15"/>
  <c r="K1462" i="15"/>
  <c r="F1463" i="15"/>
  <c r="K1463" i="15"/>
  <c r="F1464" i="15"/>
  <c r="K1464" i="15"/>
  <c r="F1465" i="15"/>
  <c r="K1465" i="15"/>
  <c r="F1466" i="15"/>
  <c r="K1466" i="15"/>
  <c r="F1467" i="15"/>
  <c r="K1467" i="15"/>
  <c r="F1468" i="15"/>
  <c r="K1468" i="15"/>
  <c r="F1469" i="15"/>
  <c r="K1469" i="15"/>
  <c r="F1470" i="15"/>
  <c r="K1470" i="15"/>
  <c r="F1471" i="15"/>
  <c r="K1471" i="15"/>
  <c r="F1472" i="15"/>
  <c r="K1472" i="15"/>
  <c r="F1473" i="15"/>
  <c r="K1473" i="15"/>
  <c r="F1474" i="15"/>
  <c r="K1474" i="15"/>
  <c r="F1475" i="15"/>
  <c r="K1475" i="15"/>
  <c r="F1476" i="15"/>
  <c r="K1476" i="15"/>
  <c r="F1477" i="15"/>
  <c r="K1477" i="15"/>
  <c r="F1478" i="15"/>
  <c r="K1478" i="15"/>
  <c r="F1479" i="15"/>
  <c r="K1479" i="15"/>
  <c r="F1480" i="15"/>
  <c r="K1480" i="15"/>
  <c r="F1481" i="15"/>
  <c r="K1481" i="15"/>
  <c r="F1482" i="15"/>
  <c r="K1482" i="15"/>
  <c r="F1483" i="15"/>
  <c r="K1483" i="15"/>
  <c r="F1484" i="15"/>
  <c r="K1484" i="15"/>
  <c r="F1485" i="15"/>
  <c r="K1485" i="15"/>
  <c r="F1486" i="15"/>
  <c r="K1486" i="15"/>
  <c r="F1487" i="15"/>
  <c r="K1487" i="15"/>
  <c r="F1488" i="15"/>
  <c r="K1488" i="15"/>
  <c r="F1489" i="15"/>
  <c r="K1489" i="15"/>
  <c r="F1490" i="15"/>
  <c r="K1490" i="15"/>
  <c r="F1491" i="15"/>
  <c r="K1491" i="15"/>
  <c r="F1492" i="15"/>
  <c r="K1492" i="15"/>
  <c r="F1493" i="15"/>
  <c r="K1493" i="15"/>
  <c r="F1494" i="15"/>
  <c r="K1494" i="15"/>
  <c r="F1495" i="15"/>
  <c r="K1495" i="15"/>
  <c r="F1496" i="15"/>
  <c r="K1496" i="15"/>
  <c r="F1497" i="15"/>
  <c r="K1497" i="15"/>
  <c r="F1498" i="15"/>
  <c r="K1498" i="15"/>
  <c r="F1499" i="15"/>
  <c r="K1499" i="15"/>
  <c r="F1500" i="15"/>
  <c r="K1500" i="15"/>
  <c r="F1501" i="15"/>
  <c r="K1501" i="15"/>
  <c r="F1502" i="15"/>
  <c r="K1502" i="15"/>
  <c r="F1503" i="15"/>
  <c r="K1503" i="15"/>
  <c r="F1504" i="15"/>
  <c r="K1504" i="15"/>
  <c r="F1505" i="15"/>
  <c r="K1505" i="15"/>
  <c r="F1506" i="15"/>
  <c r="K1506" i="15"/>
  <c r="F1507" i="15"/>
  <c r="K1507" i="15"/>
  <c r="F1508" i="15"/>
  <c r="K1508" i="15"/>
  <c r="F1509" i="15"/>
  <c r="K1509" i="15"/>
  <c r="F1510" i="15"/>
  <c r="K1510" i="15"/>
  <c r="F1511" i="15"/>
  <c r="K1511" i="15"/>
  <c r="F1512" i="15"/>
  <c r="K1512" i="15"/>
  <c r="F1513" i="15"/>
  <c r="K1513" i="15"/>
  <c r="F1514" i="15"/>
  <c r="K1514" i="15"/>
  <c r="F1515" i="15"/>
  <c r="K1515" i="15"/>
  <c r="F1516" i="15"/>
  <c r="K1516" i="15"/>
  <c r="F1517" i="15"/>
  <c r="K1517" i="15"/>
  <c r="F1518" i="15"/>
  <c r="K1518" i="15"/>
  <c r="F1519" i="15"/>
  <c r="K1519" i="15"/>
  <c r="F1520" i="15"/>
  <c r="K1520" i="15"/>
  <c r="F1521" i="15"/>
  <c r="K1521" i="15"/>
  <c r="F1522" i="15"/>
  <c r="K1522" i="15"/>
  <c r="F1523" i="15"/>
  <c r="K1523" i="15"/>
  <c r="F1524" i="15"/>
  <c r="K1524" i="15"/>
  <c r="F1525" i="15"/>
  <c r="K1525" i="15"/>
  <c r="F1526" i="15"/>
  <c r="K1526" i="15"/>
  <c r="F1527" i="15"/>
  <c r="K1527" i="15"/>
  <c r="F1528" i="15"/>
  <c r="K1528" i="15"/>
  <c r="F1529" i="15"/>
  <c r="K1529" i="15"/>
  <c r="F1530" i="15"/>
  <c r="K1530" i="15"/>
  <c r="F1531" i="15"/>
  <c r="K1531" i="15"/>
  <c r="F1532" i="15"/>
  <c r="K1532" i="15"/>
  <c r="F1533" i="15"/>
  <c r="K1533" i="15"/>
  <c r="F1534" i="15"/>
  <c r="K1534" i="15"/>
  <c r="F1535" i="15"/>
  <c r="K1535" i="15"/>
  <c r="F1536" i="15"/>
  <c r="K1536" i="15"/>
  <c r="F1537" i="15"/>
  <c r="K1537" i="15"/>
  <c r="F1538" i="15"/>
  <c r="K1538" i="15"/>
  <c r="F1539" i="15"/>
  <c r="K1539" i="15"/>
  <c r="F1540" i="15"/>
  <c r="K1540" i="15"/>
  <c r="F1541" i="15"/>
  <c r="K1541" i="15"/>
  <c r="F1542" i="15"/>
  <c r="K1542" i="15"/>
  <c r="F1543" i="15"/>
  <c r="K1543" i="15"/>
  <c r="F1544" i="15"/>
  <c r="K1544" i="15"/>
  <c r="F1545" i="15"/>
  <c r="K1545" i="15"/>
  <c r="F1546" i="15"/>
  <c r="K1546" i="15"/>
  <c r="F1547" i="15"/>
  <c r="K1547" i="15"/>
  <c r="F1548" i="15"/>
  <c r="K1548" i="15"/>
  <c r="F1549" i="15"/>
  <c r="K1549" i="15"/>
  <c r="F1550" i="15"/>
  <c r="K1550" i="15"/>
  <c r="F1551" i="15"/>
  <c r="K1551" i="15"/>
  <c r="F1552" i="15"/>
  <c r="K1552" i="15"/>
  <c r="F1553" i="15"/>
  <c r="K1553" i="15"/>
  <c r="F1554" i="15"/>
  <c r="K1554" i="15"/>
  <c r="F1555" i="15"/>
  <c r="K1555" i="15"/>
  <c r="F1556" i="15"/>
  <c r="K1556" i="15"/>
  <c r="F1557" i="15"/>
  <c r="K1557" i="15"/>
  <c r="F1558" i="15"/>
  <c r="K1558" i="15"/>
  <c r="F1559" i="15"/>
  <c r="K1559" i="15"/>
  <c r="F1560" i="15"/>
  <c r="K1560" i="15"/>
  <c r="F1561" i="15"/>
  <c r="K1561" i="15"/>
  <c r="F1562" i="15"/>
  <c r="K1562" i="15"/>
  <c r="F1563" i="15"/>
  <c r="K1563" i="15"/>
  <c r="F1564" i="15"/>
  <c r="K1564" i="15"/>
  <c r="F1565" i="15"/>
  <c r="K1565" i="15"/>
  <c r="F1566" i="15"/>
  <c r="K1566" i="15"/>
  <c r="F1567" i="15"/>
  <c r="K1567" i="15"/>
  <c r="F1568" i="15"/>
  <c r="K1568" i="15"/>
  <c r="F1569" i="15"/>
  <c r="K1569" i="15"/>
  <c r="F1570" i="15"/>
  <c r="K1570" i="15"/>
  <c r="F1571" i="15"/>
  <c r="K1571" i="15"/>
  <c r="F1572" i="15"/>
  <c r="K1572" i="15"/>
  <c r="F1573" i="15"/>
  <c r="K1573" i="15"/>
  <c r="F1574" i="15"/>
  <c r="K1574" i="15"/>
  <c r="F1575" i="15"/>
  <c r="K1575" i="15"/>
  <c r="F1576" i="15"/>
  <c r="K1576" i="15"/>
  <c r="F1577" i="15"/>
  <c r="K1577" i="15"/>
  <c r="F1578" i="15"/>
  <c r="K1578" i="15"/>
  <c r="F1579" i="15"/>
  <c r="K1579" i="15"/>
  <c r="F1580" i="15"/>
  <c r="K1580" i="15"/>
  <c r="F1581" i="15"/>
  <c r="K1581" i="15"/>
  <c r="F1582" i="15"/>
  <c r="K1582" i="15"/>
  <c r="F1583" i="15"/>
  <c r="K1583" i="15"/>
  <c r="F1584" i="15"/>
  <c r="K1584" i="15"/>
  <c r="F1585" i="15"/>
  <c r="K1585" i="15"/>
  <c r="F1586" i="15"/>
  <c r="K1586" i="15"/>
  <c r="F1587" i="15"/>
  <c r="K1587" i="15"/>
  <c r="F1588" i="15"/>
  <c r="K1588" i="15"/>
  <c r="F1589" i="15"/>
  <c r="K1589" i="15"/>
  <c r="F1590" i="15"/>
  <c r="K1590" i="15"/>
  <c r="F1591" i="15"/>
  <c r="K1591" i="15"/>
  <c r="F1592" i="15"/>
  <c r="K1592" i="15"/>
  <c r="F1593" i="15"/>
  <c r="K1593" i="15"/>
  <c r="F1594" i="15"/>
  <c r="K1594" i="15"/>
  <c r="F1595" i="15"/>
  <c r="K1595" i="15"/>
  <c r="F1596" i="15"/>
  <c r="K1596" i="15"/>
  <c r="F1597" i="15"/>
  <c r="K1597" i="15"/>
  <c r="F1598" i="15"/>
  <c r="K1598" i="15"/>
  <c r="F1599" i="15"/>
  <c r="K1599" i="15"/>
  <c r="F1600" i="15"/>
  <c r="K1600" i="15"/>
  <c r="F1601" i="15"/>
  <c r="K1601" i="15"/>
  <c r="F1602" i="15"/>
  <c r="K1602" i="15"/>
  <c r="F1603" i="15"/>
  <c r="K1603" i="15"/>
  <c r="F1604" i="15"/>
  <c r="K1604" i="15"/>
  <c r="F1605" i="15"/>
  <c r="K1605" i="15"/>
  <c r="F1606" i="15"/>
  <c r="K1606" i="15"/>
  <c r="F1607" i="15"/>
  <c r="K1607" i="15"/>
  <c r="F1608" i="15"/>
  <c r="K1608" i="15"/>
  <c r="F1609" i="15"/>
  <c r="K1609" i="15"/>
  <c r="F1610" i="15"/>
  <c r="K1610" i="15"/>
  <c r="F1611" i="15"/>
  <c r="K1611" i="15"/>
  <c r="F1612" i="15"/>
  <c r="K1612" i="15"/>
  <c r="F1613" i="15"/>
  <c r="K1613" i="15"/>
  <c r="F1614" i="15"/>
  <c r="K1614" i="15"/>
  <c r="F1615" i="15"/>
  <c r="K1615" i="15"/>
  <c r="F1616" i="15"/>
  <c r="K1616" i="15"/>
  <c r="F1617" i="15"/>
  <c r="K1617" i="15"/>
  <c r="F1618" i="15"/>
  <c r="K1618" i="15"/>
  <c r="F1619" i="15"/>
  <c r="K1619" i="15"/>
  <c r="F1620" i="15"/>
  <c r="K1620" i="15"/>
  <c r="F1621" i="15"/>
  <c r="K1621" i="15"/>
  <c r="F1622" i="15"/>
  <c r="K1622" i="15"/>
  <c r="F1623" i="15"/>
  <c r="K1623" i="15"/>
  <c r="F1624" i="15"/>
  <c r="K1624" i="15"/>
  <c r="F1625" i="15"/>
  <c r="K1625" i="15"/>
  <c r="F1626" i="15"/>
  <c r="K1626" i="15"/>
  <c r="F1627" i="15"/>
  <c r="K1627" i="15"/>
  <c r="F1628" i="15"/>
  <c r="K1628" i="15"/>
  <c r="F1629" i="15"/>
  <c r="K1629" i="15"/>
  <c r="F1630" i="15"/>
  <c r="K1630" i="15"/>
  <c r="F1631" i="15"/>
  <c r="K1631" i="15"/>
  <c r="F1632" i="15"/>
  <c r="K1632" i="15"/>
  <c r="F1633" i="15"/>
  <c r="K1633" i="15"/>
  <c r="F1634" i="15"/>
  <c r="K1634" i="15"/>
  <c r="F1635" i="15"/>
  <c r="K1635" i="15"/>
  <c r="F1636" i="15"/>
  <c r="K1636" i="15"/>
  <c r="F1637" i="15"/>
  <c r="K1637" i="15"/>
  <c r="F1638" i="15"/>
  <c r="K1638" i="15"/>
  <c r="F1639" i="15"/>
  <c r="K1639" i="15"/>
  <c r="F1640" i="15"/>
  <c r="K1640" i="15"/>
  <c r="F1641" i="15"/>
  <c r="K1641" i="15"/>
  <c r="F1642" i="15"/>
  <c r="K1642" i="15"/>
  <c r="F1643" i="15"/>
  <c r="K1643" i="15"/>
  <c r="F1644" i="15"/>
  <c r="K1644" i="15"/>
  <c r="F1645" i="15"/>
  <c r="K1645" i="15"/>
  <c r="F1646" i="15"/>
  <c r="K1646" i="15"/>
  <c r="F1647" i="15"/>
  <c r="K1647" i="15"/>
  <c r="F1648" i="15"/>
  <c r="K1648" i="15"/>
  <c r="F1649" i="15"/>
  <c r="K1649" i="15"/>
  <c r="F1650" i="15"/>
  <c r="K1650" i="15"/>
  <c r="F1651" i="15"/>
  <c r="K1651" i="15"/>
  <c r="F1652" i="15"/>
  <c r="K1652" i="15"/>
  <c r="F1653" i="15"/>
  <c r="K1653" i="15"/>
  <c r="F1654" i="15"/>
  <c r="K1654" i="15"/>
  <c r="F1655" i="15"/>
  <c r="K1655" i="15"/>
  <c r="F1656" i="15"/>
  <c r="K1656" i="15"/>
  <c r="F1657" i="15"/>
  <c r="K1657" i="15"/>
  <c r="F1658" i="15"/>
  <c r="K1658" i="15"/>
  <c r="F1659" i="15"/>
  <c r="K1659" i="15"/>
  <c r="F1660" i="15"/>
  <c r="K1660" i="15"/>
  <c r="F1661" i="15"/>
  <c r="K1661" i="15"/>
  <c r="F1662" i="15"/>
  <c r="K1662" i="15"/>
  <c r="F1663" i="15"/>
  <c r="K1663" i="15"/>
  <c r="F1664" i="15"/>
  <c r="K1664" i="15"/>
  <c r="F1665" i="15"/>
  <c r="K1665" i="15"/>
  <c r="F1666" i="15"/>
  <c r="K1666" i="15"/>
  <c r="F1667" i="15"/>
  <c r="K1667" i="15"/>
  <c r="F1668" i="15"/>
  <c r="K1668" i="15"/>
  <c r="F1669" i="15"/>
  <c r="K1669" i="15"/>
  <c r="F1670" i="15"/>
  <c r="K1670" i="15"/>
  <c r="F1671" i="15"/>
  <c r="K1671" i="15"/>
  <c r="F1672" i="15"/>
  <c r="K1672" i="15"/>
  <c r="F1673" i="15"/>
  <c r="K1673" i="15"/>
  <c r="F1674" i="15"/>
  <c r="K1674" i="15"/>
  <c r="F1675" i="15"/>
  <c r="K1675" i="15"/>
  <c r="F1676" i="15"/>
  <c r="K1676" i="15"/>
  <c r="F1677" i="15"/>
  <c r="K1677" i="15"/>
  <c r="F1678" i="15"/>
  <c r="K1678" i="15"/>
  <c r="F1679" i="15"/>
  <c r="K1679" i="15"/>
  <c r="F1680" i="15"/>
  <c r="K1680" i="15"/>
  <c r="F1681" i="15"/>
  <c r="K1681" i="15"/>
  <c r="F1682" i="15"/>
  <c r="K1682" i="15"/>
  <c r="F1683" i="15"/>
  <c r="K1683" i="15"/>
  <c r="F1684" i="15"/>
  <c r="K1684" i="15"/>
  <c r="F1685" i="15"/>
  <c r="K1685" i="15"/>
  <c r="F1686" i="15"/>
  <c r="K1686" i="15"/>
  <c r="F1687" i="15"/>
  <c r="K1687" i="15"/>
  <c r="F1688" i="15"/>
  <c r="K1688" i="15"/>
  <c r="F1689" i="15"/>
  <c r="K1689" i="15"/>
  <c r="F1690" i="15"/>
  <c r="K1690" i="15"/>
  <c r="F1691" i="15"/>
  <c r="K1691" i="15"/>
  <c r="F1692" i="15"/>
  <c r="K1692" i="15"/>
  <c r="F1693" i="15"/>
  <c r="K1693" i="15"/>
  <c r="F1694" i="15"/>
  <c r="K1694" i="15"/>
  <c r="F1695" i="15"/>
  <c r="K1695" i="15"/>
  <c r="F1696" i="15"/>
  <c r="K1696" i="15"/>
  <c r="F1697" i="15"/>
  <c r="K1697" i="15"/>
  <c r="F1698" i="15"/>
  <c r="K1698" i="15"/>
  <c r="F1699" i="15"/>
  <c r="K1699" i="15"/>
  <c r="F1700" i="15"/>
  <c r="K1700" i="15"/>
  <c r="F1701" i="15"/>
  <c r="K1701" i="15"/>
  <c r="F1702" i="15"/>
  <c r="K1702" i="15"/>
  <c r="F1703" i="15"/>
  <c r="K1703" i="15"/>
  <c r="F1704" i="15"/>
  <c r="K1704" i="15"/>
  <c r="F1705" i="15"/>
  <c r="K1705" i="15"/>
  <c r="F1706" i="15"/>
  <c r="K1706" i="15"/>
  <c r="F1707" i="15"/>
  <c r="K1707" i="15"/>
  <c r="F1708" i="15"/>
  <c r="K1708" i="15"/>
  <c r="F1709" i="15"/>
  <c r="K1709" i="15"/>
  <c r="F1710" i="15"/>
  <c r="K1710" i="15"/>
  <c r="F1711" i="15"/>
  <c r="K1711" i="15"/>
  <c r="F1712" i="15"/>
  <c r="K1712" i="15"/>
  <c r="F1713" i="15"/>
  <c r="K1713" i="15"/>
  <c r="F1714" i="15"/>
  <c r="K1714" i="15"/>
  <c r="F1715" i="15"/>
  <c r="K1715" i="15"/>
  <c r="F1716" i="15"/>
  <c r="K1716" i="15"/>
  <c r="F1717" i="15"/>
  <c r="K1717" i="15"/>
  <c r="F1718" i="15"/>
  <c r="K1718" i="15"/>
  <c r="F1719" i="15"/>
  <c r="K1719" i="15"/>
  <c r="F1720" i="15"/>
  <c r="K1720" i="15"/>
  <c r="F1721" i="15"/>
  <c r="K1721" i="15"/>
  <c r="F1722" i="15"/>
  <c r="K1722" i="15"/>
  <c r="F1723" i="15"/>
  <c r="K1723" i="15"/>
  <c r="F1724" i="15"/>
  <c r="K1724" i="15"/>
  <c r="F1725" i="15"/>
  <c r="K1725" i="15"/>
  <c r="F1726" i="15"/>
  <c r="K1726" i="15"/>
  <c r="F1727" i="15"/>
  <c r="K1727" i="15"/>
  <c r="F1728" i="15"/>
  <c r="K1728" i="15"/>
  <c r="F1729" i="15"/>
  <c r="K1729" i="15"/>
  <c r="F1730" i="15"/>
  <c r="K1730" i="15"/>
  <c r="F1731" i="15"/>
  <c r="K1731" i="15"/>
  <c r="F1732" i="15"/>
  <c r="K1732" i="15"/>
  <c r="F1733" i="15"/>
  <c r="K1733" i="15"/>
  <c r="F1734" i="15"/>
  <c r="K1734" i="15"/>
  <c r="F1735" i="15"/>
  <c r="K1735" i="15"/>
  <c r="F1736" i="15"/>
  <c r="K1736" i="15"/>
  <c r="F1737" i="15"/>
  <c r="K1737" i="15"/>
  <c r="F1738" i="15"/>
  <c r="K1738" i="15"/>
  <c r="F1739" i="15"/>
  <c r="K1739" i="15"/>
  <c r="F1740" i="15"/>
  <c r="K1740" i="15"/>
  <c r="F1741" i="15"/>
  <c r="K1741" i="15"/>
  <c r="F1742" i="15"/>
  <c r="K1742" i="15"/>
  <c r="F1743" i="15"/>
  <c r="K1743" i="15"/>
  <c r="F1744" i="15"/>
  <c r="K1744" i="15"/>
  <c r="F1745" i="15"/>
  <c r="K1745" i="15"/>
  <c r="F1746" i="15"/>
  <c r="K1746" i="15"/>
  <c r="F1747" i="15"/>
  <c r="K1747" i="15"/>
  <c r="F1748" i="15"/>
  <c r="K1748" i="15"/>
  <c r="F1749" i="15"/>
  <c r="K1749" i="15"/>
  <c r="F1750" i="15"/>
  <c r="K1750" i="15"/>
  <c r="F1751" i="15"/>
  <c r="K1751" i="15"/>
  <c r="F1752" i="15"/>
  <c r="K1752" i="15"/>
  <c r="F1753" i="15"/>
  <c r="K1753" i="15"/>
  <c r="F1754" i="15"/>
  <c r="K1754" i="15"/>
  <c r="F1755" i="15"/>
  <c r="K1755" i="15"/>
  <c r="F1756" i="15"/>
  <c r="K1756" i="15"/>
  <c r="F1757" i="15"/>
  <c r="K1757" i="15"/>
  <c r="F1758" i="15"/>
  <c r="K1758" i="15"/>
  <c r="F1759" i="15"/>
  <c r="K1759" i="15"/>
  <c r="F1760" i="15"/>
  <c r="K1760" i="15"/>
  <c r="F1761" i="15"/>
  <c r="K1761" i="15"/>
  <c r="F1762" i="15"/>
  <c r="K1762" i="15"/>
  <c r="F1763" i="15"/>
  <c r="K1763" i="15"/>
  <c r="F1764" i="15"/>
  <c r="K1764" i="15"/>
  <c r="F1765" i="15"/>
  <c r="K1765" i="15"/>
  <c r="F1766" i="15"/>
  <c r="K1766" i="15"/>
  <c r="F1767" i="15"/>
  <c r="K1767" i="15"/>
  <c r="F1768" i="15"/>
  <c r="K1768" i="15"/>
  <c r="F1769" i="15"/>
  <c r="K1769" i="15"/>
  <c r="F1770" i="15"/>
  <c r="K1770" i="15"/>
  <c r="F1771" i="15"/>
  <c r="K1771" i="15"/>
  <c r="F1772" i="15"/>
  <c r="K1772" i="15"/>
  <c r="F1773" i="15"/>
  <c r="K1773" i="15"/>
  <c r="F1774" i="15"/>
  <c r="K1774" i="15"/>
  <c r="F1775" i="15"/>
  <c r="K1775" i="15"/>
  <c r="F1776" i="15"/>
  <c r="K1776" i="15"/>
  <c r="F1777" i="15"/>
  <c r="K1777" i="15"/>
  <c r="F1778" i="15"/>
  <c r="K1778" i="15"/>
  <c r="F1779" i="15"/>
  <c r="K1779" i="15"/>
  <c r="F1780" i="15"/>
  <c r="K1780" i="15"/>
  <c r="F1781" i="15"/>
  <c r="K1781" i="15"/>
  <c r="F1782" i="15"/>
  <c r="K1782" i="15"/>
  <c r="F1783" i="15"/>
  <c r="K1783" i="15"/>
  <c r="F1784" i="15"/>
  <c r="K1784" i="15"/>
  <c r="F1785" i="15"/>
  <c r="K1785" i="15"/>
  <c r="F1786" i="15"/>
  <c r="K1786" i="15"/>
  <c r="F1787" i="15"/>
  <c r="K1787" i="15"/>
  <c r="F1788" i="15"/>
  <c r="K1788" i="15"/>
  <c r="F1789" i="15"/>
  <c r="K1789" i="15"/>
  <c r="F1790" i="15"/>
  <c r="K1790" i="15"/>
  <c r="F1791" i="15"/>
  <c r="K1791" i="15"/>
  <c r="F1792" i="15"/>
  <c r="K1792" i="15"/>
  <c r="F1793" i="15"/>
  <c r="K1793" i="15"/>
  <c r="F1794" i="15"/>
  <c r="K1794" i="15"/>
  <c r="F1795" i="15"/>
  <c r="K1795" i="15"/>
  <c r="F1796" i="15"/>
  <c r="K1796" i="15"/>
  <c r="F1797" i="15"/>
  <c r="K1797" i="15"/>
  <c r="F1798" i="15"/>
  <c r="K1798" i="15"/>
  <c r="F1799" i="15"/>
  <c r="K1799" i="15"/>
  <c r="F1800" i="15"/>
  <c r="K1800" i="15"/>
  <c r="F1801" i="15"/>
  <c r="K1801" i="15"/>
  <c r="F1802" i="15"/>
  <c r="K1802" i="15"/>
  <c r="F1803" i="15"/>
  <c r="K1803" i="15"/>
  <c r="F1804" i="15"/>
  <c r="K1804" i="15"/>
  <c r="F1805" i="15"/>
  <c r="K1805" i="15"/>
  <c r="F1806" i="15"/>
  <c r="K1806" i="15"/>
  <c r="F1807" i="15"/>
  <c r="K1807" i="15"/>
  <c r="F1808" i="15"/>
  <c r="K1808" i="15"/>
  <c r="F1809" i="15"/>
  <c r="K1809" i="15"/>
  <c r="F1810" i="15"/>
  <c r="K1810" i="15"/>
  <c r="F1811" i="15"/>
  <c r="K1811" i="15"/>
  <c r="F1812" i="15"/>
  <c r="K1812" i="15"/>
  <c r="F1813" i="15"/>
  <c r="K1813" i="15"/>
  <c r="F1814" i="15"/>
  <c r="K1814" i="15"/>
  <c r="F1815" i="15"/>
  <c r="K1815" i="15"/>
  <c r="F1816" i="15"/>
  <c r="K1816" i="15"/>
  <c r="F1817" i="15"/>
  <c r="K1817" i="15"/>
  <c r="F1818" i="15"/>
  <c r="K1818" i="15"/>
  <c r="F1819" i="15"/>
  <c r="K1819" i="15"/>
  <c r="F1820" i="15"/>
  <c r="K1820" i="15"/>
  <c r="F1821" i="15"/>
  <c r="K1821" i="15"/>
  <c r="F1822" i="15"/>
  <c r="K1822" i="15"/>
  <c r="F1823" i="15"/>
  <c r="K1823" i="15"/>
  <c r="F1824" i="15"/>
  <c r="K1824" i="15"/>
  <c r="F1825" i="15"/>
  <c r="K1825" i="15"/>
  <c r="F1826" i="15"/>
  <c r="K1826" i="15"/>
  <c r="F1827" i="15"/>
  <c r="K1827" i="15"/>
  <c r="F1828" i="15"/>
  <c r="K1828" i="15"/>
  <c r="F1829" i="15"/>
  <c r="K1829" i="15"/>
  <c r="F1830" i="15"/>
  <c r="K1830" i="15"/>
  <c r="F1831" i="15"/>
  <c r="K1831" i="15"/>
  <c r="F1832" i="15"/>
  <c r="K1832" i="15"/>
  <c r="F1833" i="15"/>
  <c r="K1833" i="15"/>
  <c r="F1834" i="15"/>
  <c r="K1834" i="15"/>
  <c r="F1835" i="15"/>
  <c r="K1835" i="15"/>
  <c r="F1836" i="15"/>
  <c r="K1836" i="15"/>
  <c r="F1837" i="15"/>
  <c r="K1837" i="15"/>
  <c r="F1838" i="15"/>
  <c r="K1838" i="15"/>
  <c r="F1839" i="15"/>
  <c r="K1839" i="15"/>
  <c r="F1840" i="15"/>
  <c r="K1840" i="15"/>
  <c r="F1841" i="15"/>
  <c r="K1841" i="15"/>
  <c r="F1842" i="15"/>
  <c r="K1842" i="15"/>
  <c r="F1843" i="15"/>
  <c r="K1843" i="15"/>
  <c r="F1844" i="15"/>
  <c r="K1844" i="15"/>
  <c r="F1845" i="15"/>
  <c r="K1845" i="15"/>
  <c r="F1846" i="15"/>
  <c r="K1846" i="15"/>
  <c r="F1847" i="15"/>
  <c r="K1847" i="15"/>
  <c r="F1848" i="15"/>
  <c r="K1848" i="15"/>
  <c r="F1849" i="15"/>
  <c r="K1849" i="15"/>
  <c r="F1850" i="15"/>
  <c r="K1850" i="15"/>
  <c r="F1851" i="15"/>
  <c r="K1851" i="15"/>
  <c r="F1852" i="15"/>
  <c r="K1852" i="15"/>
  <c r="F1853" i="15"/>
  <c r="K1853" i="15"/>
  <c r="F1854" i="15"/>
  <c r="K1854" i="15"/>
  <c r="F1855" i="15"/>
  <c r="K1855" i="15"/>
  <c r="F1856" i="15"/>
  <c r="K1856" i="15"/>
  <c r="F1857" i="15"/>
  <c r="K1857" i="15"/>
  <c r="F1858" i="15"/>
  <c r="K1858" i="15"/>
  <c r="F1859" i="15"/>
  <c r="K1859" i="15"/>
  <c r="F1860" i="15"/>
  <c r="K1860" i="15"/>
  <c r="F1861" i="15"/>
  <c r="K1861" i="15"/>
  <c r="F1862" i="15"/>
  <c r="K1862" i="15"/>
  <c r="F1863" i="15"/>
  <c r="K1863" i="15"/>
  <c r="F1864" i="15"/>
  <c r="K1864" i="15"/>
  <c r="F1865" i="15"/>
  <c r="K1865" i="15"/>
  <c r="F1866" i="15"/>
  <c r="K1866" i="15"/>
  <c r="F1867" i="15"/>
  <c r="K1867" i="15"/>
  <c r="F1868" i="15"/>
  <c r="K1868" i="15"/>
  <c r="F1869" i="15"/>
  <c r="K1869" i="15"/>
  <c r="F1870" i="15"/>
  <c r="K1870" i="15"/>
  <c r="F1871" i="15"/>
  <c r="K1871" i="15"/>
  <c r="F1872" i="15"/>
  <c r="K1872" i="15"/>
  <c r="F1873" i="15"/>
  <c r="K1873" i="15"/>
  <c r="F1874" i="15"/>
  <c r="K1874" i="15"/>
  <c r="F1875" i="15"/>
  <c r="K1875" i="15"/>
  <c r="F1876" i="15"/>
  <c r="K1876" i="15"/>
  <c r="F1877" i="15"/>
  <c r="K1877" i="15"/>
  <c r="F1878" i="15"/>
  <c r="K1878" i="15"/>
  <c r="F1879" i="15"/>
  <c r="K1879" i="15"/>
  <c r="F1880" i="15"/>
  <c r="K1880" i="15"/>
  <c r="F1881" i="15"/>
  <c r="K1881" i="15"/>
  <c r="F1882" i="15"/>
  <c r="K1882" i="15"/>
  <c r="F1883" i="15"/>
  <c r="K1883" i="15"/>
  <c r="F1884" i="15"/>
  <c r="K1884" i="15"/>
  <c r="F1885" i="15"/>
  <c r="K1885" i="15"/>
  <c r="F1886" i="15"/>
  <c r="K1886" i="15"/>
  <c r="F1887" i="15"/>
  <c r="K1887" i="15"/>
  <c r="F1888" i="15"/>
  <c r="K1888" i="15"/>
  <c r="F1889" i="15"/>
  <c r="K1889" i="15"/>
  <c r="F1890" i="15"/>
  <c r="K1890" i="15"/>
  <c r="F1891" i="15"/>
  <c r="K1891" i="15"/>
  <c r="F1892" i="15"/>
  <c r="K1892" i="15"/>
  <c r="F1893" i="15"/>
  <c r="K1893" i="15"/>
  <c r="F1894" i="15"/>
  <c r="K1894" i="15"/>
  <c r="F1895" i="15"/>
  <c r="K1895" i="15"/>
  <c r="F1896" i="15"/>
  <c r="K1896" i="15"/>
  <c r="F1897" i="15"/>
  <c r="K1897" i="15"/>
  <c r="F1898" i="15"/>
  <c r="K1898" i="15"/>
  <c r="F1899" i="15"/>
  <c r="K1899" i="15"/>
  <c r="F1900" i="15"/>
  <c r="K1900" i="15"/>
  <c r="F1901" i="15"/>
  <c r="K1901" i="15"/>
  <c r="F1902" i="15"/>
  <c r="K1902" i="15"/>
  <c r="F1903" i="15"/>
  <c r="K1903" i="15"/>
  <c r="F1904" i="15"/>
  <c r="K1904" i="15"/>
  <c r="F1905" i="15"/>
  <c r="K1905" i="15"/>
  <c r="F1906" i="15"/>
  <c r="K1906" i="15"/>
  <c r="F1907" i="15"/>
  <c r="K1907" i="15"/>
  <c r="F1908" i="15"/>
  <c r="K1908" i="15"/>
  <c r="F1909" i="15"/>
  <c r="K1909" i="15"/>
  <c r="F1910" i="15"/>
  <c r="K1910" i="15"/>
  <c r="F1911" i="15"/>
  <c r="K1911" i="15"/>
  <c r="F1912" i="15"/>
  <c r="K1912" i="15"/>
  <c r="F1913" i="15"/>
  <c r="K1913" i="15"/>
  <c r="F1914" i="15"/>
  <c r="K1914" i="15"/>
  <c r="F1915" i="15"/>
  <c r="K1915" i="15"/>
  <c r="F1916" i="15"/>
  <c r="K1916" i="15"/>
  <c r="F1917" i="15"/>
  <c r="K1917" i="15"/>
  <c r="F1918" i="15"/>
  <c r="K1918" i="15"/>
  <c r="F1919" i="15"/>
  <c r="K1919" i="15"/>
  <c r="F1920" i="15"/>
  <c r="K1920" i="15"/>
  <c r="F1921" i="15"/>
  <c r="K1921" i="15"/>
  <c r="F1922" i="15"/>
  <c r="K1922" i="15"/>
  <c r="F1923" i="15"/>
  <c r="K1923" i="15"/>
  <c r="F1924" i="15"/>
  <c r="K1924" i="15"/>
  <c r="F1925" i="15"/>
  <c r="K1925" i="15"/>
  <c r="F1926" i="15"/>
  <c r="K1926" i="15"/>
  <c r="F1927" i="15"/>
  <c r="K1927" i="15"/>
  <c r="F1928" i="15"/>
  <c r="K1928" i="15"/>
  <c r="F1929" i="15"/>
  <c r="K1929" i="15"/>
  <c r="F1930" i="15"/>
  <c r="K1930" i="15"/>
  <c r="F1931" i="15"/>
  <c r="K1931" i="15"/>
  <c r="F1932" i="15"/>
  <c r="K1932" i="15"/>
  <c r="F1933" i="15"/>
  <c r="K1933" i="15"/>
  <c r="F1934" i="15"/>
  <c r="K1934" i="15"/>
  <c r="F1935" i="15"/>
  <c r="K1935" i="15"/>
  <c r="F1936" i="15"/>
  <c r="K1936" i="15"/>
  <c r="F1937" i="15"/>
  <c r="K1937" i="15"/>
  <c r="F1938" i="15"/>
  <c r="K1938" i="15"/>
  <c r="F1939" i="15"/>
  <c r="K1939" i="15"/>
  <c r="F1940" i="15"/>
  <c r="K1940" i="15"/>
  <c r="F1941" i="15"/>
  <c r="K1941" i="15"/>
  <c r="F1942" i="15"/>
  <c r="K1942" i="15"/>
  <c r="F1943" i="15"/>
  <c r="K1943" i="15"/>
  <c r="F1944" i="15"/>
  <c r="K1944" i="15"/>
  <c r="F1945" i="15"/>
  <c r="K1945" i="15"/>
  <c r="F1946" i="15"/>
  <c r="K1946" i="15"/>
  <c r="F1947" i="15"/>
  <c r="K1947" i="15"/>
  <c r="F1948" i="15"/>
  <c r="K1948" i="15"/>
  <c r="F1949" i="15"/>
  <c r="K1949" i="15"/>
  <c r="F1950" i="15"/>
  <c r="K1950" i="15"/>
  <c r="F1951" i="15"/>
  <c r="K1951" i="15"/>
  <c r="F1952" i="15"/>
  <c r="K1952" i="15"/>
  <c r="F1953" i="15"/>
  <c r="K1953" i="15"/>
  <c r="F1954" i="15"/>
  <c r="K1954" i="15"/>
  <c r="F1955" i="15"/>
  <c r="K1955" i="15"/>
  <c r="F1956" i="15"/>
  <c r="K1956" i="15"/>
  <c r="F1957" i="15"/>
  <c r="K1957" i="15"/>
  <c r="F1958" i="15"/>
  <c r="K1958" i="15"/>
  <c r="F1959" i="15"/>
  <c r="K1959" i="15"/>
  <c r="F1960" i="15"/>
  <c r="K1960" i="15"/>
  <c r="F1961" i="15"/>
  <c r="K1961" i="15"/>
  <c r="F1962" i="15"/>
  <c r="K1962" i="15"/>
  <c r="F1963" i="15"/>
  <c r="K1963" i="15"/>
  <c r="F1964" i="15"/>
  <c r="K1964" i="15"/>
  <c r="F1965" i="15"/>
  <c r="K1965" i="15"/>
  <c r="F1966" i="15"/>
  <c r="K1966" i="15"/>
  <c r="F1967" i="15"/>
  <c r="K1967" i="15"/>
  <c r="F1968" i="15"/>
  <c r="K1968" i="15"/>
  <c r="F1969" i="15"/>
  <c r="K1969" i="15"/>
  <c r="F1970" i="15"/>
  <c r="K1970" i="15"/>
  <c r="F1971" i="15"/>
  <c r="K1971" i="15"/>
  <c r="F1972" i="15"/>
  <c r="K1972" i="15"/>
  <c r="F1973" i="15"/>
  <c r="K1973" i="15"/>
  <c r="F1974" i="15"/>
  <c r="K1974" i="15"/>
  <c r="F1975" i="15"/>
  <c r="K1975" i="15"/>
  <c r="F1976" i="15"/>
  <c r="K1976" i="15"/>
  <c r="F1977" i="15"/>
  <c r="K1977" i="15"/>
  <c r="F1978" i="15"/>
  <c r="K1978" i="15"/>
  <c r="F1979" i="15"/>
  <c r="K1979" i="15"/>
  <c r="F1980" i="15"/>
  <c r="K1980" i="15"/>
  <c r="F1981" i="15"/>
  <c r="K1981" i="15"/>
  <c r="F1982" i="15"/>
  <c r="K1982" i="15"/>
  <c r="F1983" i="15"/>
  <c r="K1983" i="15"/>
  <c r="F1984" i="15"/>
  <c r="K1984" i="15"/>
  <c r="F1985" i="15"/>
  <c r="K1985" i="15"/>
  <c r="F1986" i="15"/>
  <c r="K1986" i="15"/>
  <c r="F1987" i="15"/>
  <c r="K1987" i="15"/>
  <c r="F1988" i="15"/>
  <c r="K1988" i="15"/>
  <c r="F1989" i="15"/>
  <c r="K1989" i="15"/>
  <c r="F1990" i="15"/>
  <c r="K1990" i="15"/>
  <c r="F1991" i="15"/>
  <c r="K1991" i="15"/>
  <c r="F1992" i="15"/>
  <c r="K1992" i="15"/>
  <c r="F1993" i="15"/>
  <c r="K1993" i="15"/>
  <c r="F1994" i="15"/>
  <c r="K1994" i="15"/>
  <c r="F1995" i="15"/>
  <c r="K1995" i="15"/>
  <c r="F1996" i="15"/>
  <c r="K1996" i="15"/>
  <c r="F1997" i="15"/>
  <c r="K1997" i="15"/>
  <c r="F1998" i="15"/>
  <c r="K1998" i="15"/>
  <c r="F1999" i="15"/>
  <c r="K1999" i="15"/>
  <c r="F2000" i="15"/>
  <c r="K2000" i="15"/>
  <c r="F2001" i="15"/>
  <c r="K2001" i="15"/>
  <c r="F2002" i="15"/>
  <c r="K2002" i="15"/>
  <c r="F2003" i="15"/>
  <c r="K2003" i="15"/>
  <c r="F2004" i="15"/>
  <c r="K2004" i="15"/>
  <c r="F2005" i="15"/>
  <c r="K2005" i="15"/>
  <c r="F2006" i="15"/>
  <c r="K2006" i="15"/>
  <c r="F2007" i="15"/>
  <c r="K2007" i="15"/>
  <c r="F2008" i="15"/>
  <c r="K2008" i="15"/>
  <c r="F2009" i="15"/>
  <c r="K2009" i="15"/>
  <c r="F2010" i="15"/>
  <c r="K2010" i="15"/>
  <c r="F2011" i="15"/>
  <c r="K2011" i="15"/>
  <c r="F2012" i="15"/>
  <c r="K2012" i="15"/>
  <c r="F2013" i="15"/>
  <c r="K2013" i="15"/>
  <c r="F2014" i="15"/>
  <c r="K2014" i="15"/>
  <c r="F2015" i="15"/>
  <c r="K2015" i="15"/>
  <c r="F2016" i="15"/>
  <c r="K2016" i="15"/>
  <c r="F2017" i="15"/>
  <c r="K2017" i="15"/>
  <c r="F2018" i="15"/>
  <c r="K2018" i="15"/>
  <c r="F2019" i="15"/>
  <c r="K2019" i="15"/>
  <c r="F2020" i="15"/>
  <c r="K2020" i="15"/>
  <c r="F2021" i="15"/>
  <c r="K2021" i="15"/>
  <c r="F2022" i="15"/>
  <c r="K2022" i="15"/>
  <c r="F2023" i="15"/>
  <c r="K2023" i="15"/>
  <c r="F2024" i="15"/>
  <c r="K2024" i="15"/>
  <c r="F2025" i="15"/>
  <c r="K2025" i="15"/>
  <c r="F2026" i="15"/>
  <c r="K2026" i="15"/>
  <c r="F2027" i="15"/>
  <c r="K2027" i="15"/>
  <c r="F2028" i="15"/>
  <c r="K2028" i="15"/>
  <c r="F2029" i="15"/>
  <c r="K2029" i="15"/>
  <c r="F2030" i="15"/>
  <c r="K2030" i="15"/>
  <c r="F2031" i="15"/>
  <c r="K2031" i="15"/>
  <c r="F2032" i="15"/>
  <c r="K2032" i="15"/>
  <c r="F2033" i="15"/>
  <c r="K2033" i="15"/>
  <c r="F2034" i="15"/>
  <c r="K2034" i="15"/>
  <c r="F2035" i="15"/>
  <c r="K2035" i="15"/>
  <c r="F2036" i="15"/>
  <c r="K2036" i="15"/>
  <c r="F2037" i="15"/>
  <c r="K2037" i="15"/>
  <c r="F2038" i="15"/>
  <c r="K2038" i="15"/>
  <c r="F2039" i="15"/>
  <c r="K2039" i="15"/>
  <c r="F2040" i="15"/>
  <c r="K2040" i="15"/>
  <c r="F2041" i="15"/>
  <c r="K2041" i="15"/>
  <c r="F2042" i="15"/>
  <c r="K2042" i="15"/>
  <c r="F2043" i="15"/>
  <c r="K2043" i="15"/>
  <c r="F2044" i="15"/>
  <c r="K2044" i="15"/>
  <c r="F2045" i="15"/>
  <c r="K2045" i="15"/>
  <c r="F2046" i="15"/>
  <c r="K2046" i="15"/>
  <c r="F2047" i="15"/>
  <c r="K2047" i="15"/>
  <c r="F2048" i="15"/>
  <c r="K2048" i="15"/>
  <c r="F2049" i="15"/>
  <c r="K2049" i="15"/>
  <c r="F2050" i="15"/>
  <c r="K2050" i="15"/>
  <c r="F2051" i="15"/>
  <c r="K2051" i="15"/>
  <c r="F2052" i="15"/>
  <c r="K2052" i="15"/>
  <c r="F2053" i="15"/>
  <c r="K2053" i="15"/>
  <c r="F2054" i="15"/>
  <c r="K2054" i="15"/>
  <c r="F2055" i="15"/>
  <c r="K2055" i="15"/>
  <c r="F2056" i="15"/>
  <c r="K2056" i="15"/>
  <c r="F2057" i="15"/>
  <c r="K2057" i="15"/>
  <c r="F2058" i="15"/>
  <c r="K2058" i="15"/>
  <c r="F2059" i="15"/>
  <c r="K2059" i="15"/>
  <c r="F2060" i="15"/>
  <c r="K2060" i="15"/>
  <c r="F2061" i="15"/>
  <c r="K2061" i="15"/>
  <c r="F2062" i="15"/>
  <c r="K2062" i="15"/>
  <c r="F2063" i="15"/>
  <c r="K2063" i="15"/>
  <c r="F2064" i="15"/>
  <c r="K2064" i="15"/>
  <c r="F2065" i="15"/>
  <c r="K2065" i="15"/>
  <c r="F2066" i="15"/>
  <c r="K2066" i="15"/>
  <c r="F2067" i="15"/>
  <c r="K2067" i="15"/>
  <c r="F2068" i="15"/>
  <c r="K2068" i="15"/>
  <c r="F2069" i="15"/>
  <c r="K2069" i="15"/>
  <c r="F2070" i="15"/>
  <c r="K2070" i="15"/>
  <c r="F2071" i="15"/>
  <c r="K2071" i="15"/>
  <c r="F2072" i="15"/>
  <c r="K2072" i="15"/>
  <c r="F2073" i="15"/>
  <c r="K2073" i="15"/>
  <c r="F2074" i="15"/>
  <c r="K2074" i="15"/>
  <c r="F2075" i="15"/>
  <c r="K2075" i="15"/>
  <c r="F2076" i="15"/>
  <c r="K2076" i="15"/>
  <c r="F2077" i="15"/>
  <c r="K2077" i="15"/>
  <c r="F2078" i="15"/>
  <c r="K2078" i="15"/>
  <c r="F2079" i="15"/>
  <c r="K2079" i="15"/>
  <c r="F2080" i="15"/>
  <c r="K2080" i="15"/>
  <c r="F2081" i="15"/>
  <c r="K2081" i="15"/>
  <c r="F2082" i="15"/>
  <c r="K2082" i="15"/>
  <c r="F2083" i="15"/>
  <c r="K2083" i="15"/>
  <c r="F2084" i="15"/>
  <c r="K2084" i="15"/>
  <c r="F2085" i="15"/>
  <c r="K2085" i="15"/>
  <c r="F2086" i="15"/>
  <c r="K2086" i="15"/>
  <c r="F2087" i="15"/>
  <c r="K2087" i="15"/>
  <c r="F2088" i="15"/>
  <c r="K2088" i="15"/>
  <c r="F2089" i="15"/>
  <c r="K2089" i="15"/>
  <c r="F2090" i="15"/>
  <c r="K2090" i="15"/>
  <c r="F2091" i="15"/>
  <c r="K2091" i="15"/>
  <c r="F2092" i="15"/>
  <c r="K2092" i="15"/>
  <c r="F2093" i="15"/>
  <c r="K2093" i="15"/>
  <c r="F2094" i="15"/>
  <c r="K2094" i="15"/>
  <c r="F2095" i="15"/>
  <c r="K2095" i="15"/>
  <c r="F2096" i="15"/>
  <c r="K2096" i="15"/>
  <c r="F2097" i="15"/>
  <c r="K2097" i="15"/>
  <c r="F2098" i="15"/>
  <c r="K2098" i="15"/>
  <c r="F2099" i="15"/>
  <c r="K2099" i="15"/>
  <c r="F2100" i="15"/>
  <c r="K2100" i="15"/>
  <c r="F2101" i="15"/>
  <c r="K2101" i="15"/>
  <c r="F2102" i="15"/>
  <c r="K2102" i="15"/>
  <c r="F2103" i="15"/>
  <c r="K2103" i="15"/>
  <c r="F2104" i="15"/>
  <c r="K2104" i="15"/>
  <c r="F2105" i="15"/>
  <c r="K2105" i="15"/>
  <c r="F2106" i="15"/>
  <c r="K2106" i="15"/>
  <c r="F2107" i="15"/>
  <c r="K2107" i="15"/>
  <c r="F2108" i="15"/>
  <c r="K2108" i="15"/>
  <c r="F2109" i="15"/>
  <c r="K2109" i="15"/>
  <c r="F2110" i="15"/>
  <c r="K2110" i="15"/>
  <c r="F2111" i="15"/>
  <c r="K2111" i="15"/>
  <c r="F2112" i="15"/>
  <c r="K2112" i="15"/>
  <c r="F2113" i="15"/>
  <c r="K2113" i="15"/>
  <c r="F2114" i="15"/>
  <c r="K2114" i="15"/>
  <c r="F2115" i="15"/>
  <c r="K2115" i="15"/>
  <c r="F2116" i="15"/>
  <c r="K2116" i="15"/>
  <c r="F2117" i="15"/>
  <c r="K2117" i="15"/>
  <c r="F2118" i="15"/>
  <c r="K2118" i="15"/>
  <c r="F2119" i="15"/>
  <c r="K2119" i="15"/>
  <c r="F2120" i="15"/>
  <c r="K2120" i="15"/>
  <c r="F2121" i="15"/>
  <c r="K2121" i="15"/>
  <c r="F2122" i="15"/>
  <c r="K2122" i="15"/>
  <c r="F2123" i="15"/>
  <c r="K2123" i="15"/>
  <c r="F2124" i="15"/>
  <c r="K2124" i="15"/>
  <c r="F2125" i="15"/>
  <c r="K2125" i="15"/>
  <c r="F2126" i="15"/>
  <c r="K2126" i="15"/>
  <c r="F2127" i="15"/>
  <c r="K2127" i="15"/>
  <c r="F2128" i="15"/>
  <c r="K2128" i="15"/>
  <c r="F2129" i="15"/>
  <c r="K2129" i="15"/>
  <c r="F2130" i="15"/>
  <c r="K2130" i="15"/>
  <c r="F2131" i="15"/>
  <c r="K2131" i="15"/>
  <c r="F2132" i="15"/>
  <c r="K2132" i="15"/>
  <c r="F2133" i="15"/>
  <c r="K2133" i="15"/>
  <c r="F2134" i="15"/>
  <c r="K2134" i="15"/>
  <c r="F2135" i="15"/>
  <c r="K2135" i="15"/>
  <c r="F2136" i="15"/>
  <c r="K2136" i="15"/>
  <c r="F2137" i="15"/>
  <c r="K2137" i="15"/>
  <c r="F2138" i="15"/>
  <c r="K2138" i="15"/>
  <c r="F2139" i="15"/>
  <c r="K2139" i="15"/>
  <c r="F2140" i="15"/>
  <c r="K2140" i="15"/>
  <c r="F2141" i="15"/>
  <c r="K2141" i="15"/>
  <c r="F2142" i="15"/>
  <c r="K2142" i="15"/>
  <c r="F2143" i="15"/>
  <c r="K2143" i="15"/>
  <c r="F2144" i="15"/>
  <c r="K2144" i="15"/>
  <c r="F2145" i="15"/>
  <c r="K2145" i="15"/>
  <c r="F2146" i="15"/>
  <c r="K2146" i="15"/>
  <c r="F2147" i="15"/>
  <c r="K2147" i="15"/>
  <c r="F2148" i="15"/>
  <c r="K2148" i="15"/>
  <c r="F2149" i="15"/>
  <c r="K2149" i="15"/>
  <c r="F2150" i="15"/>
  <c r="K2150" i="15"/>
  <c r="F2151" i="15"/>
  <c r="K2151" i="15"/>
  <c r="F2152" i="15"/>
  <c r="K2152" i="15"/>
  <c r="F2153" i="15"/>
  <c r="K2153" i="15"/>
  <c r="F2154" i="15"/>
  <c r="K2154" i="15"/>
  <c r="F2155" i="15"/>
  <c r="K2155" i="15"/>
  <c r="F2156" i="15"/>
  <c r="K2156" i="15"/>
  <c r="F2157" i="15"/>
  <c r="K2157" i="15"/>
  <c r="F2158" i="15"/>
  <c r="K2158" i="15"/>
  <c r="F2159" i="15"/>
  <c r="K2159" i="15"/>
  <c r="F2160" i="15"/>
  <c r="K2160" i="15"/>
  <c r="F2161" i="15"/>
  <c r="K2161" i="15"/>
  <c r="F2162" i="15"/>
  <c r="K2162" i="15"/>
  <c r="F2163" i="15"/>
  <c r="K2163" i="15"/>
  <c r="F2164" i="15"/>
  <c r="K2164" i="15"/>
  <c r="F2165" i="15"/>
  <c r="K2165" i="15"/>
  <c r="F2166" i="15"/>
  <c r="K2166" i="15"/>
  <c r="F2167" i="15"/>
  <c r="K2167" i="15"/>
  <c r="F2168" i="15"/>
  <c r="K2168" i="15"/>
  <c r="F2169" i="15"/>
  <c r="K2169" i="15"/>
  <c r="F2170" i="15"/>
  <c r="K2170" i="15"/>
  <c r="F2171" i="15"/>
  <c r="K2171" i="15"/>
  <c r="F2172" i="15"/>
  <c r="K2172" i="15"/>
  <c r="F2173" i="15"/>
  <c r="K2173" i="15"/>
  <c r="F2174" i="15"/>
  <c r="K2174" i="15"/>
  <c r="F2175" i="15"/>
  <c r="K2175" i="15"/>
  <c r="F2176" i="15"/>
  <c r="K2176" i="15"/>
  <c r="F2177" i="15"/>
  <c r="K2177" i="15"/>
  <c r="F2178" i="15"/>
  <c r="K2178" i="15"/>
  <c r="F2179" i="15"/>
  <c r="K2179" i="15"/>
  <c r="F2180" i="15"/>
  <c r="K2180" i="15"/>
  <c r="F2181" i="15"/>
  <c r="K2181" i="15"/>
  <c r="F2182" i="15"/>
  <c r="K2182" i="15"/>
  <c r="F2183" i="15"/>
  <c r="K2183" i="15"/>
  <c r="F2184" i="15"/>
  <c r="K2184" i="15"/>
  <c r="F2185" i="15"/>
  <c r="K2185" i="15"/>
  <c r="F2186" i="15"/>
  <c r="K2186" i="15"/>
  <c r="F2187" i="15"/>
  <c r="K2187" i="15"/>
  <c r="F2188" i="15"/>
  <c r="K2188" i="15"/>
  <c r="F2189" i="15"/>
  <c r="K2189" i="15"/>
  <c r="F2190" i="15"/>
  <c r="K2190" i="15"/>
  <c r="F2191" i="15"/>
  <c r="K2191" i="15"/>
  <c r="F2192" i="15"/>
  <c r="K2192" i="15"/>
  <c r="F2193" i="15"/>
  <c r="K2193" i="15"/>
  <c r="F2194" i="15"/>
  <c r="K2194" i="15"/>
  <c r="F2195" i="15"/>
  <c r="K2195" i="15"/>
  <c r="F2196" i="15"/>
  <c r="K2196" i="15"/>
  <c r="F2197" i="15"/>
  <c r="K2197" i="15"/>
  <c r="F2198" i="15"/>
  <c r="K2198" i="15"/>
  <c r="F2199" i="15"/>
  <c r="K2199" i="15"/>
  <c r="F2200" i="15"/>
  <c r="K2200" i="15"/>
  <c r="F2201" i="15"/>
  <c r="K2201" i="15"/>
  <c r="F2202" i="15"/>
  <c r="K2202" i="15"/>
  <c r="F2203" i="15"/>
  <c r="K2203" i="15"/>
  <c r="F2204" i="15"/>
  <c r="K2204" i="15"/>
  <c r="F2205" i="15"/>
  <c r="K2205" i="15"/>
  <c r="F2206" i="15"/>
  <c r="K2206" i="15"/>
  <c r="F2207" i="15"/>
  <c r="K2207" i="15"/>
  <c r="F2208" i="15"/>
  <c r="K2208" i="15"/>
  <c r="F2209" i="15"/>
  <c r="K2209" i="15"/>
  <c r="F2210" i="15"/>
  <c r="K2210" i="15"/>
  <c r="F2211" i="15"/>
  <c r="K2211" i="15"/>
  <c r="F2212" i="15"/>
  <c r="K2212" i="15"/>
  <c r="F2213" i="15"/>
  <c r="K2213" i="15"/>
  <c r="F2214" i="15"/>
  <c r="K2214" i="15"/>
  <c r="F2215" i="15"/>
  <c r="K2215" i="15"/>
  <c r="F2216" i="15"/>
  <c r="K2216" i="15"/>
  <c r="F2217" i="15"/>
  <c r="K2217" i="15"/>
  <c r="F2218" i="15"/>
  <c r="K2218" i="15"/>
  <c r="F2219" i="15"/>
  <c r="K2219" i="15"/>
  <c r="F2220" i="15"/>
  <c r="K2220" i="15"/>
  <c r="F2221" i="15"/>
  <c r="K2221" i="15"/>
  <c r="F2222" i="15"/>
  <c r="K2222" i="15"/>
  <c r="F2223" i="15"/>
  <c r="K2223" i="15"/>
  <c r="F2224" i="15"/>
  <c r="K2224" i="15"/>
  <c r="F2225" i="15"/>
  <c r="K2225" i="15"/>
  <c r="F2226" i="15"/>
  <c r="K2226" i="15"/>
  <c r="F2227" i="15"/>
  <c r="K2227" i="15"/>
  <c r="F2228" i="15"/>
  <c r="K2228" i="15"/>
  <c r="F2229" i="15"/>
  <c r="K2229" i="15"/>
  <c r="F2230" i="15"/>
  <c r="K2230" i="15"/>
  <c r="F2231" i="15"/>
  <c r="K2231" i="15"/>
  <c r="F2232" i="15"/>
  <c r="K2232" i="15"/>
  <c r="F2233" i="15"/>
  <c r="K2233" i="15"/>
  <c r="F2234" i="15"/>
  <c r="K2234" i="15"/>
  <c r="F2235" i="15"/>
  <c r="K2235" i="15"/>
  <c r="F2236" i="15"/>
  <c r="K2236" i="15"/>
  <c r="F2237" i="15"/>
  <c r="K2237" i="15"/>
  <c r="F2238" i="15"/>
  <c r="K2238" i="15"/>
  <c r="F2239" i="15"/>
  <c r="K2239" i="15"/>
  <c r="F2240" i="15"/>
  <c r="K2240" i="15"/>
  <c r="F2241" i="15"/>
  <c r="K2241" i="15"/>
  <c r="F2242" i="15"/>
  <c r="K2242" i="15"/>
  <c r="F2243" i="15"/>
  <c r="K2243" i="15"/>
  <c r="F2244" i="15"/>
  <c r="K2244" i="15"/>
  <c r="F2245" i="15"/>
  <c r="K2245" i="15"/>
  <c r="F2246" i="15"/>
  <c r="K2246" i="15"/>
  <c r="F2247" i="15"/>
  <c r="K2247" i="15"/>
  <c r="F2248" i="15"/>
  <c r="K2248" i="15"/>
  <c r="F2249" i="15"/>
  <c r="K2249" i="15"/>
  <c r="F2250" i="15"/>
  <c r="K2250" i="15"/>
  <c r="F2251" i="15"/>
  <c r="K2251" i="15"/>
  <c r="F2252" i="15"/>
  <c r="K2252" i="15"/>
  <c r="F2253" i="15"/>
  <c r="K2253" i="15"/>
  <c r="F2254" i="15"/>
  <c r="K2254" i="15"/>
  <c r="F2255" i="15"/>
  <c r="K2255" i="15"/>
  <c r="F2256" i="15"/>
  <c r="K2256" i="15"/>
  <c r="F2257" i="15"/>
  <c r="K2257" i="15"/>
  <c r="F2258" i="15"/>
  <c r="K2258" i="15"/>
  <c r="F2259" i="15"/>
  <c r="K2259" i="15"/>
  <c r="F2260" i="15"/>
  <c r="K2260" i="15"/>
  <c r="F2261" i="15"/>
  <c r="K2261" i="15"/>
  <c r="F2262" i="15"/>
  <c r="K2262" i="15"/>
  <c r="F2263" i="15"/>
  <c r="K2263" i="15"/>
  <c r="F2264" i="15"/>
  <c r="K2264" i="15"/>
  <c r="F2265" i="15"/>
  <c r="K2265" i="15"/>
  <c r="F2266" i="15"/>
  <c r="K2266" i="15"/>
  <c r="F2267" i="15"/>
  <c r="K2267" i="15"/>
  <c r="F2268" i="15"/>
  <c r="K2268" i="15"/>
  <c r="F2269" i="15"/>
  <c r="K2269" i="15"/>
  <c r="F2270" i="15"/>
  <c r="K2270" i="15"/>
  <c r="F2271" i="15"/>
  <c r="K2271" i="15"/>
  <c r="F2272" i="15"/>
  <c r="K2272" i="15"/>
  <c r="F2273" i="15"/>
  <c r="K2273" i="15"/>
  <c r="F2274" i="15"/>
  <c r="K2274" i="15"/>
  <c r="F2275" i="15"/>
  <c r="K2275" i="15"/>
  <c r="F2276" i="15"/>
  <c r="K2276" i="15"/>
  <c r="F2277" i="15"/>
  <c r="K2277" i="15"/>
  <c r="F2278" i="15"/>
  <c r="K2278" i="15"/>
  <c r="F2279" i="15"/>
  <c r="K2279" i="15"/>
  <c r="F2280" i="15"/>
  <c r="K2280" i="15"/>
  <c r="F2281" i="15"/>
  <c r="K2281" i="15"/>
  <c r="F2282" i="15"/>
  <c r="K2282" i="15"/>
  <c r="F2283" i="15"/>
  <c r="K2283" i="15"/>
  <c r="F2284" i="15"/>
  <c r="K2284" i="15"/>
  <c r="F2285" i="15"/>
  <c r="K2285" i="15"/>
  <c r="F2286" i="15"/>
  <c r="K2286" i="15"/>
  <c r="F2287" i="15"/>
  <c r="K2287" i="15"/>
  <c r="F2288" i="15"/>
  <c r="K2288" i="15"/>
  <c r="F2289" i="15"/>
  <c r="K2289" i="15"/>
  <c r="F2290" i="15"/>
  <c r="K2290" i="15"/>
  <c r="F2291" i="15"/>
  <c r="K2291" i="15"/>
  <c r="F2292" i="15"/>
  <c r="K2292" i="15"/>
  <c r="F2293" i="15"/>
  <c r="K2293" i="15"/>
  <c r="F2294" i="15"/>
  <c r="K2294" i="15"/>
  <c r="F2295" i="15"/>
  <c r="K2295" i="15"/>
  <c r="F2296" i="15"/>
  <c r="K2296" i="15"/>
  <c r="F2297" i="15"/>
  <c r="K2297" i="15"/>
  <c r="F2298" i="15"/>
  <c r="K2298" i="15"/>
  <c r="F2299" i="15"/>
  <c r="K2299" i="15"/>
  <c r="F2300" i="15"/>
  <c r="K2300" i="15"/>
  <c r="F2301" i="15"/>
  <c r="K2301" i="15"/>
  <c r="F2302" i="15"/>
  <c r="K2302" i="15"/>
  <c r="F2303" i="15"/>
  <c r="K2303" i="15"/>
  <c r="F2304" i="15"/>
  <c r="K2304" i="15"/>
  <c r="F2305" i="15"/>
  <c r="K2305" i="15"/>
  <c r="F2306" i="15"/>
  <c r="K2306" i="15"/>
  <c r="F2307" i="15"/>
  <c r="K2307" i="15"/>
  <c r="F2308" i="15"/>
  <c r="K2308" i="15"/>
  <c r="F2309" i="15"/>
  <c r="K2309" i="15"/>
  <c r="F2310" i="15"/>
  <c r="K2310" i="15"/>
  <c r="F2311" i="15"/>
  <c r="K2311" i="15"/>
  <c r="F2312" i="15"/>
  <c r="K2312" i="15"/>
  <c r="F2313" i="15"/>
  <c r="K2313" i="15"/>
  <c r="F2314" i="15"/>
  <c r="K2314" i="15"/>
  <c r="F2315" i="15"/>
  <c r="K2315" i="15"/>
  <c r="F2316" i="15"/>
  <c r="K2316" i="15"/>
  <c r="F2317" i="15"/>
  <c r="K2317" i="15"/>
  <c r="F2318" i="15"/>
  <c r="K2318" i="15"/>
  <c r="F2319" i="15"/>
  <c r="K2319" i="15"/>
  <c r="F2320" i="15"/>
  <c r="K2320" i="15"/>
  <c r="F2321" i="15"/>
  <c r="K2321" i="15"/>
  <c r="F2322" i="15"/>
  <c r="K2322" i="15"/>
  <c r="F2323" i="15"/>
  <c r="K2323" i="15"/>
  <c r="F2324" i="15"/>
  <c r="K2324" i="15"/>
  <c r="F2325" i="15"/>
  <c r="K2325" i="15"/>
  <c r="F2326" i="15"/>
  <c r="K2326" i="15"/>
  <c r="F2327" i="15"/>
  <c r="K2327" i="15"/>
  <c r="F2328" i="15"/>
  <c r="K2328" i="15"/>
  <c r="F2329" i="15"/>
  <c r="K2329" i="15"/>
  <c r="F2330" i="15"/>
  <c r="K2330" i="15"/>
  <c r="F2331" i="15"/>
  <c r="K2331" i="15"/>
  <c r="F2332" i="15"/>
  <c r="K2332" i="15"/>
  <c r="F2333" i="15"/>
  <c r="K2333" i="15"/>
  <c r="F2334" i="15"/>
  <c r="K2334" i="15"/>
  <c r="F2335" i="15"/>
  <c r="K2335" i="15"/>
  <c r="F2336" i="15"/>
  <c r="K2336" i="15"/>
  <c r="F2337" i="15"/>
  <c r="K2337" i="15"/>
  <c r="F2338" i="15"/>
  <c r="K2338" i="15"/>
  <c r="F2339" i="15"/>
  <c r="K2339" i="15"/>
  <c r="F2340" i="15"/>
  <c r="K2340" i="15"/>
  <c r="F2341" i="15"/>
  <c r="K2341" i="15"/>
  <c r="F2342" i="15"/>
  <c r="K2342" i="15"/>
  <c r="F2343" i="15"/>
  <c r="K2343" i="15"/>
  <c r="F2344" i="15"/>
  <c r="K2344" i="15"/>
  <c r="F2345" i="15"/>
  <c r="K2345" i="15"/>
  <c r="F2346" i="15"/>
  <c r="K2346" i="15"/>
  <c r="F2347" i="15"/>
  <c r="K2347" i="15"/>
  <c r="F2348" i="15"/>
  <c r="K2348" i="15"/>
  <c r="F2349" i="15"/>
  <c r="K2349" i="15"/>
  <c r="F2350" i="15"/>
  <c r="K2350" i="15"/>
  <c r="F2351" i="15"/>
  <c r="K2351" i="15"/>
  <c r="F2352" i="15"/>
  <c r="K2352" i="15"/>
  <c r="F2353" i="15"/>
  <c r="K2353" i="15"/>
  <c r="F2354" i="15"/>
  <c r="K2354" i="15"/>
  <c r="F2355" i="15"/>
  <c r="K2355" i="15"/>
  <c r="F2356" i="15"/>
  <c r="K2356" i="15"/>
  <c r="F2357" i="15"/>
  <c r="K2357" i="15"/>
  <c r="F2358" i="15"/>
  <c r="K2358" i="15"/>
  <c r="F2359" i="15"/>
  <c r="K2359" i="15"/>
  <c r="F2360" i="15"/>
  <c r="K2360" i="15"/>
  <c r="F2361" i="15"/>
  <c r="K2361" i="15"/>
  <c r="F2362" i="15"/>
  <c r="K2362" i="15"/>
  <c r="F2363" i="15"/>
  <c r="K2363" i="15"/>
  <c r="F2364" i="15"/>
  <c r="K2364" i="15"/>
  <c r="F2365" i="15"/>
  <c r="K2365" i="15"/>
  <c r="F2366" i="15"/>
  <c r="K2366" i="15"/>
  <c r="F2367" i="15"/>
  <c r="K2367" i="15"/>
  <c r="F2368" i="15"/>
  <c r="K2368" i="15"/>
  <c r="F2369" i="15"/>
  <c r="K2369" i="15"/>
  <c r="F2370" i="15"/>
  <c r="K2370" i="15"/>
  <c r="F2371" i="15"/>
  <c r="K2371" i="15"/>
  <c r="F2372" i="15"/>
  <c r="K2372" i="15"/>
  <c r="F2373" i="15"/>
  <c r="K2373" i="15"/>
  <c r="F2374" i="15"/>
  <c r="K2374" i="15"/>
  <c r="F2375" i="15"/>
  <c r="K2375" i="15"/>
  <c r="F2376" i="15"/>
  <c r="K2376" i="15"/>
  <c r="F2377" i="15"/>
  <c r="K2377" i="15"/>
  <c r="F2378" i="15"/>
  <c r="K2378" i="15"/>
  <c r="F2379" i="15"/>
  <c r="K2379" i="15"/>
  <c r="F2380" i="15"/>
  <c r="K2380" i="15"/>
  <c r="F2381" i="15"/>
  <c r="K2381" i="15"/>
  <c r="F2382" i="15"/>
  <c r="K2382" i="15"/>
  <c r="F2383" i="15"/>
  <c r="K2383" i="15"/>
  <c r="F2384" i="15"/>
  <c r="K2384" i="15"/>
  <c r="F2385" i="15"/>
  <c r="K2385" i="15"/>
  <c r="F2386" i="15"/>
  <c r="K2386" i="15"/>
  <c r="F2387" i="15"/>
  <c r="K2387" i="15"/>
  <c r="F2388" i="15"/>
  <c r="K2388" i="15"/>
  <c r="F2389" i="15"/>
  <c r="K2389" i="15"/>
  <c r="F2390" i="15"/>
  <c r="K2390" i="15"/>
  <c r="F2391" i="15"/>
  <c r="K2391" i="15"/>
  <c r="F2392" i="15"/>
  <c r="K2392" i="15"/>
  <c r="F2393" i="15"/>
  <c r="K2393" i="15"/>
  <c r="F2394" i="15"/>
  <c r="K2394" i="15"/>
  <c r="F2395" i="15"/>
  <c r="K2395" i="15"/>
  <c r="F2396" i="15"/>
  <c r="K2396" i="15"/>
  <c r="F2397" i="15"/>
  <c r="K2397" i="15"/>
  <c r="F2398" i="15"/>
  <c r="K2398" i="15"/>
  <c r="F2399" i="15"/>
  <c r="K2399" i="15"/>
  <c r="F2400" i="15"/>
  <c r="K2400" i="15"/>
  <c r="F2401" i="15"/>
  <c r="K2401" i="15"/>
  <c r="F2402" i="15"/>
  <c r="K2402" i="15"/>
  <c r="F2403" i="15"/>
  <c r="K2403" i="15"/>
  <c r="F2404" i="15"/>
  <c r="K2404" i="15"/>
  <c r="F2405" i="15"/>
  <c r="K2405" i="15"/>
  <c r="F2406" i="15"/>
  <c r="K2406" i="15"/>
  <c r="F2407" i="15"/>
  <c r="K2407" i="15"/>
  <c r="F2408" i="15"/>
  <c r="K2408" i="15"/>
  <c r="F2409" i="15"/>
  <c r="K2409" i="15"/>
  <c r="F2410" i="15"/>
  <c r="K2410" i="15"/>
  <c r="F2411" i="15"/>
  <c r="K2411" i="15"/>
  <c r="F2412" i="15"/>
  <c r="K2412" i="15"/>
  <c r="F2413" i="15"/>
  <c r="K2413" i="15"/>
  <c r="F2414" i="15"/>
  <c r="K2414" i="15"/>
  <c r="F2415" i="15"/>
  <c r="K2415" i="15"/>
  <c r="F2416" i="15"/>
  <c r="K2416" i="15"/>
  <c r="F2417" i="15"/>
  <c r="K2417" i="15"/>
  <c r="F2418" i="15"/>
  <c r="K2418" i="15"/>
  <c r="F2419" i="15"/>
  <c r="K2419" i="15"/>
  <c r="F2420" i="15"/>
  <c r="K2420" i="15"/>
  <c r="F2421" i="15"/>
  <c r="K2421" i="15"/>
  <c r="F2422" i="15"/>
  <c r="K2422" i="15"/>
  <c r="F2423" i="15"/>
  <c r="K2423" i="15"/>
  <c r="F2424" i="15"/>
  <c r="K2424" i="15"/>
  <c r="F2425" i="15"/>
  <c r="K2425" i="15"/>
  <c r="F2426" i="15"/>
  <c r="K2426" i="15"/>
  <c r="F2427" i="15"/>
  <c r="K2427" i="15"/>
  <c r="F2428" i="15"/>
  <c r="K2428" i="15"/>
  <c r="F2429" i="15"/>
  <c r="K2429" i="15"/>
  <c r="F2430" i="15"/>
  <c r="K2430" i="15"/>
  <c r="F2431" i="15"/>
  <c r="K2431" i="15"/>
  <c r="F2432" i="15"/>
  <c r="K2432" i="15"/>
  <c r="F2433" i="15"/>
  <c r="K2433" i="15"/>
  <c r="F2434" i="15"/>
  <c r="K2434" i="15"/>
  <c r="F2435" i="15"/>
  <c r="K2435" i="15"/>
  <c r="F2436" i="15"/>
  <c r="K2436" i="15"/>
  <c r="F2437" i="15"/>
  <c r="K2437" i="15"/>
  <c r="F2438" i="15"/>
  <c r="K2438" i="15"/>
  <c r="F2439" i="15"/>
  <c r="K2439" i="15"/>
  <c r="F2440" i="15"/>
  <c r="K2440" i="15"/>
  <c r="F2441" i="15"/>
  <c r="K2441" i="15"/>
  <c r="F2442" i="15"/>
  <c r="K2442" i="15"/>
  <c r="F2443" i="15"/>
  <c r="K2443" i="15"/>
  <c r="F2444" i="15"/>
  <c r="K2444" i="15"/>
  <c r="F2445" i="15"/>
  <c r="K2445" i="15"/>
  <c r="F2446" i="15"/>
  <c r="K2446" i="15"/>
  <c r="F2447" i="15"/>
  <c r="K2447" i="15"/>
  <c r="F2448" i="15"/>
  <c r="K2448" i="15"/>
  <c r="F2449" i="15"/>
  <c r="K2449" i="15"/>
  <c r="F2450" i="15"/>
  <c r="K2450" i="15"/>
  <c r="F2451" i="15"/>
  <c r="K2451" i="15"/>
  <c r="F2452" i="15"/>
  <c r="K2452" i="15"/>
  <c r="F2453" i="15"/>
  <c r="K2453" i="15"/>
  <c r="F2454" i="15"/>
  <c r="K2454" i="15"/>
  <c r="F2455" i="15"/>
  <c r="K2455" i="15"/>
  <c r="F2456" i="15"/>
  <c r="K2456" i="15"/>
  <c r="F2457" i="15"/>
  <c r="K2457" i="15"/>
  <c r="F2458" i="15"/>
  <c r="K2458" i="15"/>
  <c r="F2459" i="15"/>
  <c r="K2459" i="15"/>
  <c r="F2460" i="15"/>
  <c r="K2460" i="15"/>
  <c r="F2461" i="15"/>
  <c r="K2461" i="15"/>
  <c r="F2462" i="15"/>
  <c r="K2462" i="15"/>
  <c r="F2463" i="15"/>
  <c r="K2463" i="15"/>
  <c r="F2464" i="15"/>
  <c r="K2464" i="15"/>
  <c r="F2465" i="15"/>
  <c r="K2465" i="15"/>
  <c r="F2466" i="15"/>
  <c r="K2466" i="15"/>
  <c r="F2467" i="15"/>
  <c r="K2467" i="15"/>
  <c r="F2468" i="15"/>
  <c r="K2468" i="15"/>
  <c r="F2469" i="15"/>
  <c r="K2469" i="15"/>
  <c r="F2470" i="15"/>
  <c r="K2470" i="15"/>
  <c r="F2471" i="15"/>
  <c r="K2471" i="15"/>
  <c r="F2472" i="15"/>
  <c r="K2472" i="15"/>
  <c r="F2473" i="15"/>
  <c r="K2473" i="15"/>
  <c r="F2474" i="15"/>
  <c r="K2474" i="15"/>
  <c r="F2475" i="15"/>
  <c r="K2475" i="15"/>
  <c r="F2476" i="15"/>
  <c r="K2476" i="15"/>
  <c r="F2477" i="15"/>
  <c r="K2477" i="15"/>
  <c r="F2478" i="15"/>
  <c r="K2478" i="15"/>
  <c r="F2479" i="15"/>
  <c r="K2479" i="15"/>
  <c r="F2480" i="15"/>
  <c r="K2480" i="15"/>
  <c r="F2481" i="15"/>
  <c r="K2481" i="15"/>
  <c r="F2482" i="15"/>
  <c r="K2482" i="15"/>
  <c r="F2483" i="15"/>
  <c r="K2483" i="15"/>
  <c r="F2484" i="15"/>
  <c r="K2484" i="15"/>
  <c r="F2485" i="15"/>
  <c r="K2485" i="15"/>
  <c r="F2486" i="15"/>
  <c r="K2486" i="15"/>
  <c r="F2487" i="15"/>
  <c r="K2487" i="15"/>
  <c r="F2488" i="15"/>
  <c r="K2488" i="15"/>
  <c r="F2489" i="15"/>
  <c r="K2489" i="15"/>
  <c r="F2490" i="15"/>
  <c r="K2490" i="15"/>
  <c r="F2491" i="15"/>
  <c r="K2491" i="15"/>
  <c r="F2492" i="15"/>
  <c r="K2492" i="15"/>
  <c r="F2493" i="15"/>
  <c r="K2493" i="15"/>
  <c r="F2494" i="15"/>
  <c r="K2494" i="15"/>
  <c r="F2495" i="15"/>
  <c r="K2495" i="15"/>
  <c r="F2496" i="15"/>
  <c r="K2496" i="15"/>
  <c r="F2497" i="15"/>
  <c r="K2497" i="15"/>
  <c r="F2498" i="15"/>
  <c r="K2498" i="15"/>
  <c r="F2499" i="15"/>
  <c r="K2499" i="15"/>
  <c r="F2500" i="15"/>
  <c r="K2500" i="15"/>
  <c r="F2501" i="15"/>
  <c r="K2501" i="15"/>
  <c r="F2502" i="15"/>
  <c r="K2502" i="15"/>
  <c r="F2503" i="15"/>
  <c r="K2503" i="15"/>
  <c r="F2504" i="15"/>
  <c r="K2504" i="15"/>
  <c r="F2505" i="15"/>
  <c r="K2505" i="15"/>
  <c r="F2506" i="15"/>
  <c r="K2506" i="15"/>
  <c r="F2507" i="15"/>
  <c r="K2507" i="15"/>
  <c r="F2508" i="15"/>
  <c r="K2508" i="15"/>
  <c r="F2509" i="15"/>
  <c r="K2509" i="15"/>
  <c r="F2510" i="15"/>
  <c r="K2510" i="15"/>
  <c r="F2511" i="15"/>
  <c r="K2511" i="15"/>
  <c r="F2512" i="15"/>
  <c r="K2512" i="15"/>
  <c r="F2513" i="15"/>
  <c r="K2513" i="15"/>
  <c r="F2514" i="15"/>
  <c r="K2514" i="15"/>
  <c r="F2515" i="15"/>
  <c r="K2515" i="15"/>
  <c r="F2516" i="15"/>
  <c r="K2516" i="15"/>
  <c r="F2517" i="15"/>
  <c r="K2517" i="15"/>
  <c r="F2518" i="15"/>
  <c r="K2518" i="15"/>
  <c r="F2519" i="15"/>
  <c r="K2519" i="15"/>
  <c r="F2520" i="15"/>
  <c r="K2520" i="15"/>
  <c r="F2521" i="15"/>
  <c r="K2521" i="15"/>
  <c r="F2522" i="15"/>
  <c r="K2522" i="15"/>
  <c r="F2523" i="15"/>
  <c r="K2523" i="15"/>
  <c r="F2524" i="15"/>
  <c r="K2524" i="15"/>
  <c r="F2525" i="15"/>
  <c r="K2525" i="15"/>
  <c r="F2526" i="15"/>
  <c r="K2526" i="15"/>
  <c r="F2527" i="15"/>
  <c r="K2527" i="15"/>
  <c r="F2528" i="15"/>
  <c r="K2528" i="15"/>
  <c r="F2529" i="15"/>
  <c r="K2529" i="15"/>
  <c r="F2530" i="15"/>
  <c r="K2530" i="15"/>
  <c r="F2531" i="15"/>
  <c r="K2531" i="15"/>
  <c r="F2532" i="15"/>
  <c r="K2532" i="15"/>
  <c r="F2533" i="15"/>
  <c r="K2533" i="15"/>
  <c r="F2534" i="15"/>
  <c r="K2534" i="15"/>
  <c r="F2535" i="15"/>
  <c r="K2535" i="15"/>
  <c r="F2536" i="15"/>
  <c r="K2536" i="15"/>
  <c r="F2537" i="15"/>
  <c r="K2537" i="15"/>
  <c r="F2538" i="15"/>
  <c r="K2538" i="15"/>
  <c r="F2539" i="15"/>
  <c r="K2539" i="15"/>
  <c r="F2540" i="15"/>
  <c r="K2540" i="15"/>
  <c r="F2541" i="15"/>
  <c r="K2541" i="15"/>
  <c r="F2542" i="15"/>
  <c r="K2542" i="15"/>
  <c r="F2543" i="15"/>
  <c r="K2543" i="15"/>
  <c r="F2544" i="15"/>
  <c r="K2544" i="15"/>
  <c r="F2545" i="15"/>
  <c r="K2545" i="15"/>
  <c r="F2546" i="15"/>
  <c r="K2546" i="15"/>
  <c r="F2547" i="15"/>
  <c r="K2547" i="15"/>
  <c r="F2548" i="15"/>
  <c r="K2548" i="15"/>
  <c r="F2549" i="15"/>
  <c r="K2549" i="15"/>
  <c r="F2550" i="15"/>
  <c r="K2550" i="15"/>
  <c r="F2551" i="15"/>
  <c r="K2551" i="15"/>
  <c r="F2552" i="15"/>
  <c r="K2552" i="15"/>
  <c r="F2553" i="15"/>
  <c r="K2553" i="15"/>
  <c r="F2554" i="15"/>
  <c r="K2554" i="15"/>
  <c r="F2555" i="15"/>
  <c r="K2555" i="15"/>
  <c r="F2556" i="15"/>
  <c r="K2556" i="15"/>
  <c r="F2557" i="15"/>
  <c r="K2557" i="15"/>
  <c r="F2558" i="15"/>
  <c r="K2558" i="15"/>
  <c r="F2559" i="15"/>
  <c r="K2559" i="15"/>
  <c r="F2560" i="15"/>
  <c r="K2560" i="15"/>
  <c r="F2561" i="15"/>
  <c r="K2561" i="15"/>
  <c r="F2562" i="15"/>
  <c r="K2562" i="15"/>
  <c r="F2563" i="15"/>
  <c r="K2563" i="15"/>
  <c r="F2564" i="15"/>
  <c r="K2564" i="15"/>
  <c r="F2565" i="15"/>
  <c r="K2565" i="15"/>
  <c r="F2566" i="15"/>
  <c r="K2566" i="15"/>
  <c r="F2567" i="15"/>
  <c r="K2567" i="15"/>
  <c r="F2568" i="15"/>
  <c r="K2568" i="15"/>
  <c r="F2569" i="15"/>
  <c r="K2569" i="15"/>
  <c r="F2570" i="15"/>
  <c r="K2570" i="15"/>
  <c r="F2571" i="15"/>
  <c r="K2571" i="15"/>
  <c r="F2572" i="15"/>
  <c r="K2572" i="15"/>
  <c r="F2573" i="15"/>
  <c r="K2573" i="15"/>
  <c r="F2574" i="15"/>
  <c r="K2574" i="15"/>
  <c r="F2575" i="15"/>
  <c r="K2575" i="15"/>
  <c r="F2576" i="15"/>
  <c r="K2576" i="15"/>
  <c r="F2577" i="15"/>
  <c r="K2577" i="15"/>
  <c r="F2578" i="15"/>
  <c r="K2578" i="15"/>
  <c r="F2579" i="15"/>
  <c r="K2579" i="15"/>
  <c r="F2580" i="15"/>
  <c r="K2580" i="15"/>
  <c r="F2581" i="15"/>
  <c r="K2581" i="15"/>
  <c r="F2582" i="15"/>
  <c r="K2582" i="15"/>
  <c r="F2583" i="15"/>
  <c r="K2583" i="15"/>
  <c r="F2584" i="15"/>
  <c r="K2584" i="15"/>
  <c r="F2585" i="15"/>
  <c r="K2585" i="15"/>
  <c r="F2586" i="15"/>
  <c r="K2586" i="15"/>
  <c r="F2587" i="15"/>
  <c r="K2587" i="15"/>
  <c r="F2588" i="15"/>
  <c r="K2588" i="15"/>
  <c r="F2589" i="15"/>
  <c r="K2589" i="15"/>
  <c r="F2590" i="15"/>
  <c r="K2590" i="15"/>
  <c r="F2591" i="15"/>
  <c r="K2591" i="15"/>
  <c r="F2592" i="15"/>
  <c r="K2592" i="15"/>
  <c r="F2593" i="15"/>
  <c r="K2593" i="15"/>
  <c r="F2594" i="15"/>
  <c r="K2594" i="15"/>
  <c r="F2595" i="15"/>
  <c r="K2595" i="15"/>
  <c r="F2596" i="15"/>
  <c r="K2596" i="15"/>
  <c r="F2597" i="15"/>
  <c r="K2597" i="15"/>
  <c r="F2598" i="15"/>
  <c r="K2598" i="15"/>
  <c r="F2599" i="15"/>
  <c r="K2599" i="15"/>
  <c r="F2600" i="15"/>
  <c r="K2600" i="15"/>
  <c r="F2601" i="15"/>
  <c r="K2601" i="15"/>
  <c r="F2602" i="15"/>
  <c r="K2602" i="15"/>
  <c r="F2603" i="15"/>
  <c r="K2603" i="15"/>
  <c r="F2604" i="15"/>
  <c r="K2604" i="15"/>
  <c r="F2605" i="15"/>
  <c r="K2605" i="15"/>
  <c r="F2606" i="15"/>
  <c r="K2606" i="15"/>
  <c r="F2607" i="15"/>
  <c r="K2607" i="15"/>
  <c r="F2608" i="15"/>
  <c r="K2608" i="15"/>
  <c r="F2609" i="15"/>
  <c r="K2609" i="15"/>
  <c r="F2610" i="15"/>
  <c r="K2610" i="15"/>
  <c r="F2611" i="15"/>
  <c r="K2611" i="15"/>
  <c r="F2612" i="15"/>
  <c r="K2612" i="15"/>
  <c r="F2613" i="15"/>
  <c r="K2613" i="15"/>
  <c r="F2614" i="15"/>
  <c r="K2614" i="15"/>
  <c r="F2615" i="15"/>
  <c r="K2615" i="15"/>
  <c r="F2616" i="15"/>
  <c r="K2616" i="15"/>
  <c r="F2617" i="15"/>
  <c r="K2617" i="15"/>
  <c r="F2618" i="15"/>
  <c r="K2618" i="15"/>
  <c r="F2619" i="15"/>
  <c r="K2619" i="15"/>
  <c r="F2620" i="15"/>
  <c r="K2620" i="15"/>
  <c r="F2621" i="15"/>
  <c r="K2621" i="15"/>
  <c r="F2622" i="15"/>
  <c r="K2622" i="15"/>
  <c r="F2623" i="15"/>
  <c r="K2623" i="15"/>
  <c r="F2624" i="15"/>
  <c r="K2624" i="15"/>
  <c r="F2625" i="15"/>
  <c r="K2625" i="15"/>
  <c r="F2626" i="15"/>
  <c r="K2626" i="15"/>
  <c r="F2627" i="15"/>
  <c r="K2627" i="15"/>
  <c r="F2628" i="15"/>
  <c r="K2628" i="15"/>
  <c r="F2629" i="15"/>
  <c r="K2629" i="15"/>
  <c r="F2630" i="15"/>
  <c r="K2630" i="15"/>
  <c r="F2631" i="15"/>
  <c r="K2631" i="15"/>
  <c r="F2632" i="15"/>
  <c r="K2632" i="15"/>
  <c r="F2633" i="15"/>
  <c r="K2633" i="15"/>
  <c r="F2634" i="15"/>
  <c r="K2634" i="15"/>
  <c r="F2635" i="15"/>
  <c r="K2635" i="15"/>
  <c r="F2636" i="15"/>
  <c r="K2636" i="15"/>
  <c r="F2637" i="15"/>
  <c r="K2637" i="15"/>
  <c r="F2638" i="15"/>
  <c r="K2638" i="15"/>
  <c r="F2639" i="15"/>
  <c r="K2639" i="15"/>
  <c r="F2640" i="15"/>
  <c r="K2640" i="15"/>
  <c r="F2641" i="15"/>
  <c r="K2641" i="15"/>
  <c r="F2642" i="15"/>
  <c r="K2642" i="15"/>
  <c r="F2643" i="15"/>
  <c r="K2643" i="15"/>
  <c r="F2644" i="15"/>
  <c r="K2644" i="15"/>
  <c r="F2645" i="15"/>
  <c r="K2645" i="15"/>
  <c r="F2646" i="15"/>
  <c r="K2646" i="15"/>
  <c r="F2647" i="15"/>
  <c r="K2647" i="15"/>
  <c r="F2648" i="15"/>
  <c r="K2648" i="15"/>
  <c r="F2649" i="15"/>
  <c r="K2649" i="15"/>
  <c r="F2650" i="15"/>
  <c r="K2650" i="15"/>
  <c r="F2651" i="15"/>
  <c r="K2651" i="15"/>
  <c r="F2652" i="15"/>
  <c r="K2652" i="15"/>
  <c r="F2653" i="15"/>
  <c r="K2653" i="15"/>
  <c r="F2654" i="15"/>
  <c r="K2654" i="15"/>
  <c r="F2655" i="15"/>
  <c r="K2655" i="15"/>
  <c r="F2656" i="15"/>
  <c r="K2656" i="15"/>
  <c r="F2657" i="15"/>
  <c r="K2657" i="15"/>
  <c r="F2658" i="15"/>
  <c r="K2658" i="15"/>
  <c r="F2659" i="15"/>
  <c r="K2659" i="15"/>
  <c r="F2660" i="15"/>
  <c r="K2660" i="15"/>
  <c r="F2661" i="15"/>
  <c r="K2661" i="15"/>
  <c r="F2662" i="15"/>
  <c r="K2662" i="15"/>
  <c r="F2663" i="15"/>
  <c r="K2663" i="15"/>
  <c r="F2664" i="15"/>
  <c r="K2664" i="15"/>
  <c r="F2665" i="15"/>
  <c r="K2665" i="15"/>
  <c r="F2666" i="15"/>
  <c r="K2666" i="15"/>
  <c r="F2667" i="15"/>
  <c r="K2667" i="15"/>
  <c r="F2668" i="15"/>
  <c r="K2668" i="15"/>
  <c r="F2669" i="15"/>
  <c r="K2669" i="15"/>
  <c r="F2670" i="15"/>
  <c r="K2670" i="15"/>
  <c r="F2671" i="15"/>
  <c r="K2671" i="15"/>
  <c r="F2672" i="15"/>
  <c r="K2672" i="15"/>
  <c r="F2673" i="15"/>
  <c r="K2673" i="15"/>
  <c r="F2674" i="15"/>
  <c r="K2674" i="15"/>
  <c r="F2675" i="15"/>
  <c r="K2675" i="15"/>
  <c r="F2676" i="15"/>
  <c r="K2676" i="15"/>
  <c r="F2677" i="15"/>
  <c r="K2677" i="15"/>
  <c r="F2678" i="15"/>
  <c r="K2678" i="15"/>
  <c r="F2679" i="15"/>
  <c r="K2679" i="15"/>
  <c r="F2680" i="15"/>
  <c r="K2680" i="15"/>
  <c r="F2681" i="15"/>
  <c r="K2681" i="15"/>
  <c r="F2682" i="15"/>
  <c r="K2682" i="15"/>
  <c r="F2683" i="15"/>
  <c r="K2683" i="15"/>
  <c r="F2684" i="15"/>
  <c r="K2684" i="15"/>
  <c r="F2685" i="15"/>
  <c r="K2685" i="15"/>
  <c r="F2686" i="15"/>
  <c r="K2686" i="15"/>
  <c r="F2687" i="15"/>
  <c r="K2687" i="15"/>
  <c r="F2688" i="15"/>
  <c r="K2688" i="15"/>
  <c r="F2689" i="15"/>
  <c r="K2689" i="15"/>
  <c r="F2690" i="15"/>
  <c r="K2690" i="15"/>
  <c r="F2691" i="15"/>
  <c r="K2691" i="15"/>
  <c r="F2692" i="15"/>
  <c r="K2692" i="15"/>
  <c r="F2693" i="15"/>
  <c r="K2693" i="15"/>
  <c r="F2694" i="15"/>
  <c r="K2694" i="15"/>
  <c r="F2695" i="15"/>
  <c r="K2695" i="15"/>
  <c r="F2696" i="15"/>
  <c r="K2696" i="15"/>
  <c r="F2697" i="15"/>
  <c r="K2697" i="15"/>
  <c r="F2698" i="15"/>
  <c r="K2698" i="15"/>
  <c r="F2699" i="15"/>
  <c r="K2699" i="15"/>
  <c r="F2700" i="15"/>
  <c r="K2700" i="15"/>
  <c r="F2701" i="15"/>
  <c r="K2701" i="15"/>
  <c r="F2702" i="15"/>
  <c r="K2702" i="15"/>
  <c r="F2703" i="15"/>
  <c r="K2703" i="15"/>
  <c r="F2704" i="15"/>
  <c r="K2704" i="15"/>
  <c r="F2705" i="15"/>
  <c r="K2705" i="15"/>
  <c r="F2706" i="15"/>
  <c r="K2706" i="15"/>
  <c r="F2707" i="15"/>
  <c r="K2707" i="15"/>
  <c r="F2708" i="15"/>
  <c r="K2708" i="15"/>
  <c r="F2709" i="15"/>
  <c r="K2709" i="15"/>
  <c r="F2710" i="15"/>
  <c r="K2710" i="15"/>
  <c r="F2711" i="15"/>
  <c r="K2711" i="15"/>
  <c r="F2712" i="15"/>
  <c r="K2712" i="15"/>
  <c r="F2713" i="15"/>
  <c r="K2713" i="15"/>
  <c r="F2714" i="15"/>
  <c r="K2714" i="15"/>
  <c r="F2715" i="15"/>
  <c r="K2715" i="15"/>
  <c r="F2716" i="15"/>
  <c r="K2716" i="15"/>
  <c r="F2717" i="15"/>
  <c r="K2717" i="15"/>
  <c r="F2718" i="15"/>
  <c r="K2718" i="15"/>
  <c r="F2719" i="15"/>
  <c r="K2719" i="15"/>
  <c r="F2720" i="15"/>
  <c r="K2720" i="15"/>
  <c r="F2721" i="15"/>
  <c r="K2721" i="15"/>
  <c r="F2722" i="15"/>
  <c r="K2722" i="15"/>
  <c r="F2723" i="15"/>
  <c r="K2723" i="15"/>
  <c r="F2724" i="15"/>
  <c r="K2724" i="15"/>
  <c r="F2725" i="15"/>
  <c r="K2725" i="15"/>
  <c r="F2726" i="15"/>
  <c r="K2726" i="15"/>
  <c r="F2727" i="15"/>
  <c r="K2727" i="15"/>
  <c r="F2728" i="15"/>
  <c r="K2728" i="15"/>
  <c r="F2729" i="15"/>
  <c r="K2729" i="15"/>
  <c r="F2730" i="15"/>
  <c r="K2730" i="15"/>
  <c r="F2731" i="15"/>
  <c r="K2731" i="15"/>
  <c r="F2732" i="15"/>
  <c r="K2732" i="15"/>
  <c r="F2733" i="15"/>
  <c r="K2733" i="15"/>
  <c r="F2734" i="15"/>
  <c r="K2734" i="15"/>
  <c r="F2735" i="15"/>
  <c r="K2735" i="15"/>
  <c r="F2736" i="15"/>
  <c r="K2736" i="15"/>
  <c r="F2737" i="15"/>
  <c r="K2737" i="15"/>
  <c r="F2738" i="15"/>
  <c r="K2738" i="15"/>
  <c r="F2739" i="15"/>
  <c r="K2739" i="15"/>
  <c r="F2740" i="15"/>
  <c r="K2740" i="15"/>
  <c r="F2741" i="15"/>
  <c r="K2741" i="15"/>
  <c r="F2742" i="15"/>
  <c r="K2742" i="15"/>
  <c r="F2743" i="15"/>
  <c r="K2743" i="15"/>
  <c r="F2744" i="15"/>
  <c r="K2744" i="15"/>
  <c r="F2745" i="15"/>
  <c r="K2745" i="15"/>
  <c r="F2746" i="15"/>
  <c r="K2746" i="15"/>
  <c r="F2747" i="15"/>
  <c r="K2747" i="15"/>
  <c r="F2748" i="15"/>
  <c r="K2748" i="15"/>
  <c r="F2749" i="15"/>
  <c r="K2749" i="15"/>
  <c r="F2750" i="15"/>
  <c r="K2750" i="15"/>
  <c r="F2751" i="15"/>
  <c r="K2751" i="15"/>
  <c r="F2752" i="15"/>
  <c r="K2752" i="15"/>
  <c r="F2753" i="15"/>
  <c r="K2753" i="15"/>
  <c r="F2754" i="15"/>
  <c r="K2754" i="15"/>
  <c r="F2755" i="15"/>
  <c r="K2755" i="15"/>
  <c r="F2756" i="15"/>
  <c r="K2756" i="15"/>
  <c r="F2757" i="15"/>
  <c r="K2757" i="15"/>
  <c r="F2758" i="15"/>
  <c r="K2758" i="15"/>
  <c r="F2759" i="15"/>
  <c r="K2759" i="15"/>
  <c r="F2760" i="15"/>
  <c r="K2760" i="15"/>
  <c r="F2761" i="15"/>
  <c r="K2761" i="15"/>
  <c r="F2762" i="15"/>
  <c r="K2762" i="15"/>
  <c r="F2763" i="15"/>
  <c r="K2763" i="15"/>
  <c r="F2764" i="15"/>
  <c r="K2764" i="15"/>
  <c r="F2765" i="15"/>
  <c r="K2765" i="15"/>
  <c r="F2766" i="15"/>
  <c r="K2766" i="15"/>
  <c r="F2767" i="15"/>
  <c r="K2767" i="15"/>
  <c r="F2768" i="15"/>
  <c r="K2768" i="15"/>
  <c r="F2769" i="15"/>
  <c r="K2769" i="15"/>
  <c r="F2770" i="15"/>
  <c r="K2770" i="15"/>
  <c r="F2771" i="15"/>
  <c r="K2771" i="15"/>
  <c r="F2772" i="15"/>
  <c r="K2772" i="15"/>
  <c r="F2773" i="15"/>
  <c r="K2773" i="15"/>
  <c r="F2774" i="15"/>
  <c r="K2774" i="15"/>
  <c r="F2775" i="15"/>
  <c r="K2775" i="15"/>
  <c r="F2776" i="15"/>
  <c r="K2776" i="15"/>
  <c r="F2777" i="15"/>
  <c r="K2777" i="15"/>
  <c r="F2778" i="15"/>
  <c r="K2778" i="15"/>
  <c r="F2779" i="15"/>
  <c r="K2779" i="15"/>
  <c r="F2780" i="15"/>
  <c r="K2780" i="15"/>
  <c r="F2781" i="15"/>
  <c r="K2781" i="15"/>
  <c r="F2782" i="15"/>
  <c r="K2782" i="15"/>
  <c r="F2783" i="15"/>
  <c r="K2783" i="15"/>
  <c r="F2784" i="15"/>
  <c r="K2784" i="15"/>
  <c r="F2785" i="15"/>
  <c r="K2785" i="15"/>
  <c r="F2786" i="15"/>
  <c r="K2786" i="15"/>
  <c r="F2787" i="15"/>
  <c r="K2787" i="15"/>
  <c r="F2788" i="15"/>
  <c r="K2788" i="15"/>
  <c r="F2789" i="15"/>
  <c r="K2789" i="15"/>
  <c r="F2790" i="15"/>
  <c r="K2790" i="15"/>
  <c r="F2791" i="15"/>
  <c r="K2791" i="15"/>
  <c r="F2792" i="15"/>
  <c r="K2792" i="15"/>
  <c r="F2793" i="15"/>
  <c r="K2793" i="15"/>
  <c r="F2794" i="15"/>
  <c r="K2794" i="15"/>
  <c r="F2795" i="15"/>
  <c r="K2795" i="15"/>
  <c r="F2796" i="15"/>
  <c r="K2796" i="15"/>
  <c r="F2797" i="15"/>
  <c r="K2797" i="15"/>
  <c r="F2798" i="15"/>
  <c r="K2798" i="15"/>
  <c r="F2799" i="15"/>
  <c r="K2799" i="15"/>
  <c r="F2800" i="15"/>
  <c r="K2800" i="15"/>
  <c r="F2801" i="15"/>
  <c r="K2801" i="15"/>
  <c r="F2802" i="15"/>
  <c r="K2802" i="15"/>
  <c r="F2803" i="15"/>
  <c r="K2803" i="15"/>
  <c r="F2804" i="15"/>
  <c r="K2804" i="15"/>
  <c r="F2805" i="15"/>
  <c r="K2805" i="15"/>
  <c r="F2806" i="15"/>
  <c r="K2806" i="15"/>
  <c r="F2807" i="15"/>
  <c r="K2807" i="15"/>
  <c r="F2808" i="15"/>
  <c r="K2808" i="15"/>
  <c r="F2809" i="15"/>
  <c r="K2809" i="15"/>
  <c r="F2810" i="15"/>
  <c r="K2810" i="15"/>
  <c r="F2811" i="15"/>
  <c r="K2811" i="15"/>
  <c r="F2812" i="15"/>
  <c r="K2812" i="15"/>
  <c r="F2813" i="15"/>
  <c r="K2813" i="15"/>
  <c r="F2814" i="15"/>
  <c r="K2814" i="15"/>
  <c r="F2815" i="15"/>
  <c r="K2815" i="15"/>
  <c r="F2816" i="15"/>
  <c r="K2816" i="15"/>
  <c r="F2817" i="15"/>
  <c r="K2817" i="15"/>
  <c r="F2818" i="15"/>
  <c r="K2818" i="15"/>
  <c r="F2819" i="15"/>
  <c r="K2819" i="15"/>
  <c r="F2820" i="15"/>
  <c r="K2820" i="15"/>
  <c r="F2821" i="15"/>
  <c r="K2821" i="15"/>
  <c r="F2822" i="15"/>
  <c r="K2822" i="15"/>
  <c r="F2823" i="15"/>
  <c r="K2823" i="15"/>
  <c r="F2824" i="15"/>
  <c r="K2824" i="15"/>
  <c r="F2825" i="15"/>
  <c r="K2825" i="15"/>
  <c r="F2826" i="15"/>
  <c r="K2826" i="15"/>
  <c r="F2827" i="15"/>
  <c r="K2827" i="15"/>
  <c r="F2828" i="15"/>
  <c r="K2828" i="15"/>
  <c r="F2829" i="15"/>
  <c r="K2829" i="15"/>
  <c r="F2830" i="15"/>
  <c r="K2830" i="15"/>
  <c r="F2831" i="15"/>
  <c r="K2831" i="15"/>
  <c r="F2832" i="15"/>
  <c r="K2832" i="15"/>
  <c r="F2833" i="15"/>
  <c r="K2833" i="15"/>
  <c r="F2834" i="15"/>
  <c r="K2834" i="15"/>
  <c r="F2835" i="15"/>
  <c r="K2835" i="15"/>
  <c r="F2836" i="15"/>
  <c r="K2836" i="15"/>
  <c r="F2837" i="15"/>
  <c r="K2837" i="15"/>
  <c r="F2838" i="15"/>
  <c r="K2838" i="15"/>
  <c r="F2839" i="15"/>
  <c r="K2839" i="15"/>
  <c r="F2840" i="15"/>
  <c r="K2840" i="15"/>
  <c r="F2841" i="15"/>
  <c r="K2841" i="15"/>
  <c r="F2842" i="15"/>
  <c r="K2842" i="15"/>
  <c r="F2843" i="15"/>
  <c r="K2843" i="15"/>
  <c r="F2844" i="15"/>
  <c r="K2844" i="15"/>
  <c r="F2845" i="15"/>
  <c r="K2845" i="15"/>
  <c r="F2846" i="15"/>
  <c r="K2846" i="15"/>
  <c r="F2847" i="15"/>
  <c r="K2847" i="15"/>
  <c r="F2848" i="15"/>
  <c r="K2848" i="15"/>
  <c r="F2849" i="15"/>
  <c r="K2849" i="15"/>
  <c r="F2850" i="15"/>
  <c r="K2850" i="15"/>
  <c r="F2851" i="15"/>
  <c r="K2851" i="15"/>
  <c r="F2852" i="15"/>
  <c r="K2852" i="15"/>
  <c r="F2853" i="15"/>
  <c r="K2853" i="15"/>
  <c r="F2854" i="15"/>
  <c r="K2854" i="15"/>
  <c r="F2855" i="15"/>
  <c r="K2855" i="15"/>
  <c r="F2856" i="15"/>
  <c r="K2856" i="15"/>
  <c r="F2857" i="15"/>
  <c r="K2857" i="15"/>
  <c r="F2858" i="15"/>
  <c r="K2858" i="15"/>
  <c r="F2859" i="15"/>
  <c r="K2859" i="15"/>
  <c r="F2860" i="15"/>
  <c r="K2860" i="15"/>
  <c r="F2861" i="15"/>
  <c r="K2861" i="15"/>
  <c r="F2862" i="15"/>
  <c r="K2862" i="15"/>
  <c r="F2863" i="15"/>
  <c r="K2863" i="15"/>
  <c r="F2864" i="15"/>
  <c r="K2864" i="15"/>
  <c r="F2865" i="15"/>
  <c r="K2865" i="15"/>
  <c r="F2866" i="15"/>
  <c r="K2866" i="15"/>
  <c r="F2867" i="15"/>
  <c r="K2867" i="15"/>
  <c r="F2868" i="15"/>
  <c r="K2868" i="15"/>
  <c r="F2869" i="15"/>
  <c r="K2869" i="15"/>
  <c r="F2870" i="15"/>
  <c r="K2870" i="15"/>
  <c r="F2871" i="15"/>
  <c r="K2871" i="15"/>
  <c r="F2872" i="15"/>
  <c r="K2872" i="15"/>
  <c r="F2873" i="15"/>
  <c r="K2873" i="15"/>
  <c r="F2874" i="15"/>
  <c r="K2874" i="15"/>
  <c r="F2875" i="15"/>
  <c r="K2875" i="15"/>
  <c r="F2876" i="15"/>
  <c r="K2876" i="15"/>
  <c r="F2877" i="15"/>
  <c r="K2877" i="15"/>
  <c r="F2878" i="15"/>
  <c r="K2878" i="15"/>
  <c r="F2879" i="15"/>
  <c r="K2879" i="15"/>
  <c r="F2880" i="15"/>
  <c r="K2880" i="15"/>
  <c r="F2881" i="15"/>
  <c r="K2881" i="15"/>
  <c r="F2882" i="15"/>
  <c r="K2882" i="15"/>
  <c r="F2883" i="15"/>
  <c r="K2883" i="15"/>
  <c r="F2884" i="15"/>
  <c r="K2884" i="15"/>
  <c r="F2885" i="15"/>
  <c r="K2885" i="15"/>
  <c r="F2886" i="15"/>
  <c r="K2886" i="15"/>
  <c r="F2887" i="15"/>
  <c r="K2887" i="15"/>
  <c r="F2888" i="15"/>
  <c r="K2888" i="15"/>
  <c r="F2889" i="15"/>
  <c r="K2889" i="15"/>
  <c r="F2890" i="15"/>
  <c r="K2890" i="15"/>
  <c r="F2891" i="15"/>
  <c r="K2891" i="15"/>
  <c r="F2892" i="15"/>
  <c r="K2892" i="15"/>
  <c r="F2893" i="15"/>
  <c r="K2893" i="15"/>
  <c r="F2894" i="15"/>
  <c r="K2894" i="15"/>
  <c r="F2895" i="15"/>
  <c r="K2895" i="15"/>
  <c r="F2896" i="15"/>
  <c r="K2896" i="15"/>
  <c r="F2897" i="15"/>
  <c r="K2897" i="15"/>
  <c r="F2898" i="15"/>
  <c r="K2898" i="15"/>
  <c r="F2899" i="15"/>
  <c r="K2899" i="15"/>
  <c r="F2900" i="15"/>
  <c r="K2900" i="15"/>
  <c r="F2901" i="15"/>
  <c r="K2901" i="15"/>
  <c r="F2902" i="15"/>
  <c r="K2902" i="15"/>
  <c r="F2903" i="15"/>
  <c r="K2903" i="15"/>
  <c r="F2904" i="15"/>
  <c r="K2904" i="15"/>
  <c r="F2905" i="15"/>
  <c r="K2905" i="15"/>
  <c r="F2906" i="15"/>
  <c r="K2906" i="15"/>
  <c r="F2907" i="15"/>
  <c r="K2907" i="15"/>
  <c r="F2908" i="15"/>
  <c r="K2908" i="15"/>
  <c r="F2909" i="15"/>
  <c r="K2909" i="15"/>
  <c r="F2910" i="15"/>
  <c r="K2910" i="15"/>
  <c r="F2911" i="15"/>
  <c r="K2911" i="15"/>
  <c r="F2912" i="15"/>
  <c r="K2912" i="15"/>
  <c r="F2913" i="15"/>
  <c r="K2913" i="15"/>
  <c r="F2914" i="15"/>
  <c r="K2914" i="15"/>
  <c r="F2915" i="15"/>
  <c r="K2915" i="15"/>
  <c r="F2916" i="15"/>
  <c r="K2916" i="15"/>
  <c r="F2917" i="15"/>
  <c r="K2917" i="15"/>
  <c r="F2918" i="15"/>
  <c r="K2918" i="15"/>
  <c r="F2919" i="15"/>
  <c r="K2919" i="15"/>
  <c r="F2920" i="15"/>
  <c r="K2920" i="15"/>
  <c r="F2921" i="15"/>
  <c r="K2921" i="15"/>
  <c r="F2922" i="15"/>
  <c r="K2922" i="15"/>
  <c r="F2923" i="15"/>
  <c r="K2923" i="15"/>
  <c r="F2924" i="15"/>
  <c r="K2924" i="15"/>
  <c r="F2925" i="15"/>
  <c r="K2925" i="15"/>
  <c r="F2926" i="15"/>
  <c r="K2926" i="15"/>
  <c r="F2927" i="15"/>
  <c r="K2927" i="15"/>
  <c r="F2928" i="15"/>
  <c r="K2928" i="15"/>
  <c r="F2929" i="15"/>
  <c r="K2929" i="15"/>
  <c r="F2930" i="15"/>
  <c r="K2930" i="15"/>
  <c r="F2931" i="15"/>
  <c r="K2931" i="15"/>
  <c r="F2932" i="15"/>
  <c r="K2932" i="15"/>
  <c r="F2933" i="15"/>
  <c r="K2933" i="15"/>
  <c r="F2934" i="15"/>
  <c r="K2934" i="15"/>
  <c r="F2935" i="15"/>
  <c r="K2935" i="15"/>
  <c r="F2936" i="15"/>
  <c r="K2936" i="15"/>
  <c r="F2937" i="15"/>
  <c r="K2937" i="15"/>
  <c r="F2938" i="15"/>
  <c r="K2938" i="15"/>
  <c r="F2939" i="15"/>
  <c r="K2939" i="15"/>
  <c r="F2940" i="15"/>
  <c r="K2940" i="15"/>
  <c r="F2941" i="15"/>
  <c r="K2941" i="15"/>
  <c r="F2942" i="15"/>
  <c r="K2942" i="15"/>
  <c r="F2943" i="15"/>
  <c r="K2943" i="15"/>
  <c r="F2944" i="15"/>
  <c r="K2944" i="15"/>
  <c r="F2945" i="15"/>
  <c r="K2945" i="15"/>
  <c r="F2946" i="15"/>
  <c r="K2946" i="15"/>
  <c r="F2947" i="15"/>
  <c r="K2947" i="15"/>
  <c r="F2948" i="15"/>
  <c r="K2948" i="15"/>
  <c r="F2949" i="15"/>
  <c r="K2949" i="15"/>
  <c r="F2950" i="15"/>
  <c r="K2950" i="15"/>
  <c r="F2951" i="15"/>
  <c r="K2951" i="15"/>
  <c r="F2952" i="15"/>
  <c r="K2952" i="15"/>
  <c r="F2953" i="15"/>
  <c r="K2953" i="15"/>
  <c r="F2954" i="15"/>
  <c r="K2954" i="15"/>
  <c r="F2955" i="15"/>
  <c r="K2955" i="15"/>
  <c r="F2956" i="15"/>
  <c r="K2956" i="15"/>
  <c r="F2957" i="15"/>
  <c r="K2957" i="15"/>
  <c r="F2958" i="15"/>
  <c r="K2958" i="15"/>
  <c r="F2959" i="15"/>
  <c r="K2959" i="15"/>
  <c r="F2960" i="15"/>
  <c r="K2960" i="15"/>
  <c r="F2961" i="15"/>
  <c r="K2961" i="15"/>
  <c r="F2962" i="15"/>
  <c r="K2962" i="15"/>
  <c r="F2963" i="15"/>
  <c r="K2963" i="15"/>
  <c r="F2964" i="15"/>
  <c r="K2964" i="15"/>
  <c r="F2965" i="15"/>
  <c r="K2965" i="15"/>
  <c r="F2966" i="15"/>
  <c r="K2966" i="15"/>
  <c r="F2967" i="15"/>
  <c r="K2967" i="15"/>
  <c r="F2968" i="15"/>
  <c r="K2968" i="15"/>
  <c r="F2969" i="15"/>
  <c r="K2969" i="15"/>
  <c r="F2970" i="15"/>
  <c r="K2970" i="15"/>
  <c r="F2971" i="15"/>
  <c r="K2971" i="15"/>
  <c r="F2972" i="15"/>
  <c r="K2972" i="15"/>
  <c r="F2973" i="15"/>
  <c r="K2973" i="15"/>
  <c r="F2974" i="15"/>
  <c r="K2974" i="15"/>
  <c r="F2975" i="15"/>
  <c r="K2975" i="15"/>
  <c r="F2976" i="15"/>
  <c r="K2976" i="15"/>
  <c r="F2977" i="15"/>
  <c r="K2977" i="15"/>
  <c r="F2978" i="15"/>
  <c r="K2978" i="15"/>
  <c r="F2979" i="15"/>
  <c r="K2979" i="15"/>
  <c r="F2980" i="15"/>
  <c r="K2980" i="15"/>
  <c r="F2981" i="15"/>
  <c r="K2981" i="15"/>
  <c r="F2982" i="15"/>
  <c r="K2982" i="15"/>
  <c r="F2983" i="15"/>
  <c r="K2983" i="15"/>
  <c r="F2984" i="15"/>
  <c r="K2984" i="15"/>
  <c r="F2985" i="15"/>
  <c r="K2985" i="15"/>
  <c r="F2986" i="15"/>
  <c r="K2986" i="15"/>
  <c r="F2987" i="15"/>
  <c r="K2987" i="15"/>
  <c r="F2988" i="15"/>
  <c r="K2988" i="15"/>
  <c r="F2989" i="15"/>
  <c r="K2989" i="15"/>
  <c r="F2990" i="15"/>
  <c r="K2990" i="15"/>
  <c r="F2991" i="15"/>
  <c r="K2991" i="15"/>
  <c r="F2992" i="15"/>
  <c r="K2992" i="15"/>
  <c r="F2993" i="15"/>
  <c r="K2993" i="15"/>
  <c r="F2994" i="15"/>
  <c r="K2994" i="15"/>
  <c r="F2995" i="15"/>
  <c r="K2995" i="15"/>
  <c r="F2996" i="15"/>
  <c r="K2996" i="15"/>
  <c r="F2997" i="15"/>
  <c r="K2997" i="15"/>
  <c r="F2998" i="15"/>
  <c r="K2998" i="15"/>
  <c r="F2999" i="15"/>
  <c r="K2999" i="15"/>
  <c r="F3000" i="15"/>
  <c r="K3000" i="15"/>
  <c r="F3001" i="15"/>
  <c r="K3001" i="15"/>
  <c r="F3002" i="15"/>
  <c r="K3002" i="15"/>
  <c r="F3003" i="15"/>
  <c r="K3003" i="15"/>
  <c r="F3004" i="15"/>
  <c r="K3004" i="15"/>
  <c r="F3005" i="15"/>
  <c r="K3005" i="15"/>
  <c r="F3006" i="15"/>
  <c r="K3006" i="15"/>
  <c r="F3007" i="15"/>
  <c r="K3007" i="15"/>
  <c r="F3008" i="15"/>
  <c r="K3008" i="15"/>
  <c r="F3009" i="15"/>
  <c r="K3009" i="15"/>
  <c r="F3010" i="15"/>
  <c r="K3010" i="15"/>
  <c r="F3011" i="15"/>
  <c r="K3011" i="15"/>
  <c r="F3012" i="15"/>
  <c r="K3012" i="15"/>
  <c r="F3013" i="15"/>
  <c r="K3013" i="15"/>
  <c r="F3014" i="15"/>
  <c r="K3014" i="15"/>
  <c r="F3015" i="15"/>
  <c r="K3015" i="15"/>
  <c r="F3016" i="15"/>
  <c r="K3016" i="15"/>
  <c r="F3017" i="15"/>
  <c r="K3017" i="15"/>
  <c r="F3018" i="15"/>
  <c r="K3018" i="15"/>
  <c r="F3019" i="15"/>
  <c r="K3019" i="15"/>
  <c r="F3020" i="15"/>
  <c r="K3020" i="15"/>
  <c r="F3021" i="15"/>
  <c r="K3021" i="15"/>
  <c r="F3022" i="15"/>
  <c r="K3022" i="15"/>
  <c r="F3023" i="15"/>
  <c r="K3023" i="15"/>
  <c r="F3024" i="15"/>
  <c r="K3024" i="15"/>
  <c r="F3025" i="15"/>
  <c r="K3025" i="15"/>
  <c r="F3026" i="15"/>
  <c r="K3026" i="15"/>
  <c r="F3027" i="15"/>
  <c r="K3027" i="15"/>
  <c r="F3028" i="15"/>
  <c r="K3028" i="15"/>
  <c r="F3029" i="15"/>
  <c r="K3029" i="15"/>
  <c r="F3030" i="15"/>
  <c r="K3030" i="15"/>
  <c r="F3031" i="15"/>
  <c r="K3031" i="15"/>
  <c r="F3032" i="15"/>
  <c r="K3032" i="15"/>
  <c r="F3033" i="15"/>
  <c r="K3033" i="15"/>
  <c r="F3034" i="15"/>
  <c r="K3034" i="15"/>
  <c r="F3035" i="15"/>
  <c r="K3035" i="15"/>
  <c r="F3036" i="15"/>
  <c r="K3036" i="15"/>
  <c r="F3037" i="15"/>
  <c r="K3037" i="15"/>
  <c r="F3038" i="15"/>
  <c r="K3038" i="15"/>
  <c r="F3039" i="15"/>
  <c r="K3039" i="15"/>
  <c r="F3040" i="15"/>
  <c r="K3040" i="15"/>
  <c r="F3041" i="15"/>
  <c r="K3041" i="15"/>
  <c r="F3042" i="15"/>
  <c r="K3042" i="15"/>
  <c r="F3043" i="15"/>
  <c r="K3043" i="15"/>
  <c r="F3044" i="15"/>
  <c r="K3044" i="15"/>
  <c r="F3045" i="15"/>
  <c r="K3045" i="15"/>
  <c r="F3046" i="15"/>
  <c r="K3046" i="15"/>
  <c r="F3047" i="15"/>
  <c r="K3047" i="15"/>
  <c r="F3048" i="15"/>
  <c r="K3048" i="15"/>
  <c r="F3049" i="15"/>
  <c r="K3049" i="15"/>
  <c r="F3050" i="15"/>
  <c r="K3050" i="15"/>
  <c r="F3051" i="15"/>
  <c r="K3051" i="15"/>
  <c r="F3052" i="15"/>
  <c r="K3052" i="15"/>
  <c r="F3053" i="15"/>
  <c r="K3053" i="15"/>
  <c r="F3054" i="15"/>
  <c r="K3054" i="15"/>
  <c r="F3055" i="15"/>
  <c r="K3055" i="15"/>
  <c r="F3056" i="15"/>
  <c r="K3056" i="15"/>
  <c r="F3057" i="15"/>
  <c r="K3057" i="15"/>
  <c r="F3058" i="15"/>
  <c r="K3058" i="15"/>
  <c r="F3059" i="15"/>
  <c r="K3059" i="15"/>
  <c r="F3060" i="15"/>
  <c r="K3060" i="15"/>
  <c r="F3061" i="15"/>
  <c r="K3061" i="15"/>
  <c r="F3062" i="15"/>
  <c r="K3062" i="15"/>
  <c r="F3063" i="15"/>
  <c r="K3063" i="15"/>
  <c r="F3064" i="15"/>
  <c r="K3064" i="15"/>
  <c r="F3065" i="15"/>
  <c r="K3065" i="15"/>
  <c r="F3066" i="15"/>
  <c r="K3066" i="15"/>
  <c r="F3067" i="15"/>
  <c r="K3067" i="15"/>
  <c r="F3068" i="15"/>
  <c r="K3068" i="15"/>
  <c r="F3069" i="15"/>
  <c r="K3069" i="15"/>
  <c r="F3070" i="15"/>
  <c r="K3070" i="15"/>
  <c r="F3071" i="15"/>
  <c r="K3071" i="15"/>
  <c r="F3072" i="15"/>
  <c r="K3072" i="15"/>
  <c r="F3073" i="15"/>
  <c r="K3073" i="15"/>
  <c r="F3074" i="15"/>
  <c r="K3074" i="15"/>
  <c r="F3075" i="15"/>
  <c r="K3075" i="15"/>
  <c r="F3076" i="15"/>
  <c r="K3076" i="15"/>
  <c r="F3077" i="15"/>
  <c r="K3077" i="15"/>
  <c r="F3078" i="15"/>
  <c r="K3078" i="15"/>
  <c r="F3079" i="15"/>
  <c r="K3079" i="15"/>
  <c r="F3080" i="15"/>
  <c r="K3080" i="15"/>
  <c r="F3081" i="15"/>
  <c r="K3081" i="15"/>
  <c r="F3082" i="15"/>
  <c r="K3082" i="15"/>
  <c r="F3083" i="15"/>
  <c r="K3083" i="15"/>
  <c r="F3084" i="15"/>
  <c r="K3084" i="15"/>
  <c r="F3085" i="15"/>
  <c r="K3085" i="15"/>
  <c r="F3086" i="15"/>
  <c r="K3086" i="15"/>
  <c r="F3087" i="15"/>
  <c r="K3087" i="15"/>
  <c r="F3088" i="15"/>
  <c r="K3088" i="15"/>
  <c r="F3089" i="15"/>
  <c r="K3089" i="15"/>
  <c r="F3090" i="15"/>
  <c r="K3090" i="15"/>
  <c r="F3091" i="15"/>
  <c r="K3091" i="15"/>
  <c r="F3092" i="15"/>
  <c r="K3092" i="15"/>
  <c r="F3093" i="15"/>
  <c r="K3093" i="15"/>
  <c r="F3094" i="15"/>
  <c r="K3094" i="15"/>
  <c r="F3095" i="15"/>
  <c r="K3095" i="15"/>
  <c r="F3096" i="15"/>
  <c r="K3096" i="15"/>
  <c r="F3097" i="15"/>
  <c r="K3097" i="15"/>
  <c r="F3098" i="15"/>
  <c r="K3098" i="15"/>
  <c r="F3099" i="15"/>
  <c r="K3099" i="15"/>
  <c r="F3100" i="15"/>
  <c r="K3100" i="15"/>
  <c r="F3101" i="15"/>
  <c r="K3101" i="15"/>
  <c r="F3102" i="15"/>
  <c r="K3102" i="15"/>
  <c r="F3103" i="15"/>
  <c r="K3103" i="15"/>
  <c r="F3104" i="15"/>
  <c r="K3104" i="15"/>
  <c r="F3105" i="15"/>
  <c r="K3105" i="15"/>
  <c r="F3106" i="15"/>
  <c r="K3106" i="15"/>
  <c r="F3107" i="15"/>
  <c r="K3107" i="15"/>
  <c r="F3108" i="15"/>
  <c r="K3108" i="15"/>
  <c r="F3109" i="15"/>
  <c r="K3109" i="15"/>
  <c r="F3110" i="15"/>
  <c r="K3110" i="15"/>
  <c r="F3111" i="15"/>
  <c r="K3111" i="15"/>
  <c r="F3112" i="15"/>
  <c r="K3112" i="15"/>
  <c r="F3113" i="15"/>
  <c r="K3113" i="15"/>
  <c r="F3114" i="15"/>
  <c r="K3114" i="15"/>
  <c r="F3115" i="15"/>
  <c r="K3115" i="15"/>
  <c r="F3116" i="15"/>
  <c r="K3116" i="15"/>
  <c r="F3117" i="15"/>
  <c r="K3117" i="15"/>
  <c r="F3118" i="15"/>
  <c r="K3118" i="15"/>
  <c r="F3119" i="15"/>
  <c r="K3119" i="15"/>
  <c r="F3120" i="15"/>
  <c r="K3120" i="15"/>
  <c r="F3121" i="15"/>
  <c r="K3121" i="15"/>
  <c r="F3122" i="15"/>
  <c r="K3122" i="15"/>
  <c r="F3123" i="15"/>
  <c r="K3123" i="15"/>
  <c r="F3124" i="15"/>
  <c r="K3124" i="15"/>
  <c r="F3125" i="15"/>
  <c r="K3125" i="15"/>
  <c r="F3126" i="15"/>
  <c r="K3126" i="15"/>
  <c r="F3127" i="15"/>
  <c r="K3127" i="15"/>
  <c r="F3128" i="15"/>
  <c r="K3128" i="15"/>
  <c r="F3129" i="15"/>
  <c r="K3129" i="15"/>
  <c r="F3130" i="15"/>
  <c r="K3130" i="15"/>
  <c r="F3131" i="15"/>
  <c r="K3131" i="15"/>
  <c r="F3132" i="15"/>
  <c r="K3132" i="15"/>
  <c r="F3133" i="15"/>
  <c r="K3133" i="15"/>
  <c r="F3134" i="15"/>
  <c r="K3134" i="15"/>
  <c r="F3135" i="15"/>
  <c r="K3135" i="15"/>
  <c r="F3136" i="15"/>
  <c r="K3136" i="15"/>
  <c r="F3137" i="15"/>
  <c r="K3137" i="15"/>
  <c r="F3138" i="15"/>
  <c r="K3138" i="15"/>
  <c r="F3139" i="15"/>
  <c r="K3139" i="15"/>
  <c r="F3140" i="15"/>
  <c r="K3140" i="15"/>
  <c r="F3141" i="15"/>
  <c r="K3141" i="15"/>
  <c r="F3142" i="15"/>
  <c r="K3142" i="15"/>
  <c r="F3143" i="15"/>
  <c r="K3143" i="15"/>
  <c r="F3144" i="15"/>
  <c r="K3144" i="15"/>
  <c r="F3145" i="15"/>
  <c r="K3145" i="15"/>
  <c r="F3146" i="15"/>
  <c r="K3146" i="15"/>
  <c r="F3147" i="15"/>
  <c r="K3147" i="15"/>
  <c r="F3148" i="15"/>
  <c r="K3148" i="15"/>
  <c r="F3149" i="15"/>
  <c r="K3149" i="15"/>
  <c r="F3150" i="15"/>
  <c r="K3150" i="15"/>
  <c r="F3151" i="15"/>
  <c r="K3151" i="15"/>
  <c r="F3152" i="15"/>
  <c r="K3152" i="15"/>
  <c r="F3153" i="15"/>
  <c r="K3153" i="15"/>
  <c r="F3154" i="15"/>
  <c r="K3154" i="15"/>
  <c r="F3155" i="15"/>
  <c r="K3155" i="15"/>
  <c r="F3156" i="15"/>
  <c r="K3156" i="15"/>
  <c r="F3157" i="15"/>
  <c r="K3157" i="15"/>
  <c r="F3158" i="15"/>
  <c r="K3158" i="15"/>
  <c r="F3159" i="15"/>
  <c r="K3159" i="15"/>
  <c r="F3160" i="15"/>
  <c r="K3160" i="15"/>
  <c r="F3161" i="15"/>
  <c r="K3161" i="15"/>
  <c r="F3162" i="15"/>
  <c r="K3162" i="15"/>
  <c r="F3163" i="15"/>
  <c r="K3163" i="15"/>
  <c r="F3164" i="15"/>
  <c r="K3164" i="15"/>
  <c r="F3165" i="15"/>
  <c r="K3165" i="15"/>
  <c r="F3166" i="15"/>
  <c r="K3166" i="15"/>
  <c r="F3167" i="15"/>
  <c r="K3167" i="15"/>
  <c r="F3168" i="15"/>
  <c r="K3168" i="15"/>
  <c r="F3169" i="15"/>
  <c r="K3169" i="15"/>
  <c r="F3170" i="15"/>
  <c r="K3170" i="15"/>
  <c r="F3171" i="15"/>
  <c r="K3171" i="15"/>
  <c r="F3172" i="15"/>
  <c r="K3172" i="15"/>
  <c r="F3173" i="15"/>
  <c r="K3173" i="15"/>
  <c r="F3174" i="15"/>
  <c r="K3174" i="15"/>
  <c r="F3175" i="15"/>
  <c r="K3175" i="15"/>
  <c r="F3176" i="15"/>
  <c r="K3176" i="15"/>
  <c r="F3177" i="15"/>
  <c r="K3177" i="15"/>
  <c r="F3178" i="15"/>
  <c r="K3178" i="15"/>
  <c r="F3179" i="15"/>
  <c r="K3179" i="15"/>
  <c r="F3180" i="15"/>
  <c r="K3180" i="15"/>
  <c r="F3181" i="15"/>
  <c r="K3181" i="15"/>
  <c r="F3182" i="15"/>
  <c r="K3182" i="15"/>
  <c r="F3183" i="15"/>
  <c r="K3183" i="15"/>
  <c r="F3184" i="15"/>
  <c r="K3184" i="15"/>
  <c r="F3185" i="15"/>
  <c r="K3185" i="15"/>
  <c r="F3186" i="15"/>
  <c r="K3186" i="15"/>
  <c r="F3187" i="15"/>
  <c r="K3187" i="15"/>
  <c r="F3188" i="15"/>
  <c r="K3188" i="15"/>
  <c r="F3189" i="15"/>
  <c r="K3189" i="15"/>
  <c r="F3190" i="15"/>
  <c r="K3190" i="15"/>
  <c r="F3191" i="15"/>
  <c r="K3191" i="15"/>
  <c r="F3192" i="15"/>
  <c r="K3192" i="15"/>
  <c r="F3193" i="15"/>
  <c r="K3193" i="15"/>
  <c r="F3194" i="15"/>
  <c r="K3194" i="15"/>
  <c r="F3195" i="15"/>
  <c r="K3195" i="15"/>
  <c r="F3196" i="15"/>
  <c r="K3196" i="15"/>
  <c r="F3197" i="15"/>
  <c r="K3197" i="15"/>
  <c r="F3198" i="15"/>
  <c r="K3198" i="15"/>
  <c r="F3199" i="15"/>
  <c r="K3199" i="15"/>
  <c r="F3200" i="15"/>
  <c r="K3200" i="15"/>
  <c r="F3201" i="15"/>
  <c r="K3201" i="15"/>
  <c r="F3202" i="15"/>
  <c r="K3202" i="15"/>
  <c r="F3203" i="15"/>
  <c r="K3203" i="15"/>
  <c r="F3204" i="15"/>
  <c r="K3204" i="15"/>
  <c r="F3205" i="15"/>
  <c r="K3205" i="15"/>
  <c r="F3206" i="15"/>
  <c r="K3206" i="15"/>
  <c r="F3207" i="15"/>
  <c r="K3207" i="15"/>
  <c r="F3208" i="15"/>
  <c r="K3208" i="15"/>
  <c r="F3209" i="15"/>
  <c r="K3209" i="15"/>
  <c r="F3210" i="15"/>
  <c r="K3210" i="15"/>
  <c r="F3211" i="15"/>
  <c r="K3211" i="15"/>
  <c r="F3212" i="15"/>
  <c r="K3212" i="15"/>
  <c r="F3213" i="15"/>
  <c r="K3213" i="15"/>
  <c r="F3214" i="15"/>
  <c r="K3214" i="15"/>
  <c r="F3215" i="15"/>
  <c r="K3215" i="15"/>
  <c r="F3216" i="15"/>
  <c r="K3216" i="15"/>
  <c r="F3217" i="15"/>
  <c r="K3217" i="15"/>
  <c r="F3218" i="15"/>
  <c r="K3218" i="15"/>
  <c r="F3219" i="15"/>
  <c r="K3219" i="15"/>
  <c r="F3220" i="15"/>
  <c r="K3220" i="15"/>
  <c r="F3221" i="15"/>
  <c r="K3221" i="15"/>
  <c r="F3222" i="15"/>
  <c r="K3222" i="15"/>
  <c r="F3223" i="15"/>
  <c r="K3223" i="15"/>
  <c r="F3224" i="15"/>
  <c r="K3224" i="15"/>
  <c r="F3225" i="15"/>
  <c r="K3225" i="15"/>
  <c r="F3226" i="15"/>
  <c r="K3226" i="15"/>
  <c r="F3227" i="15"/>
  <c r="K3227" i="15"/>
  <c r="F3228" i="15"/>
  <c r="K3228" i="15"/>
  <c r="F3229" i="15"/>
  <c r="K3229" i="15"/>
  <c r="F3230" i="15"/>
  <c r="K3230" i="15"/>
  <c r="F3231" i="15"/>
  <c r="K3231" i="15"/>
  <c r="F3232" i="15"/>
  <c r="K3232" i="15"/>
  <c r="F3233" i="15"/>
  <c r="K3233" i="15"/>
  <c r="F3234" i="15"/>
  <c r="K3234" i="15"/>
  <c r="F3235" i="15"/>
  <c r="K3235" i="15"/>
  <c r="F3236" i="15"/>
  <c r="K3236" i="15"/>
  <c r="F3237" i="15"/>
  <c r="K3237" i="15"/>
  <c r="F3238" i="15"/>
  <c r="K3238" i="15"/>
  <c r="F3239" i="15"/>
  <c r="K3239" i="15"/>
  <c r="F3240" i="15"/>
  <c r="K3240" i="15"/>
  <c r="F3241" i="15"/>
  <c r="K3241" i="15"/>
  <c r="F3242" i="15"/>
  <c r="K3242" i="15"/>
  <c r="F3243" i="15"/>
  <c r="K3243" i="15"/>
  <c r="F3244" i="15"/>
  <c r="K3244" i="15"/>
  <c r="F3245" i="15"/>
  <c r="K3245" i="15"/>
  <c r="F3246" i="15"/>
  <c r="K3246" i="15"/>
  <c r="F3247" i="15"/>
  <c r="K3247" i="15"/>
  <c r="F3248" i="15"/>
  <c r="K3248" i="15"/>
  <c r="F3249" i="15"/>
  <c r="K3249" i="15"/>
  <c r="F3250" i="15"/>
  <c r="K3250" i="15"/>
  <c r="F3251" i="15"/>
  <c r="K3251" i="15"/>
  <c r="F3252" i="15"/>
  <c r="K3252" i="15"/>
  <c r="F3253" i="15"/>
  <c r="K3253" i="15"/>
  <c r="F3254" i="15"/>
  <c r="K3254" i="15"/>
  <c r="F3255" i="15"/>
  <c r="K3255" i="15"/>
  <c r="F3256" i="15"/>
  <c r="K3256" i="15"/>
  <c r="F3257" i="15"/>
  <c r="K3257" i="15"/>
  <c r="F3258" i="15"/>
  <c r="K3258" i="15"/>
  <c r="F3259" i="15"/>
  <c r="K3259" i="15"/>
  <c r="F3260" i="15"/>
  <c r="K3260" i="15"/>
  <c r="F3261" i="15"/>
  <c r="K3261" i="15"/>
  <c r="F3262" i="15"/>
  <c r="K3262" i="15"/>
  <c r="F3263" i="15"/>
  <c r="K3263" i="15"/>
  <c r="F3264" i="15"/>
  <c r="K3264" i="15"/>
  <c r="F3265" i="15"/>
  <c r="K3265" i="15"/>
  <c r="F3266" i="15"/>
  <c r="K3266" i="15"/>
  <c r="F3267" i="15"/>
  <c r="K3267" i="15"/>
  <c r="F3268" i="15"/>
  <c r="K3268" i="15"/>
  <c r="F3269" i="15"/>
  <c r="K3269" i="15"/>
  <c r="F3270" i="15"/>
  <c r="K3270" i="15"/>
  <c r="F3271" i="15"/>
  <c r="K3271" i="15"/>
  <c r="F3272" i="15"/>
  <c r="K3272" i="15"/>
  <c r="F3273" i="15"/>
  <c r="K3273" i="15"/>
  <c r="F3274" i="15"/>
  <c r="K3274" i="15"/>
  <c r="F3275" i="15"/>
  <c r="K3275" i="15"/>
  <c r="F3276" i="15"/>
  <c r="K3276" i="15"/>
  <c r="F3277" i="15"/>
  <c r="K3277" i="15"/>
  <c r="F3278" i="15"/>
  <c r="K3278" i="15"/>
  <c r="F3279" i="15"/>
  <c r="K3279" i="15"/>
  <c r="F3280" i="15"/>
  <c r="K3280" i="15"/>
  <c r="F3281" i="15"/>
  <c r="K3281" i="15"/>
  <c r="F3282" i="15"/>
  <c r="K3282" i="15"/>
  <c r="F3283" i="15"/>
  <c r="K3283" i="15"/>
  <c r="F3284" i="15"/>
  <c r="K3284" i="15"/>
  <c r="F3285" i="15"/>
  <c r="K3285" i="15"/>
  <c r="F3286" i="15"/>
  <c r="K3286" i="15"/>
  <c r="F3287" i="15"/>
  <c r="K3287" i="15"/>
  <c r="F3288" i="15"/>
  <c r="K3288" i="15"/>
  <c r="F3289" i="15"/>
  <c r="K3289" i="15"/>
  <c r="F3290" i="15"/>
  <c r="K3290" i="15"/>
  <c r="F3291" i="15"/>
  <c r="K3291" i="15"/>
  <c r="F3292" i="15"/>
  <c r="K3292" i="15"/>
  <c r="F3293" i="15"/>
  <c r="K3293" i="15"/>
  <c r="F3294" i="15"/>
  <c r="K3294" i="15"/>
  <c r="F3295" i="15"/>
  <c r="K3295" i="15"/>
  <c r="F3296" i="15"/>
  <c r="K3296" i="15"/>
  <c r="F3297" i="15"/>
  <c r="K3297" i="15"/>
  <c r="F3298" i="15"/>
  <c r="K3298" i="15"/>
  <c r="F3299" i="15"/>
  <c r="K3299" i="15"/>
  <c r="F3300" i="15"/>
  <c r="K3300" i="15"/>
  <c r="F3301" i="15"/>
  <c r="K3301" i="15"/>
  <c r="F3302" i="15"/>
  <c r="K3302" i="15"/>
  <c r="F3303" i="15"/>
  <c r="K3303" i="15"/>
  <c r="F3304" i="15"/>
  <c r="K3304" i="15"/>
  <c r="F3305" i="15"/>
  <c r="K3305" i="15"/>
  <c r="F3306" i="15"/>
  <c r="K3306" i="15"/>
  <c r="F3307" i="15"/>
  <c r="K3307" i="15"/>
  <c r="F3308" i="15"/>
  <c r="K3308" i="15"/>
  <c r="F3309" i="15"/>
  <c r="K3309" i="15"/>
  <c r="F3310" i="15"/>
  <c r="K3310" i="15"/>
  <c r="F3311" i="15"/>
  <c r="K3311" i="15"/>
  <c r="F3312" i="15"/>
  <c r="K3312" i="15"/>
  <c r="F3313" i="15"/>
  <c r="K3313" i="15"/>
  <c r="F3314" i="15"/>
  <c r="K3314" i="15"/>
  <c r="F3315" i="15"/>
  <c r="K3315" i="15"/>
  <c r="F3316" i="15"/>
  <c r="K3316" i="15"/>
  <c r="F3317" i="15"/>
  <c r="K3317" i="15"/>
  <c r="F3318" i="15"/>
  <c r="K3318" i="15"/>
  <c r="F3319" i="15"/>
  <c r="K3319" i="15"/>
  <c r="F3320" i="15"/>
  <c r="K3320" i="15"/>
  <c r="F3321" i="15"/>
  <c r="K3321" i="15"/>
  <c r="F3322" i="15"/>
  <c r="K3322" i="15"/>
  <c r="F3323" i="15"/>
  <c r="K3323" i="15"/>
  <c r="F3324" i="15"/>
  <c r="K3324" i="15"/>
  <c r="F3325" i="15"/>
  <c r="K3325" i="15"/>
  <c r="F3326" i="15"/>
  <c r="K3326" i="15"/>
  <c r="F3327" i="15"/>
  <c r="K3327" i="15"/>
  <c r="F3328" i="15"/>
  <c r="K3328" i="15"/>
  <c r="F3329" i="15"/>
  <c r="K3329" i="15"/>
  <c r="F3330" i="15"/>
  <c r="K3330" i="15"/>
  <c r="F3331" i="15"/>
  <c r="K3331" i="15"/>
  <c r="F3332" i="15"/>
  <c r="K3332" i="15"/>
  <c r="F3333" i="15"/>
  <c r="K3333" i="15"/>
  <c r="F3334" i="15"/>
  <c r="K3334" i="15"/>
  <c r="F3335" i="15"/>
  <c r="K3335" i="15"/>
  <c r="F3336" i="15"/>
  <c r="K3336" i="15"/>
  <c r="F3337" i="15"/>
  <c r="K3337" i="15"/>
  <c r="F3338" i="15"/>
  <c r="K3338" i="15"/>
  <c r="F3339" i="15"/>
  <c r="K3339" i="15"/>
  <c r="F3340" i="15"/>
  <c r="K3340" i="15"/>
  <c r="F3341" i="15"/>
  <c r="K3341" i="15"/>
  <c r="F3342" i="15"/>
  <c r="K3342" i="15"/>
  <c r="F3343" i="15"/>
  <c r="K3343" i="15"/>
  <c r="F3344" i="15"/>
  <c r="K3344" i="15"/>
  <c r="F3345" i="15"/>
  <c r="K3345" i="15"/>
  <c r="F3346" i="15"/>
  <c r="K3346" i="15"/>
  <c r="F3347" i="15"/>
  <c r="K3347" i="15"/>
  <c r="F3348" i="15"/>
  <c r="K3348" i="15"/>
  <c r="F3349" i="15"/>
  <c r="K3349" i="15"/>
  <c r="F3350" i="15"/>
  <c r="K3350" i="15"/>
  <c r="F3351" i="15"/>
  <c r="K3351" i="15"/>
  <c r="F3352" i="15"/>
  <c r="K3352" i="15"/>
  <c r="F3353" i="15"/>
  <c r="K3353" i="15"/>
  <c r="F3354" i="15"/>
  <c r="K3354" i="15"/>
  <c r="F3355" i="15"/>
  <c r="K3355" i="15"/>
  <c r="F3356" i="15"/>
  <c r="K3356" i="15"/>
  <c r="F3357" i="15"/>
  <c r="K3357" i="15"/>
  <c r="F3358" i="15"/>
  <c r="K3358" i="15"/>
  <c r="F3359" i="15"/>
  <c r="K3359" i="15"/>
  <c r="F3360" i="15"/>
  <c r="K3360" i="15"/>
  <c r="F3361" i="15"/>
  <c r="K3361" i="15"/>
  <c r="F3362" i="15"/>
  <c r="K3362" i="15"/>
  <c r="F3363" i="15"/>
  <c r="K3363" i="15"/>
  <c r="F3364" i="15"/>
  <c r="K3364" i="15"/>
  <c r="F3365" i="15"/>
  <c r="K3365" i="15"/>
  <c r="F3366" i="15"/>
  <c r="K3366" i="15"/>
  <c r="F3367" i="15"/>
  <c r="K3367" i="15"/>
  <c r="F3368" i="15"/>
  <c r="K3368" i="15"/>
  <c r="F3369" i="15"/>
  <c r="K3369" i="15"/>
  <c r="F3370" i="15"/>
  <c r="K3370" i="15"/>
  <c r="F3371" i="15"/>
  <c r="K3371" i="15"/>
  <c r="F3372" i="15"/>
  <c r="K3372" i="15"/>
  <c r="F3373" i="15"/>
  <c r="K3373" i="15"/>
  <c r="F3374" i="15"/>
  <c r="K3374" i="15"/>
  <c r="F3375" i="15"/>
  <c r="K3375" i="15"/>
  <c r="F3376" i="15"/>
  <c r="K3376" i="15"/>
  <c r="F3377" i="15"/>
  <c r="K3377" i="15"/>
  <c r="F3378" i="15"/>
  <c r="K3378" i="15"/>
  <c r="F3379" i="15"/>
  <c r="K3379" i="15"/>
  <c r="F3380" i="15"/>
  <c r="K3380" i="15"/>
  <c r="F3381" i="15"/>
  <c r="K3381" i="15"/>
  <c r="F3382" i="15"/>
  <c r="K3382" i="15"/>
  <c r="F3383" i="15"/>
  <c r="K3383" i="15"/>
  <c r="F3384" i="15"/>
  <c r="K3384" i="15"/>
  <c r="F3385" i="15"/>
  <c r="K3385" i="15"/>
  <c r="F3386" i="15"/>
  <c r="K3386" i="15"/>
  <c r="F3387" i="15"/>
  <c r="K3387" i="15"/>
  <c r="F3388" i="15"/>
  <c r="K3388" i="15"/>
  <c r="F3389" i="15"/>
  <c r="K3389" i="15"/>
  <c r="F3390" i="15"/>
  <c r="K3390" i="15"/>
  <c r="F3391" i="15"/>
  <c r="K3391" i="15"/>
  <c r="F3392" i="15"/>
  <c r="K3392" i="15"/>
  <c r="F3393" i="15"/>
  <c r="K3393" i="15"/>
  <c r="F3394" i="15"/>
  <c r="K3394" i="15"/>
  <c r="F3395" i="15"/>
  <c r="K3395" i="15"/>
  <c r="F3396" i="15"/>
  <c r="K3396" i="15"/>
  <c r="F3397" i="15"/>
  <c r="K3397" i="15"/>
  <c r="F3398" i="15"/>
  <c r="K3398" i="15"/>
  <c r="F3399" i="15"/>
  <c r="K3399" i="15"/>
  <c r="F3400" i="15"/>
  <c r="K3400" i="15"/>
  <c r="F3401" i="15"/>
  <c r="K3401" i="15"/>
  <c r="F3402" i="15"/>
  <c r="K3402" i="15"/>
  <c r="F3403" i="15"/>
  <c r="K3403" i="15"/>
  <c r="F3404" i="15"/>
  <c r="K3404" i="15"/>
  <c r="F3405" i="15"/>
  <c r="K3405" i="15"/>
  <c r="F3406" i="15"/>
  <c r="K3406" i="15"/>
  <c r="F3407" i="15"/>
  <c r="K3407" i="15"/>
  <c r="F3408" i="15"/>
  <c r="K3408" i="15"/>
  <c r="F3409" i="15"/>
  <c r="K3409" i="15"/>
  <c r="F3410" i="15"/>
  <c r="K3410" i="15"/>
  <c r="F3411" i="15"/>
  <c r="K3411" i="15"/>
  <c r="F3412" i="15"/>
  <c r="K3412" i="15"/>
  <c r="F3413" i="15"/>
  <c r="K3413" i="15"/>
  <c r="F3414" i="15"/>
  <c r="K3414" i="15"/>
  <c r="F3415" i="15"/>
  <c r="K3415" i="15"/>
  <c r="F3416" i="15"/>
  <c r="K3416" i="15"/>
  <c r="F3417" i="15"/>
  <c r="K3417" i="15"/>
  <c r="F3418" i="15"/>
  <c r="K3418" i="15"/>
  <c r="F3419" i="15"/>
  <c r="K3419" i="15"/>
  <c r="F3420" i="15"/>
  <c r="K3420" i="15"/>
  <c r="F3421" i="15"/>
  <c r="K3421" i="15"/>
  <c r="F3422" i="15"/>
  <c r="K3422" i="15"/>
  <c r="F3423" i="15"/>
  <c r="K3423" i="15"/>
  <c r="F3424" i="15"/>
  <c r="K3424" i="15"/>
  <c r="F3425" i="15"/>
  <c r="K3425" i="15"/>
  <c r="F3426" i="15"/>
  <c r="K3426" i="15"/>
  <c r="F3427" i="15"/>
  <c r="K3427" i="15"/>
  <c r="F3428" i="15"/>
  <c r="K3428" i="15"/>
  <c r="F3429" i="15"/>
  <c r="K3429" i="15"/>
  <c r="F3430" i="15"/>
  <c r="K3430" i="15"/>
  <c r="F3431" i="15"/>
  <c r="K3431" i="15"/>
  <c r="F3432" i="15"/>
  <c r="K3432" i="15"/>
  <c r="F3433" i="15"/>
  <c r="K3433" i="15"/>
  <c r="F3434" i="15"/>
  <c r="K3434" i="15"/>
  <c r="F3435" i="15"/>
  <c r="K3435" i="15"/>
  <c r="F3436" i="15"/>
  <c r="K3436" i="15"/>
  <c r="F3437" i="15"/>
  <c r="K3437" i="15"/>
  <c r="F3438" i="15"/>
  <c r="K3438" i="15"/>
  <c r="F3439" i="15"/>
  <c r="K3439" i="15"/>
  <c r="F3440" i="15"/>
  <c r="K3440" i="15"/>
  <c r="F3441" i="15"/>
  <c r="K3441" i="15"/>
  <c r="F3442" i="15"/>
  <c r="K3442" i="15"/>
  <c r="F3443" i="15"/>
  <c r="K3443" i="15"/>
  <c r="F3444" i="15"/>
  <c r="K3444" i="15"/>
  <c r="F3445" i="15"/>
  <c r="K3445" i="15"/>
  <c r="F3446" i="15"/>
  <c r="K3446" i="15"/>
  <c r="F3447" i="15"/>
  <c r="K3447" i="15"/>
  <c r="F3448" i="15"/>
  <c r="K3448" i="15"/>
  <c r="F3449" i="15"/>
  <c r="K3449" i="15"/>
  <c r="F3450" i="15"/>
  <c r="K3450" i="15"/>
  <c r="F3451" i="15"/>
  <c r="K3451" i="15"/>
  <c r="F3452" i="15"/>
  <c r="K3452" i="15"/>
  <c r="F3453" i="15"/>
  <c r="K3453" i="15"/>
  <c r="F3454" i="15"/>
  <c r="K3454" i="15"/>
  <c r="F3455" i="15"/>
  <c r="K3455" i="15"/>
  <c r="F3456" i="15"/>
  <c r="K3456" i="15"/>
  <c r="F3457" i="15"/>
  <c r="K3457" i="15"/>
  <c r="F3458" i="15"/>
  <c r="K3458" i="15"/>
  <c r="F3459" i="15"/>
  <c r="K3459" i="15"/>
  <c r="F3460" i="15"/>
  <c r="K3460" i="15"/>
  <c r="F3461" i="15"/>
  <c r="K3461" i="15"/>
  <c r="F3462" i="15"/>
  <c r="K3462" i="15"/>
  <c r="F3463" i="15"/>
  <c r="K3463" i="15"/>
  <c r="F3464" i="15"/>
  <c r="K3464" i="15"/>
  <c r="F3465" i="15"/>
  <c r="K3465" i="15"/>
  <c r="F3466" i="15"/>
  <c r="K3466" i="15"/>
  <c r="F3467" i="15"/>
  <c r="K3467" i="15"/>
  <c r="F3468" i="15"/>
  <c r="K3468" i="15"/>
  <c r="F3469" i="15"/>
  <c r="K3469" i="15"/>
  <c r="F3470" i="15"/>
  <c r="K3470" i="15"/>
  <c r="F3471" i="15"/>
  <c r="K3471" i="15"/>
  <c r="F3472" i="15"/>
  <c r="K3472" i="15"/>
  <c r="F3473" i="15"/>
  <c r="K3473" i="15"/>
  <c r="F3474" i="15"/>
  <c r="K3474" i="15"/>
  <c r="F3475" i="15"/>
  <c r="K3475" i="15"/>
  <c r="F3476" i="15"/>
  <c r="K3476" i="15"/>
  <c r="F3477" i="15"/>
  <c r="K3477" i="15"/>
  <c r="F3478" i="15"/>
  <c r="K3478" i="15"/>
  <c r="F3479" i="15"/>
  <c r="K3479" i="15"/>
  <c r="F3480" i="15"/>
  <c r="K3480" i="15"/>
  <c r="F3481" i="15"/>
  <c r="K3481" i="15"/>
  <c r="F3482" i="15"/>
  <c r="K3482" i="15"/>
  <c r="F3483" i="15"/>
  <c r="K3483" i="15"/>
  <c r="F3484" i="15"/>
  <c r="K3484" i="15"/>
  <c r="F3485" i="15"/>
  <c r="K3485" i="15"/>
  <c r="F3486" i="15"/>
  <c r="K3486" i="15"/>
  <c r="F3487" i="15"/>
  <c r="K3487" i="15"/>
  <c r="F3488" i="15"/>
  <c r="K3488" i="15"/>
  <c r="F3489" i="15"/>
  <c r="K3489" i="15"/>
  <c r="F3490" i="15"/>
  <c r="K3490" i="15"/>
  <c r="F3491" i="15"/>
  <c r="K3491" i="15"/>
  <c r="F3492" i="15"/>
  <c r="K3492" i="15"/>
  <c r="F3493" i="15"/>
  <c r="K3493" i="15"/>
  <c r="F3494" i="15"/>
  <c r="K3494" i="15"/>
  <c r="F3495" i="15"/>
  <c r="K3495" i="15"/>
  <c r="F3496" i="15"/>
  <c r="K3496" i="15"/>
  <c r="F3497" i="15"/>
  <c r="K3497" i="15"/>
  <c r="F3498" i="15"/>
  <c r="K3498" i="15"/>
  <c r="F3499" i="15"/>
  <c r="K3499" i="15"/>
  <c r="F3500" i="15"/>
  <c r="K3500" i="15"/>
  <c r="F3501" i="15"/>
  <c r="K3501" i="15"/>
  <c r="F3502" i="15"/>
  <c r="K3502" i="15"/>
  <c r="F3503" i="15"/>
  <c r="K3503" i="15"/>
  <c r="F3504" i="15"/>
  <c r="K3504" i="15"/>
  <c r="F3505" i="15"/>
  <c r="K3505" i="15"/>
  <c r="F3506" i="15"/>
  <c r="K3506" i="15"/>
  <c r="F3507" i="15"/>
  <c r="K3507" i="15"/>
  <c r="F3508" i="15"/>
  <c r="K3508" i="15"/>
  <c r="F3509" i="15"/>
  <c r="K3509" i="15"/>
  <c r="F3510" i="15"/>
  <c r="K3510" i="15"/>
  <c r="F3511" i="15"/>
  <c r="K3511" i="15"/>
  <c r="F3512" i="15"/>
  <c r="K3512" i="15"/>
  <c r="F3513" i="15"/>
  <c r="K3513" i="15"/>
  <c r="F3514" i="15"/>
  <c r="K3514" i="15"/>
  <c r="F3515" i="15"/>
  <c r="K3515" i="15"/>
  <c r="F3516" i="15"/>
  <c r="K3516" i="15"/>
  <c r="F3517" i="15"/>
  <c r="K3517" i="15"/>
  <c r="F3518" i="15"/>
  <c r="K3518" i="15"/>
  <c r="F3519" i="15"/>
  <c r="K3519" i="15"/>
  <c r="F3520" i="15"/>
  <c r="K3520" i="15"/>
  <c r="F3521" i="15"/>
  <c r="K3521" i="15"/>
  <c r="F3522" i="15"/>
  <c r="K3522" i="15"/>
  <c r="F3523" i="15"/>
  <c r="K3523" i="15"/>
  <c r="F3524" i="15"/>
  <c r="K3524" i="15"/>
  <c r="F3525" i="15"/>
  <c r="K3525" i="15"/>
  <c r="F3526" i="15"/>
  <c r="K3526" i="15"/>
  <c r="F3527" i="15"/>
  <c r="K3527" i="15"/>
  <c r="F3528" i="15"/>
  <c r="K3528" i="15"/>
  <c r="F3529" i="15"/>
  <c r="K3529" i="15"/>
  <c r="F3530" i="15"/>
  <c r="K3530" i="15"/>
  <c r="F3531" i="15"/>
  <c r="K3531" i="15"/>
  <c r="F3532" i="15"/>
  <c r="K3532" i="15"/>
  <c r="F3533" i="15"/>
  <c r="K3533" i="15"/>
  <c r="F3534" i="15"/>
  <c r="K3534" i="15"/>
  <c r="F3535" i="15"/>
  <c r="K3535" i="15"/>
  <c r="F3536" i="15"/>
  <c r="K3536" i="15"/>
  <c r="F3537" i="15"/>
  <c r="K3537" i="15"/>
  <c r="F3538" i="15"/>
  <c r="K3538" i="15"/>
  <c r="F3539" i="15"/>
  <c r="K3539" i="15"/>
  <c r="F3540" i="15"/>
  <c r="K3540" i="15"/>
  <c r="F3541" i="15"/>
  <c r="K3541" i="15"/>
  <c r="F3542" i="15"/>
  <c r="K3542" i="15"/>
  <c r="F3543" i="15"/>
  <c r="K3543" i="15"/>
  <c r="F3544" i="15"/>
  <c r="K3544" i="15"/>
  <c r="F3545" i="15"/>
  <c r="K3545" i="15"/>
  <c r="F3546" i="15"/>
  <c r="K3546" i="15"/>
  <c r="F3547" i="15"/>
  <c r="K3547" i="15"/>
  <c r="F3548" i="15"/>
  <c r="K3548" i="15"/>
  <c r="F3549" i="15"/>
  <c r="K3549" i="15"/>
  <c r="F3550" i="15"/>
  <c r="K3550" i="15"/>
  <c r="F3551" i="15"/>
  <c r="K3551" i="15"/>
  <c r="F3552" i="15"/>
  <c r="K3552" i="15"/>
  <c r="F3553" i="15"/>
  <c r="K3553" i="15"/>
  <c r="F3554" i="15"/>
  <c r="K3554" i="15"/>
  <c r="F3555" i="15"/>
  <c r="K3555" i="15"/>
  <c r="F3556" i="15"/>
  <c r="K3556" i="15"/>
  <c r="F3557" i="15"/>
  <c r="K3557" i="15"/>
  <c r="F3558" i="15"/>
  <c r="K3558" i="15"/>
  <c r="F3559" i="15"/>
  <c r="K3559" i="15"/>
  <c r="F3560" i="15"/>
  <c r="K3560" i="15"/>
  <c r="F3561" i="15"/>
  <c r="K3561" i="15"/>
  <c r="F3562" i="15"/>
  <c r="K3562" i="15"/>
  <c r="F3563" i="15"/>
  <c r="K3563" i="15"/>
  <c r="F3564" i="15"/>
  <c r="K3564" i="15"/>
  <c r="F3565" i="15"/>
  <c r="K3565" i="15"/>
  <c r="F3566" i="15"/>
  <c r="K3566" i="15"/>
  <c r="F3567" i="15"/>
  <c r="K3567" i="15"/>
  <c r="F3568" i="15"/>
  <c r="K3568" i="15"/>
  <c r="F3569" i="15"/>
  <c r="K3569" i="15"/>
  <c r="F3570" i="15"/>
  <c r="K3570" i="15"/>
  <c r="F3571" i="15"/>
  <c r="K3571" i="15"/>
  <c r="F3572" i="15"/>
  <c r="K3572" i="15"/>
  <c r="F3573" i="15"/>
  <c r="K3573" i="15"/>
  <c r="F3574" i="15"/>
  <c r="K3574" i="15"/>
  <c r="F3575" i="15"/>
  <c r="K3575" i="15"/>
  <c r="F3576" i="15"/>
  <c r="K3576" i="15"/>
  <c r="F3577" i="15"/>
  <c r="K3577" i="15"/>
  <c r="F3578" i="15"/>
  <c r="K3578" i="15"/>
  <c r="F3579" i="15"/>
  <c r="K3579" i="15"/>
  <c r="F3580" i="15"/>
  <c r="K3580" i="15"/>
  <c r="F3581" i="15"/>
  <c r="K3581" i="15"/>
  <c r="F3582" i="15"/>
  <c r="K3582" i="15"/>
  <c r="F3583" i="15"/>
  <c r="K3583" i="15"/>
  <c r="F3584" i="15"/>
  <c r="K3584" i="15"/>
  <c r="F3585" i="15"/>
  <c r="K3585" i="15"/>
  <c r="F3586" i="15"/>
  <c r="K3586" i="15"/>
  <c r="F3587" i="15"/>
  <c r="K3587" i="15"/>
  <c r="F3588" i="15"/>
  <c r="K3588" i="15"/>
  <c r="F3589" i="15"/>
  <c r="K3589" i="15"/>
  <c r="F3590" i="15"/>
  <c r="K3590" i="15"/>
  <c r="F3591" i="15"/>
  <c r="K3591" i="15"/>
  <c r="F3592" i="15"/>
  <c r="K3592" i="15"/>
  <c r="F3593" i="15"/>
  <c r="K3593" i="15"/>
  <c r="F3594" i="15"/>
  <c r="K3594" i="15"/>
  <c r="F3595" i="15"/>
  <c r="K3595" i="15"/>
  <c r="F3596" i="15"/>
  <c r="K3596" i="15"/>
  <c r="F3597" i="15"/>
  <c r="K3597" i="15"/>
  <c r="F3598" i="15"/>
  <c r="K3598" i="15"/>
  <c r="F3599" i="15"/>
  <c r="K3599" i="15"/>
  <c r="F3600" i="15"/>
  <c r="K3600" i="15"/>
  <c r="F3601" i="15"/>
  <c r="K3601" i="15"/>
  <c r="F3602" i="15"/>
  <c r="K3602" i="15"/>
  <c r="F3603" i="15"/>
  <c r="K3603" i="15"/>
  <c r="F3604" i="15"/>
  <c r="K3604" i="15"/>
  <c r="F3605" i="15"/>
  <c r="K3605" i="15"/>
  <c r="F3606" i="15"/>
  <c r="K3606" i="15"/>
  <c r="F3607" i="15"/>
  <c r="K3607" i="15"/>
  <c r="F3608" i="15"/>
  <c r="K3608" i="15"/>
  <c r="F3609" i="15"/>
  <c r="K3609" i="15"/>
  <c r="F3610" i="15"/>
  <c r="K3610" i="15"/>
  <c r="F3611" i="15"/>
  <c r="K3611" i="15"/>
  <c r="F3612" i="15"/>
  <c r="K3612" i="15"/>
  <c r="F3613" i="15"/>
  <c r="K3613" i="15"/>
  <c r="F3614" i="15"/>
  <c r="K3614" i="15"/>
  <c r="F3615" i="15"/>
  <c r="K3615" i="15"/>
  <c r="F3616" i="15"/>
  <c r="K3616" i="15"/>
  <c r="F3617" i="15"/>
  <c r="K3617" i="15"/>
  <c r="F3618" i="15"/>
  <c r="K3618" i="15"/>
  <c r="F3619" i="15"/>
  <c r="K3619" i="15"/>
  <c r="F3620" i="15"/>
  <c r="K3620" i="15"/>
  <c r="F3621" i="15"/>
  <c r="K3621" i="15"/>
  <c r="F3622" i="15"/>
  <c r="K3622" i="15"/>
  <c r="F3623" i="15"/>
  <c r="K3623" i="15"/>
  <c r="F3624" i="15"/>
  <c r="K3624" i="15"/>
  <c r="F3625" i="15"/>
  <c r="K3625" i="15"/>
  <c r="F3626" i="15"/>
  <c r="K3626" i="15"/>
  <c r="F3627" i="15"/>
  <c r="K3627" i="15"/>
  <c r="F3628" i="15"/>
  <c r="K3628" i="15"/>
  <c r="F3629" i="15"/>
  <c r="K3629" i="15"/>
  <c r="F3630" i="15"/>
  <c r="K3630" i="15"/>
  <c r="F3631" i="15"/>
  <c r="K3631" i="15"/>
  <c r="F3632" i="15"/>
  <c r="K3632" i="15"/>
  <c r="F3633" i="15"/>
  <c r="K3633" i="15"/>
  <c r="F3634" i="15"/>
  <c r="K3634" i="15"/>
  <c r="F3635" i="15"/>
  <c r="K3635" i="15"/>
  <c r="F3636" i="15"/>
  <c r="K3636" i="15"/>
  <c r="F3637" i="15"/>
  <c r="K3637" i="15"/>
  <c r="F3638" i="15"/>
  <c r="K3638" i="15"/>
  <c r="F3639" i="15"/>
  <c r="K3639" i="15"/>
  <c r="F3640" i="15"/>
  <c r="K3640" i="15"/>
  <c r="F3641" i="15"/>
  <c r="K3641" i="15"/>
  <c r="F3642" i="15"/>
  <c r="K3642" i="15"/>
  <c r="F3643" i="15"/>
  <c r="K3643" i="15"/>
  <c r="F3644" i="15"/>
  <c r="K3644" i="15"/>
  <c r="F3645" i="15"/>
  <c r="K3645" i="15"/>
  <c r="F3646" i="15"/>
  <c r="K3646" i="15"/>
  <c r="F3647" i="15"/>
  <c r="K3647" i="15"/>
  <c r="F3648" i="15"/>
  <c r="K3648" i="15"/>
  <c r="F3649" i="15"/>
  <c r="K3649" i="15"/>
  <c r="F3650" i="15"/>
  <c r="K3650" i="15"/>
  <c r="F3651" i="15"/>
  <c r="K3651" i="15"/>
  <c r="F3652" i="15"/>
  <c r="K3652" i="15"/>
  <c r="F3653" i="15"/>
  <c r="K3653" i="15"/>
  <c r="F3654" i="15"/>
  <c r="K3654" i="15"/>
  <c r="F3655" i="15"/>
  <c r="K3655" i="15"/>
  <c r="F3656" i="15"/>
  <c r="K3656" i="15"/>
  <c r="F3657" i="15"/>
  <c r="K3657" i="15"/>
  <c r="F3658" i="15"/>
  <c r="K3658" i="15"/>
  <c r="F3659" i="15"/>
  <c r="K3659" i="15"/>
  <c r="F3660" i="15"/>
  <c r="K3660" i="15"/>
  <c r="F3661" i="15"/>
  <c r="K3661" i="15"/>
  <c r="F3662" i="15"/>
  <c r="K3662" i="15"/>
  <c r="F3663" i="15"/>
  <c r="K3663" i="15"/>
  <c r="F3664" i="15"/>
  <c r="K3664" i="15"/>
  <c r="F3665" i="15"/>
  <c r="K3665" i="15"/>
  <c r="F3666" i="15"/>
  <c r="K3666" i="15"/>
  <c r="F3667" i="15"/>
  <c r="K3667" i="15"/>
  <c r="F3668" i="15"/>
  <c r="K3668" i="15"/>
  <c r="F3669" i="15"/>
  <c r="K3669" i="15"/>
  <c r="F3670" i="15"/>
  <c r="K3670" i="15"/>
  <c r="F3671" i="15"/>
  <c r="K3671" i="15"/>
  <c r="F3672" i="15"/>
  <c r="K3672" i="15"/>
  <c r="F3673" i="15"/>
  <c r="K3673" i="15"/>
  <c r="F3674" i="15"/>
  <c r="K3674" i="15"/>
  <c r="F3675" i="15"/>
  <c r="K3675" i="15"/>
  <c r="F3676" i="15"/>
  <c r="K3676" i="15"/>
  <c r="F3677" i="15"/>
  <c r="K3677" i="15"/>
  <c r="F3678" i="15"/>
  <c r="K3678" i="15"/>
  <c r="F3679" i="15"/>
  <c r="K3679" i="15"/>
  <c r="F3680" i="15"/>
  <c r="K3680" i="15"/>
  <c r="F3681" i="15"/>
  <c r="K3681" i="15"/>
  <c r="F3682" i="15"/>
  <c r="K3682" i="15"/>
  <c r="F3683" i="15"/>
  <c r="K3683" i="15"/>
  <c r="F3684" i="15"/>
  <c r="K3684" i="15"/>
  <c r="F3685" i="15"/>
  <c r="K3685" i="15"/>
  <c r="F3686" i="15"/>
  <c r="K3686" i="15"/>
  <c r="F3687" i="15"/>
  <c r="K3687" i="15"/>
  <c r="F3688" i="15"/>
  <c r="K3688" i="15"/>
  <c r="F3689" i="15"/>
  <c r="K3689" i="15"/>
  <c r="F3690" i="15"/>
  <c r="K3690" i="15"/>
  <c r="F3691" i="15"/>
  <c r="K3691" i="15"/>
  <c r="F3692" i="15"/>
  <c r="K3692" i="15"/>
  <c r="F3693" i="15"/>
  <c r="K3693" i="15"/>
  <c r="F3694" i="15"/>
  <c r="K3694" i="15"/>
  <c r="F3695" i="15"/>
  <c r="K3695" i="15"/>
  <c r="F3696" i="15"/>
  <c r="K3696" i="15"/>
  <c r="F3697" i="15"/>
  <c r="K3697" i="15"/>
  <c r="F3698" i="15"/>
  <c r="K3698" i="15"/>
  <c r="F3699" i="15"/>
  <c r="K3699" i="15"/>
  <c r="F3700" i="15"/>
  <c r="K3700" i="15"/>
  <c r="F3701" i="15"/>
  <c r="K3701" i="15"/>
  <c r="F3702" i="15"/>
  <c r="K3702" i="15"/>
  <c r="F3703" i="15"/>
  <c r="K3703" i="15"/>
  <c r="F3704" i="15"/>
  <c r="K3704" i="15"/>
  <c r="F3705" i="15"/>
  <c r="K3705" i="15"/>
  <c r="F3706" i="15"/>
  <c r="K3706" i="15"/>
  <c r="F3707" i="15"/>
  <c r="K3707" i="15"/>
  <c r="F3708" i="15"/>
  <c r="K3708" i="15"/>
  <c r="F3709" i="15"/>
  <c r="K3709" i="15"/>
  <c r="F3710" i="15"/>
  <c r="K3710" i="15"/>
  <c r="F3711" i="15"/>
  <c r="K3711" i="15"/>
  <c r="F3712" i="15"/>
  <c r="K3712" i="15"/>
  <c r="F3713" i="15"/>
  <c r="K3713" i="15"/>
  <c r="F3714" i="15"/>
  <c r="K3714" i="15"/>
  <c r="F3715" i="15"/>
  <c r="K3715" i="15"/>
  <c r="F3716" i="15"/>
  <c r="K3716" i="15"/>
  <c r="F3717" i="15"/>
  <c r="K3717" i="15"/>
  <c r="F3718" i="15"/>
  <c r="K3718" i="15"/>
  <c r="F3719" i="15"/>
  <c r="K3719" i="15"/>
  <c r="F3720" i="15"/>
  <c r="K3720" i="15"/>
  <c r="F3721" i="15"/>
  <c r="K3721" i="15"/>
  <c r="F3722" i="15"/>
  <c r="K3722" i="15"/>
  <c r="F3723" i="15"/>
  <c r="K3723" i="15"/>
  <c r="F3724" i="15"/>
  <c r="K3724" i="15"/>
  <c r="F3725" i="15"/>
  <c r="K3725" i="15"/>
  <c r="F3726" i="15"/>
  <c r="K3726" i="15"/>
  <c r="F3727" i="15"/>
  <c r="K3727" i="15"/>
  <c r="F3728" i="15"/>
  <c r="K3728" i="15"/>
  <c r="F3729" i="15"/>
  <c r="K3729" i="15"/>
  <c r="F3730" i="15"/>
  <c r="K3730" i="15"/>
  <c r="F3731" i="15"/>
  <c r="K3731" i="15"/>
  <c r="F3732" i="15"/>
  <c r="K3732" i="15"/>
  <c r="F3733" i="15"/>
  <c r="K3733" i="15"/>
  <c r="F3734" i="15"/>
  <c r="K3734" i="15"/>
  <c r="F3735" i="15"/>
  <c r="K3735" i="15"/>
  <c r="F3736" i="15"/>
  <c r="K3736" i="15"/>
  <c r="F3737" i="15"/>
  <c r="K3737" i="15"/>
  <c r="F3738" i="15"/>
  <c r="K3738" i="15"/>
  <c r="F3739" i="15"/>
  <c r="K3739" i="15"/>
  <c r="F3740" i="15"/>
  <c r="K3740" i="15"/>
  <c r="F3741" i="15"/>
  <c r="K3741" i="15"/>
  <c r="F3742" i="15"/>
  <c r="K3742" i="15"/>
  <c r="F3743" i="15"/>
  <c r="K3743" i="15"/>
  <c r="F3744" i="15"/>
  <c r="K3744" i="15"/>
  <c r="F3745" i="15"/>
  <c r="K3745" i="15"/>
  <c r="F3746" i="15"/>
  <c r="K3746" i="15"/>
  <c r="F3747" i="15"/>
  <c r="K3747" i="15"/>
  <c r="F3748" i="15"/>
  <c r="K3748" i="15"/>
  <c r="F3749" i="15"/>
  <c r="K3749" i="15"/>
  <c r="F3750" i="15"/>
  <c r="K3750" i="15"/>
  <c r="F3751" i="15"/>
  <c r="K3751" i="15"/>
  <c r="F3752" i="15"/>
  <c r="K3752" i="15"/>
  <c r="F3753" i="15"/>
  <c r="K3753" i="15"/>
  <c r="F3754" i="15"/>
  <c r="K3754" i="15"/>
  <c r="F3755" i="15"/>
  <c r="K3755" i="15"/>
  <c r="F3756" i="15"/>
  <c r="K3756" i="15"/>
  <c r="F3757" i="15"/>
  <c r="K3757" i="15"/>
  <c r="F3758" i="15"/>
  <c r="K3758" i="15"/>
  <c r="F3759" i="15"/>
  <c r="K3759" i="15"/>
  <c r="F3760" i="15"/>
  <c r="K3760" i="15"/>
  <c r="F3761" i="15"/>
  <c r="K3761" i="15"/>
  <c r="F3762" i="15"/>
  <c r="K3762" i="15"/>
  <c r="F3763" i="15"/>
  <c r="K3763" i="15"/>
  <c r="F3764" i="15"/>
  <c r="K3764" i="15"/>
  <c r="F3765" i="15"/>
  <c r="K3765" i="15"/>
  <c r="F3766" i="15"/>
  <c r="K3766" i="15"/>
  <c r="F3767" i="15"/>
  <c r="K3767" i="15"/>
  <c r="F3768" i="15"/>
  <c r="K3768" i="15"/>
  <c r="F3769" i="15"/>
  <c r="K3769" i="15"/>
  <c r="F3770" i="15"/>
  <c r="K3770" i="15"/>
  <c r="F3771" i="15"/>
  <c r="K3771" i="15"/>
  <c r="F3772" i="15"/>
  <c r="K3772" i="15"/>
  <c r="F3773" i="15"/>
  <c r="K3773" i="15"/>
  <c r="F3774" i="15"/>
  <c r="K3774" i="15"/>
  <c r="F3775" i="15"/>
  <c r="K3775" i="15"/>
  <c r="F3776" i="15"/>
  <c r="K3776" i="15"/>
  <c r="F3777" i="15"/>
  <c r="K3777" i="15"/>
  <c r="F3778" i="15"/>
  <c r="K3778" i="15"/>
  <c r="F3779" i="15"/>
  <c r="K3779" i="15"/>
  <c r="F3780" i="15"/>
  <c r="K3780" i="15"/>
  <c r="F3781" i="15"/>
  <c r="K3781" i="15"/>
  <c r="F3782" i="15"/>
  <c r="K3782" i="15"/>
  <c r="F3783" i="15"/>
  <c r="K3783" i="15"/>
  <c r="F3784" i="15"/>
  <c r="K3784" i="15"/>
  <c r="F3785" i="15"/>
  <c r="K3785" i="15"/>
  <c r="F3786" i="15"/>
  <c r="K3786" i="15"/>
  <c r="F3787" i="15"/>
  <c r="K3787" i="15"/>
  <c r="F3788" i="15"/>
  <c r="K3788" i="15"/>
  <c r="F3789" i="15"/>
  <c r="K3789" i="15"/>
  <c r="F3790" i="15"/>
  <c r="K3790" i="15"/>
  <c r="F3791" i="15"/>
  <c r="K3791" i="15"/>
  <c r="F3792" i="15"/>
  <c r="K3792" i="15"/>
  <c r="F3793" i="15"/>
  <c r="K3793" i="15"/>
  <c r="F3794" i="15"/>
  <c r="K3794" i="15"/>
  <c r="F3795" i="15"/>
  <c r="K3795" i="15"/>
  <c r="F3796" i="15"/>
  <c r="K3796" i="15"/>
  <c r="F3797" i="15"/>
  <c r="K3797" i="15"/>
  <c r="F3798" i="15"/>
  <c r="K3798" i="15"/>
  <c r="F3799" i="15"/>
  <c r="K3799" i="15"/>
  <c r="F3800" i="15"/>
  <c r="K3800" i="15"/>
  <c r="F3801" i="15"/>
  <c r="K3801" i="15"/>
  <c r="F3802" i="15"/>
  <c r="K3802" i="15"/>
  <c r="F3803" i="15"/>
  <c r="K3803" i="15"/>
  <c r="F3804" i="15"/>
  <c r="K3804" i="15"/>
  <c r="F3805" i="15"/>
  <c r="K3805" i="15"/>
  <c r="F3806" i="15"/>
  <c r="K3806" i="15"/>
  <c r="F3807" i="15"/>
  <c r="K3807" i="15"/>
  <c r="F3808" i="15"/>
  <c r="K3808" i="15"/>
  <c r="F3809" i="15"/>
  <c r="K3809" i="15"/>
  <c r="F3810" i="15"/>
  <c r="K3810" i="15"/>
  <c r="F3811" i="15"/>
  <c r="K3811" i="15"/>
  <c r="F3812" i="15"/>
  <c r="K3812" i="15"/>
  <c r="F3813" i="15"/>
  <c r="K3813" i="15"/>
  <c r="F3814" i="15"/>
  <c r="K3814" i="15"/>
  <c r="F3815" i="15"/>
  <c r="K3815" i="15"/>
  <c r="F3816" i="15"/>
  <c r="K3816" i="15"/>
  <c r="F3817" i="15"/>
  <c r="K3817" i="15"/>
  <c r="F3818" i="15"/>
  <c r="K3818" i="15"/>
  <c r="F3819" i="15"/>
  <c r="K3819" i="15"/>
  <c r="F3820" i="15"/>
  <c r="K3820" i="15"/>
  <c r="F3821" i="15"/>
  <c r="K3821" i="15"/>
  <c r="F3822" i="15"/>
  <c r="K3822" i="15"/>
  <c r="F3823" i="15"/>
  <c r="K3823" i="15"/>
  <c r="F3824" i="15"/>
  <c r="K3824" i="15"/>
  <c r="F3825" i="15"/>
  <c r="K3825" i="15"/>
  <c r="F3826" i="15"/>
  <c r="K3826" i="15"/>
  <c r="F3827" i="15"/>
  <c r="K3827" i="15"/>
  <c r="F3828" i="15"/>
  <c r="K3828" i="15"/>
  <c r="F3829" i="15"/>
  <c r="K3829" i="15"/>
  <c r="F3830" i="15"/>
  <c r="K3830" i="15"/>
  <c r="F3831" i="15"/>
  <c r="K3831" i="15"/>
  <c r="F3832" i="15"/>
  <c r="K3832" i="15"/>
  <c r="F3833" i="15"/>
  <c r="K3833" i="15"/>
  <c r="F3834" i="15"/>
  <c r="K3834" i="15"/>
  <c r="F3835" i="15"/>
  <c r="K3835" i="15"/>
  <c r="F3836" i="15"/>
  <c r="K3836" i="15"/>
  <c r="F3837" i="15"/>
  <c r="K3837" i="15"/>
  <c r="F3838" i="15"/>
  <c r="K3838" i="15"/>
  <c r="F3839" i="15"/>
  <c r="K3839" i="15"/>
  <c r="F3840" i="15"/>
  <c r="K3840" i="15"/>
  <c r="F3841" i="15"/>
  <c r="K3841" i="15"/>
  <c r="F3842" i="15"/>
  <c r="K3842" i="15"/>
  <c r="F3843" i="15"/>
  <c r="K3843" i="15"/>
  <c r="F3844" i="15"/>
  <c r="K3844" i="15"/>
  <c r="F3845" i="15"/>
  <c r="K3845" i="15"/>
  <c r="F3846" i="15"/>
  <c r="K3846" i="15"/>
  <c r="F3847" i="15"/>
  <c r="K3847" i="15"/>
  <c r="F3848" i="15"/>
  <c r="K3848" i="15"/>
  <c r="F3849" i="15"/>
  <c r="K3849" i="15"/>
  <c r="F3850" i="15"/>
  <c r="K3850" i="15"/>
  <c r="F3851" i="15"/>
  <c r="K3851" i="15"/>
  <c r="F3852" i="15"/>
  <c r="K3852" i="15"/>
  <c r="F3853" i="15"/>
  <c r="K3853" i="15"/>
  <c r="F3854" i="15"/>
  <c r="K3854" i="15"/>
  <c r="F3855" i="15"/>
  <c r="K3855" i="15"/>
  <c r="F3856" i="15"/>
  <c r="K3856" i="15"/>
  <c r="F3857" i="15"/>
  <c r="K3857" i="15"/>
  <c r="F3858" i="15"/>
  <c r="K3858" i="15"/>
  <c r="F3859" i="15"/>
  <c r="K3859" i="15"/>
  <c r="F3860" i="15"/>
  <c r="K3860" i="15"/>
  <c r="F3861" i="15"/>
  <c r="K3861" i="15"/>
  <c r="F3862" i="15"/>
  <c r="K3862" i="15"/>
  <c r="F3863" i="15"/>
  <c r="K3863" i="15"/>
  <c r="F3864" i="15"/>
  <c r="K3864" i="15"/>
  <c r="F3865" i="15"/>
  <c r="K3865" i="15"/>
  <c r="F3866" i="15"/>
  <c r="K3866" i="15"/>
  <c r="F3867" i="15"/>
  <c r="K3867" i="15"/>
  <c r="F3868" i="15"/>
  <c r="K3868" i="15"/>
  <c r="F3869" i="15"/>
  <c r="K3869" i="15"/>
  <c r="F3870" i="15"/>
  <c r="K3870" i="15"/>
  <c r="F3871" i="15"/>
  <c r="K3871" i="15"/>
  <c r="F3872" i="15"/>
  <c r="K3872" i="15"/>
  <c r="F3873" i="15"/>
  <c r="K3873" i="15"/>
  <c r="F3874" i="15"/>
  <c r="K3874" i="15"/>
  <c r="F3875" i="15"/>
  <c r="K3875" i="15"/>
  <c r="F3876" i="15"/>
  <c r="K3876" i="15"/>
  <c r="F3877" i="15"/>
  <c r="K3877" i="15"/>
  <c r="F3878" i="15"/>
  <c r="K3878" i="15"/>
  <c r="F3879" i="15"/>
  <c r="K3879" i="15"/>
  <c r="F3880" i="15"/>
  <c r="K3880" i="15"/>
  <c r="F3881" i="15"/>
  <c r="K3881" i="15"/>
  <c r="F3882" i="15"/>
  <c r="K3882" i="15"/>
  <c r="F3883" i="15"/>
  <c r="K3883" i="15"/>
  <c r="F3884" i="15"/>
  <c r="K3884" i="15"/>
  <c r="F3885" i="15"/>
  <c r="K3885" i="15"/>
  <c r="F3886" i="15"/>
  <c r="K3886" i="15"/>
  <c r="F3887" i="15"/>
  <c r="K3887" i="15"/>
  <c r="F3888" i="15"/>
  <c r="K3888" i="15"/>
  <c r="F3889" i="15"/>
  <c r="K3889" i="15"/>
  <c r="F3890" i="15"/>
  <c r="K3890" i="15"/>
  <c r="F3891" i="15"/>
  <c r="K3891" i="15"/>
  <c r="F3892" i="15"/>
  <c r="K3892" i="15"/>
  <c r="F3893" i="15"/>
  <c r="K3893" i="15"/>
  <c r="F3894" i="15"/>
  <c r="K3894" i="15"/>
  <c r="F3895" i="15"/>
  <c r="K3895" i="15"/>
  <c r="F3896" i="15"/>
  <c r="K3896" i="15"/>
  <c r="F3897" i="15"/>
  <c r="K3897" i="15"/>
  <c r="F3898" i="15"/>
  <c r="K3898" i="15"/>
  <c r="F3899" i="15"/>
  <c r="K3899" i="15"/>
  <c r="F3900" i="15"/>
  <c r="K3900" i="15"/>
  <c r="F3901" i="15"/>
  <c r="K3901" i="15"/>
  <c r="F3902" i="15"/>
  <c r="K3902" i="15"/>
  <c r="F3903" i="15"/>
  <c r="K3903" i="15"/>
  <c r="F3904" i="15"/>
  <c r="K3904" i="15"/>
  <c r="F3905" i="15"/>
  <c r="K3905" i="15"/>
  <c r="F3906" i="15"/>
  <c r="K3906" i="15"/>
  <c r="F3907" i="15"/>
  <c r="K3907" i="15"/>
  <c r="F3908" i="15"/>
  <c r="K3908" i="15"/>
  <c r="F3909" i="15"/>
  <c r="K3909" i="15"/>
  <c r="F3910" i="15"/>
  <c r="K3910" i="15"/>
  <c r="F3911" i="15"/>
  <c r="K3911" i="15"/>
  <c r="F3912" i="15"/>
  <c r="K3912" i="15"/>
  <c r="F3913" i="15"/>
  <c r="K3913" i="15"/>
  <c r="F3914" i="15"/>
  <c r="K3914" i="15"/>
  <c r="F3915" i="15"/>
  <c r="K3915" i="15"/>
  <c r="F3916" i="15"/>
  <c r="K3916" i="15"/>
  <c r="F3917" i="15"/>
  <c r="K3917" i="15"/>
  <c r="F3918" i="15"/>
  <c r="K3918" i="15"/>
  <c r="F3919" i="15"/>
  <c r="K3919" i="15"/>
  <c r="F3920" i="15"/>
  <c r="K3920" i="15"/>
  <c r="F3921" i="15"/>
  <c r="K3921" i="15"/>
  <c r="F3922" i="15"/>
  <c r="K3922" i="15"/>
  <c r="F3923" i="15"/>
  <c r="K3923" i="15"/>
  <c r="F3924" i="15"/>
  <c r="K3924" i="15"/>
  <c r="F3925" i="15"/>
  <c r="K3925" i="15"/>
  <c r="F3926" i="15"/>
  <c r="K3926" i="15"/>
  <c r="F3927" i="15"/>
  <c r="K3927" i="15"/>
  <c r="F3928" i="15"/>
  <c r="K3928" i="15"/>
  <c r="F3929" i="15"/>
  <c r="K3929" i="15"/>
  <c r="F3930" i="15"/>
  <c r="K3930" i="15"/>
  <c r="F3931" i="15"/>
  <c r="K3931" i="15"/>
  <c r="F3932" i="15"/>
  <c r="K3932" i="15"/>
  <c r="F3933" i="15"/>
  <c r="K3933" i="15"/>
  <c r="F3934" i="15"/>
  <c r="K3934" i="15"/>
  <c r="F3935" i="15"/>
  <c r="K3935" i="15"/>
  <c r="F3936" i="15"/>
  <c r="K3936" i="15"/>
  <c r="F3937" i="15"/>
  <c r="K3937" i="15"/>
  <c r="F3938" i="15"/>
  <c r="K3938" i="15"/>
  <c r="F3939" i="15"/>
  <c r="K3939" i="15"/>
  <c r="F3940" i="15"/>
  <c r="K3940" i="15"/>
  <c r="F3941" i="15"/>
  <c r="K3941" i="15"/>
  <c r="F3942" i="15"/>
  <c r="K3942" i="15"/>
  <c r="F3943" i="15"/>
  <c r="K3943" i="15"/>
  <c r="F3944" i="15"/>
  <c r="K3944" i="15"/>
  <c r="F3945" i="15"/>
  <c r="K3945" i="15"/>
  <c r="F3946" i="15"/>
  <c r="K3946" i="15"/>
  <c r="F3947" i="15"/>
  <c r="K3947" i="15"/>
  <c r="F3948" i="15"/>
  <c r="K3948" i="15"/>
  <c r="F3949" i="15"/>
  <c r="K3949" i="15"/>
  <c r="F3950" i="15"/>
  <c r="K3950" i="15"/>
  <c r="F3951" i="15"/>
  <c r="K3951" i="15"/>
  <c r="F3952" i="15"/>
  <c r="K3952" i="15"/>
  <c r="F3953" i="15"/>
  <c r="K3953" i="15"/>
  <c r="F3954" i="15"/>
  <c r="K3954" i="15"/>
  <c r="F3955" i="15"/>
  <c r="K3955" i="15"/>
  <c r="F3956" i="15"/>
  <c r="K3956" i="15"/>
  <c r="F3957" i="15"/>
  <c r="K3957" i="15"/>
  <c r="F3958" i="15"/>
  <c r="K3958" i="15"/>
  <c r="F3959" i="15"/>
  <c r="K3959" i="15"/>
  <c r="F3960" i="15"/>
  <c r="K3960" i="15"/>
  <c r="F3961" i="15"/>
  <c r="K3961" i="15"/>
  <c r="F3962" i="15"/>
  <c r="K3962" i="15"/>
  <c r="F3963" i="15"/>
  <c r="K3963" i="15"/>
  <c r="F3964" i="15"/>
  <c r="K3964" i="15"/>
  <c r="F3965" i="15"/>
  <c r="K3965" i="15"/>
  <c r="F3966" i="15"/>
  <c r="K3966" i="15"/>
  <c r="F3967" i="15"/>
  <c r="K3967" i="15"/>
  <c r="F3968" i="15"/>
  <c r="K3968" i="15"/>
  <c r="F3969" i="15"/>
  <c r="K3969" i="15"/>
  <c r="F3970" i="15"/>
  <c r="K3970" i="15"/>
  <c r="F3971" i="15"/>
  <c r="K3971" i="15"/>
  <c r="F3972" i="15"/>
  <c r="K3972" i="15"/>
  <c r="F3973" i="15"/>
  <c r="K3973" i="15"/>
  <c r="F3974" i="15"/>
  <c r="K3974" i="15"/>
  <c r="F3975" i="15"/>
  <c r="K3975" i="15"/>
  <c r="F3976" i="15"/>
  <c r="K3976" i="15"/>
  <c r="F3977" i="15"/>
  <c r="K3977" i="15"/>
  <c r="F3978" i="15"/>
  <c r="K3978" i="15"/>
  <c r="F3979" i="15"/>
  <c r="K3979" i="15"/>
  <c r="F3980" i="15"/>
  <c r="K3980" i="15"/>
  <c r="F3981" i="15"/>
  <c r="K3981" i="15"/>
  <c r="F3982" i="15"/>
  <c r="K3982" i="15"/>
  <c r="F3983" i="15"/>
  <c r="K3983" i="15"/>
  <c r="F3984" i="15"/>
  <c r="K3984" i="15"/>
  <c r="F3985" i="15"/>
  <c r="K3985" i="15"/>
  <c r="F3986" i="15"/>
  <c r="K3986" i="15"/>
  <c r="F3987" i="15"/>
  <c r="K3987" i="15"/>
  <c r="F3988" i="15"/>
  <c r="K3988" i="15"/>
  <c r="F3989" i="15"/>
  <c r="K3989" i="15"/>
  <c r="F3990" i="15"/>
  <c r="K3990" i="15"/>
  <c r="F3991" i="15"/>
  <c r="K3991" i="15"/>
  <c r="F3992" i="15"/>
  <c r="K3992" i="15"/>
  <c r="F3993" i="15"/>
  <c r="K3993" i="15"/>
  <c r="F3994" i="15"/>
  <c r="K3994" i="15"/>
  <c r="F3995" i="15"/>
  <c r="K3995" i="15"/>
  <c r="F3996" i="15"/>
  <c r="K3996" i="15"/>
  <c r="F3997" i="15"/>
  <c r="K3997" i="15"/>
  <c r="F3998" i="15"/>
  <c r="K3998" i="15"/>
  <c r="F3999" i="15"/>
  <c r="K3999" i="15"/>
  <c r="F4000" i="15"/>
  <c r="K4000" i="15"/>
  <c r="F4001" i="15"/>
  <c r="K4001" i="15"/>
  <c r="F4002" i="15"/>
  <c r="K4002" i="15"/>
  <c r="F4003" i="15"/>
  <c r="K4003" i="15"/>
  <c r="F4004" i="15"/>
  <c r="K4004" i="15"/>
  <c r="F4005" i="15"/>
  <c r="K4005" i="15"/>
  <c r="F4006" i="15"/>
  <c r="K4006" i="15"/>
  <c r="F4007" i="15"/>
  <c r="K4007" i="15"/>
  <c r="F4008" i="15"/>
  <c r="K4008" i="15"/>
  <c r="F4009" i="15"/>
  <c r="K4009" i="15"/>
  <c r="F4010" i="15"/>
  <c r="K4010" i="15"/>
  <c r="F4011" i="15"/>
  <c r="K4011" i="15"/>
  <c r="F4012" i="15"/>
  <c r="K4012" i="15"/>
  <c r="F4013" i="15"/>
  <c r="K4013" i="15"/>
  <c r="F4014" i="15"/>
  <c r="K4014" i="15"/>
  <c r="F4015" i="15"/>
  <c r="K4015" i="15"/>
  <c r="F4016" i="15"/>
  <c r="K4016" i="15"/>
  <c r="F4017" i="15"/>
  <c r="K4017" i="15"/>
  <c r="F4018" i="15"/>
  <c r="K4018" i="15"/>
  <c r="F4019" i="15"/>
  <c r="K4019" i="15"/>
  <c r="F4020" i="15"/>
  <c r="K4020" i="15"/>
  <c r="F4021" i="15"/>
  <c r="K4021" i="15"/>
  <c r="F4022" i="15"/>
  <c r="K4022" i="15"/>
  <c r="F4023" i="15"/>
  <c r="K4023" i="15"/>
  <c r="F4024" i="15"/>
  <c r="K4024" i="15"/>
  <c r="F4025" i="15"/>
  <c r="K4025" i="15"/>
  <c r="F4026" i="15"/>
  <c r="K4026" i="15"/>
  <c r="F4027" i="15"/>
  <c r="K4027" i="15"/>
  <c r="F4028" i="15"/>
  <c r="K4028" i="15"/>
  <c r="F4029" i="15"/>
  <c r="K4029" i="15"/>
  <c r="F4030" i="15"/>
  <c r="K4030" i="15"/>
  <c r="F4031" i="15"/>
  <c r="K4031" i="15"/>
  <c r="F4032" i="15"/>
  <c r="K4032" i="15"/>
  <c r="F4033" i="15"/>
  <c r="K4033" i="15"/>
  <c r="F4034" i="15"/>
  <c r="K4034" i="15"/>
  <c r="F4035" i="15"/>
  <c r="K4035" i="15"/>
  <c r="F4036" i="15"/>
  <c r="K4036" i="15"/>
  <c r="F4037" i="15"/>
  <c r="K4037" i="15"/>
  <c r="F4038" i="15"/>
  <c r="K4038" i="15"/>
  <c r="F4039" i="15"/>
  <c r="K4039" i="15"/>
  <c r="F4040" i="15"/>
  <c r="K4040" i="15"/>
  <c r="F4041" i="15"/>
  <c r="K4041" i="15"/>
  <c r="F4042" i="15"/>
  <c r="K4042" i="15"/>
  <c r="F4043" i="15"/>
  <c r="K4043" i="15"/>
  <c r="F4044" i="15"/>
  <c r="K4044" i="15"/>
  <c r="F4045" i="15"/>
  <c r="K4045" i="15"/>
  <c r="F4046" i="15"/>
  <c r="K4046" i="15"/>
  <c r="F4047" i="15"/>
  <c r="K4047" i="15"/>
  <c r="F4048" i="15"/>
  <c r="K4048" i="15"/>
  <c r="F4049" i="15"/>
  <c r="K4049" i="15"/>
  <c r="F4050" i="15"/>
  <c r="K4050" i="15"/>
  <c r="F4051" i="15"/>
  <c r="K4051" i="15"/>
  <c r="F4052" i="15"/>
  <c r="K4052" i="15"/>
  <c r="F4053" i="15"/>
  <c r="K4053" i="15"/>
  <c r="F4054" i="15"/>
  <c r="K4054" i="15"/>
  <c r="F4055" i="15"/>
  <c r="K4055" i="15"/>
  <c r="F4056" i="15"/>
  <c r="K4056" i="15"/>
  <c r="F4057" i="15"/>
  <c r="K4057" i="15"/>
  <c r="F4058" i="15"/>
  <c r="K4058" i="15"/>
  <c r="F4059" i="15"/>
  <c r="K4059" i="15"/>
  <c r="F4060" i="15"/>
  <c r="K4060" i="15"/>
  <c r="F4061" i="15"/>
  <c r="K4061" i="15"/>
  <c r="F4062" i="15"/>
  <c r="K4062" i="15"/>
  <c r="F4063" i="15"/>
  <c r="K4063" i="15"/>
  <c r="F4064" i="15"/>
  <c r="K4064" i="15"/>
  <c r="F4065" i="15"/>
  <c r="K4065" i="15"/>
  <c r="F4066" i="15"/>
  <c r="K4066" i="15"/>
  <c r="F4067" i="15"/>
  <c r="K4067" i="15"/>
  <c r="F4068" i="15"/>
  <c r="K4068" i="15"/>
  <c r="F4069" i="15"/>
  <c r="K4069" i="15"/>
  <c r="F4070" i="15"/>
  <c r="K4070" i="15"/>
  <c r="F4071" i="15"/>
  <c r="K4071" i="15"/>
  <c r="F4072" i="15"/>
  <c r="K4072" i="15"/>
  <c r="F4073" i="15"/>
  <c r="K4073" i="15"/>
  <c r="F4074" i="15"/>
  <c r="K4074" i="15"/>
  <c r="F4075" i="15"/>
  <c r="K4075" i="15"/>
  <c r="F4076" i="15"/>
  <c r="K4076" i="15"/>
  <c r="F4077" i="15"/>
  <c r="K4077" i="15"/>
  <c r="F4078" i="15"/>
  <c r="K4078" i="15"/>
  <c r="F4079" i="15"/>
  <c r="K4079" i="15"/>
  <c r="F4080" i="15"/>
  <c r="K4080" i="15"/>
  <c r="F4081" i="15"/>
  <c r="K4081" i="15"/>
  <c r="F4082" i="15"/>
  <c r="K4082" i="15"/>
  <c r="F4083" i="15"/>
  <c r="K4083" i="15"/>
  <c r="F4084" i="15"/>
  <c r="K4084" i="15"/>
  <c r="F4085" i="15"/>
  <c r="K4085" i="15"/>
  <c r="F4086" i="15"/>
  <c r="K4086" i="15"/>
  <c r="F4087" i="15"/>
  <c r="K4087" i="15"/>
  <c r="F4088" i="15"/>
  <c r="K4088" i="15"/>
  <c r="F4089" i="15"/>
  <c r="K4089" i="15"/>
  <c r="F4090" i="15"/>
  <c r="K4090" i="15"/>
  <c r="F4091" i="15"/>
  <c r="K4091" i="15"/>
  <c r="F4092" i="15"/>
  <c r="K4092" i="15"/>
  <c r="F4093" i="15"/>
  <c r="K4093" i="15"/>
  <c r="F4094" i="15"/>
  <c r="K4094" i="15"/>
  <c r="F4095" i="15"/>
  <c r="K4095" i="15"/>
  <c r="F4096" i="15"/>
  <c r="K4096" i="15"/>
  <c r="F4097" i="15"/>
  <c r="K4097" i="15"/>
  <c r="F4098" i="15"/>
  <c r="K4098" i="15"/>
  <c r="F4099" i="15"/>
  <c r="K4099" i="15"/>
  <c r="F4100" i="15"/>
  <c r="K4100" i="15"/>
  <c r="F4101" i="15"/>
  <c r="K4101" i="15"/>
  <c r="F4102" i="15"/>
  <c r="K4102" i="15"/>
  <c r="F4103" i="15"/>
  <c r="K4103" i="15"/>
  <c r="F4104" i="15"/>
  <c r="K4104" i="15"/>
  <c r="F4105" i="15"/>
  <c r="K4105" i="15"/>
  <c r="F4106" i="15"/>
  <c r="K4106" i="15"/>
  <c r="F4107" i="15"/>
  <c r="K4107" i="15"/>
  <c r="F4108" i="15"/>
  <c r="K4108" i="15"/>
  <c r="F4109" i="15"/>
  <c r="K4109" i="15"/>
  <c r="F4110" i="15"/>
  <c r="K4110" i="15"/>
  <c r="F4111" i="15"/>
  <c r="K4111" i="15"/>
  <c r="F4112" i="15"/>
  <c r="K4112" i="15"/>
  <c r="F4113" i="15"/>
  <c r="K4113" i="15"/>
  <c r="F4114" i="15"/>
  <c r="K4114" i="15"/>
  <c r="F4115" i="15"/>
  <c r="K4115" i="15"/>
  <c r="F4116" i="15"/>
  <c r="K4116" i="15"/>
  <c r="F4117" i="15"/>
  <c r="K4117" i="15"/>
  <c r="F4118" i="15"/>
  <c r="K4118" i="15"/>
  <c r="F4119" i="15"/>
  <c r="K4119" i="15"/>
  <c r="F4120" i="15"/>
  <c r="K4120" i="15"/>
  <c r="F4121" i="15"/>
  <c r="K4121" i="15"/>
  <c r="F4122" i="15"/>
  <c r="K4122" i="15"/>
  <c r="F4123" i="15"/>
  <c r="K4123" i="15"/>
  <c r="F4124" i="15"/>
  <c r="K4124" i="15"/>
  <c r="F4125" i="15"/>
  <c r="K4125" i="15"/>
  <c r="F4126" i="15"/>
  <c r="K4126" i="15"/>
  <c r="F4127" i="15"/>
  <c r="K4127" i="15"/>
  <c r="F4128" i="15"/>
  <c r="K4128" i="15"/>
  <c r="F4129" i="15"/>
  <c r="K4129" i="15"/>
  <c r="F4130" i="15"/>
  <c r="K4130" i="15"/>
  <c r="F4131" i="15"/>
  <c r="K4131" i="15"/>
  <c r="F4132" i="15"/>
  <c r="K4132" i="15"/>
  <c r="F4133" i="15"/>
  <c r="K4133" i="15"/>
  <c r="F4134" i="15"/>
  <c r="K4134" i="15"/>
  <c r="F4135" i="15"/>
  <c r="K4135" i="15"/>
  <c r="F4136" i="15"/>
  <c r="K4136" i="15"/>
  <c r="F4137" i="15"/>
  <c r="K4137" i="15"/>
  <c r="F4138" i="15"/>
  <c r="K4138" i="15"/>
  <c r="F4139" i="15"/>
  <c r="K4139" i="15"/>
  <c r="F4140" i="15"/>
  <c r="K4140" i="15"/>
  <c r="F4141" i="15"/>
  <c r="K4141" i="15"/>
  <c r="F4142" i="15"/>
  <c r="K4142" i="15"/>
  <c r="F4143" i="15"/>
  <c r="K4143" i="15"/>
  <c r="F4144" i="15"/>
  <c r="K4144" i="15"/>
  <c r="F4145" i="15"/>
  <c r="K4145" i="15"/>
  <c r="F4146" i="15"/>
  <c r="K4146" i="15"/>
  <c r="F4147" i="15"/>
  <c r="K4147" i="15"/>
  <c r="F4148" i="15"/>
  <c r="K4148" i="15"/>
  <c r="F4149" i="15"/>
  <c r="K4149" i="15"/>
  <c r="F4150" i="15"/>
  <c r="K4150" i="15"/>
  <c r="F4151" i="15"/>
  <c r="K4151" i="15"/>
  <c r="F4152" i="15"/>
  <c r="K4152" i="15"/>
  <c r="F4153" i="15"/>
  <c r="K4153" i="15"/>
  <c r="F4154" i="15"/>
  <c r="K4154" i="15"/>
  <c r="F4155" i="15"/>
  <c r="K4155" i="15"/>
  <c r="F4156" i="15"/>
  <c r="K4156" i="15"/>
  <c r="F4157" i="15"/>
  <c r="K4157" i="15"/>
  <c r="F4158" i="15"/>
  <c r="K4158" i="15"/>
  <c r="F4159" i="15"/>
  <c r="K4159" i="15"/>
  <c r="F4160" i="15"/>
  <c r="K4160" i="15"/>
  <c r="F4161" i="15"/>
  <c r="K4161" i="15"/>
  <c r="F4162" i="15"/>
  <c r="K4162" i="15"/>
  <c r="F4163" i="15"/>
  <c r="K4163" i="15"/>
  <c r="F4164" i="15"/>
  <c r="K4164" i="15"/>
  <c r="F4165" i="15"/>
  <c r="K4165" i="15"/>
  <c r="F4166" i="15"/>
  <c r="K4166" i="15"/>
  <c r="F4167" i="15"/>
  <c r="K4167" i="15"/>
  <c r="F4168" i="15"/>
  <c r="K4168" i="15"/>
  <c r="F4169" i="15"/>
  <c r="K4169" i="15"/>
  <c r="F4170" i="15"/>
  <c r="K4170" i="15"/>
  <c r="F4171" i="15"/>
  <c r="K4171" i="15"/>
  <c r="F4172" i="15"/>
  <c r="K4172" i="15"/>
  <c r="F4173" i="15"/>
  <c r="K4173" i="15"/>
  <c r="F4174" i="15"/>
  <c r="K4174" i="15"/>
  <c r="F4175" i="15"/>
  <c r="K4175" i="15"/>
  <c r="F4176" i="15"/>
  <c r="K4176" i="15"/>
  <c r="F4177" i="15"/>
  <c r="K4177" i="15"/>
  <c r="F4178" i="15"/>
  <c r="K4178" i="15"/>
  <c r="F4179" i="15"/>
  <c r="K4179" i="15"/>
  <c r="F4180" i="15"/>
  <c r="K4180" i="15"/>
  <c r="F4181" i="15"/>
  <c r="K4181" i="15"/>
  <c r="F4182" i="15"/>
  <c r="K4182" i="15"/>
  <c r="F4183" i="15"/>
  <c r="K4183" i="15"/>
  <c r="F4184" i="15"/>
  <c r="K4184" i="15"/>
  <c r="F4185" i="15"/>
  <c r="K4185" i="15"/>
  <c r="F4186" i="15"/>
  <c r="K4186" i="15"/>
  <c r="F4187" i="15"/>
  <c r="K4187" i="15"/>
  <c r="F4188" i="15"/>
  <c r="K4188" i="15"/>
  <c r="F4189" i="15"/>
  <c r="K4189" i="15"/>
  <c r="F4190" i="15"/>
  <c r="K4190" i="15"/>
  <c r="F4191" i="15"/>
  <c r="K4191" i="15"/>
  <c r="F4192" i="15"/>
  <c r="K4192" i="15"/>
  <c r="F4193" i="15"/>
  <c r="K4193" i="15"/>
  <c r="F4194" i="15"/>
  <c r="K4194" i="15"/>
  <c r="F4195" i="15"/>
  <c r="K4195" i="15"/>
  <c r="F4196" i="15"/>
  <c r="K4196" i="15"/>
  <c r="F4197" i="15"/>
  <c r="K4197" i="15"/>
  <c r="F4198" i="15"/>
  <c r="K4198" i="15"/>
  <c r="F4199" i="15"/>
  <c r="K4199" i="15"/>
  <c r="F4200" i="15"/>
  <c r="K4200" i="15"/>
  <c r="F4201" i="15"/>
  <c r="K4201" i="15"/>
  <c r="F4202" i="15"/>
  <c r="K4202" i="15"/>
  <c r="F4203" i="15"/>
  <c r="K4203" i="15"/>
  <c r="F4204" i="15"/>
  <c r="K4204" i="15"/>
  <c r="F4205" i="15"/>
  <c r="K4205" i="15"/>
  <c r="F4206" i="15"/>
  <c r="K4206" i="15"/>
  <c r="F4207" i="15"/>
  <c r="K4207" i="15"/>
  <c r="F4208" i="15"/>
  <c r="K4208" i="15"/>
  <c r="F4209" i="15"/>
  <c r="K4209" i="15"/>
  <c r="F4210" i="15"/>
  <c r="K4210" i="15"/>
  <c r="F4211" i="15"/>
  <c r="K4211" i="15"/>
  <c r="F4212" i="15"/>
  <c r="K4212" i="15"/>
  <c r="F4213" i="15"/>
  <c r="K4213" i="15"/>
  <c r="F4214" i="15"/>
  <c r="K4214" i="15"/>
  <c r="F4215" i="15"/>
  <c r="K4215" i="15"/>
  <c r="F4216" i="15"/>
  <c r="K4216" i="15"/>
  <c r="F4217" i="15"/>
  <c r="K4217" i="15"/>
  <c r="F4218" i="15"/>
  <c r="K4218" i="15"/>
  <c r="F4219" i="15"/>
  <c r="K4219" i="15"/>
  <c r="F4220" i="15"/>
  <c r="K4220" i="15"/>
  <c r="F4221" i="15"/>
  <c r="K4221" i="15"/>
  <c r="F4222" i="15"/>
  <c r="K4222" i="15"/>
  <c r="F4223" i="15"/>
  <c r="K4223" i="15"/>
  <c r="F4224" i="15"/>
  <c r="K4224" i="15"/>
  <c r="F4225" i="15"/>
  <c r="K4225" i="15"/>
  <c r="F4226" i="15"/>
  <c r="K4226" i="15"/>
  <c r="F4227" i="15"/>
  <c r="K4227" i="15"/>
  <c r="F4228" i="15"/>
  <c r="K4228" i="15"/>
  <c r="F4229" i="15"/>
  <c r="K4229" i="15"/>
  <c r="F4230" i="15"/>
  <c r="K4230" i="15"/>
  <c r="F4231" i="15"/>
  <c r="K4231" i="15"/>
  <c r="F4232" i="15"/>
  <c r="K4232" i="15"/>
  <c r="F4233" i="15"/>
  <c r="K4233" i="15"/>
  <c r="F4234" i="15"/>
  <c r="K4234" i="15"/>
  <c r="F4235" i="15"/>
  <c r="K4235" i="15"/>
  <c r="F4236" i="15"/>
  <c r="K4236" i="15"/>
  <c r="F4237" i="15"/>
  <c r="K4237" i="15"/>
  <c r="F4238" i="15"/>
  <c r="K4238" i="15"/>
  <c r="F4239" i="15"/>
  <c r="K4239" i="15"/>
  <c r="F4240" i="15"/>
  <c r="K4240" i="15"/>
  <c r="F4241" i="15"/>
  <c r="K4241" i="15"/>
  <c r="F4242" i="15"/>
  <c r="K4242" i="15"/>
  <c r="F4243" i="15"/>
  <c r="K4243" i="15"/>
  <c r="F4244" i="15"/>
  <c r="K4244" i="15"/>
  <c r="F4245" i="15"/>
  <c r="K4245" i="15"/>
  <c r="F4246" i="15"/>
  <c r="K4246" i="15"/>
  <c r="F4247" i="15"/>
  <c r="K4247" i="15"/>
  <c r="F4248" i="15"/>
  <c r="K4248" i="15"/>
  <c r="F4249" i="15"/>
  <c r="K4249" i="15"/>
  <c r="F4250" i="15"/>
  <c r="K4250" i="15"/>
  <c r="F4251" i="15"/>
  <c r="K4251" i="15"/>
  <c r="F4252" i="15"/>
  <c r="K4252" i="15"/>
  <c r="F4253" i="15"/>
  <c r="K4253" i="15"/>
  <c r="F4254" i="15"/>
  <c r="K4254" i="15"/>
  <c r="F4255" i="15"/>
  <c r="K4255" i="15"/>
  <c r="F4256" i="15"/>
  <c r="K4256" i="15"/>
  <c r="F4257" i="15"/>
  <c r="K4257" i="15"/>
  <c r="F4258" i="15"/>
  <c r="K4258" i="15"/>
  <c r="F4259" i="15"/>
  <c r="K4259" i="15"/>
  <c r="F4260" i="15"/>
  <c r="K4260" i="15"/>
  <c r="F4261" i="15"/>
  <c r="K4261" i="15"/>
  <c r="F4262" i="15"/>
  <c r="K4262" i="15"/>
  <c r="F4263" i="15"/>
  <c r="K4263" i="15"/>
  <c r="F4264" i="15"/>
  <c r="K4264" i="15"/>
  <c r="F4265" i="15"/>
  <c r="K4265" i="15"/>
  <c r="F4266" i="15"/>
  <c r="K4266" i="15"/>
  <c r="F4267" i="15"/>
  <c r="K4267" i="15"/>
  <c r="F4268" i="15"/>
  <c r="K4268" i="15"/>
  <c r="F4269" i="15"/>
  <c r="K4269" i="15"/>
  <c r="F4270" i="15"/>
  <c r="K4270" i="15"/>
  <c r="F4271" i="15"/>
  <c r="K4271" i="15"/>
  <c r="F4272" i="15"/>
  <c r="K4272" i="15"/>
  <c r="F4273" i="15"/>
  <c r="K4273" i="15"/>
  <c r="F4274" i="15"/>
  <c r="K4274" i="15"/>
  <c r="F4275" i="15"/>
  <c r="K4275" i="15"/>
  <c r="F4276" i="15"/>
  <c r="K4276" i="15"/>
  <c r="F4277" i="15"/>
  <c r="K4277" i="15"/>
  <c r="F4278" i="15"/>
  <c r="K4278" i="15"/>
  <c r="F4279" i="15"/>
  <c r="K4279" i="15"/>
  <c r="F4280" i="15"/>
  <c r="K4280" i="15"/>
  <c r="F4281" i="15"/>
  <c r="K4281" i="15"/>
  <c r="F4282" i="15"/>
  <c r="K4282" i="15"/>
  <c r="F4283" i="15"/>
  <c r="K4283" i="15"/>
  <c r="F4284" i="15"/>
  <c r="K4284" i="15"/>
  <c r="F4285" i="15"/>
  <c r="K4285" i="15"/>
  <c r="F4286" i="15"/>
  <c r="K4286" i="15"/>
  <c r="F4287" i="15"/>
  <c r="K4287" i="15"/>
  <c r="F4288" i="15"/>
  <c r="K4288" i="15"/>
  <c r="F4289" i="15"/>
  <c r="K4289" i="15"/>
  <c r="F4290" i="15"/>
  <c r="K4290" i="15"/>
  <c r="F4291" i="15"/>
  <c r="K4291" i="15"/>
  <c r="F4292" i="15"/>
  <c r="K4292" i="15"/>
  <c r="F4293" i="15"/>
  <c r="K4293" i="15"/>
  <c r="F4294" i="15"/>
  <c r="K4294" i="15"/>
  <c r="F4295" i="15"/>
  <c r="K4295" i="15"/>
  <c r="F4296" i="15"/>
  <c r="K4296" i="15"/>
  <c r="F4297" i="15"/>
  <c r="K4297" i="15"/>
  <c r="F4298" i="15"/>
  <c r="K4298" i="15"/>
  <c r="F4299" i="15"/>
  <c r="K4299" i="15"/>
  <c r="F4300" i="15"/>
  <c r="K4300" i="15"/>
  <c r="F4301" i="15"/>
  <c r="K4301" i="15"/>
  <c r="F4302" i="15"/>
  <c r="K4302" i="15"/>
  <c r="F4303" i="15"/>
  <c r="K4303" i="15"/>
  <c r="F4304" i="15"/>
  <c r="K4304" i="15"/>
  <c r="F4305" i="15"/>
  <c r="K4305" i="15"/>
  <c r="F4306" i="15"/>
  <c r="K4306" i="15"/>
  <c r="F4307" i="15"/>
  <c r="K4307" i="15"/>
  <c r="F4308" i="15"/>
  <c r="K4308" i="15"/>
  <c r="F4309" i="15"/>
  <c r="K4309" i="15"/>
  <c r="F4310" i="15"/>
  <c r="K4310" i="15"/>
  <c r="F4311" i="15"/>
  <c r="K4311" i="15"/>
  <c r="F4312" i="15"/>
  <c r="K4312" i="15"/>
  <c r="F4313" i="15"/>
  <c r="K4313" i="15"/>
  <c r="F4314" i="15"/>
  <c r="K4314" i="15"/>
  <c r="F4315" i="15"/>
  <c r="K4315" i="15"/>
  <c r="F4316" i="15"/>
  <c r="K4316" i="15"/>
  <c r="F4317" i="15"/>
  <c r="K4317" i="15"/>
  <c r="F4318" i="15"/>
  <c r="K4318" i="15"/>
  <c r="F4319" i="15"/>
  <c r="K4319" i="15"/>
  <c r="F4320" i="15"/>
  <c r="K4320" i="15"/>
  <c r="F4321" i="15"/>
  <c r="K4321" i="15"/>
  <c r="F4322" i="15"/>
  <c r="K4322" i="15"/>
  <c r="F4323" i="15"/>
  <c r="K4323" i="15"/>
  <c r="F4324" i="15"/>
  <c r="K4324" i="15"/>
  <c r="F4325" i="15"/>
  <c r="K4325" i="15"/>
  <c r="F4326" i="15"/>
  <c r="K4326" i="15"/>
  <c r="F4327" i="15"/>
  <c r="K4327" i="15"/>
  <c r="F4328" i="15"/>
  <c r="K4328" i="15"/>
  <c r="F4329" i="15"/>
  <c r="K4329" i="15"/>
  <c r="F4330" i="15"/>
  <c r="K4330" i="15"/>
  <c r="F4331" i="15"/>
  <c r="K4331" i="15"/>
  <c r="F4332" i="15"/>
  <c r="K4332" i="15"/>
  <c r="F4333" i="15"/>
  <c r="K4333" i="15"/>
  <c r="F4334" i="15"/>
  <c r="K4334" i="15"/>
  <c r="F4335" i="15"/>
  <c r="K4335" i="15"/>
  <c r="F4336" i="15"/>
  <c r="K4336" i="15"/>
  <c r="F4337" i="15"/>
  <c r="K4337" i="15"/>
  <c r="F4338" i="15"/>
  <c r="K4338" i="15"/>
  <c r="F4339" i="15"/>
  <c r="K4339" i="15"/>
  <c r="F4340" i="15"/>
  <c r="K4340" i="15"/>
  <c r="F4341" i="15"/>
  <c r="K4341" i="15"/>
  <c r="F4342" i="15"/>
  <c r="K4342" i="15"/>
  <c r="F4343" i="15"/>
  <c r="K4343" i="15"/>
  <c r="F4344" i="15"/>
  <c r="K4344" i="15"/>
  <c r="F4345" i="15"/>
  <c r="K4345" i="15"/>
  <c r="F4346" i="15"/>
  <c r="K4346" i="15"/>
  <c r="F4347" i="15"/>
  <c r="K4347" i="15"/>
  <c r="F4348" i="15"/>
  <c r="K4348" i="15"/>
  <c r="F4349" i="15"/>
  <c r="K4349" i="15"/>
  <c r="F4350" i="15"/>
  <c r="K4350" i="15"/>
  <c r="F4351" i="15"/>
  <c r="K4351" i="15"/>
  <c r="F4352" i="15"/>
  <c r="K4352" i="15"/>
  <c r="F4353" i="15"/>
  <c r="K4353" i="15"/>
  <c r="F4354" i="15"/>
  <c r="K4354" i="15"/>
  <c r="F4355" i="15"/>
  <c r="K4355" i="15"/>
  <c r="F4356" i="15"/>
  <c r="K4356" i="15"/>
  <c r="F4357" i="15"/>
  <c r="K4357" i="15"/>
  <c r="F4358" i="15"/>
  <c r="K4358" i="15"/>
  <c r="F4359" i="15"/>
  <c r="K4359" i="15"/>
  <c r="F4360" i="15"/>
  <c r="K4360" i="15"/>
  <c r="F4361" i="15"/>
  <c r="K4361" i="15"/>
  <c r="F4362" i="15"/>
  <c r="K4362" i="15"/>
  <c r="F4363" i="15"/>
  <c r="K4363" i="15"/>
  <c r="F4364" i="15"/>
  <c r="K4364" i="15"/>
  <c r="F4365" i="15"/>
  <c r="K4365" i="15"/>
  <c r="F4366" i="15"/>
  <c r="K4366" i="15"/>
  <c r="F4367" i="15"/>
  <c r="K4367" i="15"/>
  <c r="F4368" i="15"/>
  <c r="K4368" i="15"/>
  <c r="F4369" i="15"/>
  <c r="K4369" i="15"/>
  <c r="F4370" i="15"/>
  <c r="K4370" i="15"/>
  <c r="F4371" i="15"/>
  <c r="K4371" i="15"/>
  <c r="F4372" i="15"/>
  <c r="K4372" i="15"/>
  <c r="F4373" i="15"/>
  <c r="K4373" i="15"/>
  <c r="F4374" i="15"/>
  <c r="K4374" i="15"/>
  <c r="F4375" i="15"/>
  <c r="K4375" i="15"/>
  <c r="F4376" i="15"/>
  <c r="K4376" i="15"/>
  <c r="F4377" i="15"/>
  <c r="K4377" i="15"/>
  <c r="F4378" i="15"/>
  <c r="K4378" i="15"/>
  <c r="F4379" i="15"/>
  <c r="K4379" i="15"/>
  <c r="F4380" i="15"/>
  <c r="K4380" i="15"/>
  <c r="F4381" i="15"/>
  <c r="K4381" i="15"/>
  <c r="F4382" i="15"/>
  <c r="K4382" i="15"/>
  <c r="F4383" i="15"/>
  <c r="K4383" i="15"/>
  <c r="F4384" i="15"/>
  <c r="K4384" i="15"/>
  <c r="F4385" i="15"/>
  <c r="K4385" i="15"/>
  <c r="F4386" i="15"/>
  <c r="K4386" i="15"/>
  <c r="F4387" i="15"/>
  <c r="K4387" i="15"/>
  <c r="F4388" i="15"/>
  <c r="K4388" i="15"/>
  <c r="F4389" i="15"/>
  <c r="K4389" i="15"/>
  <c r="F4390" i="15"/>
  <c r="K4390" i="15"/>
  <c r="F4391" i="15"/>
  <c r="K4391" i="15"/>
  <c r="F4392" i="15"/>
  <c r="K4392" i="15"/>
  <c r="F4393" i="15"/>
  <c r="K4393" i="15"/>
  <c r="F4394" i="15"/>
  <c r="K4394" i="15"/>
  <c r="F4395" i="15"/>
  <c r="K4395" i="15"/>
  <c r="F4396" i="15"/>
  <c r="K4396" i="15"/>
  <c r="F4397" i="15"/>
  <c r="K4397" i="15"/>
  <c r="F4398" i="15"/>
  <c r="K4398" i="15"/>
  <c r="F4399" i="15"/>
  <c r="K4399" i="15"/>
  <c r="F4400" i="15"/>
  <c r="K4400" i="15"/>
  <c r="F4401" i="15"/>
  <c r="K4401" i="15"/>
  <c r="F4402" i="15"/>
  <c r="K4402" i="15"/>
  <c r="F4403" i="15"/>
  <c r="K4403" i="15"/>
  <c r="F4404" i="15"/>
  <c r="K4404" i="15"/>
  <c r="F4405" i="15"/>
  <c r="K4405" i="15"/>
  <c r="F4406" i="15"/>
  <c r="K4406" i="15"/>
  <c r="F4407" i="15"/>
  <c r="K4407" i="15"/>
  <c r="F4408" i="15"/>
  <c r="K4408" i="15"/>
  <c r="F4409" i="15"/>
  <c r="K4409" i="15"/>
  <c r="F4410" i="15"/>
  <c r="K4410" i="15"/>
  <c r="F4411" i="15"/>
  <c r="K4411" i="15"/>
  <c r="F4412" i="15"/>
  <c r="K4412" i="15"/>
  <c r="F4413" i="15"/>
  <c r="K4413" i="15"/>
  <c r="F4414" i="15"/>
  <c r="K4414" i="15"/>
  <c r="F4415" i="15"/>
  <c r="K4415" i="15"/>
  <c r="F4416" i="15"/>
  <c r="K4416" i="15"/>
  <c r="F4417" i="15"/>
  <c r="K4417" i="15"/>
  <c r="F4418" i="15"/>
  <c r="K4418" i="15"/>
  <c r="F4419" i="15"/>
  <c r="K4419" i="15"/>
  <c r="F4420" i="15"/>
  <c r="K4420" i="15"/>
  <c r="F4421" i="15"/>
  <c r="K4421" i="15"/>
  <c r="F4422" i="15"/>
  <c r="K4422" i="15"/>
  <c r="F4423" i="15"/>
  <c r="K4423" i="15"/>
  <c r="F4424" i="15"/>
  <c r="K4424" i="15"/>
  <c r="F4425" i="15"/>
  <c r="K4425" i="15"/>
  <c r="F4426" i="15"/>
  <c r="K4426" i="15"/>
  <c r="F4427" i="15"/>
  <c r="K4427" i="15"/>
  <c r="F4428" i="15"/>
  <c r="K4428" i="15"/>
  <c r="F4429" i="15"/>
  <c r="K4429" i="15"/>
  <c r="F4430" i="15"/>
  <c r="K4430" i="15"/>
  <c r="F4431" i="15"/>
  <c r="K4431" i="15"/>
  <c r="F4432" i="15"/>
  <c r="K4432" i="15"/>
  <c r="F4433" i="15"/>
  <c r="K4433" i="15"/>
  <c r="F4434" i="15"/>
  <c r="K4434" i="15"/>
  <c r="F4435" i="15"/>
  <c r="K4435" i="15"/>
  <c r="F4436" i="15"/>
  <c r="K4436" i="15"/>
  <c r="F4437" i="15"/>
  <c r="K4437" i="15"/>
  <c r="F4438" i="15"/>
  <c r="K4438" i="15"/>
  <c r="F4439" i="15"/>
  <c r="K4439" i="15"/>
  <c r="F4440" i="15"/>
  <c r="K4440" i="15"/>
  <c r="F4441" i="15"/>
  <c r="K4441" i="15"/>
  <c r="F4442" i="15"/>
  <c r="K4442" i="15"/>
  <c r="F4443" i="15"/>
  <c r="K4443" i="15"/>
  <c r="F4444" i="15"/>
  <c r="K4444" i="15"/>
  <c r="F4445" i="15"/>
  <c r="K4445" i="15"/>
  <c r="F4446" i="15"/>
  <c r="K4446" i="15"/>
  <c r="F4447" i="15"/>
  <c r="K4447" i="15"/>
  <c r="F4448" i="15"/>
  <c r="K4448" i="15"/>
  <c r="F4449" i="15"/>
  <c r="K4449" i="15"/>
  <c r="F4450" i="15"/>
  <c r="K4450" i="15"/>
  <c r="F4451" i="15"/>
  <c r="K4451" i="15"/>
  <c r="F4452" i="15"/>
  <c r="K4452" i="15"/>
  <c r="F4453" i="15"/>
  <c r="K4453" i="15"/>
  <c r="F4454" i="15"/>
  <c r="K4454" i="15"/>
  <c r="F4455" i="15"/>
  <c r="K4455" i="15"/>
  <c r="F4456" i="15"/>
  <c r="K4456" i="15"/>
  <c r="F4457" i="15"/>
  <c r="K4457" i="15"/>
  <c r="F4458" i="15"/>
  <c r="K4458" i="15"/>
  <c r="F4459" i="15"/>
  <c r="K4459" i="15"/>
  <c r="F4460" i="15"/>
  <c r="K4460" i="15"/>
  <c r="F4461" i="15"/>
  <c r="K4461" i="15"/>
  <c r="F4462" i="15"/>
  <c r="K4462" i="15"/>
  <c r="F4463" i="15"/>
  <c r="K4463" i="15"/>
  <c r="F4464" i="15"/>
  <c r="K4464" i="15"/>
  <c r="F4465" i="15"/>
  <c r="K4465" i="15"/>
  <c r="F4466" i="15"/>
  <c r="K4466" i="15"/>
  <c r="F4467" i="15"/>
  <c r="K4467" i="15"/>
  <c r="F4468" i="15"/>
  <c r="K4468" i="15"/>
  <c r="F4469" i="15"/>
  <c r="K4469" i="15"/>
  <c r="F4470" i="15"/>
  <c r="K4470" i="15"/>
  <c r="D6" i="5"/>
  <c r="I6" i="5"/>
  <c r="B2" i="16"/>
  <c r="B4" i="16"/>
  <c r="G6" i="5"/>
  <c r="B5" i="16"/>
  <c r="B6" i="16"/>
  <c r="B36" i="16"/>
  <c r="B61" i="16"/>
  <c r="B86" i="16"/>
  <c r="C11" i="16"/>
  <c r="D4" i="5"/>
  <c r="I4" i="5"/>
  <c r="C2" i="16"/>
  <c r="C4" i="16"/>
  <c r="G4" i="5"/>
  <c r="C5" i="16"/>
  <c r="C6" i="16"/>
  <c r="C36" i="16"/>
  <c r="C61" i="16"/>
  <c r="C86" i="16"/>
  <c r="D11" i="16"/>
  <c r="D5" i="5"/>
  <c r="I5" i="5"/>
  <c r="D2" i="16"/>
  <c r="D4" i="16"/>
  <c r="G5" i="5"/>
  <c r="D5" i="16"/>
  <c r="D6" i="16"/>
  <c r="D36" i="16"/>
  <c r="D61" i="16"/>
  <c r="D86" i="16"/>
  <c r="E11" i="16"/>
  <c r="D7" i="5"/>
  <c r="I7" i="5"/>
  <c r="E2" i="16"/>
  <c r="E4" i="16"/>
  <c r="G7" i="5"/>
  <c r="E5" i="16"/>
  <c r="E6" i="16"/>
  <c r="E36" i="16"/>
  <c r="E61" i="16"/>
  <c r="E86" i="16"/>
  <c r="F11" i="16"/>
  <c r="D3" i="5"/>
  <c r="I3" i="5"/>
  <c r="F2" i="16"/>
  <c r="F4" i="16"/>
  <c r="G3" i="5"/>
  <c r="F5" i="16"/>
  <c r="F6" i="16"/>
  <c r="F36" i="16"/>
  <c r="F61" i="16"/>
  <c r="F86" i="16"/>
  <c r="G11" i="16"/>
  <c r="D8" i="5"/>
  <c r="I8" i="5"/>
  <c r="G2" i="16"/>
  <c r="G4" i="16"/>
  <c r="G8" i="5"/>
  <c r="G5" i="16"/>
  <c r="G6" i="16"/>
  <c r="G36" i="16"/>
  <c r="G61" i="16"/>
  <c r="G86" i="16"/>
  <c r="H86" i="16"/>
  <c r="B12" i="16"/>
  <c r="B37" i="16"/>
  <c r="B62" i="16"/>
  <c r="B87" i="16"/>
  <c r="C12" i="16"/>
  <c r="C37" i="16"/>
  <c r="C62" i="16"/>
  <c r="C87" i="16"/>
  <c r="D12" i="16"/>
  <c r="D37" i="16"/>
  <c r="D62" i="16"/>
  <c r="D87" i="16"/>
  <c r="E12" i="16"/>
  <c r="E37" i="16"/>
  <c r="E62" i="16"/>
  <c r="E87" i="16"/>
  <c r="F12" i="16"/>
  <c r="F37" i="16"/>
  <c r="F62" i="16"/>
  <c r="F87" i="16"/>
  <c r="G12" i="16"/>
  <c r="G37" i="16"/>
  <c r="G62" i="16"/>
  <c r="G87" i="16"/>
  <c r="H87" i="16"/>
  <c r="B13" i="16"/>
  <c r="B38" i="16"/>
  <c r="B63" i="16"/>
  <c r="B88" i="16"/>
  <c r="C13" i="16"/>
  <c r="C38" i="16"/>
  <c r="C63" i="16"/>
  <c r="C88" i="16"/>
  <c r="D13" i="16"/>
  <c r="D38" i="16"/>
  <c r="D63" i="16"/>
  <c r="D88" i="16"/>
  <c r="E13" i="16"/>
  <c r="E38" i="16"/>
  <c r="E63" i="16"/>
  <c r="E88" i="16"/>
  <c r="F13" i="16"/>
  <c r="F38" i="16"/>
  <c r="F63" i="16"/>
  <c r="F88" i="16"/>
  <c r="G13" i="16"/>
  <c r="G38" i="16"/>
  <c r="G63" i="16"/>
  <c r="G88" i="16"/>
  <c r="H88" i="16"/>
  <c r="B14" i="16"/>
  <c r="B39" i="16"/>
  <c r="B64" i="16"/>
  <c r="B89" i="16"/>
  <c r="C14" i="16"/>
  <c r="C39" i="16"/>
  <c r="C64" i="16"/>
  <c r="C89" i="16"/>
  <c r="D14" i="16"/>
  <c r="D39" i="16"/>
  <c r="D64" i="16"/>
  <c r="D89" i="16"/>
  <c r="E14" i="16"/>
  <c r="E39" i="16"/>
  <c r="E64" i="16"/>
  <c r="E89" i="16"/>
  <c r="F14" i="16"/>
  <c r="F39" i="16"/>
  <c r="F64" i="16"/>
  <c r="F89" i="16"/>
  <c r="G14" i="16"/>
  <c r="G39" i="16"/>
  <c r="G64" i="16"/>
  <c r="G89" i="16"/>
  <c r="H89" i="16"/>
  <c r="B15" i="16"/>
  <c r="B40" i="16"/>
  <c r="B65" i="16"/>
  <c r="B90" i="16"/>
  <c r="C15" i="16"/>
  <c r="C40" i="16"/>
  <c r="C65" i="16"/>
  <c r="C90" i="16"/>
  <c r="D15" i="16"/>
  <c r="D40" i="16"/>
  <c r="D65" i="16"/>
  <c r="D90" i="16"/>
  <c r="E15" i="16"/>
  <c r="E40" i="16"/>
  <c r="E65" i="16"/>
  <c r="E90" i="16"/>
  <c r="F15" i="16"/>
  <c r="F40" i="16"/>
  <c r="F65" i="16"/>
  <c r="F90" i="16"/>
  <c r="G15" i="16"/>
  <c r="G40" i="16"/>
  <c r="G65" i="16"/>
  <c r="G90" i="16"/>
  <c r="H90" i="16"/>
  <c r="B16" i="16"/>
  <c r="B41" i="16"/>
  <c r="B66" i="16"/>
  <c r="B91" i="16"/>
  <c r="C16" i="16"/>
  <c r="C41" i="16"/>
  <c r="C66" i="16"/>
  <c r="C91" i="16"/>
  <c r="D16" i="16"/>
  <c r="D41" i="16"/>
  <c r="D66" i="16"/>
  <c r="D91" i="16"/>
  <c r="E16" i="16"/>
  <c r="E41" i="16"/>
  <c r="E66" i="16"/>
  <c r="E91" i="16"/>
  <c r="F16" i="16"/>
  <c r="F41" i="16"/>
  <c r="F66" i="16"/>
  <c r="F91" i="16"/>
  <c r="G16" i="16"/>
  <c r="G41" i="16"/>
  <c r="G66" i="16"/>
  <c r="G91" i="16"/>
  <c r="H91" i="16"/>
  <c r="B17" i="16"/>
  <c r="B42" i="16"/>
  <c r="B67" i="16"/>
  <c r="B92" i="16"/>
  <c r="C17" i="16"/>
  <c r="C42" i="16"/>
  <c r="C67" i="16"/>
  <c r="C92" i="16"/>
  <c r="D17" i="16"/>
  <c r="D42" i="16"/>
  <c r="D67" i="16"/>
  <c r="D92" i="16"/>
  <c r="E17" i="16"/>
  <c r="E42" i="16"/>
  <c r="E67" i="16"/>
  <c r="E92" i="16"/>
  <c r="F17" i="16"/>
  <c r="F42" i="16"/>
  <c r="F67" i="16"/>
  <c r="F92" i="16"/>
  <c r="G17" i="16"/>
  <c r="G42" i="16"/>
  <c r="G67" i="16"/>
  <c r="G92" i="16"/>
  <c r="H92" i="16"/>
  <c r="B18" i="16"/>
  <c r="B43" i="16"/>
  <c r="B68" i="16"/>
  <c r="B93" i="16"/>
  <c r="C18" i="16"/>
  <c r="C43" i="16"/>
  <c r="C68" i="16"/>
  <c r="C93" i="16"/>
  <c r="D18" i="16"/>
  <c r="D43" i="16"/>
  <c r="D68" i="16"/>
  <c r="D93" i="16"/>
  <c r="E18" i="16"/>
  <c r="E43" i="16"/>
  <c r="E68" i="16"/>
  <c r="E93" i="16"/>
  <c r="F18" i="16"/>
  <c r="F43" i="16"/>
  <c r="F68" i="16"/>
  <c r="F93" i="16"/>
  <c r="G18" i="16"/>
  <c r="G43" i="16"/>
  <c r="G68" i="16"/>
  <c r="G93" i="16"/>
  <c r="H93" i="16"/>
  <c r="B19" i="16"/>
  <c r="B44" i="16"/>
  <c r="B69" i="16"/>
  <c r="B94" i="16"/>
  <c r="C19" i="16"/>
  <c r="C44" i="16"/>
  <c r="C69" i="16"/>
  <c r="C94" i="16"/>
  <c r="D19" i="16"/>
  <c r="D44" i="16"/>
  <c r="D69" i="16"/>
  <c r="D94" i="16"/>
  <c r="E19" i="16"/>
  <c r="E44" i="16"/>
  <c r="E69" i="16"/>
  <c r="E94" i="16"/>
  <c r="F19" i="16"/>
  <c r="F44" i="16"/>
  <c r="F69" i="16"/>
  <c r="F94" i="16"/>
  <c r="G19" i="16"/>
  <c r="G44" i="16"/>
  <c r="G69" i="16"/>
  <c r="G94" i="16"/>
  <c r="H94" i="16"/>
  <c r="B20" i="16"/>
  <c r="B45" i="16"/>
  <c r="B70" i="16"/>
  <c r="B95" i="16"/>
  <c r="C20" i="16"/>
  <c r="C45" i="16"/>
  <c r="C70" i="16"/>
  <c r="C95" i="16"/>
  <c r="D20" i="16"/>
  <c r="D45" i="16"/>
  <c r="D70" i="16"/>
  <c r="D95" i="16"/>
  <c r="E20" i="16"/>
  <c r="E45" i="16"/>
  <c r="E70" i="16"/>
  <c r="E95" i="16"/>
  <c r="F20" i="16"/>
  <c r="F45" i="16"/>
  <c r="F70" i="16"/>
  <c r="F95" i="16"/>
  <c r="G20" i="16"/>
  <c r="G45" i="16"/>
  <c r="G70" i="16"/>
  <c r="G95" i="16"/>
  <c r="H95" i="16"/>
  <c r="B21" i="16"/>
  <c r="B46" i="16"/>
  <c r="B71" i="16"/>
  <c r="B96" i="16"/>
  <c r="C21" i="16"/>
  <c r="C46" i="16"/>
  <c r="C71" i="16"/>
  <c r="C96" i="16"/>
  <c r="D21" i="16"/>
  <c r="D46" i="16"/>
  <c r="D71" i="16"/>
  <c r="D96" i="16"/>
  <c r="E21" i="16"/>
  <c r="E46" i="16"/>
  <c r="E71" i="16"/>
  <c r="E96" i="16"/>
  <c r="F21" i="16"/>
  <c r="F46" i="16"/>
  <c r="F71" i="16"/>
  <c r="F96" i="16"/>
  <c r="G21" i="16"/>
  <c r="G46" i="16"/>
  <c r="G71" i="16"/>
  <c r="G96" i="16"/>
  <c r="H96" i="16"/>
  <c r="B22" i="16"/>
  <c r="B47" i="16"/>
  <c r="B72" i="16"/>
  <c r="B97" i="16"/>
  <c r="C22" i="16"/>
  <c r="C47" i="16"/>
  <c r="C72" i="16"/>
  <c r="C97" i="16"/>
  <c r="D22" i="16"/>
  <c r="D47" i="16"/>
  <c r="D72" i="16"/>
  <c r="D97" i="16"/>
  <c r="E22" i="16"/>
  <c r="E47" i="16"/>
  <c r="E72" i="16"/>
  <c r="E97" i="16"/>
  <c r="F22" i="16"/>
  <c r="F47" i="16"/>
  <c r="F72" i="16"/>
  <c r="F97" i="16"/>
  <c r="G22" i="16"/>
  <c r="G47" i="16"/>
  <c r="G72" i="16"/>
  <c r="G97" i="16"/>
  <c r="H97" i="16"/>
  <c r="B23" i="16"/>
  <c r="B48" i="16"/>
  <c r="B73" i="16"/>
  <c r="B98" i="16"/>
  <c r="C23" i="16"/>
  <c r="C48" i="16"/>
  <c r="C73" i="16"/>
  <c r="C98" i="16"/>
  <c r="D23" i="16"/>
  <c r="D48" i="16"/>
  <c r="D73" i="16"/>
  <c r="D98" i="16"/>
  <c r="E23" i="16"/>
  <c r="E48" i="16"/>
  <c r="E73" i="16"/>
  <c r="E98" i="16"/>
  <c r="F23" i="16"/>
  <c r="F48" i="16"/>
  <c r="F73" i="16"/>
  <c r="F98" i="16"/>
  <c r="G23" i="16"/>
  <c r="G48" i="16"/>
  <c r="G73" i="16"/>
  <c r="G98" i="16"/>
  <c r="H98" i="16"/>
  <c r="B24" i="16"/>
  <c r="B49" i="16"/>
  <c r="B74" i="16"/>
  <c r="B99" i="16"/>
  <c r="C24" i="16"/>
  <c r="C49" i="16"/>
  <c r="C74" i="16"/>
  <c r="C99" i="16"/>
  <c r="D24" i="16"/>
  <c r="D49" i="16"/>
  <c r="D74" i="16"/>
  <c r="D99" i="16"/>
  <c r="E24" i="16"/>
  <c r="E49" i="16"/>
  <c r="E74" i="16"/>
  <c r="E99" i="16"/>
  <c r="F24" i="16"/>
  <c r="F49" i="16"/>
  <c r="F74" i="16"/>
  <c r="F99" i="16"/>
  <c r="G24" i="16"/>
  <c r="G49" i="16"/>
  <c r="G74" i="16"/>
  <c r="G99" i="16"/>
  <c r="H99" i="16"/>
  <c r="B25" i="16"/>
  <c r="B50" i="16"/>
  <c r="B75" i="16"/>
  <c r="B100" i="16"/>
  <c r="C25" i="16"/>
  <c r="C50" i="16"/>
  <c r="C75" i="16"/>
  <c r="C100" i="16"/>
  <c r="D25" i="16"/>
  <c r="D50" i="16"/>
  <c r="D75" i="16"/>
  <c r="D100" i="16"/>
  <c r="E25" i="16"/>
  <c r="E50" i="16"/>
  <c r="E75" i="16"/>
  <c r="E100" i="16"/>
  <c r="F25" i="16"/>
  <c r="F50" i="16"/>
  <c r="F75" i="16"/>
  <c r="F100" i="16"/>
  <c r="G25" i="16"/>
  <c r="G50" i="16"/>
  <c r="G75" i="16"/>
  <c r="G100" i="16"/>
  <c r="H100" i="16"/>
  <c r="B26" i="16"/>
  <c r="B51" i="16"/>
  <c r="B76" i="16"/>
  <c r="B101" i="16"/>
  <c r="C26" i="16"/>
  <c r="C51" i="16"/>
  <c r="C76" i="16"/>
  <c r="C101" i="16"/>
  <c r="D26" i="16"/>
  <c r="D51" i="16"/>
  <c r="D76" i="16"/>
  <c r="D101" i="16"/>
  <c r="E26" i="16"/>
  <c r="E51" i="16"/>
  <c r="E76" i="16"/>
  <c r="E101" i="16"/>
  <c r="F26" i="16"/>
  <c r="F51" i="16"/>
  <c r="F76" i="16"/>
  <c r="F101" i="16"/>
  <c r="G26" i="16"/>
  <c r="G51" i="16"/>
  <c r="G76" i="16"/>
  <c r="G101" i="16"/>
  <c r="H101" i="16"/>
  <c r="B27" i="16"/>
  <c r="B52" i="16"/>
  <c r="B77" i="16"/>
  <c r="B102" i="16"/>
  <c r="C27" i="16"/>
  <c r="C52" i="16"/>
  <c r="C77" i="16"/>
  <c r="C102" i="16"/>
  <c r="D27" i="16"/>
  <c r="D52" i="16"/>
  <c r="D77" i="16"/>
  <c r="D102" i="16"/>
  <c r="E27" i="16"/>
  <c r="E52" i="16"/>
  <c r="E77" i="16"/>
  <c r="E102" i="16"/>
  <c r="F27" i="16"/>
  <c r="F52" i="16"/>
  <c r="F77" i="16"/>
  <c r="F102" i="16"/>
  <c r="G27" i="16"/>
  <c r="G52" i="16"/>
  <c r="G77" i="16"/>
  <c r="G102" i="16"/>
  <c r="H102" i="16"/>
  <c r="B28" i="16"/>
  <c r="B53" i="16"/>
  <c r="B78" i="16"/>
  <c r="B103" i="16"/>
  <c r="C28" i="16"/>
  <c r="C53" i="16"/>
  <c r="C78" i="16"/>
  <c r="C103" i="16"/>
  <c r="D28" i="16"/>
  <c r="D53" i="16"/>
  <c r="D78" i="16"/>
  <c r="D103" i="16"/>
  <c r="E28" i="16"/>
  <c r="E53" i="16"/>
  <c r="E78" i="16"/>
  <c r="E103" i="16"/>
  <c r="F28" i="16"/>
  <c r="F53" i="16"/>
  <c r="F78" i="16"/>
  <c r="F103" i="16"/>
  <c r="G28" i="16"/>
  <c r="G53" i="16"/>
  <c r="G78" i="16"/>
  <c r="G103" i="16"/>
  <c r="H103" i="16"/>
  <c r="B29" i="16"/>
  <c r="B54" i="16"/>
  <c r="B79" i="16"/>
  <c r="B104" i="16"/>
  <c r="C29" i="16"/>
  <c r="C54" i="16"/>
  <c r="C79" i="16"/>
  <c r="C104" i="16"/>
  <c r="D29" i="16"/>
  <c r="D54" i="16"/>
  <c r="D79" i="16"/>
  <c r="D104" i="16"/>
  <c r="E29" i="16"/>
  <c r="E54" i="16"/>
  <c r="E79" i="16"/>
  <c r="E104" i="16"/>
  <c r="F29" i="16"/>
  <c r="F54" i="16"/>
  <c r="F79" i="16"/>
  <c r="F104" i="16"/>
  <c r="G29" i="16"/>
  <c r="G54" i="16"/>
  <c r="G79" i="16"/>
  <c r="G104" i="16"/>
  <c r="H104" i="16"/>
  <c r="B30" i="16"/>
  <c r="B55" i="16"/>
  <c r="B80" i="16"/>
  <c r="B105" i="16"/>
  <c r="C30" i="16"/>
  <c r="C55" i="16"/>
  <c r="C80" i="16"/>
  <c r="C105" i="16"/>
  <c r="D30" i="16"/>
  <c r="D55" i="16"/>
  <c r="D80" i="16"/>
  <c r="D105" i="16"/>
  <c r="E30" i="16"/>
  <c r="E55" i="16"/>
  <c r="E80" i="16"/>
  <c r="E105" i="16"/>
  <c r="F30" i="16"/>
  <c r="F55" i="16"/>
  <c r="F80" i="16"/>
  <c r="F105" i="16"/>
  <c r="G30" i="16"/>
  <c r="G55" i="16"/>
  <c r="G80" i="16"/>
  <c r="G105" i="16"/>
  <c r="H105" i="16"/>
  <c r="B10" i="16"/>
  <c r="B31" i="16"/>
  <c r="B35" i="16"/>
  <c r="B60" i="16"/>
  <c r="B81" i="16"/>
  <c r="B106" i="16"/>
  <c r="C10" i="16"/>
  <c r="C31" i="16"/>
  <c r="C35" i="16"/>
  <c r="C60" i="16"/>
  <c r="C81" i="16"/>
  <c r="C106" i="16"/>
  <c r="D10" i="16"/>
  <c r="D31" i="16"/>
  <c r="D35" i="16"/>
  <c r="D60" i="16"/>
  <c r="D81" i="16"/>
  <c r="D106" i="16"/>
  <c r="E10" i="16"/>
  <c r="E31" i="16"/>
  <c r="E35" i="16"/>
  <c r="E60" i="16"/>
  <c r="E81" i="16"/>
  <c r="E106" i="16"/>
  <c r="F10" i="16"/>
  <c r="F31" i="16"/>
  <c r="F35" i="16"/>
  <c r="F60" i="16"/>
  <c r="F81" i="16"/>
  <c r="F106" i="16"/>
  <c r="G10" i="16"/>
  <c r="G31" i="16"/>
  <c r="G35" i="16"/>
  <c r="G60" i="16"/>
  <c r="G81" i="16"/>
  <c r="G106" i="16"/>
  <c r="H106" i="16"/>
  <c r="B85" i="16"/>
  <c r="C85" i="16"/>
  <c r="D85" i="16"/>
  <c r="E85" i="16"/>
  <c r="F85" i="16"/>
  <c r="G85" i="16"/>
  <c r="H85" i="16"/>
  <c r="H31" i="16"/>
  <c r="I106" i="16"/>
  <c r="H11" i="16"/>
  <c r="I86" i="16"/>
  <c r="H12" i="16"/>
  <c r="I87" i="16"/>
  <c r="H13" i="16"/>
  <c r="I88" i="16"/>
  <c r="H14" i="16"/>
  <c r="I89" i="16"/>
  <c r="H15" i="16"/>
  <c r="I90" i="16"/>
  <c r="H16" i="16"/>
  <c r="I91" i="16"/>
  <c r="H17" i="16"/>
  <c r="I92" i="16"/>
  <c r="H18" i="16"/>
  <c r="I93" i="16"/>
  <c r="H19" i="16"/>
  <c r="I94" i="16"/>
  <c r="H20" i="16"/>
  <c r="I95" i="16"/>
  <c r="H21" i="16"/>
  <c r="I96" i="16"/>
  <c r="H22" i="16"/>
  <c r="I97" i="16"/>
  <c r="H23" i="16"/>
  <c r="I98" i="16"/>
  <c r="H24" i="16"/>
  <c r="I99" i="16"/>
  <c r="H25" i="16"/>
  <c r="I100" i="16"/>
  <c r="H26" i="16"/>
  <c r="I101" i="16"/>
  <c r="H27" i="16"/>
  <c r="I102" i="16"/>
  <c r="H28" i="16"/>
  <c r="I103" i="16"/>
  <c r="H29" i="16"/>
  <c r="I104" i="16"/>
  <c r="H30" i="16"/>
  <c r="I105" i="16"/>
  <c r="H10" i="16"/>
  <c r="I85" i="16"/>
  <c r="H65" i="16"/>
  <c r="A106" i="16"/>
  <c r="A105" i="16"/>
  <c r="A104" i="16"/>
  <c r="A103" i="16"/>
  <c r="A102" i="16"/>
  <c r="A101" i="16"/>
  <c r="A100" i="16"/>
  <c r="A99" i="16"/>
  <c r="A98" i="16"/>
  <c r="A97" i="16"/>
  <c r="A96" i="16"/>
  <c r="A95" i="16"/>
  <c r="A94" i="16"/>
  <c r="A93" i="16"/>
  <c r="A92" i="16"/>
  <c r="A91" i="16"/>
  <c r="A90" i="16"/>
  <c r="A89" i="16"/>
  <c r="A88" i="16"/>
  <c r="A87" i="16"/>
  <c r="A86" i="16"/>
  <c r="A85" i="16"/>
  <c r="H84" i="16"/>
  <c r="G84" i="16"/>
  <c r="F84" i="16"/>
  <c r="E84" i="16"/>
  <c r="D84" i="16"/>
  <c r="C84" i="16"/>
  <c r="B84" i="16"/>
  <c r="A84" i="16"/>
  <c r="H61" i="16"/>
  <c r="H62" i="16"/>
  <c r="H63" i="16"/>
  <c r="H64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60" i="16"/>
  <c r="A36" i="16"/>
  <c r="A61" i="16"/>
  <c r="A37" i="16"/>
  <c r="A62" i="16"/>
  <c r="A38" i="16"/>
  <c r="A63" i="16"/>
  <c r="A39" i="16"/>
  <c r="A64" i="16"/>
  <c r="A40" i="16"/>
  <c r="A65" i="16"/>
  <c r="A41" i="16"/>
  <c r="A66" i="16"/>
  <c r="A42" i="16"/>
  <c r="A67" i="16"/>
  <c r="A43" i="16"/>
  <c r="A68" i="16"/>
  <c r="A44" i="16"/>
  <c r="A69" i="16"/>
  <c r="A45" i="16"/>
  <c r="A70" i="16"/>
  <c r="A46" i="16"/>
  <c r="A71" i="16"/>
  <c r="A47" i="16"/>
  <c r="A72" i="16"/>
  <c r="A48" i="16"/>
  <c r="A73" i="16"/>
  <c r="A49" i="16"/>
  <c r="A74" i="16"/>
  <c r="A50" i="16"/>
  <c r="A75" i="16"/>
  <c r="A51" i="16"/>
  <c r="A76" i="16"/>
  <c r="A52" i="16"/>
  <c r="A77" i="16"/>
  <c r="A53" i="16"/>
  <c r="A78" i="16"/>
  <c r="A54" i="16"/>
  <c r="A79" i="16"/>
  <c r="A55" i="16"/>
  <c r="A80" i="16"/>
  <c r="A56" i="16"/>
  <c r="A81" i="16"/>
  <c r="A35" i="16"/>
  <c r="A60" i="16"/>
  <c r="B34" i="16"/>
  <c r="B59" i="16"/>
  <c r="C34" i="16"/>
  <c r="C59" i="16"/>
  <c r="D34" i="16"/>
  <c r="D59" i="16"/>
  <c r="E34" i="16"/>
  <c r="E59" i="16"/>
  <c r="F34" i="16"/>
  <c r="F59" i="16"/>
  <c r="G34" i="16"/>
  <c r="G59" i="16"/>
  <c r="H34" i="16"/>
  <c r="H59" i="16"/>
  <c r="A34" i="16"/>
  <c r="A59" i="16"/>
  <c r="B56" i="16"/>
  <c r="C56" i="16"/>
  <c r="D56" i="16"/>
  <c r="E56" i="16"/>
  <c r="F56" i="16"/>
  <c r="G56" i="16"/>
  <c r="H56" i="16"/>
  <c r="H55" i="16"/>
  <c r="H54" i="16"/>
  <c r="H53" i="16"/>
  <c r="H52" i="16"/>
  <c r="H51" i="16"/>
  <c r="H50" i="16"/>
  <c r="H49" i="16"/>
  <c r="H48" i="16"/>
  <c r="H47" i="16"/>
  <c r="H46" i="16"/>
  <c r="H45" i="16"/>
  <c r="H44" i="16"/>
  <c r="H43" i="16"/>
  <c r="H42" i="16"/>
  <c r="H41" i="16"/>
  <c r="H40" i="16"/>
  <c r="H39" i="16"/>
  <c r="H38" i="16"/>
  <c r="H37" i="16"/>
  <c r="H36" i="16"/>
  <c r="H35" i="16"/>
  <c r="C21" i="4"/>
  <c r="D21" i="4"/>
  <c r="E21" i="4"/>
  <c r="F21" i="4"/>
  <c r="G21" i="4"/>
  <c r="H21" i="4"/>
  <c r="I21" i="4"/>
  <c r="C22" i="4"/>
  <c r="D22" i="4"/>
  <c r="E22" i="4"/>
  <c r="F22" i="4"/>
  <c r="G22" i="4"/>
  <c r="H22" i="4"/>
  <c r="I22" i="4"/>
  <c r="C23" i="4"/>
  <c r="D23" i="4"/>
  <c r="E23" i="4"/>
  <c r="F23" i="4"/>
  <c r="G23" i="4"/>
  <c r="H23" i="4"/>
  <c r="I23" i="4"/>
  <c r="C24" i="4"/>
  <c r="D24" i="4"/>
  <c r="E24" i="4"/>
  <c r="F24" i="4"/>
  <c r="G24" i="4"/>
  <c r="H24" i="4"/>
  <c r="I24" i="4"/>
  <c r="C25" i="4"/>
  <c r="D25" i="4"/>
  <c r="E25" i="4"/>
  <c r="F25" i="4"/>
  <c r="G25" i="4"/>
  <c r="H25" i="4"/>
  <c r="I25" i="4"/>
  <c r="C26" i="4"/>
  <c r="D26" i="4"/>
  <c r="E26" i="4"/>
  <c r="F26" i="4"/>
  <c r="G26" i="4"/>
  <c r="H26" i="4"/>
  <c r="I26" i="4"/>
  <c r="C27" i="4"/>
  <c r="D27" i="4"/>
  <c r="E27" i="4"/>
  <c r="F27" i="4"/>
  <c r="G27" i="4"/>
  <c r="H27" i="4"/>
  <c r="I27" i="4"/>
  <c r="C28" i="4"/>
  <c r="D28" i="4"/>
  <c r="E28" i="4"/>
  <c r="F28" i="4"/>
  <c r="G28" i="4"/>
  <c r="H28" i="4"/>
  <c r="I28" i="4"/>
  <c r="C29" i="4"/>
  <c r="D29" i="4"/>
  <c r="E29" i="4"/>
  <c r="F29" i="4"/>
  <c r="G29" i="4"/>
  <c r="H29" i="4"/>
  <c r="I29" i="4"/>
  <c r="C30" i="4"/>
  <c r="D30" i="4"/>
  <c r="E30" i="4"/>
  <c r="F30" i="4"/>
  <c r="G30" i="4"/>
  <c r="H30" i="4"/>
  <c r="I30" i="4"/>
  <c r="C31" i="4"/>
  <c r="D31" i="4"/>
  <c r="E31" i="4"/>
  <c r="F31" i="4"/>
  <c r="G31" i="4"/>
  <c r="H31" i="4"/>
  <c r="I31" i="4"/>
  <c r="C32" i="4"/>
  <c r="D32" i="4"/>
  <c r="E32" i="4"/>
  <c r="F32" i="4"/>
  <c r="G32" i="4"/>
  <c r="H32" i="4"/>
  <c r="I32" i="4"/>
  <c r="C33" i="4"/>
  <c r="D33" i="4"/>
  <c r="E33" i="4"/>
  <c r="F33" i="4"/>
  <c r="G33" i="4"/>
  <c r="H33" i="4"/>
  <c r="I33" i="4"/>
  <c r="C34" i="4"/>
  <c r="D34" i="4"/>
  <c r="E34" i="4"/>
  <c r="F34" i="4"/>
  <c r="G34" i="4"/>
  <c r="H34" i="4"/>
  <c r="I34" i="4"/>
  <c r="C20" i="4"/>
  <c r="D20" i="4"/>
  <c r="E20" i="4"/>
  <c r="F20" i="4"/>
  <c r="G20" i="4"/>
  <c r="H20" i="4"/>
  <c r="I20" i="4"/>
  <c r="K6" i="4"/>
  <c r="K7" i="4"/>
  <c r="K8" i="4"/>
  <c r="K9" i="4"/>
  <c r="K10" i="4"/>
  <c r="K11" i="4"/>
  <c r="K12" i="4"/>
  <c r="K13" i="4"/>
  <c r="K14" i="4"/>
  <c r="I14" i="5"/>
  <c r="I15" i="5"/>
  <c r="I16" i="5"/>
  <c r="I17" i="5"/>
  <c r="I18" i="5"/>
  <c r="D19" i="5"/>
  <c r="C19" i="5"/>
  <c r="I19" i="5"/>
  <c r="I13" i="5"/>
  <c r="J18" i="5"/>
  <c r="J17" i="5"/>
  <c r="J13" i="5"/>
  <c r="D2" i="15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41" i="15"/>
  <c r="D42" i="15"/>
  <c r="D43" i="15"/>
  <c r="D44" i="15"/>
  <c r="D45" i="15"/>
  <c r="D46" i="15"/>
  <c r="D47" i="15"/>
  <c r="D48" i="15"/>
  <c r="D49" i="15"/>
  <c r="D50" i="15"/>
  <c r="D51" i="15"/>
  <c r="D52" i="15"/>
  <c r="D53" i="15"/>
  <c r="D54" i="15"/>
  <c r="D55" i="15"/>
  <c r="D56" i="15"/>
  <c r="D57" i="15"/>
  <c r="D58" i="15"/>
  <c r="D59" i="15"/>
  <c r="D60" i="15"/>
  <c r="D61" i="15"/>
  <c r="D62" i="15"/>
  <c r="D63" i="15"/>
  <c r="D64" i="15"/>
  <c r="D65" i="15"/>
  <c r="D66" i="15"/>
  <c r="D67" i="15"/>
  <c r="D68" i="15"/>
  <c r="D69" i="15"/>
  <c r="D70" i="15"/>
  <c r="D71" i="15"/>
  <c r="D72" i="15"/>
  <c r="D73" i="15"/>
  <c r="D74" i="15"/>
  <c r="D75" i="15"/>
  <c r="D76" i="15"/>
  <c r="D77" i="15"/>
  <c r="D78" i="15"/>
  <c r="D79" i="15"/>
  <c r="D80" i="15"/>
  <c r="D81" i="15"/>
  <c r="D82" i="15"/>
  <c r="D83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99" i="15"/>
  <c r="D100" i="15"/>
  <c r="D101" i="15"/>
  <c r="D102" i="15"/>
  <c r="D103" i="15"/>
  <c r="D104" i="15"/>
  <c r="D105" i="15"/>
  <c r="D106" i="15"/>
  <c r="D107" i="15"/>
  <c r="D108" i="15"/>
  <c r="D109" i="15"/>
  <c r="D110" i="15"/>
  <c r="D111" i="15"/>
  <c r="D112" i="15"/>
  <c r="D113" i="15"/>
  <c r="D114" i="15"/>
  <c r="D115" i="15"/>
  <c r="D116" i="15"/>
  <c r="D117" i="15"/>
  <c r="D118" i="15"/>
  <c r="D119" i="15"/>
  <c r="D120" i="15"/>
  <c r="D121" i="15"/>
  <c r="D122" i="15"/>
  <c r="D123" i="15"/>
  <c r="D124" i="15"/>
  <c r="D125" i="15"/>
  <c r="D126" i="15"/>
  <c r="D127" i="15"/>
  <c r="D128" i="15"/>
  <c r="D129" i="15"/>
  <c r="D130" i="15"/>
  <c r="D131" i="15"/>
  <c r="D132" i="15"/>
  <c r="D133" i="15"/>
  <c r="D134" i="15"/>
  <c r="D135" i="15"/>
  <c r="D136" i="15"/>
  <c r="D137" i="15"/>
  <c r="D138" i="15"/>
  <c r="D139" i="15"/>
  <c r="D140" i="15"/>
  <c r="D141" i="15"/>
  <c r="D142" i="15"/>
  <c r="D143" i="15"/>
  <c r="D144" i="15"/>
  <c r="D145" i="15"/>
  <c r="D146" i="15"/>
  <c r="D147" i="15"/>
  <c r="D148" i="15"/>
  <c r="D149" i="15"/>
  <c r="D150" i="15"/>
  <c r="D151" i="15"/>
  <c r="D152" i="15"/>
  <c r="D153" i="15"/>
  <c r="D154" i="15"/>
  <c r="D155" i="15"/>
  <c r="D156" i="15"/>
  <c r="D157" i="15"/>
  <c r="D158" i="15"/>
  <c r="D159" i="15"/>
  <c r="D160" i="15"/>
  <c r="D161" i="15"/>
  <c r="D162" i="15"/>
  <c r="D163" i="15"/>
  <c r="D164" i="15"/>
  <c r="D165" i="15"/>
  <c r="D166" i="15"/>
  <c r="D167" i="15"/>
  <c r="D168" i="15"/>
  <c r="D169" i="15"/>
  <c r="D170" i="15"/>
  <c r="D171" i="15"/>
  <c r="D172" i="15"/>
  <c r="D173" i="15"/>
  <c r="D174" i="15"/>
  <c r="D175" i="15"/>
  <c r="D176" i="15"/>
  <c r="D177" i="15"/>
  <c r="D178" i="15"/>
  <c r="D179" i="15"/>
  <c r="D180" i="15"/>
  <c r="D181" i="15"/>
  <c r="D182" i="15"/>
  <c r="D183" i="15"/>
  <c r="D184" i="15"/>
  <c r="D185" i="15"/>
  <c r="D186" i="15"/>
  <c r="D187" i="15"/>
  <c r="D188" i="15"/>
  <c r="D189" i="15"/>
  <c r="D190" i="15"/>
  <c r="D191" i="15"/>
  <c r="D192" i="15"/>
  <c r="D193" i="15"/>
  <c r="D194" i="15"/>
  <c r="D195" i="15"/>
  <c r="D196" i="15"/>
  <c r="D197" i="15"/>
  <c r="D198" i="15"/>
  <c r="D199" i="15"/>
  <c r="D200" i="15"/>
  <c r="D201" i="15"/>
  <c r="D202" i="15"/>
  <c r="D203" i="15"/>
  <c r="D204" i="15"/>
  <c r="D205" i="15"/>
  <c r="D206" i="15"/>
  <c r="D207" i="15"/>
  <c r="D208" i="15"/>
  <c r="D209" i="15"/>
  <c r="D210" i="15"/>
  <c r="D211" i="15"/>
  <c r="D212" i="15"/>
  <c r="D213" i="15"/>
  <c r="D214" i="15"/>
  <c r="D215" i="15"/>
  <c r="D216" i="15"/>
  <c r="D217" i="15"/>
  <c r="D218" i="15"/>
  <c r="D219" i="15"/>
  <c r="D220" i="15"/>
  <c r="D221" i="15"/>
  <c r="D222" i="15"/>
  <c r="D223" i="15"/>
  <c r="D224" i="15"/>
  <c r="D225" i="15"/>
  <c r="D226" i="15"/>
  <c r="D227" i="15"/>
  <c r="D228" i="15"/>
  <c r="D229" i="15"/>
  <c r="D230" i="15"/>
  <c r="D231" i="15"/>
  <c r="D232" i="15"/>
  <c r="D233" i="15"/>
  <c r="D234" i="15"/>
  <c r="D235" i="15"/>
  <c r="D236" i="15"/>
  <c r="D237" i="15"/>
  <c r="D238" i="15"/>
  <c r="D239" i="15"/>
  <c r="D240" i="15"/>
  <c r="D241" i="15"/>
  <c r="D242" i="15"/>
  <c r="D243" i="15"/>
  <c r="D244" i="15"/>
  <c r="D245" i="15"/>
  <c r="D246" i="15"/>
  <c r="D247" i="15"/>
  <c r="D248" i="15"/>
  <c r="D249" i="15"/>
  <c r="D250" i="15"/>
  <c r="D251" i="15"/>
  <c r="D252" i="15"/>
  <c r="D253" i="15"/>
  <c r="D254" i="15"/>
  <c r="D255" i="15"/>
  <c r="D256" i="15"/>
  <c r="D257" i="15"/>
  <c r="D258" i="15"/>
  <c r="D259" i="15"/>
  <c r="D260" i="15"/>
  <c r="D261" i="15"/>
  <c r="D262" i="15"/>
  <c r="D263" i="15"/>
  <c r="D264" i="15"/>
  <c r="D265" i="15"/>
  <c r="D266" i="15"/>
  <c r="D267" i="15"/>
  <c r="D268" i="15"/>
  <c r="D269" i="15"/>
  <c r="D270" i="15"/>
  <c r="D271" i="15"/>
  <c r="D272" i="15"/>
  <c r="D273" i="15"/>
  <c r="D274" i="15"/>
  <c r="D275" i="15"/>
  <c r="D276" i="15"/>
  <c r="D277" i="15"/>
  <c r="D278" i="15"/>
  <c r="D279" i="15"/>
  <c r="D280" i="15"/>
  <c r="D281" i="15"/>
  <c r="D282" i="15"/>
  <c r="D283" i="15"/>
  <c r="D284" i="15"/>
  <c r="D285" i="15"/>
  <c r="D286" i="15"/>
  <c r="D287" i="15"/>
  <c r="D288" i="15"/>
  <c r="D289" i="15"/>
  <c r="D290" i="15"/>
  <c r="D291" i="15"/>
  <c r="D292" i="15"/>
  <c r="D293" i="15"/>
  <c r="D294" i="15"/>
  <c r="D295" i="15"/>
  <c r="D296" i="15"/>
  <c r="D297" i="15"/>
  <c r="D298" i="15"/>
  <c r="D299" i="15"/>
  <c r="D300" i="15"/>
  <c r="D301" i="15"/>
  <c r="D302" i="15"/>
  <c r="D303" i="15"/>
  <c r="D304" i="15"/>
  <c r="D305" i="15"/>
  <c r="D306" i="15"/>
  <c r="D307" i="15"/>
  <c r="D308" i="15"/>
  <c r="D309" i="15"/>
  <c r="D310" i="15"/>
  <c r="D311" i="15"/>
  <c r="D312" i="15"/>
  <c r="D313" i="15"/>
  <c r="D314" i="15"/>
  <c r="D315" i="15"/>
  <c r="D316" i="15"/>
  <c r="D317" i="15"/>
  <c r="D318" i="15"/>
  <c r="D319" i="15"/>
  <c r="D320" i="15"/>
  <c r="D321" i="15"/>
  <c r="D322" i="15"/>
  <c r="D323" i="15"/>
  <c r="D324" i="15"/>
  <c r="D325" i="15"/>
  <c r="D326" i="15"/>
  <c r="D327" i="15"/>
  <c r="D328" i="15"/>
  <c r="D329" i="15"/>
  <c r="D330" i="15"/>
  <c r="D331" i="15"/>
  <c r="D332" i="15"/>
  <c r="D333" i="15"/>
  <c r="D334" i="15"/>
  <c r="D335" i="15"/>
  <c r="D336" i="15"/>
  <c r="D337" i="15"/>
  <c r="D338" i="15"/>
  <c r="D339" i="15"/>
  <c r="D340" i="15"/>
  <c r="D341" i="15"/>
  <c r="D342" i="15"/>
  <c r="D343" i="15"/>
  <c r="D344" i="15"/>
  <c r="D345" i="15"/>
  <c r="D346" i="15"/>
  <c r="D347" i="15"/>
  <c r="D348" i="15"/>
  <c r="D349" i="15"/>
  <c r="D350" i="15"/>
  <c r="D351" i="15"/>
  <c r="D352" i="15"/>
  <c r="D353" i="15"/>
  <c r="D354" i="15"/>
  <c r="D355" i="15"/>
  <c r="D356" i="15"/>
  <c r="D357" i="15"/>
  <c r="D358" i="15"/>
  <c r="D359" i="15"/>
  <c r="D360" i="15"/>
  <c r="D361" i="15"/>
  <c r="D362" i="15"/>
  <c r="D363" i="15"/>
  <c r="D364" i="15"/>
  <c r="D365" i="15"/>
  <c r="D366" i="15"/>
  <c r="D367" i="15"/>
  <c r="D368" i="15"/>
  <c r="D369" i="15"/>
  <c r="D370" i="15"/>
  <c r="D371" i="15"/>
  <c r="D372" i="15"/>
  <c r="D373" i="15"/>
  <c r="D374" i="15"/>
  <c r="D375" i="15"/>
  <c r="D376" i="15"/>
  <c r="D377" i="15"/>
  <c r="D378" i="15"/>
  <c r="D379" i="15"/>
  <c r="D380" i="15"/>
  <c r="D381" i="15"/>
  <c r="D382" i="15"/>
  <c r="D383" i="15"/>
  <c r="D384" i="15"/>
  <c r="D385" i="15"/>
  <c r="D386" i="15"/>
  <c r="D387" i="15"/>
  <c r="D388" i="15"/>
  <c r="D389" i="15"/>
  <c r="D390" i="15"/>
  <c r="D391" i="15"/>
  <c r="D392" i="15"/>
  <c r="D393" i="15"/>
  <c r="D394" i="15"/>
  <c r="D395" i="15"/>
  <c r="D396" i="15"/>
  <c r="D397" i="15"/>
  <c r="D398" i="15"/>
  <c r="D399" i="15"/>
  <c r="D400" i="15"/>
  <c r="D401" i="15"/>
  <c r="D402" i="15"/>
  <c r="D403" i="15"/>
  <c r="D404" i="15"/>
  <c r="D405" i="15"/>
  <c r="D406" i="15"/>
  <c r="D407" i="15"/>
  <c r="D408" i="15"/>
  <c r="D409" i="15"/>
  <c r="D410" i="15"/>
  <c r="D411" i="15"/>
  <c r="D412" i="15"/>
  <c r="D413" i="15"/>
  <c r="D414" i="15"/>
  <c r="D415" i="15"/>
  <c r="D416" i="15"/>
  <c r="D417" i="15"/>
  <c r="D418" i="15"/>
  <c r="D419" i="15"/>
  <c r="D420" i="15"/>
  <c r="D421" i="15"/>
  <c r="D422" i="15"/>
  <c r="D423" i="15"/>
  <c r="D424" i="15"/>
  <c r="D425" i="15"/>
  <c r="D426" i="15"/>
  <c r="D427" i="15"/>
  <c r="D428" i="15"/>
  <c r="D429" i="15"/>
  <c r="D430" i="15"/>
  <c r="D431" i="15"/>
  <c r="D432" i="15"/>
  <c r="D433" i="15"/>
  <c r="D434" i="15"/>
  <c r="D435" i="15"/>
  <c r="D436" i="15"/>
  <c r="D437" i="15"/>
  <c r="D438" i="15"/>
  <c r="D439" i="15"/>
  <c r="D440" i="15"/>
  <c r="D441" i="15"/>
  <c r="D442" i="15"/>
  <c r="D443" i="15"/>
  <c r="D444" i="15"/>
  <c r="D445" i="15"/>
  <c r="D446" i="15"/>
  <c r="D447" i="15"/>
  <c r="D448" i="15"/>
  <c r="D449" i="15"/>
  <c r="D450" i="15"/>
  <c r="D451" i="15"/>
  <c r="D452" i="15"/>
  <c r="D453" i="15"/>
  <c r="D454" i="15"/>
  <c r="D455" i="15"/>
  <c r="D456" i="15"/>
  <c r="D457" i="15"/>
  <c r="D458" i="15"/>
  <c r="D459" i="15"/>
  <c r="D460" i="15"/>
  <c r="D461" i="15"/>
  <c r="D462" i="15"/>
  <c r="D463" i="15"/>
  <c r="D464" i="15"/>
  <c r="D465" i="15"/>
  <c r="D466" i="15"/>
  <c r="D467" i="15"/>
  <c r="D468" i="15"/>
  <c r="D469" i="15"/>
  <c r="D470" i="15"/>
  <c r="D471" i="15"/>
  <c r="D472" i="15"/>
  <c r="D473" i="15"/>
  <c r="D474" i="15"/>
  <c r="D475" i="15"/>
  <c r="D476" i="15"/>
  <c r="D477" i="15"/>
  <c r="D478" i="15"/>
  <c r="D479" i="15"/>
  <c r="D480" i="15"/>
  <c r="D481" i="15"/>
  <c r="D482" i="15"/>
  <c r="D483" i="15"/>
  <c r="D484" i="15"/>
  <c r="D485" i="15"/>
  <c r="D486" i="15"/>
  <c r="D487" i="15"/>
  <c r="D488" i="15"/>
  <c r="D489" i="15"/>
  <c r="D490" i="15"/>
  <c r="D491" i="15"/>
  <c r="D492" i="15"/>
  <c r="D493" i="15"/>
  <c r="D494" i="15"/>
  <c r="D495" i="15"/>
  <c r="D496" i="15"/>
  <c r="D497" i="15"/>
  <c r="D498" i="15"/>
  <c r="D499" i="15"/>
  <c r="D500" i="15"/>
  <c r="D501" i="15"/>
  <c r="D502" i="15"/>
  <c r="D503" i="15"/>
  <c r="D504" i="15"/>
  <c r="D505" i="15"/>
  <c r="D506" i="15"/>
  <c r="D507" i="15"/>
  <c r="D508" i="15"/>
  <c r="D509" i="15"/>
  <c r="D510" i="15"/>
  <c r="D511" i="15"/>
  <c r="D512" i="15"/>
  <c r="D513" i="15"/>
  <c r="D514" i="15"/>
  <c r="D515" i="15"/>
  <c r="D516" i="15"/>
  <c r="D517" i="15"/>
  <c r="D518" i="15"/>
  <c r="D519" i="15"/>
  <c r="D520" i="15"/>
  <c r="D521" i="15"/>
  <c r="D522" i="15"/>
  <c r="D523" i="15"/>
  <c r="D524" i="15"/>
  <c r="D525" i="15"/>
  <c r="D526" i="15"/>
  <c r="D527" i="15"/>
  <c r="D528" i="15"/>
  <c r="D529" i="15"/>
  <c r="D530" i="15"/>
  <c r="D531" i="15"/>
  <c r="D532" i="15"/>
  <c r="D533" i="15"/>
  <c r="D534" i="15"/>
  <c r="D535" i="15"/>
  <c r="D536" i="15"/>
  <c r="D537" i="15"/>
  <c r="D538" i="15"/>
  <c r="D539" i="15"/>
  <c r="D540" i="15"/>
  <c r="D541" i="15"/>
  <c r="D542" i="15"/>
  <c r="D543" i="15"/>
  <c r="D544" i="15"/>
  <c r="D545" i="15"/>
  <c r="D546" i="15"/>
  <c r="D547" i="15"/>
  <c r="D548" i="15"/>
  <c r="D549" i="15"/>
  <c r="D550" i="15"/>
  <c r="D551" i="15"/>
  <c r="D552" i="15"/>
  <c r="D553" i="15"/>
  <c r="D554" i="15"/>
  <c r="D555" i="15"/>
  <c r="D556" i="15"/>
  <c r="D557" i="15"/>
  <c r="D558" i="15"/>
  <c r="D559" i="15"/>
  <c r="D560" i="15"/>
  <c r="D561" i="15"/>
  <c r="D562" i="15"/>
  <c r="D563" i="15"/>
  <c r="D564" i="15"/>
  <c r="D565" i="15"/>
  <c r="D566" i="15"/>
  <c r="D567" i="15"/>
  <c r="D568" i="15"/>
  <c r="D569" i="15"/>
  <c r="D570" i="15"/>
  <c r="D571" i="15"/>
  <c r="D572" i="15"/>
  <c r="D573" i="15"/>
  <c r="D574" i="15"/>
  <c r="D575" i="15"/>
  <c r="D576" i="15"/>
  <c r="D577" i="15"/>
  <c r="D578" i="15"/>
  <c r="D579" i="15"/>
  <c r="D580" i="15"/>
  <c r="D581" i="15"/>
  <c r="D582" i="15"/>
  <c r="D583" i="15"/>
  <c r="D584" i="15"/>
  <c r="D585" i="15"/>
  <c r="D586" i="15"/>
  <c r="D587" i="15"/>
  <c r="D588" i="15"/>
  <c r="D589" i="15"/>
  <c r="D590" i="15"/>
  <c r="D591" i="15"/>
  <c r="D592" i="15"/>
  <c r="D593" i="15"/>
  <c r="D594" i="15"/>
  <c r="D595" i="15"/>
  <c r="D596" i="15"/>
  <c r="D597" i="15"/>
  <c r="D598" i="15"/>
  <c r="D599" i="15"/>
  <c r="D600" i="15"/>
  <c r="D601" i="15"/>
  <c r="D602" i="15"/>
  <c r="D603" i="15"/>
  <c r="D604" i="15"/>
  <c r="D605" i="15"/>
  <c r="D606" i="15"/>
  <c r="D607" i="15"/>
  <c r="D608" i="15"/>
  <c r="D609" i="15"/>
  <c r="D610" i="15"/>
  <c r="D611" i="15"/>
  <c r="D612" i="15"/>
  <c r="D613" i="15"/>
  <c r="D614" i="15"/>
  <c r="D615" i="15"/>
  <c r="D616" i="15"/>
  <c r="D617" i="15"/>
  <c r="D618" i="15"/>
  <c r="D619" i="15"/>
  <c r="D620" i="15"/>
  <c r="D621" i="15"/>
  <c r="D622" i="15"/>
  <c r="D623" i="15"/>
  <c r="D624" i="15"/>
  <c r="D625" i="15"/>
  <c r="D626" i="15"/>
  <c r="D627" i="15"/>
  <c r="D628" i="15"/>
  <c r="D629" i="15"/>
  <c r="D630" i="15"/>
  <c r="D631" i="15"/>
  <c r="D632" i="15"/>
  <c r="D633" i="15"/>
  <c r="D634" i="15"/>
  <c r="D635" i="15"/>
  <c r="D636" i="15"/>
  <c r="D637" i="15"/>
  <c r="D638" i="15"/>
  <c r="D639" i="15"/>
  <c r="D640" i="15"/>
  <c r="D641" i="15"/>
  <c r="D642" i="15"/>
  <c r="D643" i="15"/>
  <c r="D644" i="15"/>
  <c r="D645" i="15"/>
  <c r="D646" i="15"/>
  <c r="D647" i="15"/>
  <c r="D648" i="15"/>
  <c r="D649" i="15"/>
  <c r="D650" i="15"/>
  <c r="D651" i="15"/>
  <c r="D652" i="15"/>
  <c r="D653" i="15"/>
  <c r="D654" i="15"/>
  <c r="D655" i="15"/>
  <c r="D656" i="15"/>
  <c r="D657" i="15"/>
  <c r="D658" i="15"/>
  <c r="D659" i="15"/>
  <c r="D660" i="15"/>
  <c r="D661" i="15"/>
  <c r="D662" i="15"/>
  <c r="D663" i="15"/>
  <c r="D664" i="15"/>
  <c r="D665" i="15"/>
  <c r="D666" i="15"/>
  <c r="D667" i="15"/>
  <c r="D668" i="15"/>
  <c r="D669" i="15"/>
  <c r="D670" i="15"/>
  <c r="D671" i="15"/>
  <c r="D672" i="15"/>
  <c r="D673" i="15"/>
  <c r="D674" i="15"/>
  <c r="D675" i="15"/>
  <c r="D676" i="15"/>
  <c r="D677" i="15"/>
  <c r="D678" i="15"/>
  <c r="D679" i="15"/>
  <c r="D680" i="15"/>
  <c r="D681" i="15"/>
  <c r="D682" i="15"/>
  <c r="D683" i="15"/>
  <c r="D684" i="15"/>
  <c r="D685" i="15"/>
  <c r="D686" i="15"/>
  <c r="D687" i="15"/>
  <c r="D688" i="15"/>
  <c r="D689" i="15"/>
  <c r="D690" i="15"/>
  <c r="D691" i="15"/>
  <c r="D692" i="15"/>
  <c r="D693" i="15"/>
  <c r="D694" i="15"/>
  <c r="D695" i="15"/>
  <c r="D696" i="15"/>
  <c r="D697" i="15"/>
  <c r="D698" i="15"/>
  <c r="D699" i="15"/>
  <c r="D700" i="15"/>
  <c r="D701" i="15"/>
  <c r="D702" i="15"/>
  <c r="D703" i="15"/>
  <c r="D704" i="15"/>
  <c r="D705" i="15"/>
  <c r="D706" i="15"/>
  <c r="D707" i="15"/>
  <c r="D708" i="15"/>
  <c r="D709" i="15"/>
  <c r="D710" i="15"/>
  <c r="D711" i="15"/>
  <c r="D712" i="15"/>
  <c r="D713" i="15"/>
  <c r="D714" i="15"/>
  <c r="D715" i="15"/>
  <c r="D716" i="15"/>
  <c r="D717" i="15"/>
  <c r="D718" i="15"/>
  <c r="D719" i="15"/>
  <c r="D720" i="15"/>
  <c r="D721" i="15"/>
  <c r="D722" i="15"/>
  <c r="D723" i="15"/>
  <c r="D724" i="15"/>
  <c r="D725" i="15"/>
  <c r="D726" i="15"/>
  <c r="D727" i="15"/>
  <c r="D728" i="15"/>
  <c r="D729" i="15"/>
  <c r="D730" i="15"/>
  <c r="D731" i="15"/>
  <c r="D732" i="15"/>
  <c r="D733" i="15"/>
  <c r="D734" i="15"/>
  <c r="D735" i="15"/>
  <c r="D736" i="15"/>
  <c r="D737" i="15"/>
  <c r="D738" i="15"/>
  <c r="D739" i="15"/>
  <c r="D740" i="15"/>
  <c r="D741" i="15"/>
  <c r="D742" i="15"/>
  <c r="D743" i="15"/>
  <c r="D744" i="15"/>
  <c r="D745" i="15"/>
  <c r="D746" i="15"/>
  <c r="D747" i="15"/>
  <c r="D748" i="15"/>
  <c r="D749" i="15"/>
  <c r="D750" i="15"/>
  <c r="D751" i="15"/>
  <c r="D752" i="15"/>
  <c r="D753" i="15"/>
  <c r="D754" i="15"/>
  <c r="D755" i="15"/>
  <c r="D756" i="15"/>
  <c r="D757" i="15"/>
  <c r="D758" i="15"/>
  <c r="D759" i="15"/>
  <c r="D760" i="15"/>
  <c r="D761" i="15"/>
  <c r="D762" i="15"/>
  <c r="D763" i="15"/>
  <c r="D764" i="15"/>
  <c r="D765" i="15"/>
  <c r="D766" i="15"/>
  <c r="D767" i="15"/>
  <c r="D768" i="15"/>
  <c r="D769" i="15"/>
  <c r="D770" i="15"/>
  <c r="D771" i="15"/>
  <c r="D772" i="15"/>
  <c r="D773" i="15"/>
  <c r="D774" i="15"/>
  <c r="D775" i="15"/>
  <c r="D776" i="15"/>
  <c r="D777" i="15"/>
  <c r="D778" i="15"/>
  <c r="D779" i="15"/>
  <c r="D780" i="15"/>
  <c r="D781" i="15"/>
  <c r="D782" i="15"/>
  <c r="D783" i="15"/>
  <c r="D784" i="15"/>
  <c r="D785" i="15"/>
  <c r="D786" i="15"/>
  <c r="D787" i="15"/>
  <c r="D788" i="15"/>
  <c r="D789" i="15"/>
  <c r="D790" i="15"/>
  <c r="D791" i="15"/>
  <c r="D792" i="15"/>
  <c r="D793" i="15"/>
  <c r="D794" i="15"/>
  <c r="D795" i="15"/>
  <c r="D796" i="15"/>
  <c r="D797" i="15"/>
  <c r="D798" i="15"/>
  <c r="D799" i="15"/>
  <c r="D800" i="15"/>
  <c r="D801" i="15"/>
  <c r="D802" i="15"/>
  <c r="D803" i="15"/>
  <c r="D804" i="15"/>
  <c r="D805" i="15"/>
  <c r="D806" i="15"/>
  <c r="D807" i="15"/>
  <c r="D808" i="15"/>
  <c r="D809" i="15"/>
  <c r="D810" i="15"/>
  <c r="D811" i="15"/>
  <c r="D812" i="15"/>
  <c r="D813" i="15"/>
  <c r="D814" i="15"/>
  <c r="D815" i="15"/>
  <c r="D816" i="15"/>
  <c r="D817" i="15"/>
  <c r="D818" i="15"/>
  <c r="D819" i="15"/>
  <c r="D820" i="15"/>
  <c r="D821" i="15"/>
  <c r="D822" i="15"/>
  <c r="D823" i="15"/>
  <c r="D824" i="15"/>
  <c r="D825" i="15"/>
  <c r="D826" i="15"/>
  <c r="D827" i="15"/>
  <c r="D828" i="15"/>
  <c r="D829" i="15"/>
  <c r="D830" i="15"/>
  <c r="D831" i="15"/>
  <c r="D832" i="15"/>
  <c r="D833" i="15"/>
  <c r="D834" i="15"/>
  <c r="D835" i="15"/>
  <c r="D836" i="15"/>
  <c r="D837" i="15"/>
  <c r="D838" i="15"/>
  <c r="D839" i="15"/>
  <c r="D840" i="15"/>
  <c r="D841" i="15"/>
  <c r="D842" i="15"/>
  <c r="D843" i="15"/>
  <c r="D844" i="15"/>
  <c r="D845" i="15"/>
  <c r="D846" i="15"/>
  <c r="D847" i="15"/>
  <c r="D848" i="15"/>
  <c r="D849" i="15"/>
  <c r="D850" i="15"/>
  <c r="D851" i="15"/>
  <c r="D852" i="15"/>
  <c r="D853" i="15"/>
  <c r="D854" i="15"/>
  <c r="D855" i="15"/>
  <c r="D856" i="15"/>
  <c r="D857" i="15"/>
  <c r="D858" i="15"/>
  <c r="D859" i="15"/>
  <c r="D860" i="15"/>
  <c r="D861" i="15"/>
  <c r="D862" i="15"/>
  <c r="D863" i="15"/>
  <c r="D864" i="15"/>
  <c r="D865" i="15"/>
  <c r="D866" i="15"/>
  <c r="D867" i="15"/>
  <c r="D868" i="15"/>
  <c r="D869" i="15"/>
  <c r="D870" i="15"/>
  <c r="D871" i="15"/>
  <c r="D872" i="15"/>
  <c r="D873" i="15"/>
  <c r="D874" i="15"/>
  <c r="D875" i="15"/>
  <c r="D876" i="15"/>
  <c r="D877" i="15"/>
  <c r="D878" i="15"/>
  <c r="D879" i="15"/>
  <c r="D880" i="15"/>
  <c r="D881" i="15"/>
  <c r="D882" i="15"/>
  <c r="D883" i="15"/>
  <c r="D884" i="15"/>
  <c r="D885" i="15"/>
  <c r="D886" i="15"/>
  <c r="D887" i="15"/>
  <c r="D888" i="15"/>
  <c r="D889" i="15"/>
  <c r="D890" i="15"/>
  <c r="D891" i="15"/>
  <c r="D892" i="15"/>
  <c r="D893" i="15"/>
  <c r="D894" i="15"/>
  <c r="D895" i="15"/>
  <c r="D896" i="15"/>
  <c r="D897" i="15"/>
  <c r="D898" i="15"/>
  <c r="D899" i="15"/>
  <c r="D900" i="15"/>
  <c r="D901" i="15"/>
  <c r="D902" i="15"/>
  <c r="D903" i="15"/>
  <c r="D904" i="15"/>
  <c r="D905" i="15"/>
  <c r="D906" i="15"/>
  <c r="D907" i="15"/>
  <c r="D908" i="15"/>
  <c r="D909" i="15"/>
  <c r="D910" i="15"/>
  <c r="D911" i="15"/>
  <c r="D912" i="15"/>
  <c r="D913" i="15"/>
  <c r="D914" i="15"/>
  <c r="D915" i="15"/>
  <c r="D916" i="15"/>
  <c r="D917" i="15"/>
  <c r="D918" i="15"/>
  <c r="D919" i="15"/>
  <c r="D920" i="15"/>
  <c r="D921" i="15"/>
  <c r="D922" i="15"/>
  <c r="D923" i="15"/>
  <c r="D924" i="15"/>
  <c r="D925" i="15"/>
  <c r="D926" i="15"/>
  <c r="D927" i="15"/>
  <c r="D928" i="15"/>
  <c r="D929" i="15"/>
  <c r="D930" i="15"/>
  <c r="D931" i="15"/>
  <c r="D932" i="15"/>
  <c r="D933" i="15"/>
  <c r="D934" i="15"/>
  <c r="D935" i="15"/>
  <c r="D936" i="15"/>
  <c r="D937" i="15"/>
  <c r="D938" i="15"/>
  <c r="D939" i="15"/>
  <c r="D940" i="15"/>
  <c r="D941" i="15"/>
  <c r="D942" i="15"/>
  <c r="D943" i="15"/>
  <c r="D944" i="15"/>
  <c r="D945" i="15"/>
  <c r="D946" i="15"/>
  <c r="D947" i="15"/>
  <c r="D948" i="15"/>
  <c r="D949" i="15"/>
  <c r="D950" i="15"/>
  <c r="D951" i="15"/>
  <c r="D952" i="15"/>
  <c r="D953" i="15"/>
  <c r="D954" i="15"/>
  <c r="D955" i="15"/>
  <c r="D956" i="15"/>
  <c r="D957" i="15"/>
  <c r="D958" i="15"/>
  <c r="D959" i="15"/>
  <c r="D960" i="15"/>
  <c r="D961" i="15"/>
  <c r="D962" i="15"/>
  <c r="D963" i="15"/>
  <c r="D964" i="15"/>
  <c r="D965" i="15"/>
  <c r="D966" i="15"/>
  <c r="D967" i="15"/>
  <c r="D968" i="15"/>
  <c r="D969" i="15"/>
  <c r="D970" i="15"/>
  <c r="D971" i="15"/>
  <c r="D972" i="15"/>
  <c r="D973" i="15"/>
  <c r="D974" i="15"/>
  <c r="D975" i="15"/>
  <c r="D976" i="15"/>
  <c r="D977" i="15"/>
  <c r="D978" i="15"/>
  <c r="D979" i="15"/>
  <c r="D980" i="15"/>
  <c r="D981" i="15"/>
  <c r="D982" i="15"/>
  <c r="D983" i="15"/>
  <c r="D984" i="15"/>
  <c r="D985" i="15"/>
  <c r="D986" i="15"/>
  <c r="D987" i="15"/>
  <c r="D988" i="15"/>
  <c r="D989" i="15"/>
  <c r="D990" i="15"/>
  <c r="D991" i="15"/>
  <c r="D992" i="15"/>
  <c r="D993" i="15"/>
  <c r="D994" i="15"/>
  <c r="D995" i="15"/>
  <c r="D996" i="15"/>
  <c r="D997" i="15"/>
  <c r="D998" i="15"/>
  <c r="D999" i="15"/>
  <c r="D1000" i="15"/>
  <c r="D1001" i="15"/>
  <c r="D1002" i="15"/>
  <c r="D1003" i="15"/>
  <c r="D1004" i="15"/>
  <c r="D1005" i="15"/>
  <c r="D1006" i="15"/>
  <c r="D1007" i="15"/>
  <c r="D1008" i="15"/>
  <c r="D1009" i="15"/>
  <c r="D1010" i="15"/>
  <c r="D1011" i="15"/>
  <c r="D1012" i="15"/>
  <c r="D1013" i="15"/>
  <c r="D1014" i="15"/>
  <c r="D1015" i="15"/>
  <c r="D1016" i="15"/>
  <c r="D1017" i="15"/>
  <c r="D1018" i="15"/>
  <c r="D1019" i="15"/>
  <c r="D1020" i="15"/>
  <c r="D1021" i="15"/>
  <c r="D1022" i="15"/>
  <c r="D1023" i="15"/>
  <c r="D1024" i="15"/>
  <c r="D1025" i="15"/>
  <c r="D1026" i="15"/>
  <c r="D1027" i="15"/>
  <c r="D1028" i="15"/>
  <c r="D1029" i="15"/>
  <c r="D1030" i="15"/>
  <c r="D1031" i="15"/>
  <c r="D1032" i="15"/>
  <c r="D1033" i="15"/>
  <c r="D1034" i="15"/>
  <c r="D1035" i="15"/>
  <c r="D1036" i="15"/>
  <c r="D1037" i="15"/>
  <c r="D1038" i="15"/>
  <c r="D1039" i="15"/>
  <c r="D1040" i="15"/>
  <c r="D1041" i="15"/>
  <c r="D1042" i="15"/>
  <c r="D1043" i="15"/>
  <c r="D1044" i="15"/>
  <c r="D1045" i="15"/>
  <c r="D1046" i="15"/>
  <c r="D1047" i="15"/>
  <c r="D1048" i="15"/>
  <c r="D1049" i="15"/>
  <c r="D1050" i="15"/>
  <c r="D1051" i="15"/>
  <c r="D1052" i="15"/>
  <c r="D1053" i="15"/>
  <c r="D1054" i="15"/>
  <c r="D1055" i="15"/>
  <c r="D1056" i="15"/>
  <c r="D1057" i="15"/>
  <c r="D1058" i="15"/>
  <c r="D1059" i="15"/>
  <c r="D1060" i="15"/>
  <c r="D1061" i="15"/>
  <c r="D1062" i="15"/>
  <c r="D1063" i="15"/>
  <c r="D1064" i="15"/>
  <c r="D1065" i="15"/>
  <c r="D1066" i="15"/>
  <c r="D1067" i="15"/>
  <c r="D1068" i="15"/>
  <c r="D1069" i="15"/>
  <c r="D1070" i="15"/>
  <c r="D1071" i="15"/>
  <c r="D1072" i="15"/>
  <c r="D1073" i="15"/>
  <c r="D1074" i="15"/>
  <c r="D1075" i="15"/>
  <c r="D1076" i="15"/>
  <c r="D1077" i="15"/>
  <c r="D1078" i="15"/>
  <c r="D1079" i="15"/>
  <c r="D1080" i="15"/>
  <c r="D1081" i="15"/>
  <c r="D1082" i="15"/>
  <c r="D1083" i="15"/>
  <c r="D1084" i="15"/>
  <c r="D1085" i="15"/>
  <c r="D1086" i="15"/>
  <c r="D1087" i="15"/>
  <c r="D1088" i="15"/>
  <c r="D1089" i="15"/>
  <c r="D1090" i="15"/>
  <c r="D1091" i="15"/>
  <c r="D1092" i="15"/>
  <c r="D1093" i="15"/>
  <c r="D1094" i="15"/>
  <c r="D1095" i="15"/>
  <c r="D1096" i="15"/>
  <c r="D1097" i="15"/>
  <c r="D1098" i="15"/>
  <c r="D1099" i="15"/>
  <c r="D1100" i="15"/>
  <c r="D1101" i="15"/>
  <c r="D1102" i="15"/>
  <c r="D1103" i="15"/>
  <c r="D1104" i="15"/>
  <c r="D1105" i="15"/>
  <c r="D1106" i="15"/>
  <c r="D1107" i="15"/>
  <c r="D1108" i="15"/>
  <c r="D1109" i="15"/>
  <c r="D1110" i="15"/>
  <c r="D1111" i="15"/>
  <c r="D1112" i="15"/>
  <c r="D1113" i="15"/>
  <c r="D1114" i="15"/>
  <c r="D1115" i="15"/>
  <c r="D1116" i="15"/>
  <c r="D1117" i="15"/>
  <c r="D1118" i="15"/>
  <c r="D1119" i="15"/>
  <c r="D1120" i="15"/>
  <c r="D1121" i="15"/>
  <c r="D1122" i="15"/>
  <c r="D1123" i="15"/>
  <c r="D1124" i="15"/>
  <c r="D1125" i="15"/>
  <c r="D1126" i="15"/>
  <c r="D1127" i="15"/>
  <c r="D1128" i="15"/>
  <c r="D1129" i="15"/>
  <c r="D1130" i="15"/>
  <c r="D1131" i="15"/>
  <c r="D1132" i="15"/>
  <c r="D1133" i="15"/>
  <c r="D1134" i="15"/>
  <c r="D1135" i="15"/>
  <c r="D1136" i="15"/>
  <c r="D1137" i="15"/>
  <c r="D1138" i="15"/>
  <c r="D1139" i="15"/>
  <c r="D1140" i="15"/>
  <c r="D1141" i="15"/>
  <c r="D1142" i="15"/>
  <c r="D1143" i="15"/>
  <c r="D1144" i="15"/>
  <c r="D1145" i="15"/>
  <c r="D1146" i="15"/>
  <c r="D1147" i="15"/>
  <c r="D1148" i="15"/>
  <c r="D1149" i="15"/>
  <c r="D1150" i="15"/>
  <c r="D1151" i="15"/>
  <c r="D1152" i="15"/>
  <c r="D1153" i="15"/>
  <c r="D1154" i="15"/>
  <c r="D1155" i="15"/>
  <c r="D1156" i="15"/>
  <c r="D1157" i="15"/>
  <c r="D1158" i="15"/>
  <c r="D1159" i="15"/>
  <c r="D1160" i="15"/>
  <c r="D1161" i="15"/>
  <c r="D1162" i="15"/>
  <c r="D1163" i="15"/>
  <c r="D1164" i="15"/>
  <c r="D1165" i="15"/>
  <c r="D1166" i="15"/>
  <c r="D1167" i="15"/>
  <c r="D1168" i="15"/>
  <c r="D1169" i="15"/>
  <c r="D1170" i="15"/>
  <c r="D1171" i="15"/>
  <c r="D1172" i="15"/>
  <c r="D1173" i="15"/>
  <c r="D1174" i="15"/>
  <c r="D1175" i="15"/>
  <c r="D1176" i="15"/>
  <c r="D1177" i="15"/>
  <c r="D1178" i="15"/>
  <c r="D1179" i="15"/>
  <c r="D1180" i="15"/>
  <c r="D1181" i="15"/>
  <c r="D1182" i="15"/>
  <c r="D1183" i="15"/>
  <c r="D1184" i="15"/>
  <c r="D1185" i="15"/>
  <c r="D1186" i="15"/>
  <c r="D1187" i="15"/>
  <c r="D1188" i="15"/>
  <c r="D1189" i="15"/>
  <c r="D1190" i="15"/>
  <c r="D1191" i="15"/>
  <c r="D1192" i="15"/>
  <c r="D1193" i="15"/>
  <c r="D1194" i="15"/>
  <c r="D1195" i="15"/>
  <c r="D1196" i="15"/>
  <c r="D1197" i="15"/>
  <c r="D1198" i="15"/>
  <c r="D1199" i="15"/>
  <c r="D1200" i="15"/>
  <c r="D1201" i="15"/>
  <c r="D1202" i="15"/>
  <c r="D1203" i="15"/>
  <c r="D1204" i="15"/>
  <c r="D1205" i="15"/>
  <c r="D1206" i="15"/>
  <c r="D1207" i="15"/>
  <c r="D1208" i="15"/>
  <c r="D1209" i="15"/>
  <c r="D1210" i="15"/>
  <c r="D1211" i="15"/>
  <c r="D1212" i="15"/>
  <c r="D1213" i="15"/>
  <c r="D1214" i="15"/>
  <c r="D1215" i="15"/>
  <c r="D1216" i="15"/>
  <c r="D1217" i="15"/>
  <c r="D1218" i="15"/>
  <c r="D1219" i="15"/>
  <c r="D1220" i="15"/>
  <c r="D1221" i="15"/>
  <c r="D1222" i="15"/>
  <c r="D1223" i="15"/>
  <c r="D1224" i="15"/>
  <c r="D1225" i="15"/>
  <c r="D1226" i="15"/>
  <c r="D1227" i="15"/>
  <c r="D1228" i="15"/>
  <c r="D1229" i="15"/>
  <c r="D1230" i="15"/>
  <c r="D1231" i="15"/>
  <c r="D1232" i="15"/>
  <c r="D1233" i="15"/>
  <c r="D1234" i="15"/>
  <c r="D1235" i="15"/>
  <c r="D1236" i="15"/>
  <c r="D1237" i="15"/>
  <c r="D1238" i="15"/>
  <c r="D1239" i="15"/>
  <c r="D1240" i="15"/>
  <c r="D1241" i="15"/>
  <c r="D1242" i="15"/>
  <c r="D1243" i="15"/>
  <c r="D1244" i="15"/>
  <c r="D1245" i="15"/>
  <c r="D1246" i="15"/>
  <c r="D1247" i="15"/>
  <c r="D1248" i="15"/>
  <c r="D1249" i="15"/>
  <c r="D1250" i="15"/>
  <c r="D1251" i="15"/>
  <c r="D1252" i="15"/>
  <c r="D1253" i="15"/>
  <c r="D1254" i="15"/>
  <c r="D1255" i="15"/>
  <c r="D1256" i="15"/>
  <c r="D1257" i="15"/>
  <c r="D1258" i="15"/>
  <c r="D1259" i="15"/>
  <c r="D1260" i="15"/>
  <c r="D1261" i="15"/>
  <c r="D1262" i="15"/>
  <c r="D1263" i="15"/>
  <c r="D1264" i="15"/>
  <c r="D1265" i="15"/>
  <c r="D1266" i="15"/>
  <c r="D1267" i="15"/>
  <c r="D1268" i="15"/>
  <c r="D1269" i="15"/>
  <c r="D1270" i="15"/>
  <c r="D1271" i="15"/>
  <c r="D1272" i="15"/>
  <c r="D1273" i="15"/>
  <c r="D1274" i="15"/>
  <c r="D1275" i="15"/>
  <c r="D1276" i="15"/>
  <c r="D1277" i="15"/>
  <c r="D1278" i="15"/>
  <c r="D1279" i="15"/>
  <c r="D1280" i="15"/>
  <c r="D1281" i="15"/>
  <c r="D1282" i="15"/>
  <c r="D1283" i="15"/>
  <c r="D1284" i="15"/>
  <c r="D1285" i="15"/>
  <c r="D1286" i="15"/>
  <c r="D1287" i="15"/>
  <c r="D1288" i="15"/>
  <c r="D1289" i="15"/>
  <c r="D1290" i="15"/>
  <c r="D1291" i="15"/>
  <c r="D1292" i="15"/>
  <c r="D1293" i="15"/>
  <c r="D1294" i="15"/>
  <c r="D1295" i="15"/>
  <c r="D1296" i="15"/>
  <c r="D1297" i="15"/>
  <c r="D1298" i="15"/>
  <c r="D1299" i="15"/>
  <c r="D1300" i="15"/>
  <c r="D1301" i="15"/>
  <c r="D1302" i="15"/>
  <c r="D1303" i="15"/>
  <c r="D1304" i="15"/>
  <c r="D1305" i="15"/>
  <c r="D1306" i="15"/>
  <c r="D1307" i="15"/>
  <c r="D1308" i="15"/>
  <c r="D1309" i="15"/>
  <c r="D1310" i="15"/>
  <c r="D1311" i="15"/>
  <c r="D1312" i="15"/>
  <c r="D1313" i="15"/>
  <c r="D1314" i="15"/>
  <c r="D1315" i="15"/>
  <c r="D1316" i="15"/>
  <c r="D1317" i="15"/>
  <c r="D1318" i="15"/>
  <c r="D1319" i="15"/>
  <c r="D1320" i="15"/>
  <c r="D1321" i="15"/>
  <c r="D1322" i="15"/>
  <c r="D1323" i="15"/>
  <c r="D1324" i="15"/>
  <c r="D1325" i="15"/>
  <c r="D1326" i="15"/>
  <c r="D1327" i="15"/>
  <c r="D1328" i="15"/>
  <c r="D1329" i="15"/>
  <c r="D1330" i="15"/>
  <c r="D1331" i="15"/>
  <c r="D1332" i="15"/>
  <c r="D1333" i="15"/>
  <c r="D1334" i="15"/>
  <c r="D1335" i="15"/>
  <c r="D1336" i="15"/>
  <c r="D1337" i="15"/>
  <c r="D1338" i="15"/>
  <c r="D1339" i="15"/>
  <c r="D1340" i="15"/>
  <c r="D1341" i="15"/>
  <c r="D1342" i="15"/>
  <c r="D1343" i="15"/>
  <c r="D1344" i="15"/>
  <c r="D1345" i="15"/>
  <c r="D1346" i="15"/>
  <c r="D1347" i="15"/>
  <c r="D1348" i="15"/>
  <c r="D1349" i="15"/>
  <c r="D1350" i="15"/>
  <c r="D1351" i="15"/>
  <c r="D1352" i="15"/>
  <c r="D1353" i="15"/>
  <c r="D1354" i="15"/>
  <c r="D1355" i="15"/>
  <c r="D1356" i="15"/>
  <c r="D1357" i="15"/>
  <c r="D1358" i="15"/>
  <c r="D1359" i="15"/>
  <c r="D1360" i="15"/>
  <c r="D1361" i="15"/>
  <c r="D1362" i="15"/>
  <c r="D1363" i="15"/>
  <c r="D1364" i="15"/>
  <c r="D1365" i="15"/>
  <c r="D1366" i="15"/>
  <c r="D1367" i="15"/>
  <c r="D1368" i="15"/>
  <c r="D1369" i="15"/>
  <c r="D1370" i="15"/>
  <c r="D1371" i="15"/>
  <c r="D1372" i="15"/>
  <c r="D1373" i="15"/>
  <c r="D1374" i="15"/>
  <c r="D1375" i="15"/>
  <c r="D1376" i="15"/>
  <c r="D1377" i="15"/>
  <c r="D1378" i="15"/>
  <c r="D1379" i="15"/>
  <c r="D1380" i="15"/>
  <c r="D1381" i="15"/>
  <c r="D1382" i="15"/>
  <c r="D1383" i="15"/>
  <c r="D1384" i="15"/>
  <c r="D1385" i="15"/>
  <c r="D1386" i="15"/>
  <c r="D1387" i="15"/>
  <c r="D1388" i="15"/>
  <c r="D1389" i="15"/>
  <c r="D1390" i="15"/>
  <c r="D1391" i="15"/>
  <c r="D1392" i="15"/>
  <c r="D1393" i="15"/>
  <c r="D1394" i="15"/>
  <c r="D1395" i="15"/>
  <c r="D1396" i="15"/>
  <c r="D1397" i="15"/>
  <c r="D1398" i="15"/>
  <c r="D1399" i="15"/>
  <c r="D1400" i="15"/>
  <c r="D1401" i="15"/>
  <c r="D1402" i="15"/>
  <c r="D1403" i="15"/>
  <c r="D1404" i="15"/>
  <c r="D1405" i="15"/>
  <c r="D1406" i="15"/>
  <c r="D1407" i="15"/>
  <c r="D1408" i="15"/>
  <c r="D1409" i="15"/>
  <c r="D1410" i="15"/>
  <c r="D1411" i="15"/>
  <c r="D1412" i="15"/>
  <c r="D1413" i="15"/>
  <c r="D1414" i="15"/>
  <c r="D1415" i="15"/>
  <c r="D1416" i="15"/>
  <c r="D1417" i="15"/>
  <c r="D1418" i="15"/>
  <c r="D1419" i="15"/>
  <c r="D1420" i="15"/>
  <c r="D1421" i="15"/>
  <c r="D1422" i="15"/>
  <c r="D1423" i="15"/>
  <c r="D1424" i="15"/>
  <c r="D1425" i="15"/>
  <c r="D1426" i="15"/>
  <c r="D1427" i="15"/>
  <c r="D1428" i="15"/>
  <c r="D1429" i="15"/>
  <c r="D1430" i="15"/>
  <c r="D1431" i="15"/>
  <c r="D1432" i="15"/>
  <c r="D1433" i="15"/>
  <c r="D1434" i="15"/>
  <c r="D1435" i="15"/>
  <c r="D1436" i="15"/>
  <c r="D1437" i="15"/>
  <c r="D1438" i="15"/>
  <c r="D1439" i="15"/>
  <c r="D1440" i="15"/>
  <c r="D1441" i="15"/>
  <c r="D1442" i="15"/>
  <c r="D1443" i="15"/>
  <c r="D1444" i="15"/>
  <c r="D1445" i="15"/>
  <c r="D1446" i="15"/>
  <c r="D1447" i="15"/>
  <c r="D1448" i="15"/>
  <c r="D1449" i="15"/>
  <c r="D1450" i="15"/>
  <c r="D1451" i="15"/>
  <c r="D1452" i="15"/>
  <c r="D1453" i="15"/>
  <c r="D1454" i="15"/>
  <c r="D1455" i="15"/>
  <c r="D1456" i="15"/>
  <c r="D1457" i="15"/>
  <c r="D1458" i="15"/>
  <c r="D1459" i="15"/>
  <c r="D1460" i="15"/>
  <c r="D1461" i="15"/>
  <c r="D1462" i="15"/>
  <c r="D1463" i="15"/>
  <c r="D1464" i="15"/>
  <c r="D1465" i="15"/>
  <c r="D1466" i="15"/>
  <c r="D1467" i="15"/>
  <c r="D1468" i="15"/>
  <c r="D1469" i="15"/>
  <c r="D1470" i="15"/>
  <c r="D1471" i="15"/>
  <c r="D1472" i="15"/>
  <c r="D1473" i="15"/>
  <c r="D1474" i="15"/>
  <c r="D1475" i="15"/>
  <c r="D1476" i="15"/>
  <c r="D1477" i="15"/>
  <c r="D1478" i="15"/>
  <c r="D1479" i="15"/>
  <c r="D1480" i="15"/>
  <c r="D1481" i="15"/>
  <c r="D1482" i="15"/>
  <c r="D1483" i="15"/>
  <c r="D1484" i="15"/>
  <c r="D1485" i="15"/>
  <c r="D1486" i="15"/>
  <c r="D1487" i="15"/>
  <c r="D1488" i="15"/>
  <c r="D1489" i="15"/>
  <c r="D1490" i="15"/>
  <c r="D1491" i="15"/>
  <c r="D1492" i="15"/>
  <c r="D1493" i="15"/>
  <c r="D1494" i="15"/>
  <c r="D1495" i="15"/>
  <c r="D1496" i="15"/>
  <c r="D1497" i="15"/>
  <c r="D1498" i="15"/>
  <c r="D1499" i="15"/>
  <c r="D1500" i="15"/>
  <c r="D1501" i="15"/>
  <c r="D1502" i="15"/>
  <c r="D1503" i="15"/>
  <c r="D1504" i="15"/>
  <c r="D1505" i="15"/>
  <c r="D1506" i="15"/>
  <c r="D1507" i="15"/>
  <c r="D1508" i="15"/>
  <c r="D1509" i="15"/>
  <c r="D1510" i="15"/>
  <c r="D1511" i="15"/>
  <c r="D1512" i="15"/>
  <c r="D1513" i="15"/>
  <c r="D1514" i="15"/>
  <c r="D1515" i="15"/>
  <c r="D1516" i="15"/>
  <c r="D1517" i="15"/>
  <c r="D1518" i="15"/>
  <c r="D1519" i="15"/>
  <c r="D1520" i="15"/>
  <c r="D1521" i="15"/>
  <c r="D1522" i="15"/>
  <c r="D1523" i="15"/>
  <c r="D1524" i="15"/>
  <c r="D1525" i="15"/>
  <c r="D1526" i="15"/>
  <c r="D1527" i="15"/>
  <c r="D1528" i="15"/>
  <c r="D1529" i="15"/>
  <c r="D1530" i="15"/>
  <c r="D1531" i="15"/>
  <c r="D1532" i="15"/>
  <c r="D1533" i="15"/>
  <c r="D1534" i="15"/>
  <c r="D1535" i="15"/>
  <c r="D1536" i="15"/>
  <c r="D1537" i="15"/>
  <c r="D1538" i="15"/>
  <c r="D1539" i="15"/>
  <c r="D1540" i="15"/>
  <c r="D1541" i="15"/>
  <c r="D1542" i="15"/>
  <c r="D1543" i="15"/>
  <c r="D1544" i="15"/>
  <c r="D1545" i="15"/>
  <c r="D1546" i="15"/>
  <c r="D1547" i="15"/>
  <c r="D1548" i="15"/>
  <c r="D1549" i="15"/>
  <c r="D1550" i="15"/>
  <c r="D1551" i="15"/>
  <c r="D1552" i="15"/>
  <c r="D1553" i="15"/>
  <c r="D1554" i="15"/>
  <c r="D1555" i="15"/>
  <c r="D1556" i="15"/>
  <c r="D1557" i="15"/>
  <c r="D1558" i="15"/>
  <c r="D1559" i="15"/>
  <c r="D1560" i="15"/>
  <c r="D1561" i="15"/>
  <c r="D1562" i="15"/>
  <c r="D1563" i="15"/>
  <c r="D1564" i="15"/>
  <c r="D1565" i="15"/>
  <c r="D1566" i="15"/>
  <c r="D1567" i="15"/>
  <c r="D1568" i="15"/>
  <c r="D1569" i="15"/>
  <c r="D1570" i="15"/>
  <c r="D1571" i="15"/>
  <c r="D1572" i="15"/>
  <c r="D1573" i="15"/>
  <c r="D1574" i="15"/>
  <c r="D1575" i="15"/>
  <c r="D1576" i="15"/>
  <c r="D1577" i="15"/>
  <c r="D1578" i="15"/>
  <c r="D1579" i="15"/>
  <c r="D1580" i="15"/>
  <c r="D1581" i="15"/>
  <c r="D1582" i="15"/>
  <c r="D1583" i="15"/>
  <c r="D1584" i="15"/>
  <c r="D1585" i="15"/>
  <c r="D1586" i="15"/>
  <c r="D1587" i="15"/>
  <c r="D1588" i="15"/>
  <c r="D1589" i="15"/>
  <c r="D1590" i="15"/>
  <c r="D1591" i="15"/>
  <c r="D1592" i="15"/>
  <c r="D1593" i="15"/>
  <c r="D1594" i="15"/>
  <c r="D1595" i="15"/>
  <c r="D1596" i="15"/>
  <c r="D1597" i="15"/>
  <c r="D1598" i="15"/>
  <c r="D1599" i="15"/>
  <c r="D1600" i="15"/>
  <c r="D1601" i="15"/>
  <c r="D1602" i="15"/>
  <c r="D1603" i="15"/>
  <c r="D1604" i="15"/>
  <c r="D1605" i="15"/>
  <c r="D1606" i="15"/>
  <c r="D1607" i="15"/>
  <c r="D1608" i="15"/>
  <c r="D1609" i="15"/>
  <c r="D1610" i="15"/>
  <c r="D1611" i="15"/>
  <c r="D1612" i="15"/>
  <c r="D1613" i="15"/>
  <c r="D1614" i="15"/>
  <c r="D1615" i="15"/>
  <c r="D1616" i="15"/>
  <c r="D1617" i="15"/>
  <c r="D1618" i="15"/>
  <c r="D1619" i="15"/>
  <c r="D1620" i="15"/>
  <c r="D1621" i="15"/>
  <c r="D1622" i="15"/>
  <c r="D1623" i="15"/>
  <c r="D1624" i="15"/>
  <c r="D1625" i="15"/>
  <c r="D1626" i="15"/>
  <c r="D1627" i="15"/>
  <c r="D1628" i="15"/>
  <c r="D1629" i="15"/>
  <c r="D1630" i="15"/>
  <c r="D1631" i="15"/>
  <c r="D1632" i="15"/>
  <c r="D1633" i="15"/>
  <c r="D1634" i="15"/>
  <c r="D1635" i="15"/>
  <c r="D1636" i="15"/>
  <c r="D1637" i="15"/>
  <c r="D1638" i="15"/>
  <c r="D1639" i="15"/>
  <c r="D1640" i="15"/>
  <c r="D1641" i="15"/>
  <c r="D1642" i="15"/>
  <c r="D1643" i="15"/>
  <c r="D1644" i="15"/>
  <c r="D1645" i="15"/>
  <c r="D1646" i="15"/>
  <c r="D1647" i="15"/>
  <c r="D1648" i="15"/>
  <c r="D1649" i="15"/>
  <c r="D1650" i="15"/>
  <c r="D1651" i="15"/>
  <c r="D1652" i="15"/>
  <c r="D1653" i="15"/>
  <c r="D1654" i="15"/>
  <c r="D1655" i="15"/>
  <c r="D1656" i="15"/>
  <c r="D1657" i="15"/>
  <c r="D1658" i="15"/>
  <c r="D1659" i="15"/>
  <c r="D1660" i="15"/>
  <c r="D1661" i="15"/>
  <c r="D1662" i="15"/>
  <c r="D1663" i="15"/>
  <c r="D1664" i="15"/>
  <c r="D1665" i="15"/>
  <c r="D1666" i="15"/>
  <c r="D1667" i="15"/>
  <c r="D1668" i="15"/>
  <c r="D1669" i="15"/>
  <c r="D1670" i="15"/>
  <c r="D1671" i="15"/>
  <c r="D1672" i="15"/>
  <c r="D1673" i="15"/>
  <c r="D1674" i="15"/>
  <c r="D1675" i="15"/>
  <c r="D1676" i="15"/>
  <c r="D1677" i="15"/>
  <c r="D1678" i="15"/>
  <c r="D1679" i="15"/>
  <c r="D1680" i="15"/>
  <c r="D1681" i="15"/>
  <c r="D1682" i="15"/>
  <c r="D1683" i="15"/>
  <c r="D1684" i="15"/>
  <c r="D1685" i="15"/>
  <c r="D1686" i="15"/>
  <c r="D1687" i="15"/>
  <c r="D1688" i="15"/>
  <c r="D1689" i="15"/>
  <c r="D1690" i="15"/>
  <c r="D1691" i="15"/>
  <c r="D1692" i="15"/>
  <c r="D1693" i="15"/>
  <c r="D1694" i="15"/>
  <c r="D1695" i="15"/>
  <c r="D1696" i="15"/>
  <c r="D1697" i="15"/>
  <c r="D1698" i="15"/>
  <c r="D1699" i="15"/>
  <c r="D1700" i="15"/>
  <c r="D1701" i="15"/>
  <c r="D1702" i="15"/>
  <c r="D1703" i="15"/>
  <c r="D1704" i="15"/>
  <c r="D1705" i="15"/>
  <c r="D1706" i="15"/>
  <c r="D1707" i="15"/>
  <c r="D1708" i="15"/>
  <c r="D1709" i="15"/>
  <c r="D1710" i="15"/>
  <c r="D1711" i="15"/>
  <c r="D1712" i="15"/>
  <c r="D1713" i="15"/>
  <c r="D1714" i="15"/>
  <c r="D1715" i="15"/>
  <c r="D1716" i="15"/>
  <c r="D1717" i="15"/>
  <c r="D1718" i="15"/>
  <c r="D1719" i="15"/>
  <c r="D1720" i="15"/>
  <c r="D1721" i="15"/>
  <c r="D1722" i="15"/>
  <c r="D1723" i="15"/>
  <c r="D1724" i="15"/>
  <c r="D1725" i="15"/>
  <c r="D1726" i="15"/>
  <c r="D1727" i="15"/>
  <c r="D1728" i="15"/>
  <c r="D1729" i="15"/>
  <c r="D1730" i="15"/>
  <c r="D1731" i="15"/>
  <c r="D1732" i="15"/>
  <c r="D1733" i="15"/>
  <c r="D1734" i="15"/>
  <c r="D1735" i="15"/>
  <c r="D1736" i="15"/>
  <c r="D1737" i="15"/>
  <c r="D1738" i="15"/>
  <c r="D1739" i="15"/>
  <c r="D1740" i="15"/>
  <c r="D1741" i="15"/>
  <c r="D1742" i="15"/>
  <c r="D1743" i="15"/>
  <c r="D1744" i="15"/>
  <c r="D1745" i="15"/>
  <c r="D1746" i="15"/>
  <c r="D1747" i="15"/>
  <c r="D1748" i="15"/>
  <c r="D1749" i="15"/>
  <c r="D1750" i="15"/>
  <c r="D1751" i="15"/>
  <c r="D1752" i="15"/>
  <c r="D1753" i="15"/>
  <c r="D1754" i="15"/>
  <c r="D1755" i="15"/>
  <c r="D1756" i="15"/>
  <c r="D1757" i="15"/>
  <c r="D1758" i="15"/>
  <c r="D1759" i="15"/>
  <c r="D1760" i="15"/>
  <c r="D1761" i="15"/>
  <c r="D1762" i="15"/>
  <c r="D1763" i="15"/>
  <c r="D1764" i="15"/>
  <c r="D1765" i="15"/>
  <c r="D1766" i="15"/>
  <c r="D1767" i="15"/>
  <c r="D1768" i="15"/>
  <c r="D1769" i="15"/>
  <c r="D1770" i="15"/>
  <c r="D1771" i="15"/>
  <c r="D1772" i="15"/>
  <c r="D1773" i="15"/>
  <c r="D1774" i="15"/>
  <c r="D1775" i="15"/>
  <c r="D1776" i="15"/>
  <c r="D1777" i="15"/>
  <c r="D1778" i="15"/>
  <c r="D1779" i="15"/>
  <c r="D1780" i="15"/>
  <c r="D1781" i="15"/>
  <c r="D1782" i="15"/>
  <c r="D1783" i="15"/>
  <c r="D1784" i="15"/>
  <c r="D1785" i="15"/>
  <c r="D1786" i="15"/>
  <c r="D1787" i="15"/>
  <c r="D1788" i="15"/>
  <c r="D1789" i="15"/>
  <c r="D1790" i="15"/>
  <c r="D1791" i="15"/>
  <c r="D1792" i="15"/>
  <c r="D1793" i="15"/>
  <c r="D1794" i="15"/>
  <c r="D1795" i="15"/>
  <c r="D1796" i="15"/>
  <c r="D1797" i="15"/>
  <c r="D1798" i="15"/>
  <c r="D1799" i="15"/>
  <c r="D1800" i="15"/>
  <c r="D1801" i="15"/>
  <c r="D1802" i="15"/>
  <c r="D1803" i="15"/>
  <c r="D1804" i="15"/>
  <c r="D1805" i="15"/>
  <c r="D1806" i="15"/>
  <c r="D1807" i="15"/>
  <c r="D1808" i="15"/>
  <c r="D1809" i="15"/>
  <c r="D1810" i="15"/>
  <c r="D1811" i="15"/>
  <c r="D1812" i="15"/>
  <c r="D1813" i="15"/>
  <c r="D1814" i="15"/>
  <c r="D1815" i="15"/>
  <c r="D1816" i="15"/>
  <c r="D1817" i="15"/>
  <c r="D1818" i="15"/>
  <c r="D1819" i="15"/>
  <c r="D1820" i="15"/>
  <c r="D1821" i="15"/>
  <c r="D1822" i="15"/>
  <c r="D1823" i="15"/>
  <c r="D1824" i="15"/>
  <c r="D1825" i="15"/>
  <c r="D1826" i="15"/>
  <c r="D1827" i="15"/>
  <c r="D1828" i="15"/>
  <c r="D1829" i="15"/>
  <c r="D1830" i="15"/>
  <c r="D1831" i="15"/>
  <c r="D1832" i="15"/>
  <c r="D1833" i="15"/>
  <c r="D1834" i="15"/>
  <c r="D1835" i="15"/>
  <c r="D1836" i="15"/>
  <c r="D1837" i="15"/>
  <c r="D1838" i="15"/>
  <c r="D1839" i="15"/>
  <c r="D1840" i="15"/>
  <c r="D1841" i="15"/>
  <c r="D1842" i="15"/>
  <c r="D1843" i="15"/>
  <c r="D1844" i="15"/>
  <c r="D1845" i="15"/>
  <c r="D1846" i="15"/>
  <c r="D1847" i="15"/>
  <c r="D1848" i="15"/>
  <c r="D1849" i="15"/>
  <c r="D1850" i="15"/>
  <c r="D1851" i="15"/>
  <c r="D1852" i="15"/>
  <c r="D1853" i="15"/>
  <c r="D1854" i="15"/>
  <c r="D1855" i="15"/>
  <c r="D1856" i="15"/>
  <c r="D1857" i="15"/>
  <c r="D1858" i="15"/>
  <c r="D1859" i="15"/>
  <c r="D1860" i="15"/>
  <c r="D1861" i="15"/>
  <c r="D1862" i="15"/>
  <c r="D1863" i="15"/>
  <c r="D1864" i="15"/>
  <c r="D1865" i="15"/>
  <c r="D1866" i="15"/>
  <c r="D1867" i="15"/>
  <c r="D1868" i="15"/>
  <c r="D1869" i="15"/>
  <c r="D1870" i="15"/>
  <c r="D1871" i="15"/>
  <c r="D1872" i="15"/>
  <c r="D1873" i="15"/>
  <c r="D1874" i="15"/>
  <c r="D1875" i="15"/>
  <c r="D1876" i="15"/>
  <c r="D1877" i="15"/>
  <c r="D1878" i="15"/>
  <c r="D1879" i="15"/>
  <c r="D1880" i="15"/>
  <c r="D1881" i="15"/>
  <c r="D1882" i="15"/>
  <c r="D1883" i="15"/>
  <c r="D1884" i="15"/>
  <c r="D1885" i="15"/>
  <c r="D1886" i="15"/>
  <c r="D1887" i="15"/>
  <c r="D1888" i="15"/>
  <c r="D1889" i="15"/>
  <c r="D1890" i="15"/>
  <c r="D1891" i="15"/>
  <c r="D1892" i="15"/>
  <c r="D1893" i="15"/>
  <c r="D1894" i="15"/>
  <c r="D1895" i="15"/>
  <c r="D1896" i="15"/>
  <c r="D1897" i="15"/>
  <c r="D1898" i="15"/>
  <c r="D1899" i="15"/>
  <c r="D1900" i="15"/>
  <c r="D1901" i="15"/>
  <c r="D1902" i="15"/>
  <c r="D1903" i="15"/>
  <c r="D1904" i="15"/>
  <c r="D1905" i="15"/>
  <c r="D1906" i="15"/>
  <c r="D1907" i="15"/>
  <c r="D1908" i="15"/>
  <c r="D1909" i="15"/>
  <c r="D1910" i="15"/>
  <c r="D1911" i="15"/>
  <c r="D1912" i="15"/>
  <c r="D1913" i="15"/>
  <c r="D1914" i="15"/>
  <c r="D1915" i="15"/>
  <c r="D1916" i="15"/>
  <c r="D1917" i="15"/>
  <c r="D1918" i="15"/>
  <c r="D1919" i="15"/>
  <c r="D1920" i="15"/>
  <c r="D1921" i="15"/>
  <c r="D1922" i="15"/>
  <c r="D1923" i="15"/>
  <c r="D1924" i="15"/>
  <c r="D1925" i="15"/>
  <c r="D1926" i="15"/>
  <c r="D1927" i="15"/>
  <c r="D1928" i="15"/>
  <c r="D1929" i="15"/>
  <c r="D1930" i="15"/>
  <c r="D1931" i="15"/>
  <c r="D1932" i="15"/>
  <c r="D1933" i="15"/>
  <c r="D1934" i="15"/>
  <c r="D1935" i="15"/>
  <c r="D1936" i="15"/>
  <c r="D1937" i="15"/>
  <c r="D1938" i="15"/>
  <c r="D1939" i="15"/>
  <c r="D1940" i="15"/>
  <c r="D1941" i="15"/>
  <c r="D1942" i="15"/>
  <c r="D1943" i="15"/>
  <c r="D1944" i="15"/>
  <c r="D1945" i="15"/>
  <c r="D1946" i="15"/>
  <c r="D1947" i="15"/>
  <c r="D1948" i="15"/>
  <c r="D1949" i="15"/>
  <c r="D1950" i="15"/>
  <c r="D1951" i="15"/>
  <c r="D1952" i="15"/>
  <c r="D1953" i="15"/>
  <c r="D1954" i="15"/>
  <c r="D1955" i="15"/>
  <c r="D1956" i="15"/>
  <c r="D1957" i="15"/>
  <c r="D1958" i="15"/>
  <c r="D1959" i="15"/>
  <c r="D1960" i="15"/>
  <c r="D1961" i="15"/>
  <c r="D1962" i="15"/>
  <c r="D1963" i="15"/>
  <c r="D1964" i="15"/>
  <c r="D1965" i="15"/>
  <c r="D1966" i="15"/>
  <c r="D1967" i="15"/>
  <c r="D1968" i="15"/>
  <c r="D1969" i="15"/>
  <c r="D1970" i="15"/>
  <c r="D1971" i="15"/>
  <c r="D1972" i="15"/>
  <c r="D1973" i="15"/>
  <c r="D1974" i="15"/>
  <c r="D1975" i="15"/>
  <c r="D1976" i="15"/>
  <c r="D1977" i="15"/>
  <c r="D1978" i="15"/>
  <c r="D1979" i="15"/>
  <c r="D1980" i="15"/>
  <c r="D1981" i="15"/>
  <c r="D1982" i="15"/>
  <c r="D1983" i="15"/>
  <c r="D1984" i="15"/>
  <c r="D1985" i="15"/>
  <c r="D1986" i="15"/>
  <c r="D1987" i="15"/>
  <c r="D1988" i="15"/>
  <c r="D1989" i="15"/>
  <c r="D1990" i="15"/>
  <c r="D1991" i="15"/>
  <c r="D1992" i="15"/>
  <c r="D1993" i="15"/>
  <c r="D1994" i="15"/>
  <c r="D1995" i="15"/>
  <c r="D1996" i="15"/>
  <c r="D1997" i="15"/>
  <c r="D1998" i="15"/>
  <c r="D1999" i="15"/>
  <c r="D2000" i="15"/>
  <c r="D2001" i="15"/>
  <c r="D2002" i="15"/>
  <c r="D2003" i="15"/>
  <c r="D2004" i="15"/>
  <c r="D2005" i="15"/>
  <c r="D2006" i="15"/>
  <c r="D2007" i="15"/>
  <c r="D2008" i="15"/>
  <c r="D2009" i="15"/>
  <c r="D2010" i="15"/>
  <c r="D2011" i="15"/>
  <c r="D2012" i="15"/>
  <c r="D2013" i="15"/>
  <c r="D2014" i="15"/>
  <c r="D2015" i="15"/>
  <c r="D2016" i="15"/>
  <c r="D2017" i="15"/>
  <c r="D2018" i="15"/>
  <c r="D2019" i="15"/>
  <c r="D2020" i="15"/>
  <c r="D2021" i="15"/>
  <c r="D2022" i="15"/>
  <c r="D2023" i="15"/>
  <c r="D2024" i="15"/>
  <c r="D2025" i="15"/>
  <c r="D2026" i="15"/>
  <c r="D2027" i="15"/>
  <c r="D2028" i="15"/>
  <c r="D2029" i="15"/>
  <c r="D2030" i="15"/>
  <c r="D2031" i="15"/>
  <c r="D2032" i="15"/>
  <c r="D2033" i="15"/>
  <c r="D2034" i="15"/>
  <c r="D2035" i="15"/>
  <c r="D2036" i="15"/>
  <c r="D2037" i="15"/>
  <c r="D2038" i="15"/>
  <c r="D2039" i="15"/>
  <c r="D2040" i="15"/>
  <c r="D2041" i="15"/>
  <c r="D2042" i="15"/>
  <c r="D2043" i="15"/>
  <c r="D2044" i="15"/>
  <c r="D2045" i="15"/>
  <c r="D2046" i="15"/>
  <c r="D2047" i="15"/>
  <c r="D2048" i="15"/>
  <c r="D2049" i="15"/>
  <c r="D2050" i="15"/>
  <c r="D2051" i="15"/>
  <c r="D2052" i="15"/>
  <c r="D2053" i="15"/>
  <c r="D2054" i="15"/>
  <c r="D2055" i="15"/>
  <c r="D2056" i="15"/>
  <c r="D2057" i="15"/>
  <c r="D2058" i="15"/>
  <c r="D2059" i="15"/>
  <c r="D2060" i="15"/>
  <c r="D2061" i="15"/>
  <c r="D2062" i="15"/>
  <c r="D2063" i="15"/>
  <c r="D2064" i="15"/>
  <c r="D2065" i="15"/>
  <c r="D2066" i="15"/>
  <c r="D2067" i="15"/>
  <c r="D2068" i="15"/>
  <c r="D2069" i="15"/>
  <c r="D2070" i="15"/>
  <c r="D2071" i="15"/>
  <c r="D2072" i="15"/>
  <c r="D2073" i="15"/>
  <c r="D2074" i="15"/>
  <c r="D2075" i="15"/>
  <c r="D2076" i="15"/>
  <c r="D2077" i="15"/>
  <c r="D2078" i="15"/>
  <c r="D2079" i="15"/>
  <c r="D2080" i="15"/>
  <c r="D2081" i="15"/>
  <c r="D2082" i="15"/>
  <c r="D2083" i="15"/>
  <c r="D2084" i="15"/>
  <c r="D2085" i="15"/>
  <c r="D2086" i="15"/>
  <c r="D2087" i="15"/>
  <c r="D2088" i="15"/>
  <c r="D2089" i="15"/>
  <c r="D2090" i="15"/>
  <c r="D2091" i="15"/>
  <c r="D2092" i="15"/>
  <c r="D2093" i="15"/>
  <c r="D2094" i="15"/>
  <c r="D2095" i="15"/>
  <c r="D2096" i="15"/>
  <c r="D2097" i="15"/>
  <c r="D2098" i="15"/>
  <c r="D2099" i="15"/>
  <c r="D2100" i="15"/>
  <c r="D2101" i="15"/>
  <c r="D2102" i="15"/>
  <c r="D2103" i="15"/>
  <c r="D2104" i="15"/>
  <c r="D2105" i="15"/>
  <c r="D2106" i="15"/>
  <c r="D2107" i="15"/>
  <c r="D2108" i="15"/>
  <c r="D2109" i="15"/>
  <c r="D2110" i="15"/>
  <c r="D2111" i="15"/>
  <c r="D2112" i="15"/>
  <c r="D2113" i="15"/>
  <c r="D2114" i="15"/>
  <c r="D2115" i="15"/>
  <c r="D2116" i="15"/>
  <c r="D2117" i="15"/>
  <c r="D2118" i="15"/>
  <c r="D2119" i="15"/>
  <c r="D2120" i="15"/>
  <c r="D2121" i="15"/>
  <c r="D2122" i="15"/>
  <c r="D2123" i="15"/>
  <c r="D2124" i="15"/>
  <c r="D2125" i="15"/>
  <c r="D2126" i="15"/>
  <c r="D2127" i="15"/>
  <c r="D2128" i="15"/>
  <c r="D2129" i="15"/>
  <c r="D2130" i="15"/>
  <c r="D2131" i="15"/>
  <c r="D2132" i="15"/>
  <c r="D2133" i="15"/>
  <c r="D2134" i="15"/>
  <c r="D2135" i="15"/>
  <c r="D2136" i="15"/>
  <c r="D2137" i="15"/>
  <c r="D2138" i="15"/>
  <c r="D2139" i="15"/>
  <c r="D2140" i="15"/>
  <c r="D2141" i="15"/>
  <c r="D2142" i="15"/>
  <c r="D2143" i="15"/>
  <c r="D2144" i="15"/>
  <c r="D2145" i="15"/>
  <c r="D2146" i="15"/>
  <c r="D2147" i="15"/>
  <c r="D2148" i="15"/>
  <c r="D2149" i="15"/>
  <c r="D2150" i="15"/>
  <c r="D2151" i="15"/>
  <c r="D2152" i="15"/>
  <c r="D2153" i="15"/>
  <c r="D2154" i="15"/>
  <c r="D2155" i="15"/>
  <c r="D2156" i="15"/>
  <c r="D2157" i="15"/>
  <c r="D2158" i="15"/>
  <c r="D2159" i="15"/>
  <c r="D2160" i="15"/>
  <c r="D2161" i="15"/>
  <c r="D2162" i="15"/>
  <c r="D2163" i="15"/>
  <c r="D2164" i="15"/>
  <c r="D2165" i="15"/>
  <c r="D2166" i="15"/>
  <c r="D2167" i="15"/>
  <c r="D2168" i="15"/>
  <c r="D2169" i="15"/>
  <c r="D2170" i="15"/>
  <c r="D2171" i="15"/>
  <c r="D2172" i="15"/>
  <c r="D2173" i="15"/>
  <c r="D2174" i="15"/>
  <c r="D2175" i="15"/>
  <c r="D2176" i="15"/>
  <c r="D2177" i="15"/>
  <c r="D2178" i="15"/>
  <c r="D2179" i="15"/>
  <c r="D2180" i="15"/>
  <c r="D2181" i="15"/>
  <c r="D2182" i="15"/>
  <c r="D2183" i="15"/>
  <c r="D2184" i="15"/>
  <c r="D2185" i="15"/>
  <c r="D2186" i="15"/>
  <c r="D2187" i="15"/>
  <c r="D2188" i="15"/>
  <c r="D2189" i="15"/>
  <c r="D2190" i="15"/>
  <c r="D2191" i="15"/>
  <c r="D2192" i="15"/>
  <c r="D2193" i="15"/>
  <c r="D2194" i="15"/>
  <c r="D2195" i="15"/>
  <c r="D2196" i="15"/>
  <c r="D2197" i="15"/>
  <c r="D2198" i="15"/>
  <c r="D2199" i="15"/>
  <c r="D2200" i="15"/>
  <c r="D2201" i="15"/>
  <c r="D2202" i="15"/>
  <c r="D2203" i="15"/>
  <c r="D2204" i="15"/>
  <c r="D2205" i="15"/>
  <c r="D2206" i="15"/>
  <c r="D2207" i="15"/>
  <c r="D2208" i="15"/>
  <c r="D2209" i="15"/>
  <c r="D2210" i="15"/>
  <c r="D2211" i="15"/>
  <c r="D2212" i="15"/>
  <c r="D2213" i="15"/>
  <c r="D2214" i="15"/>
  <c r="D2215" i="15"/>
  <c r="D2216" i="15"/>
  <c r="D2217" i="15"/>
  <c r="D2218" i="15"/>
  <c r="D2219" i="15"/>
  <c r="D2220" i="15"/>
  <c r="D2221" i="15"/>
  <c r="D2222" i="15"/>
  <c r="D2223" i="15"/>
  <c r="D2224" i="15"/>
  <c r="D2225" i="15"/>
  <c r="D2226" i="15"/>
  <c r="D2227" i="15"/>
  <c r="D2228" i="15"/>
  <c r="D2229" i="15"/>
  <c r="D2230" i="15"/>
  <c r="D2231" i="15"/>
  <c r="D2232" i="15"/>
  <c r="D2233" i="15"/>
  <c r="D2234" i="15"/>
  <c r="D2235" i="15"/>
  <c r="D2236" i="15"/>
  <c r="D2237" i="15"/>
  <c r="D2238" i="15"/>
  <c r="D2239" i="15"/>
  <c r="D2240" i="15"/>
  <c r="D2241" i="15"/>
  <c r="D2242" i="15"/>
  <c r="D2243" i="15"/>
  <c r="D2244" i="15"/>
  <c r="D2245" i="15"/>
  <c r="D2246" i="15"/>
  <c r="D2247" i="15"/>
  <c r="D2248" i="15"/>
  <c r="D2249" i="15"/>
  <c r="D2250" i="15"/>
  <c r="D2251" i="15"/>
  <c r="D2252" i="15"/>
  <c r="D2253" i="15"/>
  <c r="D2254" i="15"/>
  <c r="D2255" i="15"/>
  <c r="D2256" i="15"/>
  <c r="D2257" i="15"/>
  <c r="D2258" i="15"/>
  <c r="D2259" i="15"/>
  <c r="D2260" i="15"/>
  <c r="D2261" i="15"/>
  <c r="D2262" i="15"/>
  <c r="D2263" i="15"/>
  <c r="D2264" i="15"/>
  <c r="D2265" i="15"/>
  <c r="D2266" i="15"/>
  <c r="D2267" i="15"/>
  <c r="D2268" i="15"/>
  <c r="D2269" i="15"/>
  <c r="D2270" i="15"/>
  <c r="D2271" i="15"/>
  <c r="D2272" i="15"/>
  <c r="D2273" i="15"/>
  <c r="D2274" i="15"/>
  <c r="D2275" i="15"/>
  <c r="D2276" i="15"/>
  <c r="D2277" i="15"/>
  <c r="D2278" i="15"/>
  <c r="D2279" i="15"/>
  <c r="D2280" i="15"/>
  <c r="D2281" i="15"/>
  <c r="D2282" i="15"/>
  <c r="D2283" i="15"/>
  <c r="D2284" i="15"/>
  <c r="D2285" i="15"/>
  <c r="D2286" i="15"/>
  <c r="D2287" i="15"/>
  <c r="D2288" i="15"/>
  <c r="D2289" i="15"/>
  <c r="D2290" i="15"/>
  <c r="D2291" i="15"/>
  <c r="D2292" i="15"/>
  <c r="D2293" i="15"/>
  <c r="D2294" i="15"/>
  <c r="D2295" i="15"/>
  <c r="D2296" i="15"/>
  <c r="D2297" i="15"/>
  <c r="D2298" i="15"/>
  <c r="D2299" i="15"/>
  <c r="D2300" i="15"/>
  <c r="D2301" i="15"/>
  <c r="D2302" i="15"/>
  <c r="D2303" i="15"/>
  <c r="D2304" i="15"/>
  <c r="D2305" i="15"/>
  <c r="D2306" i="15"/>
  <c r="D2307" i="15"/>
  <c r="D2308" i="15"/>
  <c r="D2309" i="15"/>
  <c r="D2310" i="15"/>
  <c r="D2311" i="15"/>
  <c r="D2312" i="15"/>
  <c r="D2313" i="15"/>
  <c r="D2314" i="15"/>
  <c r="D2315" i="15"/>
  <c r="D2316" i="15"/>
  <c r="D2317" i="15"/>
  <c r="D2318" i="15"/>
  <c r="D2319" i="15"/>
  <c r="D2320" i="15"/>
  <c r="D2321" i="15"/>
  <c r="D2322" i="15"/>
  <c r="D2323" i="15"/>
  <c r="D2324" i="15"/>
  <c r="D2325" i="15"/>
  <c r="D2326" i="15"/>
  <c r="D2327" i="15"/>
  <c r="D2328" i="15"/>
  <c r="D2329" i="15"/>
  <c r="D2330" i="15"/>
  <c r="D2331" i="15"/>
  <c r="D2332" i="15"/>
  <c r="D2333" i="15"/>
  <c r="D2334" i="15"/>
  <c r="D2335" i="15"/>
  <c r="D2336" i="15"/>
  <c r="D2337" i="15"/>
  <c r="D2338" i="15"/>
  <c r="D2339" i="15"/>
  <c r="D2340" i="15"/>
  <c r="D2341" i="15"/>
  <c r="D2342" i="15"/>
  <c r="D2343" i="15"/>
  <c r="D2344" i="15"/>
  <c r="D2345" i="15"/>
  <c r="D2346" i="15"/>
  <c r="D2347" i="15"/>
  <c r="D2348" i="15"/>
  <c r="D2349" i="15"/>
  <c r="D2350" i="15"/>
  <c r="D2351" i="15"/>
  <c r="D2352" i="15"/>
  <c r="D2353" i="15"/>
  <c r="D2354" i="15"/>
  <c r="D2355" i="15"/>
  <c r="D2356" i="15"/>
  <c r="D2357" i="15"/>
  <c r="D2358" i="15"/>
  <c r="D2359" i="15"/>
  <c r="D2360" i="15"/>
  <c r="D2361" i="15"/>
  <c r="D2362" i="15"/>
  <c r="D2363" i="15"/>
  <c r="D2364" i="15"/>
  <c r="D2365" i="15"/>
  <c r="D2366" i="15"/>
  <c r="D2367" i="15"/>
  <c r="D2368" i="15"/>
  <c r="D2369" i="15"/>
  <c r="D2370" i="15"/>
  <c r="D2371" i="15"/>
  <c r="D2372" i="15"/>
  <c r="D2373" i="15"/>
  <c r="D2374" i="15"/>
  <c r="D2375" i="15"/>
  <c r="D2376" i="15"/>
  <c r="D2377" i="15"/>
  <c r="D2378" i="15"/>
  <c r="D2379" i="15"/>
  <c r="D2380" i="15"/>
  <c r="D2381" i="15"/>
  <c r="D2382" i="15"/>
  <c r="D2383" i="15"/>
  <c r="D2384" i="15"/>
  <c r="D2385" i="15"/>
  <c r="D2386" i="15"/>
  <c r="D2387" i="15"/>
  <c r="D2388" i="15"/>
  <c r="D2389" i="15"/>
  <c r="D2390" i="15"/>
  <c r="D2391" i="15"/>
  <c r="D2392" i="15"/>
  <c r="D2393" i="15"/>
  <c r="D2394" i="15"/>
  <c r="D2395" i="15"/>
  <c r="D2396" i="15"/>
  <c r="D2397" i="15"/>
  <c r="D2398" i="15"/>
  <c r="D2399" i="15"/>
  <c r="D2400" i="15"/>
  <c r="D2401" i="15"/>
  <c r="D2402" i="15"/>
  <c r="D2403" i="15"/>
  <c r="D2404" i="15"/>
  <c r="D2405" i="15"/>
  <c r="D2406" i="15"/>
  <c r="D2407" i="15"/>
  <c r="D2408" i="15"/>
  <c r="D2409" i="15"/>
  <c r="D2410" i="15"/>
  <c r="D2411" i="15"/>
  <c r="D2412" i="15"/>
  <c r="D2413" i="15"/>
  <c r="D2414" i="15"/>
  <c r="D2415" i="15"/>
  <c r="D2416" i="15"/>
  <c r="D2417" i="15"/>
  <c r="D2418" i="15"/>
  <c r="D2419" i="15"/>
  <c r="D2420" i="15"/>
  <c r="D2421" i="15"/>
  <c r="D2422" i="15"/>
  <c r="D2423" i="15"/>
  <c r="D2424" i="15"/>
  <c r="D2425" i="15"/>
  <c r="D2426" i="15"/>
  <c r="D2427" i="15"/>
  <c r="D2428" i="15"/>
  <c r="D2429" i="15"/>
  <c r="D2430" i="15"/>
  <c r="D2431" i="15"/>
  <c r="D2432" i="15"/>
  <c r="D2433" i="15"/>
  <c r="D2434" i="15"/>
  <c r="D2435" i="15"/>
  <c r="D2436" i="15"/>
  <c r="D2437" i="15"/>
  <c r="D2438" i="15"/>
  <c r="D2439" i="15"/>
  <c r="D2440" i="15"/>
  <c r="D2441" i="15"/>
  <c r="D2442" i="15"/>
  <c r="D2443" i="15"/>
  <c r="D2444" i="15"/>
  <c r="D2445" i="15"/>
  <c r="D2446" i="15"/>
  <c r="D2447" i="15"/>
  <c r="D2448" i="15"/>
  <c r="D2449" i="15"/>
  <c r="D2450" i="15"/>
  <c r="D2451" i="15"/>
  <c r="D2452" i="15"/>
  <c r="D2453" i="15"/>
  <c r="D2454" i="15"/>
  <c r="D2455" i="15"/>
  <c r="D2456" i="15"/>
  <c r="D2457" i="15"/>
  <c r="D2458" i="15"/>
  <c r="D2459" i="15"/>
  <c r="D2460" i="15"/>
  <c r="D2461" i="15"/>
  <c r="D2462" i="15"/>
  <c r="D2463" i="15"/>
  <c r="D2464" i="15"/>
  <c r="D2465" i="15"/>
  <c r="D2466" i="15"/>
  <c r="D2467" i="15"/>
  <c r="D2468" i="15"/>
  <c r="D2469" i="15"/>
  <c r="D2470" i="15"/>
  <c r="D2471" i="15"/>
  <c r="D2472" i="15"/>
  <c r="D2473" i="15"/>
  <c r="D2474" i="15"/>
  <c r="D2475" i="15"/>
  <c r="D2476" i="15"/>
  <c r="D2477" i="15"/>
  <c r="D2478" i="15"/>
  <c r="D2479" i="15"/>
  <c r="D2480" i="15"/>
  <c r="D2481" i="15"/>
  <c r="D2482" i="15"/>
  <c r="D2483" i="15"/>
  <c r="D2484" i="15"/>
  <c r="D2485" i="15"/>
  <c r="D2486" i="15"/>
  <c r="D2487" i="15"/>
  <c r="D2488" i="15"/>
  <c r="D2489" i="15"/>
  <c r="D2490" i="15"/>
  <c r="D2491" i="15"/>
  <c r="D2492" i="15"/>
  <c r="D2493" i="15"/>
  <c r="D2494" i="15"/>
  <c r="D2495" i="15"/>
  <c r="D2496" i="15"/>
  <c r="D2497" i="15"/>
  <c r="D2498" i="15"/>
  <c r="D2499" i="15"/>
  <c r="D2500" i="15"/>
  <c r="D2501" i="15"/>
  <c r="D2502" i="15"/>
  <c r="D2503" i="15"/>
  <c r="D2504" i="15"/>
  <c r="D2505" i="15"/>
  <c r="D2506" i="15"/>
  <c r="D2507" i="15"/>
  <c r="D2508" i="15"/>
  <c r="D2509" i="15"/>
  <c r="D2510" i="15"/>
  <c r="D2511" i="15"/>
  <c r="D2512" i="15"/>
  <c r="D2513" i="15"/>
  <c r="D2514" i="15"/>
  <c r="D2515" i="15"/>
  <c r="D2516" i="15"/>
  <c r="D2517" i="15"/>
  <c r="D2518" i="15"/>
  <c r="D2519" i="15"/>
  <c r="D2520" i="15"/>
  <c r="D2521" i="15"/>
  <c r="D2522" i="15"/>
  <c r="D2523" i="15"/>
  <c r="D2524" i="15"/>
  <c r="D2525" i="15"/>
  <c r="D2526" i="15"/>
  <c r="D2527" i="15"/>
  <c r="D2528" i="15"/>
  <c r="D2529" i="15"/>
  <c r="D2530" i="15"/>
  <c r="D2531" i="15"/>
  <c r="D2532" i="15"/>
  <c r="D2533" i="15"/>
  <c r="D2534" i="15"/>
  <c r="D2535" i="15"/>
  <c r="D2536" i="15"/>
  <c r="D2537" i="15"/>
  <c r="D2538" i="15"/>
  <c r="D2539" i="15"/>
  <c r="D2540" i="15"/>
  <c r="D2541" i="15"/>
  <c r="D2542" i="15"/>
  <c r="D2543" i="15"/>
  <c r="D2544" i="15"/>
  <c r="D2545" i="15"/>
  <c r="D2546" i="15"/>
  <c r="D2547" i="15"/>
  <c r="D2548" i="15"/>
  <c r="D2549" i="15"/>
  <c r="D2550" i="15"/>
  <c r="D2551" i="15"/>
  <c r="D2552" i="15"/>
  <c r="D2553" i="15"/>
  <c r="D2554" i="15"/>
  <c r="D2555" i="15"/>
  <c r="D2556" i="15"/>
  <c r="D2557" i="15"/>
  <c r="D2558" i="15"/>
  <c r="D2559" i="15"/>
  <c r="D2560" i="15"/>
  <c r="D2561" i="15"/>
  <c r="D2562" i="15"/>
  <c r="D2563" i="15"/>
  <c r="D2564" i="15"/>
  <c r="D2565" i="15"/>
  <c r="D2566" i="15"/>
  <c r="D2567" i="15"/>
  <c r="D2568" i="15"/>
  <c r="D2569" i="15"/>
  <c r="D2570" i="15"/>
  <c r="D2571" i="15"/>
  <c r="D2572" i="15"/>
  <c r="D2573" i="15"/>
  <c r="D2574" i="15"/>
  <c r="D2575" i="15"/>
  <c r="D2576" i="15"/>
  <c r="D2577" i="15"/>
  <c r="D2578" i="15"/>
  <c r="D2579" i="15"/>
  <c r="D2580" i="15"/>
  <c r="D2581" i="15"/>
  <c r="D2582" i="15"/>
  <c r="D2583" i="15"/>
  <c r="D2584" i="15"/>
  <c r="D2585" i="15"/>
  <c r="D2586" i="15"/>
  <c r="D2587" i="15"/>
  <c r="D2588" i="15"/>
  <c r="D2589" i="15"/>
  <c r="D2590" i="15"/>
  <c r="D2591" i="15"/>
  <c r="D2592" i="15"/>
  <c r="D2593" i="15"/>
  <c r="D2594" i="15"/>
  <c r="D2595" i="15"/>
  <c r="D2596" i="15"/>
  <c r="D2597" i="15"/>
  <c r="D2598" i="15"/>
  <c r="D2599" i="15"/>
  <c r="D2600" i="15"/>
  <c r="D2601" i="15"/>
  <c r="D2602" i="15"/>
  <c r="D2603" i="15"/>
  <c r="D2604" i="15"/>
  <c r="D2605" i="15"/>
  <c r="D2606" i="15"/>
  <c r="D2607" i="15"/>
  <c r="D2608" i="15"/>
  <c r="D2609" i="15"/>
  <c r="D2610" i="15"/>
  <c r="D2611" i="15"/>
  <c r="D2612" i="15"/>
  <c r="D2613" i="15"/>
  <c r="D2614" i="15"/>
  <c r="D2615" i="15"/>
  <c r="D2616" i="15"/>
  <c r="D2617" i="15"/>
  <c r="D2618" i="15"/>
  <c r="D2619" i="15"/>
  <c r="D2620" i="15"/>
  <c r="D2621" i="15"/>
  <c r="D2622" i="15"/>
  <c r="D2623" i="15"/>
  <c r="D2624" i="15"/>
  <c r="D2625" i="15"/>
  <c r="D2626" i="15"/>
  <c r="D2627" i="15"/>
  <c r="D2628" i="15"/>
  <c r="D2629" i="15"/>
  <c r="D2630" i="15"/>
  <c r="D2631" i="15"/>
  <c r="D2632" i="15"/>
  <c r="D2633" i="15"/>
  <c r="D2634" i="15"/>
  <c r="D2635" i="15"/>
  <c r="D2636" i="15"/>
  <c r="D2637" i="15"/>
  <c r="D2638" i="15"/>
  <c r="D2639" i="15"/>
  <c r="D2640" i="15"/>
  <c r="D2641" i="15"/>
  <c r="D2642" i="15"/>
  <c r="D2643" i="15"/>
  <c r="D2644" i="15"/>
  <c r="D2645" i="15"/>
  <c r="D2646" i="15"/>
  <c r="D2647" i="15"/>
  <c r="D2648" i="15"/>
  <c r="D2649" i="15"/>
  <c r="D2650" i="15"/>
  <c r="D2651" i="15"/>
  <c r="D2652" i="15"/>
  <c r="D2653" i="15"/>
  <c r="D2654" i="15"/>
  <c r="D2655" i="15"/>
  <c r="D2656" i="15"/>
  <c r="D2657" i="15"/>
  <c r="D2658" i="15"/>
  <c r="D2659" i="15"/>
  <c r="D2660" i="15"/>
  <c r="D2661" i="15"/>
  <c r="D2662" i="15"/>
  <c r="D2663" i="15"/>
  <c r="D2664" i="15"/>
  <c r="D2665" i="15"/>
  <c r="D2666" i="15"/>
  <c r="D2667" i="15"/>
  <c r="D2668" i="15"/>
  <c r="D2669" i="15"/>
  <c r="D2670" i="15"/>
  <c r="D2671" i="15"/>
  <c r="D2672" i="15"/>
  <c r="D2673" i="15"/>
  <c r="D2674" i="15"/>
  <c r="D2675" i="15"/>
  <c r="D2676" i="15"/>
  <c r="D2677" i="15"/>
  <c r="D2678" i="15"/>
  <c r="D2679" i="15"/>
  <c r="D2680" i="15"/>
  <c r="D2681" i="15"/>
  <c r="D2682" i="15"/>
  <c r="D2683" i="15"/>
  <c r="D2684" i="15"/>
  <c r="D2685" i="15"/>
  <c r="D2686" i="15"/>
  <c r="D2687" i="15"/>
  <c r="D2688" i="15"/>
  <c r="D2689" i="15"/>
  <c r="D2690" i="15"/>
  <c r="D2691" i="15"/>
  <c r="D2692" i="15"/>
  <c r="D2693" i="15"/>
  <c r="D2694" i="15"/>
  <c r="D2695" i="15"/>
  <c r="D2696" i="15"/>
  <c r="D2697" i="15"/>
  <c r="D2698" i="15"/>
  <c r="D2699" i="15"/>
  <c r="D2700" i="15"/>
  <c r="D2701" i="15"/>
  <c r="D2702" i="15"/>
  <c r="D2703" i="15"/>
  <c r="D2704" i="15"/>
  <c r="D2705" i="15"/>
  <c r="D2706" i="15"/>
  <c r="D2707" i="15"/>
  <c r="D2708" i="15"/>
  <c r="D2709" i="15"/>
  <c r="D2710" i="15"/>
  <c r="D2711" i="15"/>
  <c r="D2712" i="15"/>
  <c r="D2713" i="15"/>
  <c r="D2714" i="15"/>
  <c r="D2715" i="15"/>
  <c r="D2716" i="15"/>
  <c r="D2717" i="15"/>
  <c r="D2718" i="15"/>
  <c r="D2719" i="15"/>
  <c r="D2720" i="15"/>
  <c r="D2721" i="15"/>
  <c r="D2722" i="15"/>
  <c r="D2723" i="15"/>
  <c r="D2724" i="15"/>
  <c r="D2725" i="15"/>
  <c r="D2726" i="15"/>
  <c r="D2727" i="15"/>
  <c r="D2728" i="15"/>
  <c r="D2729" i="15"/>
  <c r="D2730" i="15"/>
  <c r="D2731" i="15"/>
  <c r="D2732" i="15"/>
  <c r="D2733" i="15"/>
  <c r="D2734" i="15"/>
  <c r="D2735" i="15"/>
  <c r="D2736" i="15"/>
  <c r="D2737" i="15"/>
  <c r="D2738" i="15"/>
  <c r="D2739" i="15"/>
  <c r="D2740" i="15"/>
  <c r="D2741" i="15"/>
  <c r="D2742" i="15"/>
  <c r="D2743" i="15"/>
  <c r="D2744" i="15"/>
  <c r="D2745" i="15"/>
  <c r="D2746" i="15"/>
  <c r="D2747" i="15"/>
  <c r="D2748" i="15"/>
  <c r="D2749" i="15"/>
  <c r="D2750" i="15"/>
  <c r="D2751" i="15"/>
  <c r="D2752" i="15"/>
  <c r="D2753" i="15"/>
  <c r="D2754" i="15"/>
  <c r="D2755" i="15"/>
  <c r="D2756" i="15"/>
  <c r="D2757" i="15"/>
  <c r="D2758" i="15"/>
  <c r="D2759" i="15"/>
  <c r="D2760" i="15"/>
  <c r="D2761" i="15"/>
  <c r="D2762" i="15"/>
  <c r="D2763" i="15"/>
  <c r="D2764" i="15"/>
  <c r="D2765" i="15"/>
  <c r="D2766" i="15"/>
  <c r="D2767" i="15"/>
  <c r="D2768" i="15"/>
  <c r="D2769" i="15"/>
  <c r="D2770" i="15"/>
  <c r="D2771" i="15"/>
  <c r="D2772" i="15"/>
  <c r="D2773" i="15"/>
  <c r="D2774" i="15"/>
  <c r="D2775" i="15"/>
  <c r="D2776" i="15"/>
  <c r="D2777" i="15"/>
  <c r="D2778" i="15"/>
  <c r="D2779" i="15"/>
  <c r="D2780" i="15"/>
  <c r="D2781" i="15"/>
  <c r="D2782" i="15"/>
  <c r="D2783" i="15"/>
  <c r="D2784" i="15"/>
  <c r="D2785" i="15"/>
  <c r="D2786" i="15"/>
  <c r="D2787" i="15"/>
  <c r="D2788" i="15"/>
  <c r="D2789" i="15"/>
  <c r="D2790" i="15"/>
  <c r="D2791" i="15"/>
  <c r="D2792" i="15"/>
  <c r="D2793" i="15"/>
  <c r="D2794" i="15"/>
  <c r="D2795" i="15"/>
  <c r="D2796" i="15"/>
  <c r="D2797" i="15"/>
  <c r="D2798" i="15"/>
  <c r="D2799" i="15"/>
  <c r="D2800" i="15"/>
  <c r="D2801" i="15"/>
  <c r="D2802" i="15"/>
  <c r="D2803" i="15"/>
  <c r="D2804" i="15"/>
  <c r="D2805" i="15"/>
  <c r="D2806" i="15"/>
  <c r="D2807" i="15"/>
  <c r="D2808" i="15"/>
  <c r="D2809" i="15"/>
  <c r="D2810" i="15"/>
  <c r="D2811" i="15"/>
  <c r="D2812" i="15"/>
  <c r="D2813" i="15"/>
  <c r="D2814" i="15"/>
  <c r="D2815" i="15"/>
  <c r="D2816" i="15"/>
  <c r="D2817" i="15"/>
  <c r="D2818" i="15"/>
  <c r="D2819" i="15"/>
  <c r="D2820" i="15"/>
  <c r="D2821" i="15"/>
  <c r="D2822" i="15"/>
  <c r="D2823" i="15"/>
  <c r="D2824" i="15"/>
  <c r="D2825" i="15"/>
  <c r="D2826" i="15"/>
  <c r="D2827" i="15"/>
  <c r="D2828" i="15"/>
  <c r="D2829" i="15"/>
  <c r="D2830" i="15"/>
  <c r="D2831" i="15"/>
  <c r="D2832" i="15"/>
  <c r="D2833" i="15"/>
  <c r="D2834" i="15"/>
  <c r="D2835" i="15"/>
  <c r="D2836" i="15"/>
  <c r="D2837" i="15"/>
  <c r="D2838" i="15"/>
  <c r="D2839" i="15"/>
  <c r="D2840" i="15"/>
  <c r="D2841" i="15"/>
  <c r="D2842" i="15"/>
  <c r="D2843" i="15"/>
  <c r="D2844" i="15"/>
  <c r="D2845" i="15"/>
  <c r="D2846" i="15"/>
  <c r="D2847" i="15"/>
  <c r="D2848" i="15"/>
  <c r="D2849" i="15"/>
  <c r="D2850" i="15"/>
  <c r="D2851" i="15"/>
  <c r="D2852" i="15"/>
  <c r="D2853" i="15"/>
  <c r="D2854" i="15"/>
  <c r="D2855" i="15"/>
  <c r="D2856" i="15"/>
  <c r="D2857" i="15"/>
  <c r="D2858" i="15"/>
  <c r="D2859" i="15"/>
  <c r="D2860" i="15"/>
  <c r="D2861" i="15"/>
  <c r="D2862" i="15"/>
  <c r="D2863" i="15"/>
  <c r="D2864" i="15"/>
  <c r="D2865" i="15"/>
  <c r="D2866" i="15"/>
  <c r="D2867" i="15"/>
  <c r="D2868" i="15"/>
  <c r="D2869" i="15"/>
  <c r="D2870" i="15"/>
  <c r="D2871" i="15"/>
  <c r="D2872" i="15"/>
  <c r="D2873" i="15"/>
  <c r="D2874" i="15"/>
  <c r="D2875" i="15"/>
  <c r="D2876" i="15"/>
  <c r="D2877" i="15"/>
  <c r="D2878" i="15"/>
  <c r="D2879" i="15"/>
  <c r="D2880" i="15"/>
  <c r="D2881" i="15"/>
  <c r="D2882" i="15"/>
  <c r="D2883" i="15"/>
  <c r="D2884" i="15"/>
  <c r="D2885" i="15"/>
  <c r="D2886" i="15"/>
  <c r="D2887" i="15"/>
  <c r="D2888" i="15"/>
  <c r="D2889" i="15"/>
  <c r="D2890" i="15"/>
  <c r="D2891" i="15"/>
  <c r="D2892" i="15"/>
  <c r="D2893" i="15"/>
  <c r="D2894" i="15"/>
  <c r="D2895" i="15"/>
  <c r="D2896" i="15"/>
  <c r="D2897" i="15"/>
  <c r="D2898" i="15"/>
  <c r="D2899" i="15"/>
  <c r="D2900" i="15"/>
  <c r="D2901" i="15"/>
  <c r="D2902" i="15"/>
  <c r="D2903" i="15"/>
  <c r="D2904" i="15"/>
  <c r="D2905" i="15"/>
  <c r="D2906" i="15"/>
  <c r="D2907" i="15"/>
  <c r="D2908" i="15"/>
  <c r="D2909" i="15"/>
  <c r="D2910" i="15"/>
  <c r="D2911" i="15"/>
  <c r="D2912" i="15"/>
  <c r="D2913" i="15"/>
  <c r="D2914" i="15"/>
  <c r="D2915" i="15"/>
  <c r="D2916" i="15"/>
  <c r="D2917" i="15"/>
  <c r="D2918" i="15"/>
  <c r="D2919" i="15"/>
  <c r="D2920" i="15"/>
  <c r="D2921" i="15"/>
  <c r="D2922" i="15"/>
  <c r="D2923" i="15"/>
  <c r="D2924" i="15"/>
  <c r="D2925" i="15"/>
  <c r="D2926" i="15"/>
  <c r="D2927" i="15"/>
  <c r="D2928" i="15"/>
  <c r="D2929" i="15"/>
  <c r="D2930" i="15"/>
  <c r="D2931" i="15"/>
  <c r="D2932" i="15"/>
  <c r="D2933" i="15"/>
  <c r="D2934" i="15"/>
  <c r="D2935" i="15"/>
  <c r="D2936" i="15"/>
  <c r="D2937" i="15"/>
  <c r="D2938" i="15"/>
  <c r="D2939" i="15"/>
  <c r="D2940" i="15"/>
  <c r="D2941" i="15"/>
  <c r="D2942" i="15"/>
  <c r="D2943" i="15"/>
  <c r="D2944" i="15"/>
  <c r="D2945" i="15"/>
  <c r="D2946" i="15"/>
  <c r="D2947" i="15"/>
  <c r="D2948" i="15"/>
  <c r="D2949" i="15"/>
  <c r="D2950" i="15"/>
  <c r="D2951" i="15"/>
  <c r="D2952" i="15"/>
  <c r="D2953" i="15"/>
  <c r="D2954" i="15"/>
  <c r="D2955" i="15"/>
  <c r="D2956" i="15"/>
  <c r="D2957" i="15"/>
  <c r="D2958" i="15"/>
  <c r="D2959" i="15"/>
  <c r="D2960" i="15"/>
  <c r="D2961" i="15"/>
  <c r="D2962" i="15"/>
  <c r="D2963" i="15"/>
  <c r="D2964" i="15"/>
  <c r="D2965" i="15"/>
  <c r="D2966" i="15"/>
  <c r="D2967" i="15"/>
  <c r="D2968" i="15"/>
  <c r="D2969" i="15"/>
  <c r="D2970" i="15"/>
  <c r="D2971" i="15"/>
  <c r="D2972" i="15"/>
  <c r="D2973" i="15"/>
  <c r="D2974" i="15"/>
  <c r="D2975" i="15"/>
  <c r="D2976" i="15"/>
  <c r="D2977" i="15"/>
  <c r="D2978" i="15"/>
  <c r="D2979" i="15"/>
  <c r="D2980" i="15"/>
  <c r="D2981" i="15"/>
  <c r="D2982" i="15"/>
  <c r="D2983" i="15"/>
  <c r="D2984" i="15"/>
  <c r="D2985" i="15"/>
  <c r="D2986" i="15"/>
  <c r="D2987" i="15"/>
  <c r="D2988" i="15"/>
  <c r="D2989" i="15"/>
  <c r="D2990" i="15"/>
  <c r="D2991" i="15"/>
  <c r="D2992" i="15"/>
  <c r="D2993" i="15"/>
  <c r="D2994" i="15"/>
  <c r="D2995" i="15"/>
  <c r="D2996" i="15"/>
  <c r="D2997" i="15"/>
  <c r="D2998" i="15"/>
  <c r="D2999" i="15"/>
  <c r="D3000" i="15"/>
  <c r="D3001" i="15"/>
  <c r="D3002" i="15"/>
  <c r="D3003" i="15"/>
  <c r="D3004" i="15"/>
  <c r="D3005" i="15"/>
  <c r="D3006" i="15"/>
  <c r="D3007" i="15"/>
  <c r="D3008" i="15"/>
  <c r="D3009" i="15"/>
  <c r="D3010" i="15"/>
  <c r="D3011" i="15"/>
  <c r="D3012" i="15"/>
  <c r="D3013" i="15"/>
  <c r="D3014" i="15"/>
  <c r="D3015" i="15"/>
  <c r="D3016" i="15"/>
  <c r="D3017" i="15"/>
  <c r="D3018" i="15"/>
  <c r="D3019" i="15"/>
  <c r="D3020" i="15"/>
  <c r="D3021" i="15"/>
  <c r="D3022" i="15"/>
  <c r="D3023" i="15"/>
  <c r="D3024" i="15"/>
  <c r="D3025" i="15"/>
  <c r="D3026" i="15"/>
  <c r="D3027" i="15"/>
  <c r="D3028" i="15"/>
  <c r="D3029" i="15"/>
  <c r="D3030" i="15"/>
  <c r="D3031" i="15"/>
  <c r="D3032" i="15"/>
  <c r="D3033" i="15"/>
  <c r="D3034" i="15"/>
  <c r="D3035" i="15"/>
  <c r="D3036" i="15"/>
  <c r="D3037" i="15"/>
  <c r="D3038" i="15"/>
  <c r="D3039" i="15"/>
  <c r="D3040" i="15"/>
  <c r="D3041" i="15"/>
  <c r="D3042" i="15"/>
  <c r="D3043" i="15"/>
  <c r="D3044" i="15"/>
  <c r="D3045" i="15"/>
  <c r="D3046" i="15"/>
  <c r="D3047" i="15"/>
  <c r="D3048" i="15"/>
  <c r="D3049" i="15"/>
  <c r="D3050" i="15"/>
  <c r="D3051" i="15"/>
  <c r="D3052" i="15"/>
  <c r="D3053" i="15"/>
  <c r="D3054" i="15"/>
  <c r="D3055" i="15"/>
  <c r="D3056" i="15"/>
  <c r="D3057" i="15"/>
  <c r="D3058" i="15"/>
  <c r="D3059" i="15"/>
  <c r="D3060" i="15"/>
  <c r="D3061" i="15"/>
  <c r="D3062" i="15"/>
  <c r="D3063" i="15"/>
  <c r="D3064" i="15"/>
  <c r="D3065" i="15"/>
  <c r="D3066" i="15"/>
  <c r="D3067" i="15"/>
  <c r="D3068" i="15"/>
  <c r="D3069" i="15"/>
  <c r="D3070" i="15"/>
  <c r="D3071" i="15"/>
  <c r="D3072" i="15"/>
  <c r="D3073" i="15"/>
  <c r="D3074" i="15"/>
  <c r="D3075" i="15"/>
  <c r="D3076" i="15"/>
  <c r="D3077" i="15"/>
  <c r="D3078" i="15"/>
  <c r="D3079" i="15"/>
  <c r="D3080" i="15"/>
  <c r="D3081" i="15"/>
  <c r="D3082" i="15"/>
  <c r="D3083" i="15"/>
  <c r="D3084" i="15"/>
  <c r="D3085" i="15"/>
  <c r="D3086" i="15"/>
  <c r="D3087" i="15"/>
  <c r="D3088" i="15"/>
  <c r="D3089" i="15"/>
  <c r="D3090" i="15"/>
  <c r="D3091" i="15"/>
  <c r="D3092" i="15"/>
  <c r="D3093" i="15"/>
  <c r="D3094" i="15"/>
  <c r="D3095" i="15"/>
  <c r="D3096" i="15"/>
  <c r="D3097" i="15"/>
  <c r="D3098" i="15"/>
  <c r="D3099" i="15"/>
  <c r="D3100" i="15"/>
  <c r="D3101" i="15"/>
  <c r="D3102" i="15"/>
  <c r="D3103" i="15"/>
  <c r="D3104" i="15"/>
  <c r="D3105" i="15"/>
  <c r="D3106" i="15"/>
  <c r="D3107" i="15"/>
  <c r="D3108" i="15"/>
  <c r="D3109" i="15"/>
  <c r="D3110" i="15"/>
  <c r="D3111" i="15"/>
  <c r="D3112" i="15"/>
  <c r="D3113" i="15"/>
  <c r="D3114" i="15"/>
  <c r="D3115" i="15"/>
  <c r="D3116" i="15"/>
  <c r="D3117" i="15"/>
  <c r="D3118" i="15"/>
  <c r="D3119" i="15"/>
  <c r="D3120" i="15"/>
  <c r="D3121" i="15"/>
  <c r="D3122" i="15"/>
  <c r="D3123" i="15"/>
  <c r="D3124" i="15"/>
  <c r="D3125" i="15"/>
  <c r="D3126" i="15"/>
  <c r="D3127" i="15"/>
  <c r="D3128" i="15"/>
  <c r="D3129" i="15"/>
  <c r="D3130" i="15"/>
  <c r="D3131" i="15"/>
  <c r="D3132" i="15"/>
  <c r="D3133" i="15"/>
  <c r="D3134" i="15"/>
  <c r="D3135" i="15"/>
  <c r="D3136" i="15"/>
  <c r="D3137" i="15"/>
  <c r="D3138" i="15"/>
  <c r="D3139" i="15"/>
  <c r="D3140" i="15"/>
  <c r="D3141" i="15"/>
  <c r="D3142" i="15"/>
  <c r="D3143" i="15"/>
  <c r="D3144" i="15"/>
  <c r="D3145" i="15"/>
  <c r="D3146" i="15"/>
  <c r="D3147" i="15"/>
  <c r="D3148" i="15"/>
  <c r="D3149" i="15"/>
  <c r="D3150" i="15"/>
  <c r="D3151" i="15"/>
  <c r="D3152" i="15"/>
  <c r="D3153" i="15"/>
  <c r="D3154" i="15"/>
  <c r="D3155" i="15"/>
  <c r="D3156" i="15"/>
  <c r="D3157" i="15"/>
  <c r="D3158" i="15"/>
  <c r="D3159" i="15"/>
  <c r="D3160" i="15"/>
  <c r="D3161" i="15"/>
  <c r="D3162" i="15"/>
  <c r="D3163" i="15"/>
  <c r="D3164" i="15"/>
  <c r="D3165" i="15"/>
  <c r="D3166" i="15"/>
  <c r="D3167" i="15"/>
  <c r="D3168" i="15"/>
  <c r="D3169" i="15"/>
  <c r="D3170" i="15"/>
  <c r="D3171" i="15"/>
  <c r="D3172" i="15"/>
  <c r="D3173" i="15"/>
  <c r="D3174" i="15"/>
  <c r="D3175" i="15"/>
  <c r="D3176" i="15"/>
  <c r="D3177" i="15"/>
  <c r="D3178" i="15"/>
  <c r="D3179" i="15"/>
  <c r="D3180" i="15"/>
  <c r="D3181" i="15"/>
  <c r="D3182" i="15"/>
  <c r="D3183" i="15"/>
  <c r="D3184" i="15"/>
  <c r="D3185" i="15"/>
  <c r="D3186" i="15"/>
  <c r="D3187" i="15"/>
  <c r="D3188" i="15"/>
  <c r="D3189" i="15"/>
  <c r="D3190" i="15"/>
  <c r="D3191" i="15"/>
  <c r="D3192" i="15"/>
  <c r="D3193" i="15"/>
  <c r="D3194" i="15"/>
  <c r="D3195" i="15"/>
  <c r="D3196" i="15"/>
  <c r="D3197" i="15"/>
  <c r="D3198" i="15"/>
  <c r="D3199" i="15"/>
  <c r="D3200" i="15"/>
  <c r="D3201" i="15"/>
  <c r="D3202" i="15"/>
  <c r="D3203" i="15"/>
  <c r="D3204" i="15"/>
  <c r="D3205" i="15"/>
  <c r="D3206" i="15"/>
  <c r="D3207" i="15"/>
  <c r="D3208" i="15"/>
  <c r="D3209" i="15"/>
  <c r="D3210" i="15"/>
  <c r="D3211" i="15"/>
  <c r="D3212" i="15"/>
  <c r="D3213" i="15"/>
  <c r="D3214" i="15"/>
  <c r="D3215" i="15"/>
  <c r="D3216" i="15"/>
  <c r="D3217" i="15"/>
  <c r="D3218" i="15"/>
  <c r="D3219" i="15"/>
  <c r="D3220" i="15"/>
  <c r="D3221" i="15"/>
  <c r="D3222" i="15"/>
  <c r="D3223" i="15"/>
  <c r="D3224" i="15"/>
  <c r="D3225" i="15"/>
  <c r="D3226" i="15"/>
  <c r="D3227" i="15"/>
  <c r="D3228" i="15"/>
  <c r="D3229" i="15"/>
  <c r="D3230" i="15"/>
  <c r="D3231" i="15"/>
  <c r="D3232" i="15"/>
  <c r="D3233" i="15"/>
  <c r="D3234" i="15"/>
  <c r="D3235" i="15"/>
  <c r="D3236" i="15"/>
  <c r="D3237" i="15"/>
  <c r="D3238" i="15"/>
  <c r="D3239" i="15"/>
  <c r="D3240" i="15"/>
  <c r="D3241" i="15"/>
  <c r="D3242" i="15"/>
  <c r="D3243" i="15"/>
  <c r="D3244" i="15"/>
  <c r="D3245" i="15"/>
  <c r="D3246" i="15"/>
  <c r="D3247" i="15"/>
  <c r="D3248" i="15"/>
  <c r="D3249" i="15"/>
  <c r="D3250" i="15"/>
  <c r="D3251" i="15"/>
  <c r="D3252" i="15"/>
  <c r="D3253" i="15"/>
  <c r="D3254" i="15"/>
  <c r="D3255" i="15"/>
  <c r="D3256" i="15"/>
  <c r="D3257" i="15"/>
  <c r="D3258" i="15"/>
  <c r="D3259" i="15"/>
  <c r="D3260" i="15"/>
  <c r="D3261" i="15"/>
  <c r="D3262" i="15"/>
  <c r="D3263" i="15"/>
  <c r="D3264" i="15"/>
  <c r="D3265" i="15"/>
  <c r="D3266" i="15"/>
  <c r="D3267" i="15"/>
  <c r="D3268" i="15"/>
  <c r="D3269" i="15"/>
  <c r="D3270" i="15"/>
  <c r="D3271" i="15"/>
  <c r="D3272" i="15"/>
  <c r="D3273" i="15"/>
  <c r="D3274" i="15"/>
  <c r="D3275" i="15"/>
  <c r="D3276" i="15"/>
  <c r="D3277" i="15"/>
  <c r="D3278" i="15"/>
  <c r="D3279" i="15"/>
  <c r="D3280" i="15"/>
  <c r="D3281" i="15"/>
  <c r="D3282" i="15"/>
  <c r="D3283" i="15"/>
  <c r="D3284" i="15"/>
  <c r="D3285" i="15"/>
  <c r="D3286" i="15"/>
  <c r="D3287" i="15"/>
  <c r="D3288" i="15"/>
  <c r="D3289" i="15"/>
  <c r="D3290" i="15"/>
  <c r="D3291" i="15"/>
  <c r="D3292" i="15"/>
  <c r="D3293" i="15"/>
  <c r="D3294" i="15"/>
  <c r="D3295" i="15"/>
  <c r="D3296" i="15"/>
  <c r="D3297" i="15"/>
  <c r="D3298" i="15"/>
  <c r="D3299" i="15"/>
  <c r="D3300" i="15"/>
  <c r="D3301" i="15"/>
  <c r="D3302" i="15"/>
  <c r="D3303" i="15"/>
  <c r="D3304" i="15"/>
  <c r="D3305" i="15"/>
  <c r="D3306" i="15"/>
  <c r="D3307" i="15"/>
  <c r="D3308" i="15"/>
  <c r="D3309" i="15"/>
  <c r="D3310" i="15"/>
  <c r="D3311" i="15"/>
  <c r="D3312" i="15"/>
  <c r="D3313" i="15"/>
  <c r="D3314" i="15"/>
  <c r="D3315" i="15"/>
  <c r="D3316" i="15"/>
  <c r="D3317" i="15"/>
  <c r="D3318" i="15"/>
  <c r="D3319" i="15"/>
  <c r="D3320" i="15"/>
  <c r="D3321" i="15"/>
  <c r="D3322" i="15"/>
  <c r="D3323" i="15"/>
  <c r="D3324" i="15"/>
  <c r="D3325" i="15"/>
  <c r="D3326" i="15"/>
  <c r="D3327" i="15"/>
  <c r="D3328" i="15"/>
  <c r="D3329" i="15"/>
  <c r="D3330" i="15"/>
  <c r="D3331" i="15"/>
  <c r="D3332" i="15"/>
  <c r="D3333" i="15"/>
  <c r="D3334" i="15"/>
  <c r="D3335" i="15"/>
  <c r="D3336" i="15"/>
  <c r="D3337" i="15"/>
  <c r="D3338" i="15"/>
  <c r="D3339" i="15"/>
  <c r="D3340" i="15"/>
  <c r="D3341" i="15"/>
  <c r="D3342" i="15"/>
  <c r="D3343" i="15"/>
  <c r="D3344" i="15"/>
  <c r="D3345" i="15"/>
  <c r="D3346" i="15"/>
  <c r="D3347" i="15"/>
  <c r="D3348" i="15"/>
  <c r="D3349" i="15"/>
  <c r="D3350" i="15"/>
  <c r="D3351" i="15"/>
  <c r="D3352" i="15"/>
  <c r="D3353" i="15"/>
  <c r="D3354" i="15"/>
  <c r="D3355" i="15"/>
  <c r="D3356" i="15"/>
  <c r="D3357" i="15"/>
  <c r="D3358" i="15"/>
  <c r="D3359" i="15"/>
  <c r="D3360" i="15"/>
  <c r="D3361" i="15"/>
  <c r="D3362" i="15"/>
  <c r="D3363" i="15"/>
  <c r="D3364" i="15"/>
  <c r="D3365" i="15"/>
  <c r="D3366" i="15"/>
  <c r="D3367" i="15"/>
  <c r="D3368" i="15"/>
  <c r="D3369" i="15"/>
  <c r="D3370" i="15"/>
  <c r="D3371" i="15"/>
  <c r="D3372" i="15"/>
  <c r="D3373" i="15"/>
  <c r="D3374" i="15"/>
  <c r="D3375" i="15"/>
  <c r="D3376" i="15"/>
  <c r="D3377" i="15"/>
  <c r="D3378" i="15"/>
  <c r="D3379" i="15"/>
  <c r="D3380" i="15"/>
  <c r="D3381" i="15"/>
  <c r="D3382" i="15"/>
  <c r="D3383" i="15"/>
  <c r="D3384" i="15"/>
  <c r="D3385" i="15"/>
  <c r="D3386" i="15"/>
  <c r="D3387" i="15"/>
  <c r="D3388" i="15"/>
  <c r="D3389" i="15"/>
  <c r="D3390" i="15"/>
  <c r="D3391" i="15"/>
  <c r="D3392" i="15"/>
  <c r="D3393" i="15"/>
  <c r="D3394" i="15"/>
  <c r="D3395" i="15"/>
  <c r="D3396" i="15"/>
  <c r="D3397" i="15"/>
  <c r="D3398" i="15"/>
  <c r="D3399" i="15"/>
  <c r="D3400" i="15"/>
  <c r="D3401" i="15"/>
  <c r="D3402" i="15"/>
  <c r="D3403" i="15"/>
  <c r="D3404" i="15"/>
  <c r="D3405" i="15"/>
  <c r="D3406" i="15"/>
  <c r="D3407" i="15"/>
  <c r="D3408" i="15"/>
  <c r="D3409" i="15"/>
  <c r="D3410" i="15"/>
  <c r="D3411" i="15"/>
  <c r="D3412" i="15"/>
  <c r="D3413" i="15"/>
  <c r="D3414" i="15"/>
  <c r="D3415" i="15"/>
  <c r="D3416" i="15"/>
  <c r="D3417" i="15"/>
  <c r="D3418" i="15"/>
  <c r="D3419" i="15"/>
  <c r="D3420" i="15"/>
  <c r="D3421" i="15"/>
  <c r="D3422" i="15"/>
  <c r="D3423" i="15"/>
  <c r="D3424" i="15"/>
  <c r="D3425" i="15"/>
  <c r="D3426" i="15"/>
  <c r="D3427" i="15"/>
  <c r="D3428" i="15"/>
  <c r="D3429" i="15"/>
  <c r="D3430" i="15"/>
  <c r="D3431" i="15"/>
  <c r="D3432" i="15"/>
  <c r="D3433" i="15"/>
  <c r="D3434" i="15"/>
  <c r="D3435" i="15"/>
  <c r="D3436" i="15"/>
  <c r="D3437" i="15"/>
  <c r="D3438" i="15"/>
  <c r="D3439" i="15"/>
  <c r="D3440" i="15"/>
  <c r="D3441" i="15"/>
  <c r="D3442" i="15"/>
  <c r="D3443" i="15"/>
  <c r="D3444" i="15"/>
  <c r="D3445" i="15"/>
  <c r="D3446" i="15"/>
  <c r="D3447" i="15"/>
  <c r="D3448" i="15"/>
  <c r="D3449" i="15"/>
  <c r="D3450" i="15"/>
  <c r="D3451" i="15"/>
  <c r="D3452" i="15"/>
  <c r="D3453" i="15"/>
  <c r="D3454" i="15"/>
  <c r="D3455" i="15"/>
  <c r="D3456" i="15"/>
  <c r="D3457" i="15"/>
  <c r="D3458" i="15"/>
  <c r="D3459" i="15"/>
  <c r="D3460" i="15"/>
  <c r="D3461" i="15"/>
  <c r="D3462" i="15"/>
  <c r="D3463" i="15"/>
  <c r="D3464" i="15"/>
  <c r="D3465" i="15"/>
  <c r="D3466" i="15"/>
  <c r="D3467" i="15"/>
  <c r="D3468" i="15"/>
  <c r="D3469" i="15"/>
  <c r="D3470" i="15"/>
  <c r="D3471" i="15"/>
  <c r="D3472" i="15"/>
  <c r="D3473" i="15"/>
  <c r="D3474" i="15"/>
  <c r="D3475" i="15"/>
  <c r="D3476" i="15"/>
  <c r="D3477" i="15"/>
  <c r="D3478" i="15"/>
  <c r="D3479" i="15"/>
  <c r="D3480" i="15"/>
  <c r="D3481" i="15"/>
  <c r="D3482" i="15"/>
  <c r="D3483" i="15"/>
  <c r="D3484" i="15"/>
  <c r="D3485" i="15"/>
  <c r="D3486" i="15"/>
  <c r="D3487" i="15"/>
  <c r="D3488" i="15"/>
  <c r="D3489" i="15"/>
  <c r="D3490" i="15"/>
  <c r="D3491" i="15"/>
  <c r="D3492" i="15"/>
  <c r="D3493" i="15"/>
  <c r="D3494" i="15"/>
  <c r="D3495" i="15"/>
  <c r="D3496" i="15"/>
  <c r="D3497" i="15"/>
  <c r="D3498" i="15"/>
  <c r="D3499" i="15"/>
  <c r="D3500" i="15"/>
  <c r="D3501" i="15"/>
  <c r="D3502" i="15"/>
  <c r="D3503" i="15"/>
  <c r="D3504" i="15"/>
  <c r="D3505" i="15"/>
  <c r="D3506" i="15"/>
  <c r="D3507" i="15"/>
  <c r="D3508" i="15"/>
  <c r="D3509" i="15"/>
  <c r="D3510" i="15"/>
  <c r="D3511" i="15"/>
  <c r="D3512" i="15"/>
  <c r="D3513" i="15"/>
  <c r="D3514" i="15"/>
  <c r="D3515" i="15"/>
  <c r="D3516" i="15"/>
  <c r="D3517" i="15"/>
  <c r="D3518" i="15"/>
  <c r="D3519" i="15"/>
  <c r="D3520" i="15"/>
  <c r="D3521" i="15"/>
  <c r="D3522" i="15"/>
  <c r="D3523" i="15"/>
  <c r="D3524" i="15"/>
  <c r="D3525" i="15"/>
  <c r="D3526" i="15"/>
  <c r="D3527" i="15"/>
  <c r="D3528" i="15"/>
  <c r="D3529" i="15"/>
  <c r="D3530" i="15"/>
  <c r="D3531" i="15"/>
  <c r="D3532" i="15"/>
  <c r="D3533" i="15"/>
  <c r="D3534" i="15"/>
  <c r="D3535" i="15"/>
  <c r="D3536" i="15"/>
  <c r="D3537" i="15"/>
  <c r="D3538" i="15"/>
  <c r="D3539" i="15"/>
  <c r="D3540" i="15"/>
  <c r="D3541" i="15"/>
  <c r="D3542" i="15"/>
  <c r="D3543" i="15"/>
  <c r="D3544" i="15"/>
  <c r="D3545" i="15"/>
  <c r="D3546" i="15"/>
  <c r="D3547" i="15"/>
  <c r="D3548" i="15"/>
  <c r="D3549" i="15"/>
  <c r="D3550" i="15"/>
  <c r="D3551" i="15"/>
  <c r="D3552" i="15"/>
  <c r="D3553" i="15"/>
  <c r="D3554" i="15"/>
  <c r="D3555" i="15"/>
  <c r="D3556" i="15"/>
  <c r="D3557" i="15"/>
  <c r="D3558" i="15"/>
  <c r="D3559" i="15"/>
  <c r="D3560" i="15"/>
  <c r="D3561" i="15"/>
  <c r="D3562" i="15"/>
  <c r="D3563" i="15"/>
  <c r="D3564" i="15"/>
  <c r="D3565" i="15"/>
  <c r="D3566" i="15"/>
  <c r="D3567" i="15"/>
  <c r="D3568" i="15"/>
  <c r="D3569" i="15"/>
  <c r="D3570" i="15"/>
  <c r="D3571" i="15"/>
  <c r="D3572" i="15"/>
  <c r="D3573" i="15"/>
  <c r="D3574" i="15"/>
  <c r="D3575" i="15"/>
  <c r="D3576" i="15"/>
  <c r="D3577" i="15"/>
  <c r="D3578" i="15"/>
  <c r="D3579" i="15"/>
  <c r="D3580" i="15"/>
  <c r="D3581" i="15"/>
  <c r="D3582" i="15"/>
  <c r="D3583" i="15"/>
  <c r="D3584" i="15"/>
  <c r="D3585" i="15"/>
  <c r="D3586" i="15"/>
  <c r="D3587" i="15"/>
  <c r="D3588" i="15"/>
  <c r="D3589" i="15"/>
  <c r="D3590" i="15"/>
  <c r="D3591" i="15"/>
  <c r="D3592" i="15"/>
  <c r="D3593" i="15"/>
  <c r="D3594" i="15"/>
  <c r="D3595" i="15"/>
  <c r="D3596" i="15"/>
  <c r="D3597" i="15"/>
  <c r="D3598" i="15"/>
  <c r="D3599" i="15"/>
  <c r="D3600" i="15"/>
  <c r="D3601" i="15"/>
  <c r="D3602" i="15"/>
  <c r="D3603" i="15"/>
  <c r="D3604" i="15"/>
  <c r="D3605" i="15"/>
  <c r="D3606" i="15"/>
  <c r="D3607" i="15"/>
  <c r="D3608" i="15"/>
  <c r="D3609" i="15"/>
  <c r="D3610" i="15"/>
  <c r="D3611" i="15"/>
  <c r="D3612" i="15"/>
  <c r="D3613" i="15"/>
  <c r="D3614" i="15"/>
  <c r="D3615" i="15"/>
  <c r="D3616" i="15"/>
  <c r="D3617" i="15"/>
  <c r="D3618" i="15"/>
  <c r="D3619" i="15"/>
  <c r="D3620" i="15"/>
  <c r="D3621" i="15"/>
  <c r="D3622" i="15"/>
  <c r="D3623" i="15"/>
  <c r="D3624" i="15"/>
  <c r="D3625" i="15"/>
  <c r="D3626" i="15"/>
  <c r="D3627" i="15"/>
  <c r="D3628" i="15"/>
  <c r="D3629" i="15"/>
  <c r="D3630" i="15"/>
  <c r="D3631" i="15"/>
  <c r="D3632" i="15"/>
  <c r="D3633" i="15"/>
  <c r="D3634" i="15"/>
  <c r="D3635" i="15"/>
  <c r="D3636" i="15"/>
  <c r="D3637" i="15"/>
  <c r="D3638" i="15"/>
  <c r="D3639" i="15"/>
  <c r="D3640" i="15"/>
  <c r="D3641" i="15"/>
  <c r="D3642" i="15"/>
  <c r="D3643" i="15"/>
  <c r="D3644" i="15"/>
  <c r="D3645" i="15"/>
  <c r="D3646" i="15"/>
  <c r="D3647" i="15"/>
  <c r="D3648" i="15"/>
  <c r="D3649" i="15"/>
  <c r="D3650" i="15"/>
  <c r="D3651" i="15"/>
  <c r="D3652" i="15"/>
  <c r="D3653" i="15"/>
  <c r="D3654" i="15"/>
  <c r="D3655" i="15"/>
  <c r="D3656" i="15"/>
  <c r="D3657" i="15"/>
  <c r="D3658" i="15"/>
  <c r="D3659" i="15"/>
  <c r="D3660" i="15"/>
  <c r="D3661" i="15"/>
  <c r="D3662" i="15"/>
  <c r="D3663" i="15"/>
  <c r="D3664" i="15"/>
  <c r="D3665" i="15"/>
  <c r="D3666" i="15"/>
  <c r="D3667" i="15"/>
  <c r="D3668" i="15"/>
  <c r="D3669" i="15"/>
  <c r="D3670" i="15"/>
  <c r="D3671" i="15"/>
  <c r="D3672" i="15"/>
  <c r="D3673" i="15"/>
  <c r="D3674" i="15"/>
  <c r="D3675" i="15"/>
  <c r="D3676" i="15"/>
  <c r="D3677" i="15"/>
  <c r="D3678" i="15"/>
  <c r="D3679" i="15"/>
  <c r="D3680" i="15"/>
  <c r="D3681" i="15"/>
  <c r="D3682" i="15"/>
  <c r="D3683" i="15"/>
  <c r="D3684" i="15"/>
  <c r="D3685" i="15"/>
  <c r="D3686" i="15"/>
  <c r="D3687" i="15"/>
  <c r="D3688" i="15"/>
  <c r="D3689" i="15"/>
  <c r="D3690" i="15"/>
  <c r="D3691" i="15"/>
  <c r="D3692" i="15"/>
  <c r="D3693" i="15"/>
  <c r="D3694" i="15"/>
  <c r="D3695" i="15"/>
  <c r="D3696" i="15"/>
  <c r="D3697" i="15"/>
  <c r="D3698" i="15"/>
  <c r="D3699" i="15"/>
  <c r="D3700" i="15"/>
  <c r="D3701" i="15"/>
  <c r="D3702" i="15"/>
  <c r="D3703" i="15"/>
  <c r="D3704" i="15"/>
  <c r="D3705" i="15"/>
  <c r="D3706" i="15"/>
  <c r="D3707" i="15"/>
  <c r="D3708" i="15"/>
  <c r="D3709" i="15"/>
  <c r="D3710" i="15"/>
  <c r="D3711" i="15"/>
  <c r="D3712" i="15"/>
  <c r="D3713" i="15"/>
  <c r="D3714" i="15"/>
  <c r="D3715" i="15"/>
  <c r="D3716" i="15"/>
  <c r="D3717" i="15"/>
  <c r="D3718" i="15"/>
  <c r="D3719" i="15"/>
  <c r="D3720" i="15"/>
  <c r="D3721" i="15"/>
  <c r="D3722" i="15"/>
  <c r="D3723" i="15"/>
  <c r="D3724" i="15"/>
  <c r="D3725" i="15"/>
  <c r="D3726" i="15"/>
  <c r="D3727" i="15"/>
  <c r="D3728" i="15"/>
  <c r="D3729" i="15"/>
  <c r="D3730" i="15"/>
  <c r="D3731" i="15"/>
  <c r="D3732" i="15"/>
  <c r="D3733" i="15"/>
  <c r="D3734" i="15"/>
  <c r="D3735" i="15"/>
  <c r="D3736" i="15"/>
  <c r="D3737" i="15"/>
  <c r="D3738" i="15"/>
  <c r="D3739" i="15"/>
  <c r="D3740" i="15"/>
  <c r="D3741" i="15"/>
  <c r="D3742" i="15"/>
  <c r="D3743" i="15"/>
  <c r="D3744" i="15"/>
  <c r="D3745" i="15"/>
  <c r="D3746" i="15"/>
  <c r="D3747" i="15"/>
  <c r="D3748" i="15"/>
  <c r="D3749" i="15"/>
  <c r="D3750" i="15"/>
  <c r="D3751" i="15"/>
  <c r="D3752" i="15"/>
  <c r="D3753" i="15"/>
  <c r="D3754" i="15"/>
  <c r="D3755" i="15"/>
  <c r="D3756" i="15"/>
  <c r="D3757" i="15"/>
  <c r="D3758" i="15"/>
  <c r="D3759" i="15"/>
  <c r="D3760" i="15"/>
  <c r="D3761" i="15"/>
  <c r="D3762" i="15"/>
  <c r="D3763" i="15"/>
  <c r="D3764" i="15"/>
  <c r="D3765" i="15"/>
  <c r="D3766" i="15"/>
  <c r="D3767" i="15"/>
  <c r="D3768" i="15"/>
  <c r="D3769" i="15"/>
  <c r="D3770" i="15"/>
  <c r="D3771" i="15"/>
  <c r="D3772" i="15"/>
  <c r="D3773" i="15"/>
  <c r="D3774" i="15"/>
  <c r="D3775" i="15"/>
  <c r="D3776" i="15"/>
  <c r="D3777" i="15"/>
  <c r="D3778" i="15"/>
  <c r="D3779" i="15"/>
  <c r="D3780" i="15"/>
  <c r="D3781" i="15"/>
  <c r="D3782" i="15"/>
  <c r="D3783" i="15"/>
  <c r="D3784" i="15"/>
  <c r="D3785" i="15"/>
  <c r="D3786" i="15"/>
  <c r="D3787" i="15"/>
  <c r="D3788" i="15"/>
  <c r="D3789" i="15"/>
  <c r="D3790" i="15"/>
  <c r="D3791" i="15"/>
  <c r="D3792" i="15"/>
  <c r="D3793" i="15"/>
  <c r="D3794" i="15"/>
  <c r="D3795" i="15"/>
  <c r="D3796" i="15"/>
  <c r="D3797" i="15"/>
  <c r="D3798" i="15"/>
  <c r="D3799" i="15"/>
  <c r="D3800" i="15"/>
  <c r="D3801" i="15"/>
  <c r="D3802" i="15"/>
  <c r="D3803" i="15"/>
  <c r="D3804" i="15"/>
  <c r="D3805" i="15"/>
  <c r="D3806" i="15"/>
  <c r="D3807" i="15"/>
  <c r="D3808" i="15"/>
  <c r="D3809" i="15"/>
  <c r="D3810" i="15"/>
  <c r="D3811" i="15"/>
  <c r="D3812" i="15"/>
  <c r="D3813" i="15"/>
  <c r="D3814" i="15"/>
  <c r="D3815" i="15"/>
  <c r="D3816" i="15"/>
  <c r="D3817" i="15"/>
  <c r="D3818" i="15"/>
  <c r="D3819" i="15"/>
  <c r="D3820" i="15"/>
  <c r="D3821" i="15"/>
  <c r="D3822" i="15"/>
  <c r="D3823" i="15"/>
  <c r="D3824" i="15"/>
  <c r="D3825" i="15"/>
  <c r="D3826" i="15"/>
  <c r="D3827" i="15"/>
  <c r="D3828" i="15"/>
  <c r="D3829" i="15"/>
  <c r="D3830" i="15"/>
  <c r="D3831" i="15"/>
  <c r="D3832" i="15"/>
  <c r="D3833" i="15"/>
  <c r="D3834" i="15"/>
  <c r="D3835" i="15"/>
  <c r="D3836" i="15"/>
  <c r="D3837" i="15"/>
  <c r="D3838" i="15"/>
  <c r="D3839" i="15"/>
  <c r="D3840" i="15"/>
  <c r="D3841" i="15"/>
  <c r="D3842" i="15"/>
  <c r="D3843" i="15"/>
  <c r="D3844" i="15"/>
  <c r="D3845" i="15"/>
  <c r="D3846" i="15"/>
  <c r="D3847" i="15"/>
  <c r="D3848" i="15"/>
  <c r="D3849" i="15"/>
  <c r="D3850" i="15"/>
  <c r="D3851" i="15"/>
  <c r="D3852" i="15"/>
  <c r="D3853" i="15"/>
  <c r="D3854" i="15"/>
  <c r="D3855" i="15"/>
  <c r="D3856" i="15"/>
  <c r="D3857" i="15"/>
  <c r="D3858" i="15"/>
  <c r="D3859" i="15"/>
  <c r="D3860" i="15"/>
  <c r="D3861" i="15"/>
  <c r="D3862" i="15"/>
  <c r="D3863" i="15"/>
  <c r="D3864" i="15"/>
  <c r="D3865" i="15"/>
  <c r="D3866" i="15"/>
  <c r="D3867" i="15"/>
  <c r="D3868" i="15"/>
  <c r="D3869" i="15"/>
  <c r="D3870" i="15"/>
  <c r="D3871" i="15"/>
  <c r="D3872" i="15"/>
  <c r="D3873" i="15"/>
  <c r="D3874" i="15"/>
  <c r="D3875" i="15"/>
  <c r="D3876" i="15"/>
  <c r="D3877" i="15"/>
  <c r="D3878" i="15"/>
  <c r="D3879" i="15"/>
  <c r="D3880" i="15"/>
  <c r="D3881" i="15"/>
  <c r="D3882" i="15"/>
  <c r="D3883" i="15"/>
  <c r="D3884" i="15"/>
  <c r="D3885" i="15"/>
  <c r="D3886" i="15"/>
  <c r="D3887" i="15"/>
  <c r="D3888" i="15"/>
  <c r="D3889" i="15"/>
  <c r="D3890" i="15"/>
  <c r="D3891" i="15"/>
  <c r="D3892" i="15"/>
  <c r="D3893" i="15"/>
  <c r="D3894" i="15"/>
  <c r="D3895" i="15"/>
  <c r="D3896" i="15"/>
  <c r="D3897" i="15"/>
  <c r="D3898" i="15"/>
  <c r="D3899" i="15"/>
  <c r="D3900" i="15"/>
  <c r="D3901" i="15"/>
  <c r="D3902" i="15"/>
  <c r="D3903" i="15"/>
  <c r="D3904" i="15"/>
  <c r="D3905" i="15"/>
  <c r="D3906" i="15"/>
  <c r="D3907" i="15"/>
  <c r="D3908" i="15"/>
  <c r="D3909" i="15"/>
  <c r="D3910" i="15"/>
  <c r="D3911" i="15"/>
  <c r="D3912" i="15"/>
  <c r="D3913" i="15"/>
  <c r="D3914" i="15"/>
  <c r="D3915" i="15"/>
  <c r="D3916" i="15"/>
  <c r="D3917" i="15"/>
  <c r="D3918" i="15"/>
  <c r="D3919" i="15"/>
  <c r="D3920" i="15"/>
  <c r="D3921" i="15"/>
  <c r="D3922" i="15"/>
  <c r="D3923" i="15"/>
  <c r="D3924" i="15"/>
  <c r="D3925" i="15"/>
  <c r="D3926" i="15"/>
  <c r="D3927" i="15"/>
  <c r="D3928" i="15"/>
  <c r="D3929" i="15"/>
  <c r="D3930" i="15"/>
  <c r="D3931" i="15"/>
  <c r="D3932" i="15"/>
  <c r="D3933" i="15"/>
  <c r="D3934" i="15"/>
  <c r="D3935" i="15"/>
  <c r="D3936" i="15"/>
  <c r="D3937" i="15"/>
  <c r="D3938" i="15"/>
  <c r="D3939" i="15"/>
  <c r="D3940" i="15"/>
  <c r="D3941" i="15"/>
  <c r="D3942" i="15"/>
  <c r="D3943" i="15"/>
  <c r="D3944" i="15"/>
  <c r="D3945" i="15"/>
  <c r="D3946" i="15"/>
  <c r="D3947" i="15"/>
  <c r="D3948" i="15"/>
  <c r="D3949" i="15"/>
  <c r="D3950" i="15"/>
  <c r="D3951" i="15"/>
  <c r="D3952" i="15"/>
  <c r="D3953" i="15"/>
  <c r="D3954" i="15"/>
  <c r="D3955" i="15"/>
  <c r="D3956" i="15"/>
  <c r="D3957" i="15"/>
  <c r="D3958" i="15"/>
  <c r="D3959" i="15"/>
  <c r="D3960" i="15"/>
  <c r="D3961" i="15"/>
  <c r="D3962" i="15"/>
  <c r="D3963" i="15"/>
  <c r="D3964" i="15"/>
  <c r="D3965" i="15"/>
  <c r="D3966" i="15"/>
  <c r="D3967" i="15"/>
  <c r="D3968" i="15"/>
  <c r="D3969" i="15"/>
  <c r="D3970" i="15"/>
  <c r="D3971" i="15"/>
  <c r="D3972" i="15"/>
  <c r="D3973" i="15"/>
  <c r="D3974" i="15"/>
  <c r="D3975" i="15"/>
  <c r="D3976" i="15"/>
  <c r="D3977" i="15"/>
  <c r="D3978" i="15"/>
  <c r="D3979" i="15"/>
  <c r="D3980" i="15"/>
  <c r="D3981" i="15"/>
  <c r="D3982" i="15"/>
  <c r="D3983" i="15"/>
  <c r="D3984" i="15"/>
  <c r="D3985" i="15"/>
  <c r="D3986" i="15"/>
  <c r="D3987" i="15"/>
  <c r="D3988" i="15"/>
  <c r="D3989" i="15"/>
  <c r="D3990" i="15"/>
  <c r="D3991" i="15"/>
  <c r="D3992" i="15"/>
  <c r="D3993" i="15"/>
  <c r="D3994" i="15"/>
  <c r="D3995" i="15"/>
  <c r="D3996" i="15"/>
  <c r="D3997" i="15"/>
  <c r="D3998" i="15"/>
  <c r="D3999" i="15"/>
  <c r="D4000" i="15"/>
  <c r="D4001" i="15"/>
  <c r="D4002" i="15"/>
  <c r="D4003" i="15"/>
  <c r="D4004" i="15"/>
  <c r="D4005" i="15"/>
  <c r="D4006" i="15"/>
  <c r="D4007" i="15"/>
  <c r="D4008" i="15"/>
  <c r="D4009" i="15"/>
  <c r="D4010" i="15"/>
  <c r="D4011" i="15"/>
  <c r="D4012" i="15"/>
  <c r="D4013" i="15"/>
  <c r="D4014" i="15"/>
  <c r="D4015" i="15"/>
  <c r="D4016" i="15"/>
  <c r="D4017" i="15"/>
  <c r="D4018" i="15"/>
  <c r="D4019" i="15"/>
  <c r="D4020" i="15"/>
  <c r="D4021" i="15"/>
  <c r="D4022" i="15"/>
  <c r="D4023" i="15"/>
  <c r="D4024" i="15"/>
  <c r="D4025" i="15"/>
  <c r="D4026" i="15"/>
  <c r="D4027" i="15"/>
  <c r="D4028" i="15"/>
  <c r="D4029" i="15"/>
  <c r="D4030" i="15"/>
  <c r="D4031" i="15"/>
  <c r="D4032" i="15"/>
  <c r="D4033" i="15"/>
  <c r="D4034" i="15"/>
  <c r="D4035" i="15"/>
  <c r="D4036" i="15"/>
  <c r="D4037" i="15"/>
  <c r="D4038" i="15"/>
  <c r="D4039" i="15"/>
  <c r="D4040" i="15"/>
  <c r="D4041" i="15"/>
  <c r="D4042" i="15"/>
  <c r="D4043" i="15"/>
  <c r="D4044" i="15"/>
  <c r="D4045" i="15"/>
  <c r="D4046" i="15"/>
  <c r="D4047" i="15"/>
  <c r="D4048" i="15"/>
  <c r="D4049" i="15"/>
  <c r="D4050" i="15"/>
  <c r="D4051" i="15"/>
  <c r="D4052" i="15"/>
  <c r="D4053" i="15"/>
  <c r="D4054" i="15"/>
  <c r="D4055" i="15"/>
  <c r="D4056" i="15"/>
  <c r="D4057" i="15"/>
  <c r="D4058" i="15"/>
  <c r="D4059" i="15"/>
  <c r="D4060" i="15"/>
  <c r="D4061" i="15"/>
  <c r="D4062" i="15"/>
  <c r="D4063" i="15"/>
  <c r="D4064" i="15"/>
  <c r="D4065" i="15"/>
  <c r="D4066" i="15"/>
  <c r="D4067" i="15"/>
  <c r="D4068" i="15"/>
  <c r="D4069" i="15"/>
  <c r="D4070" i="15"/>
  <c r="D4071" i="15"/>
  <c r="D4072" i="15"/>
  <c r="D4073" i="15"/>
  <c r="D4074" i="15"/>
  <c r="D4075" i="15"/>
  <c r="D4076" i="15"/>
  <c r="D4077" i="15"/>
  <c r="D4078" i="15"/>
  <c r="D4079" i="15"/>
  <c r="D4080" i="15"/>
  <c r="D4081" i="15"/>
  <c r="D4082" i="15"/>
  <c r="D4083" i="15"/>
  <c r="D4084" i="15"/>
  <c r="D4085" i="15"/>
  <c r="D4086" i="15"/>
  <c r="D4087" i="15"/>
  <c r="D4088" i="15"/>
  <c r="D4089" i="15"/>
  <c r="D4090" i="15"/>
  <c r="D4091" i="15"/>
  <c r="D4092" i="15"/>
  <c r="D4093" i="15"/>
  <c r="D4094" i="15"/>
  <c r="D4095" i="15"/>
  <c r="D4096" i="15"/>
  <c r="D4097" i="15"/>
  <c r="D4098" i="15"/>
  <c r="D4099" i="15"/>
  <c r="D4100" i="15"/>
  <c r="D4101" i="15"/>
  <c r="D4102" i="15"/>
  <c r="D4103" i="15"/>
  <c r="D4104" i="15"/>
  <c r="D4105" i="15"/>
  <c r="D4106" i="15"/>
  <c r="D4107" i="15"/>
  <c r="D4108" i="15"/>
  <c r="D4109" i="15"/>
  <c r="D4110" i="15"/>
  <c r="D4111" i="15"/>
  <c r="D4112" i="15"/>
  <c r="D4113" i="15"/>
  <c r="D4114" i="15"/>
  <c r="D4115" i="15"/>
  <c r="D4116" i="15"/>
  <c r="D4117" i="15"/>
  <c r="D4118" i="15"/>
  <c r="D4119" i="15"/>
  <c r="D4120" i="15"/>
  <c r="D4121" i="15"/>
  <c r="D4122" i="15"/>
  <c r="D4123" i="15"/>
  <c r="D4124" i="15"/>
  <c r="D4125" i="15"/>
  <c r="D4126" i="15"/>
  <c r="D4127" i="15"/>
  <c r="D4128" i="15"/>
  <c r="D4129" i="15"/>
  <c r="D4130" i="15"/>
  <c r="D4131" i="15"/>
  <c r="D4132" i="15"/>
  <c r="D4133" i="15"/>
  <c r="D4134" i="15"/>
  <c r="D4135" i="15"/>
  <c r="D4136" i="15"/>
  <c r="D4137" i="15"/>
  <c r="D4138" i="15"/>
  <c r="D4139" i="15"/>
  <c r="D4140" i="15"/>
  <c r="D4141" i="15"/>
  <c r="D4142" i="15"/>
  <c r="D4143" i="15"/>
  <c r="D4144" i="15"/>
  <c r="D4145" i="15"/>
  <c r="D4146" i="15"/>
  <c r="D4147" i="15"/>
  <c r="D4148" i="15"/>
  <c r="D4149" i="15"/>
  <c r="D4150" i="15"/>
  <c r="D4151" i="15"/>
  <c r="D4152" i="15"/>
  <c r="D4153" i="15"/>
  <c r="D4154" i="15"/>
  <c r="D4155" i="15"/>
  <c r="D4156" i="15"/>
  <c r="D4157" i="15"/>
  <c r="D4158" i="15"/>
  <c r="D4159" i="15"/>
  <c r="D4160" i="15"/>
  <c r="D4161" i="15"/>
  <c r="D4162" i="15"/>
  <c r="D4163" i="15"/>
  <c r="D4164" i="15"/>
  <c r="D4165" i="15"/>
  <c r="D4166" i="15"/>
  <c r="D4167" i="15"/>
  <c r="D4168" i="15"/>
  <c r="D4169" i="15"/>
  <c r="D4170" i="15"/>
  <c r="D4171" i="15"/>
  <c r="D4172" i="15"/>
  <c r="D4173" i="15"/>
  <c r="D4174" i="15"/>
  <c r="D4175" i="15"/>
  <c r="D4176" i="15"/>
  <c r="D4177" i="15"/>
  <c r="D4178" i="15"/>
  <c r="D4179" i="15"/>
  <c r="D4180" i="15"/>
  <c r="D4181" i="15"/>
  <c r="D4182" i="15"/>
  <c r="D4183" i="15"/>
  <c r="D4184" i="15"/>
  <c r="D4185" i="15"/>
  <c r="D4186" i="15"/>
  <c r="D4187" i="15"/>
  <c r="D4188" i="15"/>
  <c r="D4189" i="15"/>
  <c r="D4190" i="15"/>
  <c r="D4191" i="15"/>
  <c r="D4192" i="15"/>
  <c r="D4193" i="15"/>
  <c r="D4194" i="15"/>
  <c r="D4195" i="15"/>
  <c r="D4196" i="15"/>
  <c r="D4197" i="15"/>
  <c r="D4198" i="15"/>
  <c r="D4199" i="15"/>
  <c r="D4200" i="15"/>
  <c r="D4201" i="15"/>
  <c r="D4202" i="15"/>
  <c r="D4203" i="15"/>
  <c r="D4204" i="15"/>
  <c r="D4205" i="15"/>
  <c r="D4206" i="15"/>
  <c r="D4207" i="15"/>
  <c r="D4208" i="15"/>
  <c r="D4209" i="15"/>
  <c r="D4210" i="15"/>
  <c r="D4211" i="15"/>
  <c r="D4212" i="15"/>
  <c r="D4213" i="15"/>
  <c r="D4214" i="15"/>
  <c r="D4215" i="15"/>
  <c r="D4216" i="15"/>
  <c r="D4217" i="15"/>
  <c r="D4218" i="15"/>
  <c r="D4219" i="15"/>
  <c r="D4220" i="15"/>
  <c r="D4221" i="15"/>
  <c r="D4222" i="15"/>
  <c r="D4223" i="15"/>
  <c r="D4224" i="15"/>
  <c r="D4225" i="15"/>
  <c r="D4226" i="15"/>
  <c r="D4227" i="15"/>
  <c r="D4228" i="15"/>
  <c r="D4229" i="15"/>
  <c r="D4230" i="15"/>
  <c r="D4231" i="15"/>
  <c r="D4232" i="15"/>
  <c r="D4233" i="15"/>
  <c r="D4234" i="15"/>
  <c r="D4235" i="15"/>
  <c r="D4236" i="15"/>
  <c r="D4237" i="15"/>
  <c r="D4238" i="15"/>
  <c r="D4239" i="15"/>
  <c r="D4240" i="15"/>
  <c r="D4241" i="15"/>
  <c r="D4242" i="15"/>
  <c r="D4243" i="15"/>
  <c r="D4244" i="15"/>
  <c r="D4245" i="15"/>
  <c r="D4246" i="15"/>
  <c r="D4247" i="15"/>
  <c r="D4248" i="15"/>
  <c r="D4249" i="15"/>
  <c r="D4250" i="15"/>
  <c r="D4251" i="15"/>
  <c r="D4252" i="15"/>
  <c r="D4253" i="15"/>
  <c r="D4254" i="15"/>
  <c r="D4255" i="15"/>
  <c r="D4256" i="15"/>
  <c r="D4257" i="15"/>
  <c r="D4258" i="15"/>
  <c r="D4259" i="15"/>
  <c r="D4260" i="15"/>
  <c r="D4261" i="15"/>
  <c r="D4262" i="15"/>
  <c r="D4263" i="15"/>
  <c r="D4264" i="15"/>
  <c r="D4265" i="15"/>
  <c r="D4266" i="15"/>
  <c r="D4267" i="15"/>
  <c r="D4268" i="15"/>
  <c r="D4269" i="15"/>
  <c r="D4270" i="15"/>
  <c r="D4271" i="15"/>
  <c r="D4272" i="15"/>
  <c r="D4273" i="15"/>
  <c r="D4274" i="15"/>
  <c r="D4275" i="15"/>
  <c r="D4276" i="15"/>
  <c r="D4277" i="15"/>
  <c r="D4278" i="15"/>
  <c r="D4279" i="15"/>
  <c r="D4280" i="15"/>
  <c r="D4281" i="15"/>
  <c r="D4282" i="15"/>
  <c r="D4283" i="15"/>
  <c r="D4284" i="15"/>
  <c r="D4285" i="15"/>
  <c r="D4286" i="15"/>
  <c r="D4287" i="15"/>
  <c r="D4288" i="15"/>
  <c r="D4289" i="15"/>
  <c r="D4290" i="15"/>
  <c r="D4291" i="15"/>
  <c r="D4292" i="15"/>
  <c r="D4293" i="15"/>
  <c r="D4294" i="15"/>
  <c r="D4295" i="15"/>
  <c r="D4296" i="15"/>
  <c r="D4297" i="15"/>
  <c r="D4298" i="15"/>
  <c r="D4299" i="15"/>
  <c r="D4300" i="15"/>
  <c r="D4301" i="15"/>
  <c r="D4302" i="15"/>
  <c r="D4303" i="15"/>
  <c r="D4304" i="15"/>
  <c r="D4305" i="15"/>
  <c r="D4306" i="15"/>
  <c r="D4307" i="15"/>
  <c r="D4308" i="15"/>
  <c r="D4309" i="15"/>
  <c r="D4310" i="15"/>
  <c r="D4311" i="15"/>
  <c r="D4312" i="15"/>
  <c r="D4313" i="15"/>
  <c r="D4314" i="15"/>
  <c r="D4315" i="15"/>
  <c r="D4316" i="15"/>
  <c r="D4317" i="15"/>
  <c r="D4318" i="15"/>
  <c r="D4319" i="15"/>
  <c r="D4320" i="15"/>
  <c r="D4321" i="15"/>
  <c r="D4322" i="15"/>
  <c r="D4323" i="15"/>
  <c r="D4324" i="15"/>
  <c r="D4325" i="15"/>
  <c r="D4326" i="15"/>
  <c r="D4327" i="15"/>
  <c r="D4328" i="15"/>
  <c r="D4329" i="15"/>
  <c r="D4330" i="15"/>
  <c r="D4331" i="15"/>
  <c r="D4332" i="15"/>
  <c r="D4333" i="15"/>
  <c r="D4334" i="15"/>
  <c r="D4335" i="15"/>
  <c r="D4336" i="15"/>
  <c r="D4337" i="15"/>
  <c r="D4338" i="15"/>
  <c r="D4339" i="15"/>
  <c r="D4340" i="15"/>
  <c r="D4341" i="15"/>
  <c r="D4342" i="15"/>
  <c r="D4343" i="15"/>
  <c r="D4344" i="15"/>
  <c r="D4345" i="15"/>
  <c r="D4346" i="15"/>
  <c r="D4347" i="15"/>
  <c r="D4348" i="15"/>
  <c r="D4349" i="15"/>
  <c r="D4350" i="15"/>
  <c r="D4351" i="15"/>
  <c r="D4352" i="15"/>
  <c r="D4353" i="15"/>
  <c r="D4354" i="15"/>
  <c r="D4355" i="15"/>
  <c r="D4356" i="15"/>
  <c r="D4357" i="15"/>
  <c r="D4358" i="15"/>
  <c r="D4359" i="15"/>
  <c r="D4360" i="15"/>
  <c r="D4361" i="15"/>
  <c r="D4362" i="15"/>
  <c r="D4363" i="15"/>
  <c r="D4364" i="15"/>
  <c r="D4365" i="15"/>
  <c r="D4366" i="15"/>
  <c r="D4367" i="15"/>
  <c r="D4368" i="15"/>
  <c r="D4369" i="15"/>
  <c r="D4370" i="15"/>
  <c r="D4371" i="15"/>
  <c r="D4372" i="15"/>
  <c r="D4373" i="15"/>
  <c r="D4374" i="15"/>
  <c r="D4375" i="15"/>
  <c r="D4376" i="15"/>
  <c r="D4377" i="15"/>
  <c r="D4378" i="15"/>
  <c r="D4379" i="15"/>
  <c r="D4380" i="15"/>
  <c r="D4381" i="15"/>
  <c r="D4382" i="15"/>
  <c r="D4383" i="15"/>
  <c r="D4384" i="15"/>
  <c r="D4385" i="15"/>
  <c r="D4386" i="15"/>
  <c r="D4387" i="15"/>
  <c r="D4388" i="15"/>
  <c r="D4389" i="15"/>
  <c r="D4390" i="15"/>
  <c r="D4391" i="15"/>
  <c r="D4392" i="15"/>
  <c r="D4393" i="15"/>
  <c r="D4394" i="15"/>
  <c r="D4395" i="15"/>
  <c r="D4396" i="15"/>
  <c r="D4397" i="15"/>
  <c r="D4398" i="15"/>
  <c r="D4399" i="15"/>
  <c r="D4400" i="15"/>
  <c r="D4401" i="15"/>
  <c r="D4402" i="15"/>
  <c r="D4403" i="15"/>
  <c r="D4404" i="15"/>
  <c r="D4405" i="15"/>
  <c r="D4406" i="15"/>
  <c r="D4407" i="15"/>
  <c r="D4408" i="15"/>
  <c r="D4409" i="15"/>
  <c r="D4410" i="15"/>
  <c r="D4411" i="15"/>
  <c r="D4412" i="15"/>
  <c r="D4413" i="15"/>
  <c r="D4414" i="15"/>
  <c r="D4415" i="15"/>
  <c r="D4416" i="15"/>
  <c r="D4417" i="15"/>
  <c r="D4418" i="15"/>
  <c r="D4419" i="15"/>
  <c r="D4420" i="15"/>
  <c r="D4421" i="15"/>
  <c r="D4422" i="15"/>
  <c r="D4423" i="15"/>
  <c r="D4424" i="15"/>
  <c r="D4425" i="15"/>
  <c r="D4426" i="15"/>
  <c r="D4427" i="15"/>
  <c r="D4428" i="15"/>
  <c r="D4429" i="15"/>
  <c r="D4430" i="15"/>
  <c r="D4431" i="15"/>
  <c r="D4432" i="15"/>
  <c r="D4433" i="15"/>
  <c r="D4434" i="15"/>
  <c r="D4435" i="15"/>
  <c r="D4436" i="15"/>
  <c r="D4437" i="15"/>
  <c r="D4438" i="15"/>
  <c r="D4439" i="15"/>
  <c r="D4440" i="15"/>
  <c r="D4441" i="15"/>
  <c r="D4442" i="15"/>
  <c r="D4443" i="15"/>
  <c r="D4444" i="15"/>
  <c r="D4445" i="15"/>
  <c r="D4446" i="15"/>
  <c r="D4447" i="15"/>
  <c r="D4448" i="15"/>
  <c r="D4449" i="15"/>
  <c r="D4450" i="15"/>
  <c r="D4451" i="15"/>
  <c r="D4452" i="15"/>
  <c r="D4453" i="15"/>
  <c r="D4454" i="15"/>
  <c r="D4455" i="15"/>
  <c r="D4456" i="15"/>
  <c r="D4457" i="15"/>
  <c r="D4458" i="15"/>
  <c r="D4459" i="15"/>
  <c r="D4460" i="15"/>
  <c r="D4461" i="15"/>
  <c r="D4462" i="15"/>
  <c r="D4463" i="15"/>
  <c r="D4464" i="15"/>
  <c r="D4465" i="15"/>
  <c r="D4466" i="15"/>
  <c r="D4467" i="15"/>
  <c r="D4468" i="15"/>
  <c r="D4469" i="15"/>
  <c r="D4470" i="15"/>
  <c r="E19" i="5"/>
  <c r="J19" i="5"/>
  <c r="L19" i="5"/>
  <c r="B27" i="5"/>
  <c r="B26" i="5"/>
  <c r="F10" i="3"/>
  <c r="F11" i="3"/>
  <c r="C11" i="3"/>
  <c r="D4" i="3"/>
  <c r="D5" i="3"/>
  <c r="D6" i="3"/>
  <c r="D7" i="3"/>
  <c r="D8" i="3"/>
  <c r="D9" i="3"/>
  <c r="D10" i="3"/>
  <c r="D11" i="3"/>
  <c r="B11" i="3"/>
  <c r="D12" i="3"/>
  <c r="D13" i="3"/>
  <c r="D14" i="3"/>
  <c r="D15" i="3"/>
  <c r="D16" i="3"/>
  <c r="D17" i="3"/>
  <c r="D18" i="3"/>
  <c r="C10" i="4"/>
  <c r="E10" i="4"/>
  <c r="G10" i="4"/>
  <c r="I10" i="4"/>
  <c r="B10" i="4"/>
  <c r="D10" i="4"/>
  <c r="F10" i="4"/>
  <c r="H10" i="4"/>
  <c r="F3" i="3"/>
  <c r="C3" i="3"/>
  <c r="F4" i="3"/>
  <c r="C4" i="3"/>
  <c r="F5" i="3"/>
  <c r="C5" i="3"/>
  <c r="F6" i="3"/>
  <c r="C6" i="3"/>
  <c r="B4" i="3"/>
  <c r="D3" i="3"/>
  <c r="B3" i="3"/>
  <c r="F7" i="3"/>
  <c r="C7" i="3"/>
  <c r="B5" i="3"/>
  <c r="F8" i="3"/>
  <c r="C8" i="3"/>
  <c r="B6" i="3"/>
  <c r="F9" i="3"/>
  <c r="C9" i="3"/>
  <c r="B7" i="3"/>
  <c r="K3" i="4"/>
  <c r="K4" i="4"/>
  <c r="K5" i="4"/>
  <c r="K15" i="4"/>
  <c r="K16" i="4"/>
  <c r="K2" i="4"/>
  <c r="G15" i="4"/>
  <c r="F15" i="4"/>
  <c r="H15" i="4"/>
  <c r="E15" i="4"/>
  <c r="G13" i="4"/>
  <c r="F13" i="4"/>
  <c r="H13" i="4"/>
  <c r="E13" i="4"/>
  <c r="G9" i="4"/>
  <c r="E9" i="4"/>
  <c r="F9" i="4"/>
  <c r="H9" i="4"/>
  <c r="G7" i="4"/>
  <c r="E7" i="4"/>
  <c r="F7" i="4"/>
  <c r="H7" i="4"/>
  <c r="F5" i="4"/>
  <c r="H5" i="4"/>
  <c r="E5" i="4"/>
  <c r="G5" i="4"/>
  <c r="F3" i="4"/>
  <c r="H3" i="4"/>
  <c r="E3" i="4"/>
  <c r="G3" i="4"/>
  <c r="F16" i="4"/>
  <c r="H16" i="4"/>
  <c r="E16" i="4"/>
  <c r="G16" i="4"/>
  <c r="F14" i="4"/>
  <c r="H14" i="4"/>
  <c r="E14" i="4"/>
  <c r="G14" i="4"/>
  <c r="G11" i="4"/>
  <c r="F11" i="4"/>
  <c r="H11" i="4"/>
  <c r="E11" i="4"/>
  <c r="F8" i="4"/>
  <c r="H8" i="4"/>
  <c r="G8" i="4"/>
  <c r="E8" i="4"/>
  <c r="G6" i="4"/>
  <c r="F6" i="4"/>
  <c r="H6" i="4"/>
  <c r="E6" i="4"/>
  <c r="G4" i="4"/>
  <c r="F4" i="4"/>
  <c r="H4" i="4"/>
  <c r="E4" i="4"/>
  <c r="F12" i="4"/>
  <c r="H12" i="4"/>
  <c r="E12" i="4"/>
  <c r="G12" i="4"/>
  <c r="C2" i="4"/>
  <c r="G2" i="4"/>
  <c r="F2" i="4"/>
  <c r="H2" i="4"/>
  <c r="C10" i="3"/>
  <c r="B8" i="3"/>
  <c r="I2" i="4"/>
  <c r="D2" i="4"/>
  <c r="B2" i="4"/>
  <c r="E2" i="4"/>
  <c r="F12" i="3"/>
  <c r="C12" i="3"/>
  <c r="B9" i="3"/>
  <c r="C3" i="4"/>
  <c r="B3" i="4"/>
  <c r="D3" i="4"/>
  <c r="I3" i="4"/>
  <c r="F13" i="3"/>
  <c r="C13" i="3"/>
  <c r="B10" i="3"/>
  <c r="B4" i="4"/>
  <c r="D4" i="4"/>
  <c r="I4" i="4"/>
  <c r="C4" i="4"/>
  <c r="F14" i="3"/>
  <c r="C14" i="3"/>
  <c r="B12" i="3"/>
  <c r="C5" i="4"/>
  <c r="B5" i="4"/>
  <c r="D5" i="4"/>
  <c r="I5" i="4"/>
  <c r="F15" i="3"/>
  <c r="C15" i="3"/>
  <c r="B13" i="3"/>
  <c r="B6" i="4"/>
  <c r="D6" i="4"/>
  <c r="I6" i="4"/>
  <c r="C6" i="4"/>
  <c r="J14" i="5"/>
  <c r="J15" i="5"/>
  <c r="J16" i="5"/>
  <c r="H14" i="5"/>
  <c r="H15" i="5"/>
  <c r="H16" i="5"/>
  <c r="H17" i="5"/>
  <c r="H18" i="5"/>
  <c r="H13" i="5"/>
  <c r="G14" i="5"/>
  <c r="G15" i="5"/>
  <c r="G16" i="5"/>
  <c r="G17" i="5"/>
  <c r="G18" i="5"/>
  <c r="G13" i="5"/>
  <c r="F14" i="5"/>
  <c r="F15" i="5"/>
  <c r="F16" i="5"/>
  <c r="F17" i="5"/>
  <c r="F18" i="5"/>
  <c r="F13" i="5"/>
  <c r="B19" i="5"/>
  <c r="H19" i="5"/>
  <c r="B28" i="5"/>
  <c r="B24" i="5"/>
  <c r="B25" i="5"/>
  <c r="B23" i="5"/>
  <c r="F19" i="5"/>
  <c r="G19" i="5"/>
  <c r="F16" i="3"/>
  <c r="C16" i="3"/>
  <c r="B14" i="3"/>
  <c r="C7" i="4"/>
  <c r="B7" i="4"/>
  <c r="D7" i="4"/>
  <c r="I7" i="4"/>
  <c r="B9" i="5"/>
  <c r="B29" i="5"/>
  <c r="F18" i="3"/>
  <c r="C18" i="3"/>
  <c r="F17" i="3"/>
  <c r="C17" i="3"/>
  <c r="B15" i="3"/>
  <c r="B8" i="4"/>
  <c r="D8" i="4"/>
  <c r="I8" i="4"/>
  <c r="C8" i="4"/>
  <c r="B16" i="3"/>
  <c r="C9" i="4"/>
  <c r="B9" i="4"/>
  <c r="D9" i="4"/>
  <c r="I9" i="4"/>
  <c r="B18" i="3"/>
  <c r="B17" i="3"/>
  <c r="B11" i="4"/>
  <c r="D11" i="4"/>
  <c r="I11" i="4"/>
  <c r="C11" i="4"/>
  <c r="C12" i="4"/>
  <c r="B12" i="4"/>
  <c r="D12" i="4"/>
  <c r="I12" i="4"/>
  <c r="B13" i="4"/>
  <c r="D13" i="4"/>
  <c r="I13" i="4"/>
  <c r="C13" i="4"/>
  <c r="C14" i="4"/>
  <c r="B14" i="4"/>
  <c r="D14" i="4"/>
  <c r="I14" i="4"/>
  <c r="B15" i="4"/>
  <c r="D15" i="4"/>
  <c r="I15" i="4"/>
  <c r="C15" i="4"/>
  <c r="C16" i="4"/>
  <c r="B16" i="4"/>
  <c r="D16" i="4"/>
  <c r="I16" i="4"/>
  <c r="C26" i="5"/>
  <c r="C23" i="5"/>
  <c r="C24" i="5"/>
  <c r="C28" i="5"/>
  <c r="C25" i="5"/>
  <c r="E23" i="5"/>
  <c r="D23" i="5"/>
  <c r="F7" i="5"/>
  <c r="F27" i="5"/>
  <c r="C27" i="5"/>
  <c r="F6" i="5"/>
  <c r="F26" i="5"/>
  <c r="D27" i="5"/>
  <c r="D26" i="5"/>
  <c r="E26" i="5"/>
  <c r="E27" i="5"/>
  <c r="F8" i="5"/>
  <c r="F28" i="5"/>
  <c r="F4" i="5"/>
  <c r="F24" i="5"/>
  <c r="D28" i="5"/>
  <c r="D24" i="5"/>
  <c r="F5" i="5"/>
  <c r="F25" i="5"/>
  <c r="C9" i="5"/>
  <c r="C29" i="5"/>
  <c r="F3" i="5"/>
  <c r="F23" i="5"/>
  <c r="E25" i="5"/>
  <c r="D25" i="5"/>
  <c r="E28" i="5"/>
  <c r="E24" i="5"/>
  <c r="F9" i="5"/>
  <c r="F29" i="5"/>
  <c r="D9" i="5"/>
  <c r="D29" i="5"/>
  <c r="E9" i="5"/>
  <c r="E29" i="5"/>
  <c r="G28" i="5"/>
  <c r="G24" i="5"/>
  <c r="J25" i="5"/>
  <c r="I25" i="5"/>
  <c r="H23" i="5"/>
  <c r="H24" i="5"/>
  <c r="H28" i="5"/>
  <c r="I27" i="5"/>
  <c r="H26" i="5"/>
  <c r="J27" i="5"/>
  <c r="I26" i="5"/>
  <c r="I28" i="5"/>
  <c r="I24" i="5"/>
  <c r="H25" i="5"/>
  <c r="G25" i="5"/>
  <c r="J23" i="5"/>
  <c r="J24" i="5"/>
  <c r="I23" i="5"/>
  <c r="G23" i="5"/>
  <c r="J28" i="5"/>
  <c r="G27" i="5"/>
  <c r="J26" i="5"/>
  <c r="H27" i="5"/>
  <c r="G26" i="5"/>
  <c r="H9" i="5"/>
  <c r="H29" i="5"/>
  <c r="J9" i="5"/>
  <c r="J29" i="5"/>
  <c r="I9" i="5"/>
  <c r="I29" i="5"/>
  <c r="G9" i="5"/>
  <c r="G29" i="5"/>
  <c r="H81" i="16"/>
</calcChain>
</file>

<file path=xl/sharedStrings.xml><?xml version="1.0" encoding="utf-8"?>
<sst xmlns="http://schemas.openxmlformats.org/spreadsheetml/2006/main" count="14554" uniqueCount="641">
  <si>
    <t>FLUCCS</t>
  </si>
  <si>
    <t>Description</t>
  </si>
  <si>
    <t>D</t>
  </si>
  <si>
    <t>NA</t>
  </si>
  <si>
    <t>A</t>
  </si>
  <si>
    <t>C</t>
  </si>
  <si>
    <t>B</t>
  </si>
  <si>
    <t>Harper EMC</t>
  </si>
  <si>
    <t>Harper ROC</t>
  </si>
  <si>
    <t>Low-Density Residential</t>
  </si>
  <si>
    <t>Low-Density Residential Areas</t>
  </si>
  <si>
    <t>Low Density: Fixed Single Family Units</t>
  </si>
  <si>
    <t>Low Density: Mobile Home Units</t>
  </si>
  <si>
    <t>Rural Residential</t>
  </si>
  <si>
    <t>Low Density: Under construction</t>
  </si>
  <si>
    <t>Single-Family</t>
  </si>
  <si>
    <t>Single-Family Residential Areas (25% Impervious)</t>
  </si>
  <si>
    <t>Medium Density: Fixed Single Family Units</t>
  </si>
  <si>
    <t>Mobile Home Units</t>
  </si>
  <si>
    <t>Single-Family Residential Areas (40% Impervious)</t>
  </si>
  <si>
    <t>Medium Density: Mixed Units, Fixed and Mobile Home Unit</t>
  </si>
  <si>
    <t>Medium Density: Under construction</t>
  </si>
  <si>
    <t>High Density: Fixed Single Family Units</t>
  </si>
  <si>
    <t>Multi-Family</t>
  </si>
  <si>
    <t>High-Density Residential Areas</t>
  </si>
  <si>
    <t>High Density: Mobile Home Units</t>
  </si>
  <si>
    <t>Multiple Dwelling Units, Low Rise</t>
  </si>
  <si>
    <t>Multiple Dwelling Units, High Rise</t>
  </si>
  <si>
    <t>High Density: Under construction</t>
  </si>
  <si>
    <t>Low-Intensity Commercial</t>
  </si>
  <si>
    <t>Commercial Areas</t>
  </si>
  <si>
    <t>Commercial and Services</t>
  </si>
  <si>
    <t>High-Intensity Commercial</t>
  </si>
  <si>
    <t>Shopping Centers</t>
  </si>
  <si>
    <t>Wholesale Sales &amp; Services - Junk Yards</t>
  </si>
  <si>
    <t>Cemeteries</t>
  </si>
  <si>
    <t>Commercial and Services Under Construction</t>
  </si>
  <si>
    <t>Industrial</t>
  </si>
  <si>
    <t>Light Industrial</t>
  </si>
  <si>
    <t>Other light industry</t>
  </si>
  <si>
    <t>Other heavy industrial</t>
  </si>
  <si>
    <t>Mining / Extractive</t>
  </si>
  <si>
    <t>Extractive</t>
  </si>
  <si>
    <t>Sand and gravel pits</t>
  </si>
  <si>
    <t>Rock quarries</t>
  </si>
  <si>
    <t>Reclaimed Mine Land</t>
  </si>
  <si>
    <t>Water</t>
  </si>
  <si>
    <t>Holding ponds</t>
  </si>
  <si>
    <t>Institutional</t>
  </si>
  <si>
    <t>Educational Facilities</t>
  </si>
  <si>
    <t>Correctional</t>
  </si>
  <si>
    <t>Recreational</t>
  </si>
  <si>
    <t>Pasture</t>
  </si>
  <si>
    <t>Golf course</t>
  </si>
  <si>
    <t>Marinas and fish camps</t>
  </si>
  <si>
    <t>Parks and zoos</t>
  </si>
  <si>
    <t>Undeveloped / Rangeland / Forest</t>
  </si>
  <si>
    <t>Undeveloped Land</t>
  </si>
  <si>
    <t>Open Land</t>
  </si>
  <si>
    <t>Inactive land with street pattern</t>
  </si>
  <si>
    <t>Improved pastures</t>
  </si>
  <si>
    <t>Unimproved pastures</t>
  </si>
  <si>
    <t>Woodland pastures</t>
  </si>
  <si>
    <t>Row Crops</t>
  </si>
  <si>
    <t>Row crops</t>
  </si>
  <si>
    <t>General Agriculture</t>
  </si>
  <si>
    <t>Field crops</t>
  </si>
  <si>
    <t>Sugar cane</t>
  </si>
  <si>
    <t>Citrus</t>
  </si>
  <si>
    <t>Citrus groves</t>
  </si>
  <si>
    <t>Fruit Orchards</t>
  </si>
  <si>
    <t>Other Groves</t>
  </si>
  <si>
    <t>Cattle feeding operations</t>
  </si>
  <si>
    <t>Poultry feeding operations</t>
  </si>
  <si>
    <t>Tree nurseries</t>
  </si>
  <si>
    <t>Ornamentals</t>
  </si>
  <si>
    <t>Specialty Farms</t>
  </si>
  <si>
    <t>Horse farms</t>
  </si>
  <si>
    <t>Dairies</t>
  </si>
  <si>
    <t>Aquaculture</t>
  </si>
  <si>
    <t>Fallow cropland</t>
  </si>
  <si>
    <t>Herbaceous (Dry Prairie)</t>
  </si>
  <si>
    <t>Upland Shrub and Brush land</t>
  </si>
  <si>
    <t>Palmetto Prairies</t>
  </si>
  <si>
    <t>Coastal Scrub</t>
  </si>
  <si>
    <t>Mixed Rangeland</t>
  </si>
  <si>
    <t>Upland Coniferous Forest</t>
  </si>
  <si>
    <t>Pine Flatwoods</t>
  </si>
  <si>
    <t>Sand Pine</t>
  </si>
  <si>
    <t>Upland Hardwood Forest</t>
  </si>
  <si>
    <t>Brazilian Pepper</t>
  </si>
  <si>
    <t>Melaleuca</t>
  </si>
  <si>
    <t>Live Oak</t>
  </si>
  <si>
    <t>Oak - Cabbage Palm Forest</t>
  </si>
  <si>
    <t>Cabbage Palm</t>
  </si>
  <si>
    <t>Hardwood / Conifererous Mixed</t>
  </si>
  <si>
    <t>Australian Pine</t>
  </si>
  <si>
    <t>Hardwood Plantations</t>
  </si>
  <si>
    <t>Natural River, Stream, Waterway</t>
  </si>
  <si>
    <t>Channelized Waterways, Canals</t>
  </si>
  <si>
    <t>Lakes</t>
  </si>
  <si>
    <t>Marshy Lakes</t>
  </si>
  <si>
    <t>Reservoirs</t>
  </si>
  <si>
    <t>Embayments Opening Directly to Gulf or Ocean</t>
  </si>
  <si>
    <t>Slough Waters</t>
  </si>
  <si>
    <t>Wetlands</t>
  </si>
  <si>
    <t>Bay swamps</t>
  </si>
  <si>
    <t>Bayhead</t>
  </si>
  <si>
    <t>Mangrove swamp</t>
  </si>
  <si>
    <t>Mixed wetland hardwoods</t>
  </si>
  <si>
    <t>Mixed Shrubs</t>
  </si>
  <si>
    <t>Wet Melaleuca</t>
  </si>
  <si>
    <t>Wetland Coniferous Forest</t>
  </si>
  <si>
    <t>Cypress</t>
  </si>
  <si>
    <t>Cypress - Domes/Heads</t>
  </si>
  <si>
    <t>Cypress - Mixed Hardwoods</t>
  </si>
  <si>
    <t>Cypress - Pine - Cabbage Palm</t>
  </si>
  <si>
    <t>Wet Pinelands Hydric Pine</t>
  </si>
  <si>
    <t>Wetland Forested Mixed</t>
  </si>
  <si>
    <t>Freshwater Marshes / Graminoid Prairie-Marsh</t>
  </si>
  <si>
    <t>Freshwater Marshes - Sawgrass</t>
  </si>
  <si>
    <t>Saltwater Marshes / Halophytic Herbaceous</t>
  </si>
  <si>
    <t>Wet Prairies</t>
  </si>
  <si>
    <t>Emergent aquatic vegetation</t>
  </si>
  <si>
    <t>Non-vegetated Wetland</t>
  </si>
  <si>
    <t>Disturbed land</t>
  </si>
  <si>
    <t>Spoil areas</t>
  </si>
  <si>
    <t>Highway</t>
  </si>
  <si>
    <t>Highway Areas (50% Impervious)</t>
  </si>
  <si>
    <t>Transportation</t>
  </si>
  <si>
    <t>Grass airports</t>
  </si>
  <si>
    <t>Roads and highways</t>
  </si>
  <si>
    <t>Communications</t>
  </si>
  <si>
    <t>Utilities</t>
  </si>
  <si>
    <t>Electrical power facilities</t>
  </si>
  <si>
    <t>Low-intensity commercial</t>
  </si>
  <si>
    <t>Electrical power transmission lines</t>
  </si>
  <si>
    <t>Water supply plants - Including Pumping Stations</t>
  </si>
  <si>
    <t>Sewage treatment</t>
  </si>
  <si>
    <t>Solid waste disposal</t>
  </si>
  <si>
    <t>EMCs</t>
  </si>
  <si>
    <t>TN</t>
  </si>
  <si>
    <t>TP</t>
  </si>
  <si>
    <t>Row Labels</t>
  </si>
  <si>
    <t>Highway Areas (75% Impervious)</t>
  </si>
  <si>
    <t>NA is average of C &amp; D</t>
  </si>
  <si>
    <t>Runoff
acre-ft</t>
  </si>
  <si>
    <t>ROC
Unitless</t>
  </si>
  <si>
    <t>EMCP
mg/L</t>
  </si>
  <si>
    <t>EMCN
mg/L</t>
  </si>
  <si>
    <t>Military facilities</t>
  </si>
  <si>
    <t>Pine - Mesic Oak</t>
  </si>
  <si>
    <t>Airports</t>
  </si>
  <si>
    <t>Private airports</t>
  </si>
  <si>
    <t>Sod Farms</t>
  </si>
  <si>
    <t>Oil and gas processing</t>
  </si>
  <si>
    <t>Coniferous plantations</t>
  </si>
  <si>
    <t>TN
lbs/year</t>
  </si>
  <si>
    <t>TP
lbs/yr</t>
  </si>
  <si>
    <t>Area
acres</t>
  </si>
  <si>
    <t>TN
lbs/yr</t>
  </si>
  <si>
    <t>Runoff
acre-ft/yr</t>
  </si>
  <si>
    <t>Total</t>
  </si>
  <si>
    <t>Runoff
feet</t>
  </si>
  <si>
    <t>TN
mg/L</t>
  </si>
  <si>
    <t>TP
mg/L</t>
  </si>
  <si>
    <t>SLRWPP</t>
  </si>
  <si>
    <t>% Difference</t>
  </si>
  <si>
    <t>Factor</t>
  </si>
  <si>
    <t>Unimproved pasture</t>
  </si>
  <si>
    <t>Unimproved Pasture</t>
  </si>
  <si>
    <t>Unimproved Pastures</t>
  </si>
  <si>
    <t>Citrus Groves</t>
  </si>
  <si>
    <t>Improved Pastures</t>
  </si>
  <si>
    <t>Fixed Single Family Units</t>
  </si>
  <si>
    <t>Woodland Pastures</t>
  </si>
  <si>
    <t>Freshwater Marshes</t>
  </si>
  <si>
    <t>Sugar Cane</t>
  </si>
  <si>
    <t>Mixed Wetland Hardwoods</t>
  </si>
  <si>
    <t>Electric Power Facilities</t>
  </si>
  <si>
    <t>Grand Total</t>
  </si>
  <si>
    <t>Golf Courses</t>
  </si>
  <si>
    <t>Solid Waste Disposal</t>
  </si>
  <si>
    <t>Acres</t>
  </si>
  <si>
    <t>TN
lbs/acre</t>
  </si>
  <si>
    <t>TP
lbs/acre</t>
  </si>
  <si>
    <t>Low Density: Mixed Units, Fixed and Mobile Home Units</t>
  </si>
  <si>
    <t>C-23</t>
  </si>
  <si>
    <t>C-24</t>
  </si>
  <si>
    <t>C-44 S-153</t>
  </si>
  <si>
    <t>URBAN AND BUILT-UP</t>
  </si>
  <si>
    <t>Residential, Low Density &lt;Less than two dwelling units per acre&gt;</t>
  </si>
  <si>
    <t>Single Story Units</t>
  </si>
  <si>
    <t>Two or More Story Units</t>
  </si>
  <si>
    <t>Single Wide Units</t>
  </si>
  <si>
    <t>Double Wide Units</t>
  </si>
  <si>
    <t>Mixed Widths Units</t>
  </si>
  <si>
    <t>Mixed Units &lt;Fixed and mobile home units&gt;</t>
  </si>
  <si>
    <t>Low Density with Golf Courses and Small Bodies of Water</t>
  </si>
  <si>
    <t>Low Density Under Construction</t>
  </si>
  <si>
    <t>Residential, Medium Density &lt;Two-five dwelling units per acre&gt;</t>
  </si>
  <si>
    <t>Medium Density with Golf Courses and Small Bodies of Water</t>
  </si>
  <si>
    <t>Medium Density Under Construction</t>
  </si>
  <si>
    <t>Residential, High Density</t>
  </si>
  <si>
    <t>Fixed Single Family Units &lt;Six or more dwelling units per acre&gt;</t>
  </si>
  <si>
    <t>Mobile Home Units &lt;Six or more dwelling units per acre&gt;</t>
  </si>
  <si>
    <t>Multiple Dwelling Units, Low Rise &lt;Two stories or less&gt;</t>
  </si>
  <si>
    <t>Duplex Units</t>
  </si>
  <si>
    <t>Triplex Units</t>
  </si>
  <si>
    <t>Quadruplex Units</t>
  </si>
  <si>
    <t>Apartment Units</t>
  </si>
  <si>
    <t>Townhouse Units</t>
  </si>
  <si>
    <t>Patio Houses</t>
  </si>
  <si>
    <t>Multiple Dwelling Units, High Rise &lt;Three stories or more&gt;</t>
  </si>
  <si>
    <t>Condominium Units</t>
  </si>
  <si>
    <t>Mixed Units</t>
  </si>
  <si>
    <t>Multiple-High Density Units: One, Two, or Three Stories with Golf Courses and Small Bodies of Water</t>
  </si>
  <si>
    <t>High Density Under Construction</t>
  </si>
  <si>
    <t>Retail Sales and Services</t>
  </si>
  <si>
    <t>Shopping Centers (Plazas, Malls)</t>
  </si>
  <si>
    <t>Service Stations</t>
  </si>
  <si>
    <t>Banking Facilities</t>
  </si>
  <si>
    <t>Convenience Stores</t>
  </si>
  <si>
    <t>Restaurants</t>
  </si>
  <si>
    <t>Builder's Supply</t>
  </si>
  <si>
    <t>Petroleum (Fuels)</t>
  </si>
  <si>
    <t>Mixed</t>
  </si>
  <si>
    <t>Wholesale Sales and Services &lt;Excluding warehouses associated with industrial use&gt;</t>
  </si>
  <si>
    <t>Warehouses</t>
  </si>
  <si>
    <t>Mini-Warehouses</t>
  </si>
  <si>
    <t>Junk Yards</t>
  </si>
  <si>
    <t>Farmers Markets</t>
  </si>
  <si>
    <t>Other</t>
  </si>
  <si>
    <t>Professional Services</t>
  </si>
  <si>
    <t>Cultural and Entertainment</t>
  </si>
  <si>
    <t>Theaters</t>
  </si>
  <si>
    <t>Museums</t>
  </si>
  <si>
    <t>Open Air Theaters</t>
  </si>
  <si>
    <t>Amphitheaters</t>
  </si>
  <si>
    <t>Amusement Parks</t>
  </si>
  <si>
    <t>Art Galleries</t>
  </si>
  <si>
    <t>Libraries</t>
  </si>
  <si>
    <t>Tourist Services</t>
  </si>
  <si>
    <t>Hotels</t>
  </si>
  <si>
    <t>Motels</t>
  </si>
  <si>
    <t>Travel Trailer Parks</t>
  </si>
  <si>
    <t>Campgrounds - Define</t>
  </si>
  <si>
    <t>Oil and Gas Storage &lt;Except those areas associated with industrial use or manufacturing&gt;</t>
  </si>
  <si>
    <t>Crude Oil</t>
  </si>
  <si>
    <t>High Octane Fuels</t>
  </si>
  <si>
    <t>Liquified Gases</t>
  </si>
  <si>
    <t>Petroleum Fuels</t>
  </si>
  <si>
    <t>Motor Lubricants</t>
  </si>
  <si>
    <t>Mixed Commercial and Services</t>
  </si>
  <si>
    <t>Food Processing</t>
  </si>
  <si>
    <t>Sugar</t>
  </si>
  <si>
    <t>Seafood</t>
  </si>
  <si>
    <t>Meat Packaging Facilities</t>
  </si>
  <si>
    <t>Poultry and Eggs</t>
  </si>
  <si>
    <t>Grains and Legumes</t>
  </si>
  <si>
    <t>Timber Processing</t>
  </si>
  <si>
    <t>Sawmills</t>
  </si>
  <si>
    <t>Plywood and Veneer Mills</t>
  </si>
  <si>
    <t>Pulp and Paper Mills</t>
  </si>
  <si>
    <t>Pole Peeler and Treatment Plants</t>
  </si>
  <si>
    <t>Wood Distillation</t>
  </si>
  <si>
    <t>Log Home Prefabrication</t>
  </si>
  <si>
    <t>Woodyards</t>
  </si>
  <si>
    <t>Mineral Processing</t>
  </si>
  <si>
    <t>Clays</t>
  </si>
  <si>
    <t>Phosphate</t>
  </si>
  <si>
    <t>Limerock</t>
  </si>
  <si>
    <t>Magnesia</t>
  </si>
  <si>
    <t>Heavy Minerals</t>
  </si>
  <si>
    <t>Oil and Gas Processing</t>
  </si>
  <si>
    <t>Gasoline</t>
  </si>
  <si>
    <t>Jet Fuel</t>
  </si>
  <si>
    <t>Fuel Oil</t>
  </si>
  <si>
    <t>Asphalt</t>
  </si>
  <si>
    <t>Other Light Industrial</t>
  </si>
  <si>
    <t>Boat Building and Repair</t>
  </si>
  <si>
    <t>Electronics Industry</t>
  </si>
  <si>
    <t>Furniture Manufacturers</t>
  </si>
  <si>
    <t>Aircraft Building and Repair</t>
  </si>
  <si>
    <t>Container Manufacturers (Cans, bottles, etc.)</t>
  </si>
  <si>
    <t>Mobile Home Manufacturers</t>
  </si>
  <si>
    <t>Other Heavy Industrial</t>
  </si>
  <si>
    <t>Ship Building and Repair</t>
  </si>
  <si>
    <t>Pre-stressed Concrete Plants</t>
  </si>
  <si>
    <t>Metal Fabrication Plants</t>
  </si>
  <si>
    <t>Cement Plants</t>
  </si>
  <si>
    <t>Industrial Under Construction</t>
  </si>
  <si>
    <t>Strip Mines</t>
  </si>
  <si>
    <t>Peat</t>
  </si>
  <si>
    <t>Sand and Gravel Pits</t>
  </si>
  <si>
    <t>Rock Quarries</t>
  </si>
  <si>
    <t>Dolomite</t>
  </si>
  <si>
    <t>Oil and Gas Fields</t>
  </si>
  <si>
    <t>Natural Gas</t>
  </si>
  <si>
    <t>Reclaimed Land</t>
  </si>
  <si>
    <t>Holding Ponds</t>
  </si>
  <si>
    <t>Universities or Colleges</t>
  </si>
  <si>
    <t>Vocational Schools</t>
  </si>
  <si>
    <t>High Schools</t>
  </si>
  <si>
    <t>Middle Schools</t>
  </si>
  <si>
    <t>Elementary Schools</t>
  </si>
  <si>
    <t>Religious</t>
  </si>
  <si>
    <t>Parochial Schools</t>
  </si>
  <si>
    <t>Churches/Synagogues Only</t>
  </si>
  <si>
    <t>Military</t>
  </si>
  <si>
    <t>Air Force Installation</t>
  </si>
  <si>
    <t>Army Installations</t>
  </si>
  <si>
    <t>Navy Installations</t>
  </si>
  <si>
    <t>Marines Installations</t>
  </si>
  <si>
    <t>Coast Guard Installations</t>
  </si>
  <si>
    <t>National Guard Installations</t>
  </si>
  <si>
    <t>Medical and Health Care</t>
  </si>
  <si>
    <t>Hospitals</t>
  </si>
  <si>
    <t>Nursing Homes and/or Convalescent Centers</t>
  </si>
  <si>
    <t>Clinics</t>
  </si>
  <si>
    <t>Governmental</t>
  </si>
  <si>
    <t>City Halls</t>
  </si>
  <si>
    <t>Courthouses</t>
  </si>
  <si>
    <t>Police Stations</t>
  </si>
  <si>
    <t>Fire Stations</t>
  </si>
  <si>
    <t>Office Buildings</t>
  </si>
  <si>
    <t>Maintenance Yards</t>
  </si>
  <si>
    <t>Post Offices</t>
  </si>
  <si>
    <t>State Prisons</t>
  </si>
  <si>
    <t>Federal Prisons</t>
  </si>
  <si>
    <t>Juvenile Centers</t>
  </si>
  <si>
    <t>Road Prisons</t>
  </si>
  <si>
    <t>Municipal Prisons</t>
  </si>
  <si>
    <t>Other Institutional</t>
  </si>
  <si>
    <t>Commercial Child Care</t>
  </si>
  <si>
    <t>Institutional Under Construction</t>
  </si>
  <si>
    <t>Swimming Beach</t>
  </si>
  <si>
    <t>Race Tracks</t>
  </si>
  <si>
    <t>Automobile Tracks</t>
  </si>
  <si>
    <t>Horse Tracks</t>
  </si>
  <si>
    <t>Dog Tracks</t>
  </si>
  <si>
    <t>Marinas and Fish Camps</t>
  </si>
  <si>
    <t>Marinas (Basins)</t>
  </si>
  <si>
    <t>Fish Camps</t>
  </si>
  <si>
    <t>Parks and Zoos</t>
  </si>
  <si>
    <t>City Parks</t>
  </si>
  <si>
    <t>Zoos</t>
  </si>
  <si>
    <t>Community Recreational Facilities</t>
  </si>
  <si>
    <t>Baseball</t>
  </si>
  <si>
    <t>Basketball</t>
  </si>
  <si>
    <t>Football/Soccer</t>
  </si>
  <si>
    <t>Tennis</t>
  </si>
  <si>
    <t>Stadiums &lt;Those facilities not associated with high schools, colleges or universities&gt;</t>
  </si>
  <si>
    <t>Historical Sites</t>
  </si>
  <si>
    <t>Prehistoric</t>
  </si>
  <si>
    <t>Historic</t>
  </si>
  <si>
    <t>Other Recreational</t>
  </si>
  <si>
    <t>Riding Stables</t>
  </si>
  <si>
    <t>Go-Cart Tracks</t>
  </si>
  <si>
    <t>Skeet Ranges</t>
  </si>
  <si>
    <t>Rifle and/or Pistol Ranges</t>
  </si>
  <si>
    <t>Golf Driving Ranges</t>
  </si>
  <si>
    <t>Undeveloped Land within Urban Areas</t>
  </si>
  <si>
    <t>Inactive Land with street pattern but without structures</t>
  </si>
  <si>
    <t>Urban Land in transition without positive indicators of intended activity</t>
  </si>
  <si>
    <t>Other Open Land</t>
  </si>
  <si>
    <t>AGRICULTURE</t>
  </si>
  <si>
    <t>Cropland and Pastureland</t>
  </si>
  <si>
    <t>Corn</t>
  </si>
  <si>
    <t>Tomatoes</t>
  </si>
  <si>
    <t>Potatoes</t>
  </si>
  <si>
    <t>Beans</t>
  </si>
  <si>
    <t>Peanuts</t>
  </si>
  <si>
    <t>Soybeans</t>
  </si>
  <si>
    <t>Strawberries</t>
  </si>
  <si>
    <t>Tobacco</t>
  </si>
  <si>
    <t>Field Crops</t>
  </si>
  <si>
    <t>Wheat</t>
  </si>
  <si>
    <t>Oats</t>
  </si>
  <si>
    <t>Hay</t>
  </si>
  <si>
    <t>Watermelons</t>
  </si>
  <si>
    <t>Grasses</t>
  </si>
  <si>
    <t>Tree Crops</t>
  </si>
  <si>
    <t>Oranges</t>
  </si>
  <si>
    <t>Grapefruits</t>
  </si>
  <si>
    <t>Tangerines</t>
  </si>
  <si>
    <t>Peaches</t>
  </si>
  <si>
    <t>Mangos</t>
  </si>
  <si>
    <t>Avocados</t>
  </si>
  <si>
    <t>Pecans</t>
  </si>
  <si>
    <t>Abandoned Groves</t>
  </si>
  <si>
    <t>Feeding Operations</t>
  </si>
  <si>
    <t>Cattle Feeding Operations</t>
  </si>
  <si>
    <t>Poultry Feeding Operations</t>
  </si>
  <si>
    <t>Swine Feeding Operations</t>
  </si>
  <si>
    <t>Nurseries and Vineyards</t>
  </si>
  <si>
    <t>Tree Nurseries</t>
  </si>
  <si>
    <t>Pot Nurseries</t>
  </si>
  <si>
    <t>Field Nurseries</t>
  </si>
  <si>
    <t>Vineyards</t>
  </si>
  <si>
    <t>Floriculture</t>
  </si>
  <si>
    <t>Timber Nurseries</t>
  </si>
  <si>
    <t>Horse Farms</t>
  </si>
  <si>
    <t>Kennels</t>
  </si>
  <si>
    <t>Other Open Lands &lt;Rural&gt;</t>
  </si>
  <si>
    <t>Fallow Crop Land</t>
  </si>
  <si>
    <t>RANGELAND</t>
  </si>
  <si>
    <t>Shrub and Brushland</t>
  </si>
  <si>
    <t>Class 1 - less than 25% ground cover (excluding grasses)</t>
  </si>
  <si>
    <t>Class 2 - 26 to 50% ground cover</t>
  </si>
  <si>
    <t>Class 3 - 51 to 75% ground cover</t>
  </si>
  <si>
    <t>Class 4 - greater than 75% ground cover</t>
  </si>
  <si>
    <t>Other Shrubs and Brush</t>
  </si>
  <si>
    <t>UPLAND FORESTS</t>
  </si>
  <si>
    <t>Class 1 - 10 to 30% crown closure</t>
  </si>
  <si>
    <t>Class 2 - 31 to 50% crown closure</t>
  </si>
  <si>
    <t>Class 3 - 51 to 70% crown closure</t>
  </si>
  <si>
    <t>Class 4 - greater than 70% crown closure</t>
  </si>
  <si>
    <t>Upland Coniferous Forests</t>
  </si>
  <si>
    <t>Longleaf Pine - Xeric Oak</t>
  </si>
  <si>
    <t>Mixed Pine</t>
  </si>
  <si>
    <t>Other Pines</t>
  </si>
  <si>
    <t>Upland Hardwood Forests</t>
  </si>
  <si>
    <t>Xeric Oak</t>
  </si>
  <si>
    <t>Oak - Pine - Hickory</t>
  </si>
  <si>
    <t>Temperate Hardwoods</t>
  </si>
  <si>
    <t>Tropical Hardwoods</t>
  </si>
  <si>
    <t>Wax Myrtle - Willow</t>
  </si>
  <si>
    <t>Upland Hardwood Forests, Continued</t>
  </si>
  <si>
    <t>Beech - Magnolia</t>
  </si>
  <si>
    <t>Sand Live Oak</t>
  </si>
  <si>
    <t>Western Everglades Hardwoods</t>
  </si>
  <si>
    <t>Hardwood - Coniferous Mixed</t>
  </si>
  <si>
    <t>Dead Trees</t>
  </si>
  <si>
    <t>Upland Scrub, Pine and Hardwoods</t>
  </si>
  <si>
    <t>Australian Pines</t>
  </si>
  <si>
    <t>Mixed Hardwoods</t>
  </si>
  <si>
    <t>Other Hardwoods</t>
  </si>
  <si>
    <t>Tree Plantations</t>
  </si>
  <si>
    <t>Coniferous Plantations</t>
  </si>
  <si>
    <t>Sand Pine Plantations</t>
  </si>
  <si>
    <t>Christmas Tree Plantations</t>
  </si>
  <si>
    <t>Eucalyptus Plantations</t>
  </si>
  <si>
    <t>Forest Regeneration Areas</t>
  </si>
  <si>
    <t>Experimental Tree Plots</t>
  </si>
  <si>
    <t>Seed Plantations</t>
  </si>
  <si>
    <t>WATER</t>
  </si>
  <si>
    <t>Streams and Waterways</t>
  </si>
  <si>
    <t>Lakes larger than 500 acres (202 hectares)</t>
  </si>
  <si>
    <t>Lakes larger than 100 acres (40 hectares)</t>
  </si>
  <si>
    <t>Lakes larger than 10 acres (4 hectares) but less than 100 acres</t>
  </si>
  <si>
    <t>Lakes less than 10 acres (4 hectares) which are dominant features.</t>
  </si>
  <si>
    <t>Reservoirs larger than 500 acres (202 hectares)</t>
  </si>
  <si>
    <t>Reservoirs larger than 100 acres (40 hectares) but less than 500 acres</t>
  </si>
  <si>
    <t>Reservoirs larger than 10 acres (4 hectares) but less than 100 acres</t>
  </si>
  <si>
    <t>Reservoirs less than 10 acres (4 hectares) which are dominant features</t>
  </si>
  <si>
    <t>Bays and Estuaries</t>
  </si>
  <si>
    <t>Embayments opening directly into the Gulf of Mexico or the Atlantic Ocean</t>
  </si>
  <si>
    <t>Embayments not opening directly into the Gulf of Mexico or the Atlantic Ocean</t>
  </si>
  <si>
    <t>Major Springs</t>
  </si>
  <si>
    <t>Major Bodies of Water</t>
  </si>
  <si>
    <t>Atlantic Ocean</t>
  </si>
  <si>
    <t>Gulf of Mexico</t>
  </si>
  <si>
    <t>WETLANDS</t>
  </si>
  <si>
    <t>Wetland Hardwood Forests</t>
  </si>
  <si>
    <t>Bay Swamps</t>
  </si>
  <si>
    <t>Mangrove Swamps</t>
  </si>
  <si>
    <t>Gum Swamps</t>
  </si>
  <si>
    <t>Titi Swamps</t>
  </si>
  <si>
    <t>Streams and Lake Swamps (Bottomland)</t>
  </si>
  <si>
    <t>Inland Ponds and Sloughs</t>
  </si>
  <si>
    <t>Willow and Elderberry</t>
  </si>
  <si>
    <t>Exotic Wetland Hardwoods</t>
  </si>
  <si>
    <t>Wetland Coniferous Forests</t>
  </si>
  <si>
    <t>Pond Pine</t>
  </si>
  <si>
    <t>Atlantic White Cedar</t>
  </si>
  <si>
    <t>Hydric Pine Flatwoods</t>
  </si>
  <si>
    <t>Hydric Pine Savanna</t>
  </si>
  <si>
    <t>Slash Pine Swamp Forest</t>
  </si>
  <si>
    <t>Wetland Shrub</t>
  </si>
  <si>
    <t>Vegetated Non-Forested Wetlands</t>
  </si>
  <si>
    <t>Sawgrass</t>
  </si>
  <si>
    <t>Cattail</t>
  </si>
  <si>
    <t>Spike Rush</t>
  </si>
  <si>
    <t>Maidencane</t>
  </si>
  <si>
    <t>Dog fennel and low marsh grasses</t>
  </si>
  <si>
    <t>Arrowroot</t>
  </si>
  <si>
    <t>Freshwater Marsh with shrubs, brushes, and vines</t>
  </si>
  <si>
    <t>Giant Cutgrass</t>
  </si>
  <si>
    <t>Saltwater Marshes</t>
  </si>
  <si>
    <t>Cordgrass</t>
  </si>
  <si>
    <t>Needlerush</t>
  </si>
  <si>
    <t>Emergent Aquatic Vegetation</t>
  </si>
  <si>
    <t>Water Lettuce</t>
  </si>
  <si>
    <t>Spatterdock</t>
  </si>
  <si>
    <t>Water Hyacinth</t>
  </si>
  <si>
    <t>Duckweed</t>
  </si>
  <si>
    <t>Water Lily</t>
  </si>
  <si>
    <t>Submergent Aquatic Vegetation</t>
  </si>
  <si>
    <t>Hydrilla</t>
  </si>
  <si>
    <t>Treeless Hydric Savanna</t>
  </si>
  <si>
    <t>Non-Vegetated</t>
  </si>
  <si>
    <t>Tidal Flats</t>
  </si>
  <si>
    <t>Shorelines</t>
  </si>
  <si>
    <t>Intermittent Ponds</t>
  </si>
  <si>
    <t>Oyster Bars</t>
  </si>
  <si>
    <t>BARREN LAND</t>
  </si>
  <si>
    <t>Beaches Other Than Swimming Beaches</t>
  </si>
  <si>
    <t>Sand Other Than Beaches</t>
  </si>
  <si>
    <t>Exposed Rock</t>
  </si>
  <si>
    <t>Exposed Rock with Marsh Grasses</t>
  </si>
  <si>
    <t>Disturbed Land</t>
  </si>
  <si>
    <t>Rural land in transition without positive indicators of intended activity</t>
  </si>
  <si>
    <t>Borrow Areas</t>
  </si>
  <si>
    <t>Spoil Areas</t>
  </si>
  <si>
    <t>Fill Areas &lt;Highways-Railways&gt;</t>
  </si>
  <si>
    <t>Burned Areas</t>
  </si>
  <si>
    <t>Abandoned Railways</t>
  </si>
  <si>
    <t>Dikes and Levees</t>
  </si>
  <si>
    <t>TRANSPORTATION, COMMUNICATION AND UTILITIES</t>
  </si>
  <si>
    <t>Commercial</t>
  </si>
  <si>
    <t>General Aviation</t>
  </si>
  <si>
    <t>Private</t>
  </si>
  <si>
    <t>Abandoned</t>
  </si>
  <si>
    <t>Railroads</t>
  </si>
  <si>
    <t>Holding and Trans-shipment Yards</t>
  </si>
  <si>
    <t>Repair Facilities</t>
  </si>
  <si>
    <t>Associated Buildings</t>
  </si>
  <si>
    <t>Bus and Truck Terminals</t>
  </si>
  <si>
    <t>Bus (Commercial)</t>
  </si>
  <si>
    <t>Bus (Government, schools, city service)</t>
  </si>
  <si>
    <t>Truck Terminals</t>
  </si>
  <si>
    <t>Roads and Highways</t>
  </si>
  <si>
    <t>Limited Access (Interstate system)</t>
  </si>
  <si>
    <t>Divided Highways (Federal-State)</t>
  </si>
  <si>
    <t>Two-Lane Highways (State)</t>
  </si>
  <si>
    <t>County Maintained</t>
  </si>
  <si>
    <t>Graded and Drained</t>
  </si>
  <si>
    <t>Primitive/Trails</t>
  </si>
  <si>
    <t>Port Facilities</t>
  </si>
  <si>
    <t>Wharves</t>
  </si>
  <si>
    <t>Piers</t>
  </si>
  <si>
    <t>Terminals (Cargo)</t>
  </si>
  <si>
    <t>Terminals (Passenger)</t>
  </si>
  <si>
    <t>Shipyards (Building-Fabrication)</t>
  </si>
  <si>
    <t>Ship Chandlers</t>
  </si>
  <si>
    <t>Port Administration and Port Services</t>
  </si>
  <si>
    <t>Facilities Under Construction</t>
  </si>
  <si>
    <t>Canals and Locks</t>
  </si>
  <si>
    <t>Locks</t>
  </si>
  <si>
    <t>Power Supply Buildings</t>
  </si>
  <si>
    <t>Oil, Water or Gas Long Distance Transmission Lines</t>
  </si>
  <si>
    <t>Pipe Lines</t>
  </si>
  <si>
    <t>Pump Stations</t>
  </si>
  <si>
    <t>Auto Parking Facilities &lt;When not directly related to other land use&gt;</t>
  </si>
  <si>
    <t>Transportation Facilities Under Construction</t>
  </si>
  <si>
    <t>Highways</t>
  </si>
  <si>
    <t>Transmission Towers</t>
  </si>
  <si>
    <t>Microwave</t>
  </si>
  <si>
    <t>Radio/Television</t>
  </si>
  <si>
    <t>Antenna Farms</t>
  </si>
  <si>
    <t>Navigational Systems (i.e., Loran, ILS)</t>
  </si>
  <si>
    <t>Communication Facilities</t>
  </si>
  <si>
    <t>Telephone</t>
  </si>
  <si>
    <t>Radio</t>
  </si>
  <si>
    <t>Television</t>
  </si>
  <si>
    <t>Communication Facilities under Construction</t>
  </si>
  <si>
    <t>Thermal</t>
  </si>
  <si>
    <t>Gas Turbine</t>
  </si>
  <si>
    <t>Nuclear</t>
  </si>
  <si>
    <t>Hydro</t>
  </si>
  <si>
    <t>Sub-Stations</t>
  </si>
  <si>
    <t>Electrical Power Transmission Lines</t>
  </si>
  <si>
    <t>Trunk</t>
  </si>
  <si>
    <t>Feeder</t>
  </si>
  <si>
    <t>Water Supply Plants</t>
  </si>
  <si>
    <t>Treatment Plants</t>
  </si>
  <si>
    <t>Settling Plants</t>
  </si>
  <si>
    <t>Water Tanks</t>
  </si>
  <si>
    <t>Well Fields</t>
  </si>
  <si>
    <t>Pumping Stations</t>
  </si>
  <si>
    <t>Sewage Treatment</t>
  </si>
  <si>
    <t>Lift Stations</t>
  </si>
  <si>
    <t>Aeration Fields</t>
  </si>
  <si>
    <t>Utilities Under Construction</t>
  </si>
  <si>
    <t>SPECIAL CLASSIFICATIONS</t>
  </si>
  <si>
    <t>Vegetation</t>
  </si>
  <si>
    <t>Sea Grass</t>
  </si>
  <si>
    <t>Sea Grass, Sparse - Medium</t>
  </si>
  <si>
    <t>Sea Grass, Dense</t>
  </si>
  <si>
    <t>Sea Grass, Patchy</t>
  </si>
  <si>
    <t>A/D</t>
  </si>
  <si>
    <t>B/D</t>
  </si>
  <si>
    <t>C/D</t>
  </si>
  <si>
    <t>?</t>
  </si>
  <si>
    <t>Definition</t>
  </si>
  <si>
    <t>Basins 4 5 6</t>
  </si>
  <si>
    <t>North Fork</t>
  </si>
  <si>
    <t>South Fork</t>
  </si>
  <si>
    <t>Rainfall
(inches)</t>
  </si>
  <si>
    <t>Subbasin</t>
  </si>
  <si>
    <t>Hydrogp</t>
  </si>
  <si>
    <t>LU</t>
  </si>
  <si>
    <t>Agriculture</t>
  </si>
  <si>
    <t>Troup-Indiantown WCD</t>
  </si>
  <si>
    <t>Pal Mar WCD</t>
  </si>
  <si>
    <t>Estimated Concentration (mg/L)</t>
  </si>
  <si>
    <t>Target Concentration (mg/L)</t>
  </si>
  <si>
    <t>Reduction Required (%)</t>
  </si>
  <si>
    <t>Estimated load per acre (lbs/acre)</t>
  </si>
  <si>
    <t>Target Load per acre (lbs/acre)</t>
  </si>
  <si>
    <t>Port St Lucie MS4</t>
  </si>
  <si>
    <t>Stuart MS4</t>
  </si>
  <si>
    <t>FDOT</t>
  </si>
  <si>
    <t>% Reduction</t>
  </si>
  <si>
    <t>Martin Co MS4</t>
  </si>
  <si>
    <t>Managed Lands</t>
  </si>
  <si>
    <t>Martin Co</t>
  </si>
  <si>
    <t>Turnpike</t>
  </si>
  <si>
    <t>Southern Grove</t>
  </si>
  <si>
    <t>Tradition</t>
  </si>
  <si>
    <t>Okeechobee Co</t>
  </si>
  <si>
    <t>St Lucie Co</t>
  </si>
  <si>
    <t>North St Lucie River WCD</t>
  </si>
  <si>
    <t>Copper Creek</t>
  </si>
  <si>
    <t>St Lucie Co MS4</t>
  </si>
  <si>
    <t>Verano</t>
  </si>
  <si>
    <t>Hobe St Lucie Cons District</t>
  </si>
  <si>
    <t>Ft Pierce</t>
  </si>
  <si>
    <t>Sewalls Pt</t>
  </si>
  <si>
    <t>TP Add
Lbs/acre</t>
  </si>
  <si>
    <t>Baseflow
(feet)</t>
  </si>
  <si>
    <t>Base</t>
  </si>
  <si>
    <t>This Version</t>
  </si>
  <si>
    <t>Entity</t>
  </si>
  <si>
    <t>TN Load (lbs/yr)</t>
  </si>
  <si>
    <t>Allocation:  Target TN Load (lbs/yr)</t>
  </si>
  <si>
    <t>Required TN Reductions (lbs/yr)</t>
  </si>
  <si>
    <t>TP Load (lbs/yr)</t>
  </si>
  <si>
    <t>Allocation:  Target TP Load (lbs/yr)</t>
  </si>
  <si>
    <t>Required TP Reductions (lbs/yr)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</si>
</sst>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0_);_(* \(#,##0.000\);_(* &quot;-&quot;??_);_(@_)"/>
    <numFmt numFmtId="165" formatCode="_(* #,##0_);_(* \(#,##0\);_(* &quot;-&quot;??_);_(@_)"/>
    <numFmt numFmtId="166" formatCode="_(* #,##0.0000_);_(* \(#,##0.0000\);_(* &quot;-&quot;??_);_(@_)"/>
    <numFmt numFmtId="167" formatCode="0.0000"/>
    <numFmt numFmtId="168" formatCode="_(* #,##0.0_);_(* \(#,##0.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center"/>
    </xf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0" fontId="0" fillId="0" borderId="1" xfId="0" applyBorder="1"/>
    <xf numFmtId="165" fontId="0" fillId="0" borderId="1" xfId="1" applyNumberFormat="1" applyFont="1" applyBorder="1"/>
    <xf numFmtId="43" fontId="0" fillId="0" borderId="1" xfId="1" applyFont="1" applyBorder="1"/>
    <xf numFmtId="43" fontId="0" fillId="0" borderId="1" xfId="0" applyNumberFormat="1" applyBorder="1"/>
    <xf numFmtId="164" fontId="0" fillId="0" borderId="1" xfId="1" applyNumberFormat="1" applyFont="1" applyBorder="1"/>
    <xf numFmtId="165" fontId="0" fillId="0" borderId="1" xfId="0" applyNumberFormat="1" applyBorder="1"/>
    <xf numFmtId="0" fontId="0" fillId="0" borderId="1" xfId="0" applyBorder="1" applyAlignment="1">
      <alignment horizontal="center"/>
    </xf>
    <xf numFmtId="43" fontId="0" fillId="0" borderId="1" xfId="1" applyFont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9" fontId="0" fillId="0" borderId="1" xfId="2" applyFont="1" applyBorder="1"/>
    <xf numFmtId="0" fontId="0" fillId="0" borderId="0" xfId="0" applyAlignment="1">
      <alignment horizontal="centerContinuous"/>
    </xf>
    <xf numFmtId="164" fontId="0" fillId="0" borderId="0" xfId="1" applyNumberFormat="1" applyFont="1" applyBorder="1"/>
    <xf numFmtId="0" fontId="0" fillId="0" borderId="0" xfId="0" applyBorder="1"/>
    <xf numFmtId="9" fontId="0" fillId="0" borderId="0" xfId="2" applyFont="1" applyBorder="1"/>
    <xf numFmtId="166" fontId="0" fillId="0" borderId="0" xfId="1" applyNumberFormat="1" applyFont="1"/>
    <xf numFmtId="166" fontId="0" fillId="0" borderId="2" xfId="1" applyNumberFormat="1" applyFont="1" applyFill="1" applyBorder="1"/>
    <xf numFmtId="166" fontId="0" fillId="0" borderId="2" xfId="1" applyNumberFormat="1" applyFont="1" applyBorder="1"/>
    <xf numFmtId="165" fontId="0" fillId="0" borderId="0" xfId="0" applyNumberFormat="1"/>
    <xf numFmtId="0" fontId="0" fillId="0" borderId="0" xfId="0" applyAlignment="1">
      <alignment wrapText="1"/>
    </xf>
    <xf numFmtId="43" fontId="0" fillId="0" borderId="1" xfId="1" applyNumberFormat="1" applyFont="1" applyBorder="1"/>
    <xf numFmtId="0" fontId="0" fillId="0" borderId="0" xfId="0" applyFill="1" applyBorder="1" applyAlignment="1">
      <alignment horizontal="center" wrapText="1"/>
    </xf>
    <xf numFmtId="0" fontId="0" fillId="0" borderId="0" xfId="0" applyAlignment="1">
      <alignment horizontal="left"/>
    </xf>
    <xf numFmtId="168" fontId="0" fillId="0" borderId="1" xfId="1" applyNumberFormat="1" applyFont="1" applyBorder="1"/>
    <xf numFmtId="166" fontId="0" fillId="0" borderId="0" xfId="1" applyNumberFormat="1" applyFont="1" applyFill="1" applyBorder="1"/>
    <xf numFmtId="0" fontId="0" fillId="0" borderId="1" xfId="0" applyFill="1" applyBorder="1"/>
    <xf numFmtId="0" fontId="2" fillId="0" borderId="0" xfId="0" applyFont="1"/>
    <xf numFmtId="43" fontId="0" fillId="0" borderId="0" xfId="0" applyNumberFormat="1"/>
    <xf numFmtId="43" fontId="0" fillId="0" borderId="0" xfId="0" applyNumberFormat="1" applyFill="1"/>
    <xf numFmtId="165" fontId="0" fillId="0" borderId="0" xfId="1" applyNumberFormat="1" applyFont="1" applyFill="1"/>
    <xf numFmtId="168" fontId="2" fillId="0" borderId="0" xfId="0" applyNumberFormat="1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9" fontId="0" fillId="0" borderId="1" xfId="2" applyFont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43" fontId="2" fillId="2" borderId="1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5" fontId="2" fillId="2" borderId="1" xfId="1" applyNumberFormat="1" applyFont="1" applyFill="1" applyBorder="1" applyAlignment="1">
      <alignment horizontal="center" wrapText="1"/>
    </xf>
    <xf numFmtId="168" fontId="2" fillId="2" borderId="1" xfId="1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Continuous"/>
    </xf>
    <xf numFmtId="165" fontId="2" fillId="2" borderId="1" xfId="0" applyNumberFormat="1" applyFont="1" applyFill="1" applyBorder="1"/>
    <xf numFmtId="164" fontId="0" fillId="0" borderId="1" xfId="0" applyNumberFormat="1" applyBorder="1" applyAlignment="1">
      <alignment horizontal="center"/>
    </xf>
    <xf numFmtId="165" fontId="0" fillId="0" borderId="1" xfId="1" applyNumberFormat="1" applyFont="1" applyFill="1" applyBorder="1"/>
    <xf numFmtId="0" fontId="0" fillId="0" borderId="0" xfId="0" applyFill="1"/>
    <xf numFmtId="9" fontId="1" fillId="0" borderId="0" xfId="2" applyFont="1" applyBorder="1"/>
    <xf numFmtId="0" fontId="2" fillId="2" borderId="3" xfId="0" applyFont="1" applyFill="1" applyBorder="1" applyAlignment="1">
      <alignment horizontal="centerContinuous"/>
    </xf>
    <xf numFmtId="43" fontId="0" fillId="0" borderId="1" xfId="1" applyFont="1" applyFill="1" applyBorder="1"/>
    <xf numFmtId="164" fontId="3" fillId="0" borderId="1" xfId="1" applyNumberFormat="1" applyFont="1" applyFill="1" applyBorder="1"/>
    <xf numFmtId="165" fontId="2" fillId="2" borderId="1" xfId="1" applyNumberFormat="1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0" xfId="0" applyFont="1" applyFill="1" applyAlignment="1">
      <alignment horizontal="centerContinuous"/>
    </xf>
    <xf numFmtId="43" fontId="2" fillId="2" borderId="0" xfId="1" applyFont="1" applyFill="1" applyAlignment="1">
      <alignment horizontal="centerContinuous"/>
    </xf>
    <xf numFmtId="164" fontId="2" fillId="2" borderId="0" xfId="1" applyNumberFormat="1" applyFont="1" applyFill="1" applyAlignment="1">
      <alignment horizontal="centerContinuous"/>
    </xf>
    <xf numFmtId="43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2" fillId="2" borderId="0" xfId="0" applyFont="1" applyFill="1"/>
    <xf numFmtId="43" fontId="2" fillId="2" borderId="0" xfId="1" applyFont="1" applyFill="1"/>
    <xf numFmtId="164" fontId="2" fillId="2" borderId="0" xfId="1" applyNumberFormat="1" applyFont="1" applyFill="1"/>
    <xf numFmtId="166" fontId="2" fillId="2" borderId="1" xfId="1" applyNumberFormat="1" applyFont="1" applyFill="1" applyBorder="1" applyAlignment="1">
      <alignment horizontal="centerContinuous"/>
    </xf>
    <xf numFmtId="43" fontId="2" fillId="2" borderId="1" xfId="1" applyFont="1" applyFill="1" applyBorder="1"/>
    <xf numFmtId="164" fontId="2" fillId="2" borderId="1" xfId="1" applyNumberFormat="1" applyFont="1" applyFill="1" applyBorder="1"/>
    <xf numFmtId="167" fontId="2" fillId="2" borderId="1" xfId="0" applyNumberFormat="1" applyFont="1" applyFill="1" applyBorder="1"/>
    <xf numFmtId="166" fontId="2" fillId="2" borderId="1" xfId="1" applyNumberFormat="1" applyFont="1" applyFill="1" applyBorder="1"/>
    <xf numFmtId="0" fontId="2" fillId="3" borderId="1" xfId="0" applyFont="1" applyFill="1" applyBorder="1" applyAlignment="1">
      <alignment wrapText="1"/>
    </xf>
    <xf numFmtId="0" fontId="0" fillId="3" borderId="3" xfId="0" applyFont="1" applyFill="1" applyBorder="1" applyAlignment="1">
      <alignment horizontal="centerContinuous"/>
    </xf>
    <xf numFmtId="0" fontId="2" fillId="3" borderId="1" xfId="0" applyFont="1" applyFill="1" applyBorder="1"/>
    <xf numFmtId="41" fontId="0" fillId="0" borderId="0" xfId="2" applyNumberFormat="1" applyFont="1"/>
    <xf numFmtId="41" fontId="0" fillId="0" borderId="0" xfId="0" applyNumberFormat="1"/>
    <xf numFmtId="41" fontId="1" fillId="3" borderId="5" xfId="2" applyNumberFormat="1" applyFont="1" applyFill="1" applyBorder="1" applyAlignment="1">
      <alignment horizontal="centerContinuous"/>
    </xf>
    <xf numFmtId="41" fontId="0" fillId="3" borderId="5" xfId="0" applyNumberFormat="1" applyFont="1" applyFill="1" applyBorder="1" applyAlignment="1">
      <alignment horizontal="centerContinuous"/>
    </xf>
    <xf numFmtId="41" fontId="0" fillId="3" borderId="4" xfId="0" applyNumberFormat="1" applyFont="1" applyFill="1" applyBorder="1" applyAlignment="1">
      <alignment horizontal="centerContinuous"/>
    </xf>
    <xf numFmtId="41" fontId="2" fillId="3" borderId="1" xfId="2" applyNumberFormat="1" applyFont="1" applyFill="1" applyBorder="1" applyAlignment="1">
      <alignment horizontal="center" wrapText="1"/>
    </xf>
    <xf numFmtId="41" fontId="2" fillId="3" borderId="1" xfId="0" applyNumberFormat="1" applyFont="1" applyFill="1" applyBorder="1" applyAlignment="1">
      <alignment horizontal="center" wrapText="1"/>
    </xf>
    <xf numFmtId="41" fontId="0" fillId="0" borderId="1" xfId="2" applyNumberFormat="1" applyFont="1" applyBorder="1"/>
    <xf numFmtId="41" fontId="0" fillId="0" borderId="1" xfId="0" applyNumberFormat="1" applyBorder="1"/>
    <xf numFmtId="41" fontId="2" fillId="3" borderId="1" xfId="2" applyNumberFormat="1" applyFont="1" applyFill="1" applyBorder="1"/>
    <xf numFmtId="41" fontId="2" fillId="3" borderId="1" xfId="0" applyNumberFormat="1" applyFont="1" applyFill="1" applyBorder="1"/>
    <xf numFmtId="41" fontId="0" fillId="0" borderId="1" xfId="2" applyNumberFormat="1" applyFont="1" applyBorder="1" applyAlignment="1">
      <alignment horizontal="right"/>
    </xf>
    <xf numFmtId="0" fontId="2" fillId="3" borderId="3" xfId="0" applyFont="1" applyFill="1" applyBorder="1" applyAlignment="1">
      <alignment horizontal="centerContinuous"/>
    </xf>
    <xf numFmtId="0" fontId="2" fillId="3" borderId="5" xfId="0" applyFont="1" applyFill="1" applyBorder="1" applyAlignment="1">
      <alignment horizontal="centerContinuous"/>
    </xf>
    <xf numFmtId="0" fontId="0" fillId="3" borderId="4" xfId="0" applyFill="1" applyBorder="1" applyAlignment="1">
      <alignment horizontal="centerContinuous"/>
    </xf>
    <xf numFmtId="9" fontId="0" fillId="0" borderId="1" xfId="1" applyNumberFormat="1" applyFont="1" applyFill="1" applyBorder="1"/>
    <xf numFmtId="165" fontId="2" fillId="3" borderId="1" xfId="1" applyNumberFormat="1" applyFont="1" applyFill="1" applyBorder="1"/>
    <xf numFmtId="9" fontId="2" fillId="3" borderId="1" xfId="1" applyNumberFormat="1" applyFont="1" applyFill="1" applyBorder="1"/>
  </cellXfs>
  <cellStyles count="1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  <cellStyle name="Percent" xfId="2" builtinId="5"/>
  </cellStyles>
  <dxfs count="5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sharedStrings" Target="sharedStrings.xml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showGridLines="0" workbookViewId="0">
      <pane ySplit="1" topLeftCell="A2" activePane="bottomLeft" state="frozen"/>
      <selection pane="bottomLeft" activeCell="D38" sqref="D38"/>
    </sheetView>
  </sheetViews>
  <sheetFormatPr baseColWidth="10" defaultColWidth="8.83203125" defaultRowHeight="14" x14ac:dyDescent="0"/>
  <cols>
    <col min="2" max="2" width="32" bestFit="1" customWidth="1"/>
    <col min="4" max="4" width="45.83203125" bestFit="1" customWidth="1"/>
    <col min="5" max="5" width="54.83203125" bestFit="1" customWidth="1"/>
  </cols>
  <sheetData>
    <row r="1" spans="1:5">
      <c r="A1" s="5" t="s">
        <v>0</v>
      </c>
      <c r="B1" s="5" t="s">
        <v>7</v>
      </c>
      <c r="C1" s="5" t="s">
        <v>0</v>
      </c>
      <c r="D1" s="5" t="s">
        <v>8</v>
      </c>
      <c r="E1" s="5" t="s">
        <v>595</v>
      </c>
    </row>
    <row r="2" spans="1:5">
      <c r="A2" s="5">
        <v>1110</v>
      </c>
      <c r="B2" s="5" t="s">
        <v>9</v>
      </c>
      <c r="C2" s="5">
        <v>1110</v>
      </c>
      <c r="D2" s="5" t="s">
        <v>10</v>
      </c>
      <c r="E2" s="5" t="s">
        <v>11</v>
      </c>
    </row>
    <row r="3" spans="1:5">
      <c r="A3" s="5">
        <v>1120</v>
      </c>
      <c r="B3" s="5" t="s">
        <v>9</v>
      </c>
      <c r="C3" s="5">
        <v>1120</v>
      </c>
      <c r="D3" s="5" t="s">
        <v>10</v>
      </c>
      <c r="E3" s="5" t="s">
        <v>12</v>
      </c>
    </row>
    <row r="4" spans="1:5">
      <c r="A4" s="5">
        <v>1130</v>
      </c>
      <c r="B4" s="5" t="s">
        <v>9</v>
      </c>
      <c r="C4" s="5">
        <v>1130</v>
      </c>
      <c r="D4" s="5" t="s">
        <v>10</v>
      </c>
      <c r="E4" s="5" t="s">
        <v>186</v>
      </c>
    </row>
    <row r="5" spans="1:5">
      <c r="A5" s="5">
        <v>1180</v>
      </c>
      <c r="B5" s="5" t="s">
        <v>9</v>
      </c>
      <c r="C5" s="5">
        <v>1180</v>
      </c>
      <c r="D5" s="5" t="s">
        <v>10</v>
      </c>
      <c r="E5" s="5" t="s">
        <v>13</v>
      </c>
    </row>
    <row r="6" spans="1:5">
      <c r="A6" s="5">
        <v>1190</v>
      </c>
      <c r="B6" s="5" t="s">
        <v>9</v>
      </c>
      <c r="C6" s="5">
        <v>1190</v>
      </c>
      <c r="D6" s="5" t="s">
        <v>10</v>
      </c>
      <c r="E6" s="5" t="s">
        <v>14</v>
      </c>
    </row>
    <row r="7" spans="1:5">
      <c r="A7" s="5">
        <v>1210</v>
      </c>
      <c r="B7" s="5" t="s">
        <v>15</v>
      </c>
      <c r="C7" s="5">
        <v>1210</v>
      </c>
      <c r="D7" s="5" t="s">
        <v>16</v>
      </c>
      <c r="E7" s="5" t="s">
        <v>17</v>
      </c>
    </row>
    <row r="8" spans="1:5">
      <c r="A8" s="5">
        <v>1220</v>
      </c>
      <c r="B8" s="5" t="s">
        <v>15</v>
      </c>
      <c r="C8" s="5">
        <v>1220</v>
      </c>
      <c r="D8" s="5" t="s">
        <v>16</v>
      </c>
      <c r="E8" s="5" t="s">
        <v>18</v>
      </c>
    </row>
    <row r="9" spans="1:5">
      <c r="A9" s="5">
        <v>1230</v>
      </c>
      <c r="B9" s="5" t="s">
        <v>15</v>
      </c>
      <c r="C9" s="5">
        <v>1230</v>
      </c>
      <c r="D9" s="5" t="s">
        <v>16</v>
      </c>
      <c r="E9" s="5" t="s">
        <v>20</v>
      </c>
    </row>
    <row r="10" spans="1:5">
      <c r="A10" s="5">
        <v>1290</v>
      </c>
      <c r="B10" s="5" t="s">
        <v>15</v>
      </c>
      <c r="C10" s="5">
        <v>1290</v>
      </c>
      <c r="D10" s="5" t="s">
        <v>19</v>
      </c>
      <c r="E10" s="5" t="s">
        <v>21</v>
      </c>
    </row>
    <row r="11" spans="1:5">
      <c r="A11" s="5">
        <v>1310</v>
      </c>
      <c r="B11" s="5" t="s">
        <v>15</v>
      </c>
      <c r="C11" s="5">
        <v>1310</v>
      </c>
      <c r="D11" s="5" t="s">
        <v>24</v>
      </c>
      <c r="E11" s="5" t="s">
        <v>22</v>
      </c>
    </row>
    <row r="12" spans="1:5">
      <c r="A12" s="5">
        <v>1320</v>
      </c>
      <c r="B12" s="5" t="s">
        <v>23</v>
      </c>
      <c r="C12" s="5">
        <v>1320</v>
      </c>
      <c r="D12" s="5" t="s">
        <v>24</v>
      </c>
      <c r="E12" s="5" t="s">
        <v>25</v>
      </c>
    </row>
    <row r="13" spans="1:5">
      <c r="A13" s="5">
        <v>1330</v>
      </c>
      <c r="B13" s="5" t="s">
        <v>23</v>
      </c>
      <c r="C13" s="5">
        <v>1330</v>
      </c>
      <c r="D13" s="5" t="s">
        <v>24</v>
      </c>
      <c r="E13" s="5" t="s">
        <v>26</v>
      </c>
    </row>
    <row r="14" spans="1:5">
      <c r="A14" s="5">
        <v>1340</v>
      </c>
      <c r="B14" s="5" t="s">
        <v>23</v>
      </c>
      <c r="C14" s="5">
        <v>1340</v>
      </c>
      <c r="D14" s="5" t="s">
        <v>24</v>
      </c>
      <c r="E14" s="5" t="s">
        <v>27</v>
      </c>
    </row>
    <row r="15" spans="1:5">
      <c r="A15" s="5">
        <v>1390</v>
      </c>
      <c r="B15" s="5" t="s">
        <v>23</v>
      </c>
      <c r="C15" s="5">
        <v>1390</v>
      </c>
      <c r="D15" s="5" t="s">
        <v>24</v>
      </c>
      <c r="E15" s="5" t="s">
        <v>28</v>
      </c>
    </row>
    <row r="16" spans="1:5">
      <c r="A16" s="5">
        <v>1400</v>
      </c>
      <c r="B16" s="5" t="s">
        <v>29</v>
      </c>
      <c r="C16" s="5">
        <v>1400</v>
      </c>
      <c r="D16" s="5" t="s">
        <v>30</v>
      </c>
      <c r="E16" s="5" t="s">
        <v>31</v>
      </c>
    </row>
    <row r="17" spans="1:5">
      <c r="A17" s="5">
        <v>1411</v>
      </c>
      <c r="B17" s="5" t="s">
        <v>32</v>
      </c>
      <c r="C17" s="5">
        <v>1411</v>
      </c>
      <c r="D17" s="5" t="s">
        <v>30</v>
      </c>
      <c r="E17" s="5" t="s">
        <v>33</v>
      </c>
    </row>
    <row r="18" spans="1:5">
      <c r="A18" s="5">
        <v>1423</v>
      </c>
      <c r="B18" s="5" t="s">
        <v>32</v>
      </c>
      <c r="C18" s="5">
        <v>1423</v>
      </c>
      <c r="D18" s="5" t="s">
        <v>30</v>
      </c>
      <c r="E18" s="5" t="s">
        <v>34</v>
      </c>
    </row>
    <row r="19" spans="1:5">
      <c r="A19" s="5">
        <v>1480</v>
      </c>
      <c r="B19" s="5" t="s">
        <v>15</v>
      </c>
      <c r="C19" s="5">
        <v>1480</v>
      </c>
      <c r="D19" s="5" t="s">
        <v>10</v>
      </c>
      <c r="E19" s="5" t="s">
        <v>35</v>
      </c>
    </row>
    <row r="20" spans="1:5">
      <c r="A20" s="5">
        <v>1490</v>
      </c>
      <c r="B20" s="5" t="s">
        <v>32</v>
      </c>
      <c r="C20" s="5">
        <v>1490</v>
      </c>
      <c r="D20" s="5" t="s">
        <v>30</v>
      </c>
      <c r="E20" s="5" t="s">
        <v>36</v>
      </c>
    </row>
    <row r="21" spans="1:5">
      <c r="A21" s="5">
        <v>1500</v>
      </c>
      <c r="B21" s="5" t="s">
        <v>32</v>
      </c>
      <c r="C21" s="5">
        <v>1500</v>
      </c>
      <c r="D21" s="5" t="s">
        <v>30</v>
      </c>
      <c r="E21" s="5" t="s">
        <v>37</v>
      </c>
    </row>
    <row r="22" spans="1:5">
      <c r="A22" s="5">
        <v>1540</v>
      </c>
      <c r="B22" s="5" t="s">
        <v>38</v>
      </c>
      <c r="C22" s="5">
        <v>1540</v>
      </c>
      <c r="D22" s="5" t="s">
        <v>30</v>
      </c>
      <c r="E22" s="5" t="s">
        <v>155</v>
      </c>
    </row>
    <row r="23" spans="1:5">
      <c r="A23" s="5">
        <v>1550</v>
      </c>
      <c r="B23" s="5" t="s">
        <v>38</v>
      </c>
      <c r="C23" s="5">
        <v>1550</v>
      </c>
      <c r="D23" s="5" t="s">
        <v>19</v>
      </c>
      <c r="E23" s="5" t="s">
        <v>39</v>
      </c>
    </row>
    <row r="24" spans="1:5">
      <c r="A24" s="5">
        <v>1560</v>
      </c>
      <c r="B24" s="5" t="s">
        <v>32</v>
      </c>
      <c r="C24" s="5">
        <v>1560</v>
      </c>
      <c r="D24" s="5" t="s">
        <v>30</v>
      </c>
      <c r="E24" s="5" t="s">
        <v>40</v>
      </c>
    </row>
    <row r="25" spans="1:5">
      <c r="A25" s="5">
        <v>1600</v>
      </c>
      <c r="B25" s="5" t="s">
        <v>41</v>
      </c>
      <c r="C25" s="5">
        <v>1600</v>
      </c>
      <c r="D25" s="5" t="s">
        <v>16</v>
      </c>
      <c r="E25" s="5" t="s">
        <v>42</v>
      </c>
    </row>
    <row r="26" spans="1:5">
      <c r="A26" s="5">
        <v>1620</v>
      </c>
      <c r="B26" s="5" t="s">
        <v>41</v>
      </c>
      <c r="C26" s="5">
        <v>1620</v>
      </c>
      <c r="D26" s="5" t="s">
        <v>16</v>
      </c>
      <c r="E26" s="5" t="s">
        <v>43</v>
      </c>
    </row>
    <row r="27" spans="1:5">
      <c r="A27" s="5">
        <v>1630</v>
      </c>
      <c r="B27" s="5" t="s">
        <v>41</v>
      </c>
      <c r="C27" s="5">
        <v>1630</v>
      </c>
      <c r="D27" s="5" t="s">
        <v>16</v>
      </c>
      <c r="E27" s="5" t="s">
        <v>44</v>
      </c>
    </row>
    <row r="28" spans="1:5">
      <c r="A28" s="5">
        <v>1650</v>
      </c>
      <c r="B28" s="5" t="s">
        <v>41</v>
      </c>
      <c r="C28" s="5">
        <v>1650</v>
      </c>
      <c r="D28" s="5" t="s">
        <v>16</v>
      </c>
      <c r="E28" s="5" t="s">
        <v>45</v>
      </c>
    </row>
    <row r="29" spans="1:5">
      <c r="A29" s="5">
        <v>1660</v>
      </c>
      <c r="B29" s="5" t="s">
        <v>46</v>
      </c>
      <c r="C29" s="5">
        <v>1660</v>
      </c>
      <c r="D29" s="5" t="s">
        <v>46</v>
      </c>
      <c r="E29" s="5" t="s">
        <v>47</v>
      </c>
    </row>
    <row r="30" spans="1:5">
      <c r="A30" s="5">
        <v>1700</v>
      </c>
      <c r="B30" s="5" t="s">
        <v>9</v>
      </c>
      <c r="C30" s="5">
        <v>1700</v>
      </c>
      <c r="D30" s="5" t="s">
        <v>19</v>
      </c>
      <c r="E30" s="5" t="s">
        <v>48</v>
      </c>
    </row>
    <row r="31" spans="1:5">
      <c r="A31" s="5">
        <v>1710</v>
      </c>
      <c r="B31" s="5" t="s">
        <v>9</v>
      </c>
      <c r="C31" s="5">
        <v>1710</v>
      </c>
      <c r="D31" s="5" t="s">
        <v>19</v>
      </c>
      <c r="E31" s="5" t="s">
        <v>49</v>
      </c>
    </row>
    <row r="32" spans="1:5">
      <c r="A32" s="5">
        <v>1730</v>
      </c>
      <c r="B32" s="5" t="s">
        <v>29</v>
      </c>
      <c r="C32" s="5">
        <v>1730</v>
      </c>
      <c r="D32" s="5" t="s">
        <v>19</v>
      </c>
      <c r="E32" s="5" t="s">
        <v>150</v>
      </c>
    </row>
    <row r="33" spans="1:5">
      <c r="A33" s="5">
        <v>1760</v>
      </c>
      <c r="B33" s="5" t="s">
        <v>29</v>
      </c>
      <c r="C33" s="5">
        <v>1760</v>
      </c>
      <c r="D33" s="5" t="s">
        <v>19</v>
      </c>
      <c r="E33" s="5" t="s">
        <v>50</v>
      </c>
    </row>
    <row r="34" spans="1:5">
      <c r="A34" s="5">
        <v>1800</v>
      </c>
      <c r="B34" s="5" t="s">
        <v>15</v>
      </c>
      <c r="C34" s="5">
        <v>1800</v>
      </c>
      <c r="D34" s="5" t="s">
        <v>65</v>
      </c>
      <c r="E34" s="5" t="s">
        <v>51</v>
      </c>
    </row>
    <row r="35" spans="1:5">
      <c r="A35" s="5">
        <v>1820</v>
      </c>
      <c r="B35" s="5" t="s">
        <v>52</v>
      </c>
      <c r="C35" s="5">
        <v>1820</v>
      </c>
      <c r="D35" s="5" t="s">
        <v>65</v>
      </c>
      <c r="E35" s="5" t="s">
        <v>53</v>
      </c>
    </row>
    <row r="36" spans="1:5">
      <c r="A36" s="5">
        <v>1840</v>
      </c>
      <c r="B36" s="5" t="s">
        <v>29</v>
      </c>
      <c r="C36" s="5">
        <v>1840</v>
      </c>
      <c r="D36" s="5" t="s">
        <v>10</v>
      </c>
      <c r="E36" s="5" t="s">
        <v>54</v>
      </c>
    </row>
    <row r="37" spans="1:5">
      <c r="A37" s="5">
        <v>1850</v>
      </c>
      <c r="B37" s="5" t="s">
        <v>9</v>
      </c>
      <c r="C37" s="5">
        <v>1850</v>
      </c>
      <c r="D37" s="5" t="s">
        <v>19</v>
      </c>
      <c r="E37" s="5" t="s">
        <v>55</v>
      </c>
    </row>
    <row r="38" spans="1:5">
      <c r="A38" s="5">
        <v>1900</v>
      </c>
      <c r="B38" s="5" t="s">
        <v>56</v>
      </c>
      <c r="C38" s="5">
        <v>1900</v>
      </c>
      <c r="D38" s="5" t="s">
        <v>61</v>
      </c>
      <c r="E38" s="5" t="s">
        <v>58</v>
      </c>
    </row>
    <row r="39" spans="1:5">
      <c r="A39" s="5">
        <v>1920</v>
      </c>
      <c r="B39" s="5" t="s">
        <v>56</v>
      </c>
      <c r="C39" s="5">
        <v>1920</v>
      </c>
      <c r="D39" s="5" t="s">
        <v>10</v>
      </c>
      <c r="E39" s="5" t="s">
        <v>59</v>
      </c>
    </row>
    <row r="40" spans="1:5">
      <c r="A40" s="5">
        <v>2110</v>
      </c>
      <c r="B40" s="5" t="s">
        <v>52</v>
      </c>
      <c r="C40" s="5">
        <v>2110</v>
      </c>
      <c r="D40" s="5" t="s">
        <v>52</v>
      </c>
      <c r="E40" s="5" t="s">
        <v>60</v>
      </c>
    </row>
    <row r="41" spans="1:5">
      <c r="A41" s="5">
        <v>2120</v>
      </c>
      <c r="B41" s="5" t="s">
        <v>169</v>
      </c>
      <c r="C41" s="5">
        <v>2120</v>
      </c>
      <c r="D41" s="5" t="s">
        <v>61</v>
      </c>
      <c r="E41" s="5" t="s">
        <v>61</v>
      </c>
    </row>
    <row r="42" spans="1:5">
      <c r="A42" s="5">
        <v>2130</v>
      </c>
      <c r="B42" s="5" t="s">
        <v>169</v>
      </c>
      <c r="C42" s="5">
        <v>2130</v>
      </c>
      <c r="D42" s="5" t="s">
        <v>61</v>
      </c>
      <c r="E42" s="5" t="s">
        <v>62</v>
      </c>
    </row>
    <row r="43" spans="1:5">
      <c r="A43" s="5">
        <v>2140</v>
      </c>
      <c r="B43" s="5" t="s">
        <v>63</v>
      </c>
      <c r="C43" s="5">
        <v>2140</v>
      </c>
      <c r="D43" s="5" t="s">
        <v>63</v>
      </c>
      <c r="E43" s="5" t="s">
        <v>64</v>
      </c>
    </row>
    <row r="44" spans="1:5">
      <c r="A44" s="5">
        <v>2150</v>
      </c>
      <c r="B44" s="5" t="s">
        <v>65</v>
      </c>
      <c r="C44" s="5">
        <v>2150</v>
      </c>
      <c r="D44" s="5" t="s">
        <v>65</v>
      </c>
      <c r="E44" s="5" t="s">
        <v>66</v>
      </c>
    </row>
    <row r="45" spans="1:5">
      <c r="A45" s="5">
        <v>2156</v>
      </c>
      <c r="B45" s="5" t="s">
        <v>65</v>
      </c>
      <c r="C45" s="5">
        <v>2156</v>
      </c>
      <c r="D45" s="5" t="s">
        <v>65</v>
      </c>
      <c r="E45" s="5" t="s">
        <v>67</v>
      </c>
    </row>
    <row r="46" spans="1:5">
      <c r="A46" s="5">
        <v>2210</v>
      </c>
      <c r="B46" s="5" t="s">
        <v>68</v>
      </c>
      <c r="C46" s="5">
        <v>2210</v>
      </c>
      <c r="D46" s="5" t="s">
        <v>68</v>
      </c>
      <c r="E46" s="5" t="s">
        <v>69</v>
      </c>
    </row>
    <row r="47" spans="1:5">
      <c r="A47" s="5">
        <v>2220</v>
      </c>
      <c r="B47" s="5" t="s">
        <v>68</v>
      </c>
      <c r="C47" s="5">
        <v>2220</v>
      </c>
      <c r="D47" s="5" t="s">
        <v>68</v>
      </c>
      <c r="E47" s="5" t="s">
        <v>70</v>
      </c>
    </row>
    <row r="48" spans="1:5">
      <c r="A48" s="5">
        <v>2230</v>
      </c>
      <c r="B48" s="5" t="s">
        <v>68</v>
      </c>
      <c r="C48" s="5">
        <v>2230</v>
      </c>
      <c r="D48" s="5" t="s">
        <v>68</v>
      </c>
      <c r="E48" s="5" t="s">
        <v>71</v>
      </c>
    </row>
    <row r="49" spans="1:5">
      <c r="A49" s="5">
        <v>2310</v>
      </c>
      <c r="B49" s="5" t="s">
        <v>65</v>
      </c>
      <c r="C49" s="5">
        <v>2310</v>
      </c>
      <c r="D49" s="5" t="s">
        <v>65</v>
      </c>
      <c r="E49" s="5" t="s">
        <v>72</v>
      </c>
    </row>
    <row r="50" spans="1:5">
      <c r="A50" s="5">
        <v>2320</v>
      </c>
      <c r="B50" s="5" t="s">
        <v>65</v>
      </c>
      <c r="C50" s="5">
        <v>2320</v>
      </c>
      <c r="D50" s="5" t="s">
        <v>65</v>
      </c>
      <c r="E50" s="5" t="s">
        <v>73</v>
      </c>
    </row>
    <row r="51" spans="1:5">
      <c r="A51" s="5">
        <v>2410</v>
      </c>
      <c r="B51" s="5" t="s">
        <v>65</v>
      </c>
      <c r="C51" s="5">
        <v>2410</v>
      </c>
      <c r="D51" s="5" t="s">
        <v>65</v>
      </c>
      <c r="E51" s="5" t="s">
        <v>74</v>
      </c>
    </row>
    <row r="52" spans="1:5">
      <c r="A52" s="5">
        <v>2420</v>
      </c>
      <c r="B52" s="5" t="s">
        <v>65</v>
      </c>
      <c r="C52" s="5">
        <v>2420</v>
      </c>
      <c r="D52" s="5" t="s">
        <v>65</v>
      </c>
      <c r="E52" s="5" t="s">
        <v>154</v>
      </c>
    </row>
    <row r="53" spans="1:5">
      <c r="A53" s="5">
        <v>2430</v>
      </c>
      <c r="B53" s="5" t="s">
        <v>65</v>
      </c>
      <c r="C53" s="5">
        <v>2430</v>
      </c>
      <c r="D53" s="5" t="s">
        <v>65</v>
      </c>
      <c r="E53" s="5" t="s">
        <v>75</v>
      </c>
    </row>
    <row r="54" spans="1:5">
      <c r="A54" s="5">
        <v>2500</v>
      </c>
      <c r="B54" s="5" t="s">
        <v>65</v>
      </c>
      <c r="C54" s="5">
        <v>2500</v>
      </c>
      <c r="D54" s="5" t="s">
        <v>65</v>
      </c>
      <c r="E54" s="5" t="s">
        <v>76</v>
      </c>
    </row>
    <row r="55" spans="1:5">
      <c r="A55" s="5">
        <v>2510</v>
      </c>
      <c r="B55" s="5" t="s">
        <v>52</v>
      </c>
      <c r="C55" s="5">
        <v>2510</v>
      </c>
      <c r="D55" s="5" t="s">
        <v>52</v>
      </c>
      <c r="E55" s="5" t="s">
        <v>77</v>
      </c>
    </row>
    <row r="56" spans="1:5">
      <c r="A56" s="5">
        <v>2520</v>
      </c>
      <c r="B56" s="5" t="s">
        <v>52</v>
      </c>
      <c r="C56" s="5">
        <v>2520</v>
      </c>
      <c r="D56" s="5" t="s">
        <v>52</v>
      </c>
      <c r="E56" s="5" t="s">
        <v>78</v>
      </c>
    </row>
    <row r="57" spans="1:5">
      <c r="A57" s="5">
        <v>2540</v>
      </c>
      <c r="B57" s="5" t="s">
        <v>65</v>
      </c>
      <c r="C57" s="5">
        <v>2540</v>
      </c>
      <c r="D57" s="5" t="s">
        <v>65</v>
      </c>
      <c r="E57" s="5" t="s">
        <v>79</v>
      </c>
    </row>
    <row r="58" spans="1:5">
      <c r="A58" s="5">
        <v>2610</v>
      </c>
      <c r="B58" s="5" t="s">
        <v>63</v>
      </c>
      <c r="C58" s="5">
        <v>2610</v>
      </c>
      <c r="D58" s="5" t="s">
        <v>57</v>
      </c>
      <c r="E58" s="5" t="s">
        <v>80</v>
      </c>
    </row>
    <row r="59" spans="1:5">
      <c r="A59" s="5">
        <v>3100</v>
      </c>
      <c r="B59" s="5" t="s">
        <v>56</v>
      </c>
      <c r="C59" s="5">
        <v>3100</v>
      </c>
      <c r="D59" s="5" t="s">
        <v>57</v>
      </c>
      <c r="E59" s="5" t="s">
        <v>81</v>
      </c>
    </row>
    <row r="60" spans="1:5">
      <c r="A60" s="5">
        <v>3200</v>
      </c>
      <c r="B60" s="5" t="s">
        <v>56</v>
      </c>
      <c r="C60" s="5">
        <v>3200</v>
      </c>
      <c r="D60" s="5" t="s">
        <v>57</v>
      </c>
      <c r="E60" s="5" t="s">
        <v>82</v>
      </c>
    </row>
    <row r="61" spans="1:5">
      <c r="A61" s="5">
        <v>3210</v>
      </c>
      <c r="B61" s="5" t="s">
        <v>56</v>
      </c>
      <c r="C61" s="5">
        <v>3210</v>
      </c>
      <c r="D61" s="5" t="s">
        <v>57</v>
      </c>
      <c r="E61" s="5" t="s">
        <v>83</v>
      </c>
    </row>
    <row r="62" spans="1:5">
      <c r="A62" s="5">
        <v>3220</v>
      </c>
      <c r="B62" s="5" t="s">
        <v>56</v>
      </c>
      <c r="C62" s="5">
        <v>3220</v>
      </c>
      <c r="D62" s="5" t="s">
        <v>57</v>
      </c>
      <c r="E62" s="5" t="s">
        <v>84</v>
      </c>
    </row>
    <row r="63" spans="1:5">
      <c r="A63" s="5">
        <v>3300</v>
      </c>
      <c r="B63" s="5" t="s">
        <v>56</v>
      </c>
      <c r="C63" s="5">
        <v>3300</v>
      </c>
      <c r="D63" s="5" t="s">
        <v>57</v>
      </c>
      <c r="E63" s="5" t="s">
        <v>85</v>
      </c>
    </row>
    <row r="64" spans="1:5">
      <c r="A64" s="5">
        <v>4100</v>
      </c>
      <c r="B64" s="5" t="s">
        <v>56</v>
      </c>
      <c r="C64" s="5">
        <v>4100</v>
      </c>
      <c r="D64" s="5" t="s">
        <v>57</v>
      </c>
      <c r="E64" s="5" t="s">
        <v>86</v>
      </c>
    </row>
    <row r="65" spans="1:5">
      <c r="A65" s="5">
        <v>4110</v>
      </c>
      <c r="B65" s="5" t="s">
        <v>56</v>
      </c>
      <c r="C65" s="5">
        <v>4110</v>
      </c>
      <c r="D65" s="5" t="s">
        <v>57</v>
      </c>
      <c r="E65" s="5" t="s">
        <v>87</v>
      </c>
    </row>
    <row r="66" spans="1:5">
      <c r="A66" s="5">
        <v>4130</v>
      </c>
      <c r="B66" s="5" t="s">
        <v>56</v>
      </c>
      <c r="C66" s="5">
        <v>4130</v>
      </c>
      <c r="D66" s="5" t="s">
        <v>57</v>
      </c>
      <c r="E66" s="5" t="s">
        <v>88</v>
      </c>
    </row>
    <row r="67" spans="1:5">
      <c r="A67" s="5">
        <v>4140</v>
      </c>
      <c r="B67" s="5" t="s">
        <v>56</v>
      </c>
      <c r="C67" s="5">
        <v>4140</v>
      </c>
      <c r="D67" s="5" t="s">
        <v>57</v>
      </c>
      <c r="E67" s="5" t="s">
        <v>151</v>
      </c>
    </row>
    <row r="68" spans="1:5">
      <c r="A68" s="5">
        <v>4200</v>
      </c>
      <c r="B68" s="5" t="s">
        <v>56</v>
      </c>
      <c r="C68" s="5">
        <v>4200</v>
      </c>
      <c r="D68" s="5" t="s">
        <v>57</v>
      </c>
      <c r="E68" s="5" t="s">
        <v>89</v>
      </c>
    </row>
    <row r="69" spans="1:5">
      <c r="A69" s="5">
        <v>4220</v>
      </c>
      <c r="B69" s="5" t="s">
        <v>56</v>
      </c>
      <c r="C69" s="5">
        <v>4220</v>
      </c>
      <c r="D69" s="5" t="s">
        <v>57</v>
      </c>
      <c r="E69" s="5" t="s">
        <v>90</v>
      </c>
    </row>
    <row r="70" spans="1:5">
      <c r="A70" s="5">
        <v>4240</v>
      </c>
      <c r="B70" s="5" t="s">
        <v>56</v>
      </c>
      <c r="C70" s="5">
        <v>4240</v>
      </c>
      <c r="D70" s="5" t="s">
        <v>57</v>
      </c>
      <c r="E70" s="5" t="s">
        <v>91</v>
      </c>
    </row>
    <row r="71" spans="1:5">
      <c r="A71" s="5">
        <v>4270</v>
      </c>
      <c r="B71" s="5" t="s">
        <v>56</v>
      </c>
      <c r="C71" s="5">
        <v>4270</v>
      </c>
      <c r="D71" s="5" t="s">
        <v>57</v>
      </c>
      <c r="E71" s="5" t="s">
        <v>92</v>
      </c>
    </row>
    <row r="72" spans="1:5">
      <c r="A72" s="5">
        <v>4271</v>
      </c>
      <c r="B72" s="5" t="s">
        <v>56</v>
      </c>
      <c r="C72" s="5">
        <v>4271</v>
      </c>
      <c r="D72" s="5" t="s">
        <v>57</v>
      </c>
      <c r="E72" s="5" t="s">
        <v>93</v>
      </c>
    </row>
    <row r="73" spans="1:5">
      <c r="A73" s="5">
        <v>4280</v>
      </c>
      <c r="B73" s="5" t="s">
        <v>56</v>
      </c>
      <c r="C73" s="5">
        <v>4280</v>
      </c>
      <c r="D73" s="5" t="s">
        <v>57</v>
      </c>
      <c r="E73" s="5" t="s">
        <v>94</v>
      </c>
    </row>
    <row r="74" spans="1:5">
      <c r="A74" s="5">
        <v>4340</v>
      </c>
      <c r="B74" s="5" t="s">
        <v>56</v>
      </c>
      <c r="C74" s="5">
        <v>4340</v>
      </c>
      <c r="D74" s="5" t="s">
        <v>57</v>
      </c>
      <c r="E74" s="5" t="s">
        <v>95</v>
      </c>
    </row>
    <row r="75" spans="1:5">
      <c r="A75" s="5">
        <v>4370</v>
      </c>
      <c r="B75" s="5" t="s">
        <v>56</v>
      </c>
      <c r="C75" s="5">
        <v>4370</v>
      </c>
      <c r="D75" s="5" t="s">
        <v>57</v>
      </c>
      <c r="E75" s="5" t="s">
        <v>96</v>
      </c>
    </row>
    <row r="76" spans="1:5">
      <c r="A76" s="5">
        <v>4410</v>
      </c>
      <c r="B76" s="5" t="s">
        <v>56</v>
      </c>
      <c r="C76" s="5">
        <v>4410</v>
      </c>
      <c r="D76" s="5" t="s">
        <v>57</v>
      </c>
      <c r="E76" s="5" t="s">
        <v>156</v>
      </c>
    </row>
    <row r="77" spans="1:5">
      <c r="A77" s="5">
        <v>4420</v>
      </c>
      <c r="B77" s="5" t="s">
        <v>56</v>
      </c>
      <c r="C77" s="5">
        <v>4420</v>
      </c>
      <c r="D77" s="5" t="s">
        <v>57</v>
      </c>
      <c r="E77" s="5" t="s">
        <v>97</v>
      </c>
    </row>
    <row r="78" spans="1:5">
      <c r="A78" s="5">
        <v>5110</v>
      </c>
      <c r="B78" s="5" t="s">
        <v>46</v>
      </c>
      <c r="C78" s="5">
        <v>5110</v>
      </c>
      <c r="D78" s="5" t="s">
        <v>46</v>
      </c>
      <c r="E78" s="5" t="s">
        <v>98</v>
      </c>
    </row>
    <row r="79" spans="1:5">
      <c r="A79" s="5">
        <v>5120</v>
      </c>
      <c r="B79" s="5" t="s">
        <v>46</v>
      </c>
      <c r="C79" s="5">
        <v>5120</v>
      </c>
      <c r="D79" s="5" t="s">
        <v>46</v>
      </c>
      <c r="E79" s="5" t="s">
        <v>99</v>
      </c>
    </row>
    <row r="80" spans="1:5">
      <c r="A80" s="5">
        <v>5200</v>
      </c>
      <c r="B80" s="5" t="s">
        <v>46</v>
      </c>
      <c r="C80" s="5">
        <v>5200</v>
      </c>
      <c r="D80" s="5" t="s">
        <v>46</v>
      </c>
      <c r="E80" s="5" t="s">
        <v>100</v>
      </c>
    </row>
    <row r="81" spans="1:5">
      <c r="A81" s="5">
        <v>5250</v>
      </c>
      <c r="B81" s="5" t="s">
        <v>46</v>
      </c>
      <c r="C81" s="5">
        <v>5250</v>
      </c>
      <c r="D81" s="5" t="s">
        <v>46</v>
      </c>
      <c r="E81" s="5" t="s">
        <v>101</v>
      </c>
    </row>
    <row r="82" spans="1:5">
      <c r="A82" s="5">
        <v>5300</v>
      </c>
      <c r="B82" s="5" t="s">
        <v>46</v>
      </c>
      <c r="C82" s="5">
        <v>5300</v>
      </c>
      <c r="D82" s="5" t="s">
        <v>46</v>
      </c>
      <c r="E82" s="5" t="s">
        <v>102</v>
      </c>
    </row>
    <row r="83" spans="1:5">
      <c r="A83" s="5">
        <v>5410</v>
      </c>
      <c r="B83" s="5" t="s">
        <v>46</v>
      </c>
      <c r="C83" s="5">
        <v>5410</v>
      </c>
      <c r="D83" s="5" t="s">
        <v>46</v>
      </c>
      <c r="E83" s="5" t="s">
        <v>103</v>
      </c>
    </row>
    <row r="84" spans="1:5">
      <c r="A84" s="5">
        <v>5600</v>
      </c>
      <c r="B84" s="5" t="s">
        <v>46</v>
      </c>
      <c r="C84" s="5">
        <v>5600</v>
      </c>
      <c r="D84" s="5" t="s">
        <v>46</v>
      </c>
      <c r="E84" s="5" t="s">
        <v>104</v>
      </c>
    </row>
    <row r="85" spans="1:5">
      <c r="A85" s="5">
        <v>6110</v>
      </c>
      <c r="B85" s="5" t="s">
        <v>105</v>
      </c>
      <c r="C85" s="5">
        <v>6110</v>
      </c>
      <c r="D85" s="5" t="s">
        <v>105</v>
      </c>
      <c r="E85" s="5" t="s">
        <v>106</v>
      </c>
    </row>
    <row r="86" spans="1:5">
      <c r="A86" s="5">
        <v>6111</v>
      </c>
      <c r="B86" s="5" t="s">
        <v>105</v>
      </c>
      <c r="C86" s="5">
        <v>6111</v>
      </c>
      <c r="D86" s="5" t="s">
        <v>105</v>
      </c>
      <c r="E86" s="5" t="s">
        <v>107</v>
      </c>
    </row>
    <row r="87" spans="1:5">
      <c r="A87" s="5">
        <v>6120</v>
      </c>
      <c r="B87" s="5" t="s">
        <v>105</v>
      </c>
      <c r="C87" s="5">
        <v>6120</v>
      </c>
      <c r="D87" s="5" t="s">
        <v>105</v>
      </c>
      <c r="E87" s="5" t="s">
        <v>108</v>
      </c>
    </row>
    <row r="88" spans="1:5">
      <c r="A88" s="5">
        <v>6170</v>
      </c>
      <c r="B88" s="5" t="s">
        <v>105</v>
      </c>
      <c r="C88" s="5">
        <v>6170</v>
      </c>
      <c r="D88" s="5" t="s">
        <v>105</v>
      </c>
      <c r="E88" s="5" t="s">
        <v>109</v>
      </c>
    </row>
    <row r="89" spans="1:5">
      <c r="A89" s="5">
        <v>6172</v>
      </c>
      <c r="B89" s="5" t="s">
        <v>105</v>
      </c>
      <c r="C89" s="5">
        <v>6172</v>
      </c>
      <c r="D89" s="5" t="s">
        <v>105</v>
      </c>
      <c r="E89" s="5" t="s">
        <v>110</v>
      </c>
    </row>
    <row r="90" spans="1:5">
      <c r="A90" s="5">
        <v>6191</v>
      </c>
      <c r="B90" s="5" t="s">
        <v>105</v>
      </c>
      <c r="C90" s="5">
        <v>6191</v>
      </c>
      <c r="D90" s="5" t="s">
        <v>105</v>
      </c>
      <c r="E90" s="5" t="s">
        <v>111</v>
      </c>
    </row>
    <row r="91" spans="1:5">
      <c r="A91" s="5">
        <v>6200</v>
      </c>
      <c r="B91" s="5" t="s">
        <v>105</v>
      </c>
      <c r="C91" s="5">
        <v>6200</v>
      </c>
      <c r="D91" s="5" t="s">
        <v>105</v>
      </c>
      <c r="E91" s="5" t="s">
        <v>112</v>
      </c>
    </row>
    <row r="92" spans="1:5">
      <c r="A92" s="5">
        <v>6210</v>
      </c>
      <c r="B92" s="5" t="s">
        <v>105</v>
      </c>
      <c r="C92" s="5">
        <v>6210</v>
      </c>
      <c r="D92" s="5" t="s">
        <v>105</v>
      </c>
      <c r="E92" s="5" t="s">
        <v>113</v>
      </c>
    </row>
    <row r="93" spans="1:5">
      <c r="A93" s="5">
        <v>6215</v>
      </c>
      <c r="B93" s="5" t="s">
        <v>105</v>
      </c>
      <c r="C93" s="5">
        <v>6215</v>
      </c>
      <c r="D93" s="5" t="s">
        <v>105</v>
      </c>
      <c r="E93" s="5" t="s">
        <v>114</v>
      </c>
    </row>
    <row r="94" spans="1:5">
      <c r="A94" s="5">
        <v>6216</v>
      </c>
      <c r="B94" s="5" t="s">
        <v>105</v>
      </c>
      <c r="C94" s="5">
        <v>6216</v>
      </c>
      <c r="D94" s="5" t="s">
        <v>105</v>
      </c>
      <c r="E94" s="5" t="s">
        <v>115</v>
      </c>
    </row>
    <row r="95" spans="1:5">
      <c r="A95" s="5">
        <v>6240</v>
      </c>
      <c r="B95" s="5" t="s">
        <v>105</v>
      </c>
      <c r="C95" s="5">
        <v>6240</v>
      </c>
      <c r="D95" s="5" t="s">
        <v>105</v>
      </c>
      <c r="E95" s="5" t="s">
        <v>116</v>
      </c>
    </row>
    <row r="96" spans="1:5">
      <c r="A96" s="5">
        <v>6250</v>
      </c>
      <c r="B96" s="5" t="s">
        <v>105</v>
      </c>
      <c r="C96" s="5">
        <v>6250</v>
      </c>
      <c r="D96" s="5" t="s">
        <v>105</v>
      </c>
      <c r="E96" s="5" t="s">
        <v>117</v>
      </c>
    </row>
    <row r="97" spans="1:5">
      <c r="A97" s="5">
        <v>6300</v>
      </c>
      <c r="B97" s="5" t="s">
        <v>105</v>
      </c>
      <c r="C97" s="5">
        <v>6300</v>
      </c>
      <c r="D97" s="5" t="s">
        <v>105</v>
      </c>
      <c r="E97" s="5" t="s">
        <v>118</v>
      </c>
    </row>
    <row r="98" spans="1:5">
      <c r="A98" s="5">
        <v>6410</v>
      </c>
      <c r="B98" s="5" t="s">
        <v>105</v>
      </c>
      <c r="C98" s="5">
        <v>6410</v>
      </c>
      <c r="D98" s="5" t="s">
        <v>105</v>
      </c>
      <c r="E98" s="5" t="s">
        <v>119</v>
      </c>
    </row>
    <row r="99" spans="1:5">
      <c r="A99" s="5">
        <v>6411</v>
      </c>
      <c r="B99" s="5" t="s">
        <v>105</v>
      </c>
      <c r="C99" s="5">
        <v>6411</v>
      </c>
      <c r="D99" s="5" t="s">
        <v>105</v>
      </c>
      <c r="E99" s="5" t="s">
        <v>120</v>
      </c>
    </row>
    <row r="100" spans="1:5">
      <c r="A100" s="5">
        <v>6420</v>
      </c>
      <c r="B100" s="5" t="s">
        <v>105</v>
      </c>
      <c r="C100" s="5">
        <v>6420</v>
      </c>
      <c r="D100" s="5" t="s">
        <v>105</v>
      </c>
      <c r="E100" s="5" t="s">
        <v>121</v>
      </c>
    </row>
    <row r="101" spans="1:5">
      <c r="A101" s="5">
        <v>6430</v>
      </c>
      <c r="B101" s="5" t="s">
        <v>105</v>
      </c>
      <c r="C101" s="5">
        <v>6430</v>
      </c>
      <c r="D101" s="5" t="s">
        <v>105</v>
      </c>
      <c r="E101" s="5" t="s">
        <v>122</v>
      </c>
    </row>
    <row r="102" spans="1:5">
      <c r="A102" s="5">
        <v>6440</v>
      </c>
      <c r="B102" s="5" t="s">
        <v>105</v>
      </c>
      <c r="C102" s="5">
        <v>6440</v>
      </c>
      <c r="D102" s="5" t="s">
        <v>105</v>
      </c>
      <c r="E102" s="5" t="s">
        <v>123</v>
      </c>
    </row>
    <row r="103" spans="1:5">
      <c r="A103" s="5">
        <v>6500</v>
      </c>
      <c r="B103" s="5" t="s">
        <v>105</v>
      </c>
      <c r="C103" s="5">
        <v>6500</v>
      </c>
      <c r="D103" s="5" t="s">
        <v>105</v>
      </c>
      <c r="E103" s="5" t="s">
        <v>124</v>
      </c>
    </row>
    <row r="104" spans="1:5">
      <c r="A104" s="5">
        <v>7400</v>
      </c>
      <c r="B104" s="5" t="s">
        <v>41</v>
      </c>
      <c r="C104" s="5">
        <v>7400</v>
      </c>
      <c r="D104" s="5" t="s">
        <v>57</v>
      </c>
      <c r="E104" s="5" t="s">
        <v>125</v>
      </c>
    </row>
    <row r="105" spans="1:5">
      <c r="A105" s="5">
        <v>7430</v>
      </c>
      <c r="B105" s="5" t="s">
        <v>41</v>
      </c>
      <c r="C105" s="5">
        <v>7430</v>
      </c>
      <c r="D105" s="5" t="s">
        <v>57</v>
      </c>
      <c r="E105" s="5" t="s">
        <v>126</v>
      </c>
    </row>
    <row r="106" spans="1:5">
      <c r="A106" s="5">
        <v>8100</v>
      </c>
      <c r="B106" s="5" t="s">
        <v>127</v>
      </c>
      <c r="C106" s="5">
        <v>8100</v>
      </c>
      <c r="D106" s="5" t="s">
        <v>128</v>
      </c>
      <c r="E106" s="5" t="s">
        <v>129</v>
      </c>
    </row>
    <row r="107" spans="1:5">
      <c r="A107" s="5">
        <v>8110</v>
      </c>
      <c r="B107" s="5" t="s">
        <v>32</v>
      </c>
      <c r="C107" s="5">
        <v>8110</v>
      </c>
      <c r="D107" s="5" t="s">
        <v>19</v>
      </c>
      <c r="E107" s="5" t="s">
        <v>152</v>
      </c>
    </row>
    <row r="108" spans="1:5">
      <c r="A108" s="5">
        <v>8113</v>
      </c>
      <c r="B108" s="5" t="s">
        <v>9</v>
      </c>
      <c r="C108" s="5">
        <v>8113</v>
      </c>
      <c r="D108" s="5" t="s">
        <v>16</v>
      </c>
      <c r="E108" s="5" t="s">
        <v>153</v>
      </c>
    </row>
    <row r="109" spans="1:5">
      <c r="A109" s="5">
        <v>8115</v>
      </c>
      <c r="B109" s="5" t="s">
        <v>9</v>
      </c>
      <c r="C109" s="5">
        <v>8115</v>
      </c>
      <c r="D109" s="5" t="s">
        <v>16</v>
      </c>
      <c r="E109" s="5" t="s">
        <v>130</v>
      </c>
    </row>
    <row r="110" spans="1:5">
      <c r="A110" s="5">
        <v>8140</v>
      </c>
      <c r="B110" s="5" t="s">
        <v>127</v>
      </c>
      <c r="C110" s="5">
        <v>8140</v>
      </c>
      <c r="D110" s="5" t="s">
        <v>128</v>
      </c>
      <c r="E110" s="5" t="s">
        <v>131</v>
      </c>
    </row>
    <row r="111" spans="1:5">
      <c r="A111" s="5">
        <v>8200</v>
      </c>
      <c r="B111" s="5" t="s">
        <v>38</v>
      </c>
      <c r="C111" s="5">
        <v>8200</v>
      </c>
      <c r="D111" s="5" t="s">
        <v>30</v>
      </c>
      <c r="E111" s="5" t="s">
        <v>132</v>
      </c>
    </row>
    <row r="112" spans="1:5">
      <c r="A112" s="5">
        <v>8300</v>
      </c>
      <c r="B112" s="5" t="s">
        <v>38</v>
      </c>
      <c r="C112" s="5">
        <v>8300</v>
      </c>
      <c r="D112" s="5" t="s">
        <v>30</v>
      </c>
      <c r="E112" s="5" t="s">
        <v>133</v>
      </c>
    </row>
    <row r="113" spans="1:5">
      <c r="A113" s="5">
        <v>8310</v>
      </c>
      <c r="B113" s="5" t="s">
        <v>38</v>
      </c>
      <c r="C113" s="5">
        <v>8310</v>
      </c>
      <c r="D113" s="5" t="s">
        <v>30</v>
      </c>
      <c r="E113" s="5" t="s">
        <v>134</v>
      </c>
    </row>
    <row r="114" spans="1:5">
      <c r="A114" s="5">
        <v>8320</v>
      </c>
      <c r="B114" s="5" t="s">
        <v>135</v>
      </c>
      <c r="C114" s="5">
        <v>8320</v>
      </c>
      <c r="D114" s="5" t="s">
        <v>57</v>
      </c>
      <c r="E114" s="5" t="s">
        <v>136</v>
      </c>
    </row>
    <row r="115" spans="1:5">
      <c r="A115" s="5">
        <v>8330</v>
      </c>
      <c r="B115" s="5" t="s">
        <v>38</v>
      </c>
      <c r="C115" s="5">
        <v>8330</v>
      </c>
      <c r="D115" s="5" t="s">
        <v>30</v>
      </c>
      <c r="E115" s="5" t="s">
        <v>137</v>
      </c>
    </row>
    <row r="116" spans="1:5">
      <c r="A116" s="5">
        <v>8340</v>
      </c>
      <c r="B116" s="5" t="s">
        <v>38</v>
      </c>
      <c r="C116" s="5">
        <v>8340</v>
      </c>
      <c r="D116" s="5" t="s">
        <v>30</v>
      </c>
      <c r="E116" s="5" t="s">
        <v>138</v>
      </c>
    </row>
    <row r="117" spans="1:5">
      <c r="A117" s="5">
        <v>8350</v>
      </c>
      <c r="B117" s="5" t="s">
        <v>32</v>
      </c>
      <c r="C117" s="5">
        <v>8350</v>
      </c>
      <c r="D117" s="5" t="s">
        <v>30</v>
      </c>
      <c r="E117" s="5" t="s">
        <v>139</v>
      </c>
    </row>
    <row r="118" spans="1:5">
      <c r="A118" s="29">
        <v>8360</v>
      </c>
      <c r="B118" s="29" t="s">
        <v>32</v>
      </c>
      <c r="C118" s="29">
        <v>8360</v>
      </c>
      <c r="D118" s="29" t="s">
        <v>30</v>
      </c>
      <c r="E118" s="5" t="s">
        <v>594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workbookViewId="0">
      <selection activeCell="B10" sqref="B10"/>
    </sheetView>
  </sheetViews>
  <sheetFormatPr baseColWidth="10" defaultColWidth="8.83203125" defaultRowHeight="14" x14ac:dyDescent="0"/>
  <cols>
    <col min="1" max="1" width="32" bestFit="1" customWidth="1"/>
    <col min="2" max="2" width="8.83203125" style="2"/>
    <col min="3" max="3" width="8.83203125" style="3"/>
    <col min="6" max="7" width="8.83203125" style="19"/>
  </cols>
  <sheetData>
    <row r="1" spans="1:7">
      <c r="A1" s="61"/>
      <c r="B1" s="62"/>
      <c r="C1" s="63"/>
      <c r="D1" s="45" t="s">
        <v>141</v>
      </c>
      <c r="E1" s="45"/>
      <c r="F1" s="64" t="s">
        <v>142</v>
      </c>
      <c r="G1" s="64"/>
    </row>
    <row r="2" spans="1:7">
      <c r="A2" s="35" t="s">
        <v>140</v>
      </c>
      <c r="B2" s="65" t="s">
        <v>141</v>
      </c>
      <c r="C2" s="66" t="s">
        <v>142</v>
      </c>
      <c r="D2" s="35" t="s">
        <v>168</v>
      </c>
      <c r="E2" s="67">
        <v>0.60122907256264413</v>
      </c>
      <c r="F2" s="68" t="s">
        <v>168</v>
      </c>
      <c r="G2" s="68">
        <v>0.65198629158165144</v>
      </c>
    </row>
    <row r="3" spans="1:7">
      <c r="A3" s="5" t="s">
        <v>9</v>
      </c>
      <c r="B3" s="7">
        <f t="shared" ref="B3:B18" si="0">B22*D3</f>
        <v>0.96797880682585713</v>
      </c>
      <c r="C3" s="9">
        <f t="shared" ref="C3:C18" si="1">C22*F3</f>
        <v>0.12452938169209543</v>
      </c>
      <c r="D3" s="8">
        <f>E3*$E$2</f>
        <v>0.60122907256264413</v>
      </c>
      <c r="E3" s="24">
        <v>1</v>
      </c>
      <c r="F3" s="9">
        <f>G3*$G$2</f>
        <v>0.65198629158165144</v>
      </c>
      <c r="G3" s="9">
        <v>1</v>
      </c>
    </row>
    <row r="4" spans="1:7">
      <c r="A4" s="5" t="s">
        <v>15</v>
      </c>
      <c r="B4" s="7">
        <f t="shared" si="0"/>
        <v>1.2445441802046733</v>
      </c>
      <c r="C4" s="9">
        <f t="shared" si="1"/>
        <v>0.21319951734720002</v>
      </c>
      <c r="D4" s="8">
        <f t="shared" ref="D4:D18" si="2">E4*$E$2</f>
        <v>0.60122907256264413</v>
      </c>
      <c r="E4" s="24">
        <v>1</v>
      </c>
      <c r="F4" s="9">
        <f t="shared" ref="F4:F18" si="3">G4*$G$2</f>
        <v>0.65198629158165144</v>
      </c>
      <c r="G4" s="9">
        <v>1</v>
      </c>
    </row>
    <row r="5" spans="1:7">
      <c r="A5" s="5" t="s">
        <v>23</v>
      </c>
      <c r="B5" s="7">
        <f t="shared" si="0"/>
        <v>1.3948514483453343</v>
      </c>
      <c r="C5" s="9">
        <f t="shared" si="1"/>
        <v>0.33903287162245876</v>
      </c>
      <c r="D5" s="8">
        <f t="shared" si="2"/>
        <v>0.60122907256264413</v>
      </c>
      <c r="E5" s="24">
        <v>1</v>
      </c>
      <c r="F5" s="9">
        <f t="shared" si="3"/>
        <v>0.65198629158165144</v>
      </c>
      <c r="G5" s="9">
        <v>1</v>
      </c>
    </row>
    <row r="6" spans="1:7">
      <c r="A6" s="5" t="s">
        <v>29</v>
      </c>
      <c r="B6" s="7">
        <f t="shared" si="0"/>
        <v>0.70945030562392009</v>
      </c>
      <c r="C6" s="9">
        <f t="shared" si="1"/>
        <v>0.1167055461931156</v>
      </c>
      <c r="D6" s="8">
        <f t="shared" si="2"/>
        <v>0.60122907256264413</v>
      </c>
      <c r="E6" s="24">
        <v>1</v>
      </c>
      <c r="F6" s="9">
        <f t="shared" si="3"/>
        <v>0.65198629158165144</v>
      </c>
      <c r="G6" s="9">
        <v>1</v>
      </c>
    </row>
    <row r="7" spans="1:7">
      <c r="A7" s="5" t="s">
        <v>32</v>
      </c>
      <c r="B7" s="7">
        <f t="shared" si="0"/>
        <v>1.4429497741503459</v>
      </c>
      <c r="C7" s="9">
        <f t="shared" si="1"/>
        <v>0.22493527059566973</v>
      </c>
      <c r="D7" s="8">
        <f t="shared" si="2"/>
        <v>0.60122907256264413</v>
      </c>
      <c r="E7" s="24">
        <v>1</v>
      </c>
      <c r="F7" s="9">
        <f t="shared" si="3"/>
        <v>0.65198629158165144</v>
      </c>
      <c r="G7" s="9">
        <v>1</v>
      </c>
    </row>
    <row r="8" spans="1:7">
      <c r="A8" s="5" t="s">
        <v>38</v>
      </c>
      <c r="B8" s="7">
        <f t="shared" si="0"/>
        <v>0.72147488707517293</v>
      </c>
      <c r="C8" s="9">
        <f t="shared" si="1"/>
        <v>0.16951643581122938</v>
      </c>
      <c r="D8" s="8">
        <f t="shared" si="2"/>
        <v>0.60122907256264413</v>
      </c>
      <c r="E8" s="24">
        <v>1</v>
      </c>
      <c r="F8" s="9">
        <f t="shared" si="3"/>
        <v>0.65198629158165144</v>
      </c>
      <c r="G8" s="9">
        <v>1</v>
      </c>
    </row>
    <row r="9" spans="1:7">
      <c r="A9" s="5" t="s">
        <v>127</v>
      </c>
      <c r="B9" s="7">
        <f t="shared" si="0"/>
        <v>0.98601567900273634</v>
      </c>
      <c r="C9" s="9">
        <f t="shared" si="1"/>
        <v>0.14343698414796333</v>
      </c>
      <c r="D9" s="8">
        <f t="shared" si="2"/>
        <v>0.60122907256264413</v>
      </c>
      <c r="E9" s="24">
        <v>1</v>
      </c>
      <c r="F9" s="9">
        <f t="shared" si="3"/>
        <v>0.65198629158165144</v>
      </c>
      <c r="G9" s="9">
        <v>1</v>
      </c>
    </row>
    <row r="10" spans="1:7">
      <c r="A10" s="5" t="s">
        <v>52</v>
      </c>
      <c r="B10" s="7">
        <f t="shared" si="0"/>
        <v>2.0141173930848577</v>
      </c>
      <c r="C10" s="9">
        <f t="shared" si="1"/>
        <v>0.28687396829592665</v>
      </c>
      <c r="D10" s="8">
        <f t="shared" si="2"/>
        <v>0.60122907256264413</v>
      </c>
      <c r="E10" s="24">
        <v>1</v>
      </c>
      <c r="F10" s="9">
        <f t="shared" si="3"/>
        <v>0.65198629158165144</v>
      </c>
      <c r="G10" s="9">
        <v>1</v>
      </c>
    </row>
    <row r="11" spans="1:7">
      <c r="A11" s="5" t="s">
        <v>170</v>
      </c>
      <c r="B11" s="7">
        <f t="shared" si="0"/>
        <v>1.022089423356495</v>
      </c>
      <c r="C11" s="9">
        <f t="shared" si="1"/>
        <v>0.19559588747449544</v>
      </c>
      <c r="D11" s="8">
        <f t="shared" si="2"/>
        <v>0.60122907256264413</v>
      </c>
      <c r="E11" s="24">
        <v>1</v>
      </c>
      <c r="F11" s="9">
        <f t="shared" si="3"/>
        <v>0.65198629158165144</v>
      </c>
      <c r="G11" s="9">
        <v>1</v>
      </c>
    </row>
    <row r="12" spans="1:7">
      <c r="A12" s="5" t="s">
        <v>68</v>
      </c>
      <c r="B12" s="7">
        <f t="shared" si="0"/>
        <v>1.3467531225403229</v>
      </c>
      <c r="C12" s="9">
        <f t="shared" si="1"/>
        <v>0.27383424246429361</v>
      </c>
      <c r="D12" s="8">
        <f t="shared" si="2"/>
        <v>0.60122907256264413</v>
      </c>
      <c r="E12" s="24">
        <v>1</v>
      </c>
      <c r="F12" s="9">
        <f t="shared" si="3"/>
        <v>0.65198629158165144</v>
      </c>
      <c r="G12" s="9">
        <v>1</v>
      </c>
    </row>
    <row r="13" spans="1:7">
      <c r="A13" s="5" t="s">
        <v>63</v>
      </c>
      <c r="B13" s="7">
        <f t="shared" si="0"/>
        <v>1.7435643104316678</v>
      </c>
      <c r="C13" s="9">
        <f t="shared" si="1"/>
        <v>0.58026779950766982</v>
      </c>
      <c r="D13" s="8">
        <f t="shared" si="2"/>
        <v>0.60122907256264413</v>
      </c>
      <c r="E13" s="24">
        <v>1</v>
      </c>
      <c r="F13" s="9">
        <f t="shared" si="3"/>
        <v>0.65198629158165144</v>
      </c>
      <c r="G13" s="9">
        <v>1</v>
      </c>
    </row>
    <row r="14" spans="1:7">
      <c r="A14" s="5" t="s">
        <v>65</v>
      </c>
      <c r="B14" s="7">
        <f t="shared" si="0"/>
        <v>1.6774291124497771</v>
      </c>
      <c r="C14" s="9">
        <f t="shared" si="1"/>
        <v>0.48898971868623858</v>
      </c>
      <c r="D14" s="8">
        <f t="shared" si="2"/>
        <v>0.60122907256264413</v>
      </c>
      <c r="E14" s="24">
        <v>1</v>
      </c>
      <c r="F14" s="9">
        <f t="shared" si="3"/>
        <v>0.65198629158165144</v>
      </c>
      <c r="G14" s="9">
        <v>1</v>
      </c>
    </row>
    <row r="15" spans="1:7">
      <c r="A15" s="5" t="s">
        <v>56</v>
      </c>
      <c r="B15" s="7">
        <f t="shared" si="0"/>
        <v>0.69141343344704065</v>
      </c>
      <c r="C15" s="9">
        <f t="shared" si="1"/>
        <v>3.5859246036990831E-2</v>
      </c>
      <c r="D15" s="8">
        <f t="shared" si="2"/>
        <v>0.60122907256264413</v>
      </c>
      <c r="E15" s="24">
        <v>1</v>
      </c>
      <c r="F15" s="9">
        <f t="shared" si="3"/>
        <v>0.65198629158165144</v>
      </c>
      <c r="G15" s="9">
        <v>1</v>
      </c>
    </row>
    <row r="16" spans="1:7">
      <c r="A16" s="5" t="s">
        <v>41</v>
      </c>
      <c r="B16" s="7">
        <f t="shared" si="0"/>
        <v>0.70945030562392009</v>
      </c>
      <c r="C16" s="9">
        <f t="shared" si="1"/>
        <v>9.7797943737247719E-2</v>
      </c>
      <c r="D16" s="8">
        <f t="shared" si="2"/>
        <v>0.60122907256264413</v>
      </c>
      <c r="E16" s="24">
        <v>1</v>
      </c>
      <c r="F16" s="9">
        <f t="shared" si="3"/>
        <v>0.65198629158165144</v>
      </c>
      <c r="G16" s="9">
        <v>1</v>
      </c>
    </row>
    <row r="17" spans="1:7">
      <c r="A17" s="5" t="s">
        <v>46</v>
      </c>
      <c r="B17" s="7">
        <f t="shared" si="0"/>
        <v>0.50503242095262102</v>
      </c>
      <c r="C17" s="9">
        <f t="shared" si="1"/>
        <v>6.8458560616073402E-2</v>
      </c>
      <c r="D17" s="8">
        <f t="shared" si="2"/>
        <v>0.60122907256264413</v>
      </c>
      <c r="E17" s="24">
        <v>1</v>
      </c>
      <c r="F17" s="9">
        <f t="shared" si="3"/>
        <v>0.65198629158165144</v>
      </c>
      <c r="G17" s="9">
        <v>1</v>
      </c>
    </row>
    <row r="18" spans="1:7">
      <c r="A18" s="5" t="s">
        <v>105</v>
      </c>
      <c r="B18" s="7">
        <f t="shared" si="0"/>
        <v>0.60724136328827061</v>
      </c>
      <c r="C18" s="9">
        <f t="shared" si="1"/>
        <v>3.2599314579082571E-2</v>
      </c>
      <c r="D18" s="8">
        <f t="shared" si="2"/>
        <v>0.60122907256264413</v>
      </c>
      <c r="E18" s="24">
        <v>1</v>
      </c>
      <c r="F18" s="9">
        <f t="shared" si="3"/>
        <v>0.65198629158165144</v>
      </c>
      <c r="G18" s="9">
        <v>1</v>
      </c>
    </row>
    <row r="19" spans="1:7">
      <c r="D19" s="31"/>
    </row>
    <row r="20" spans="1:7">
      <c r="A20" s="56" t="s">
        <v>632</v>
      </c>
      <c r="B20" s="57"/>
      <c r="C20" s="58"/>
    </row>
    <row r="21" spans="1:7">
      <c r="A21" s="35" t="s">
        <v>140</v>
      </c>
      <c r="B21" s="59" t="s">
        <v>141</v>
      </c>
      <c r="C21" s="60" t="s">
        <v>142</v>
      </c>
    </row>
    <row r="22" spans="1:7">
      <c r="A22" s="5" t="s">
        <v>9</v>
      </c>
      <c r="B22" s="7">
        <v>1.61</v>
      </c>
      <c r="C22" s="9">
        <v>0.191</v>
      </c>
    </row>
    <row r="23" spans="1:7">
      <c r="A23" s="5" t="s">
        <v>15</v>
      </c>
      <c r="B23" s="7">
        <v>2.0699999999999998</v>
      </c>
      <c r="C23" s="9">
        <v>0.32700000000000001</v>
      </c>
    </row>
    <row r="24" spans="1:7">
      <c r="A24" s="5" t="s">
        <v>23</v>
      </c>
      <c r="B24" s="7">
        <v>2.3199999999999998</v>
      </c>
      <c r="C24" s="9">
        <v>0.52</v>
      </c>
    </row>
    <row r="25" spans="1:7">
      <c r="A25" s="5" t="s">
        <v>29</v>
      </c>
      <c r="B25" s="7">
        <v>1.18</v>
      </c>
      <c r="C25" s="9">
        <v>0.17899999999999999</v>
      </c>
    </row>
    <row r="26" spans="1:7">
      <c r="A26" s="5" t="s">
        <v>32</v>
      </c>
      <c r="B26" s="7">
        <v>2.4</v>
      </c>
      <c r="C26" s="9">
        <v>0.34499999999999997</v>
      </c>
    </row>
    <row r="27" spans="1:7">
      <c r="A27" s="5" t="s">
        <v>38</v>
      </c>
      <c r="B27" s="7">
        <v>1.2</v>
      </c>
      <c r="C27" s="9">
        <v>0.26</v>
      </c>
    </row>
    <row r="28" spans="1:7">
      <c r="A28" s="5" t="s">
        <v>127</v>
      </c>
      <c r="B28" s="7">
        <v>1.64</v>
      </c>
      <c r="C28" s="9">
        <v>0.22</v>
      </c>
    </row>
    <row r="29" spans="1:7">
      <c r="A29" s="5" t="s">
        <v>52</v>
      </c>
      <c r="B29" s="7">
        <v>3.35</v>
      </c>
      <c r="C29" s="9">
        <v>0.44</v>
      </c>
    </row>
    <row r="30" spans="1:7">
      <c r="A30" s="5" t="s">
        <v>171</v>
      </c>
      <c r="B30" s="7">
        <v>1.7</v>
      </c>
      <c r="C30" s="9">
        <v>0.3</v>
      </c>
    </row>
    <row r="31" spans="1:7">
      <c r="A31" s="5" t="s">
        <v>68</v>
      </c>
      <c r="B31" s="7">
        <v>2.2400000000000002</v>
      </c>
      <c r="C31" s="9">
        <v>0.42</v>
      </c>
    </row>
    <row r="32" spans="1:7">
      <c r="A32" s="5" t="s">
        <v>63</v>
      </c>
      <c r="B32" s="7">
        <v>2.9</v>
      </c>
      <c r="C32" s="9">
        <v>0.89</v>
      </c>
    </row>
    <row r="33" spans="1:3">
      <c r="A33" s="5" t="s">
        <v>65</v>
      </c>
      <c r="B33" s="7">
        <v>2.79</v>
      </c>
      <c r="C33" s="9">
        <v>0.75</v>
      </c>
    </row>
    <row r="34" spans="1:3">
      <c r="A34" s="5" t="s">
        <v>56</v>
      </c>
      <c r="B34" s="7">
        <v>1.1499999999999999</v>
      </c>
      <c r="C34" s="9">
        <v>5.5E-2</v>
      </c>
    </row>
    <row r="35" spans="1:3">
      <c r="A35" s="5" t="s">
        <v>41</v>
      </c>
      <c r="B35" s="7">
        <v>1.18</v>
      </c>
      <c r="C35" s="9">
        <v>0.15</v>
      </c>
    </row>
    <row r="36" spans="1:3">
      <c r="A36" s="5" t="s">
        <v>46</v>
      </c>
      <c r="B36" s="7">
        <v>0.84</v>
      </c>
      <c r="C36" s="9">
        <v>0.105</v>
      </c>
    </row>
    <row r="37" spans="1:3">
      <c r="A37" s="5" t="s">
        <v>105</v>
      </c>
      <c r="B37" s="7">
        <v>1.01</v>
      </c>
      <c r="C37" s="53">
        <v>0.05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9" sqref="A9"/>
    </sheetView>
  </sheetViews>
  <sheetFormatPr baseColWidth="10" defaultColWidth="8.83203125" defaultRowHeight="14" x14ac:dyDescent="0"/>
  <cols>
    <col min="1" max="1" width="45.83203125" bestFit="1" customWidth="1"/>
    <col min="2" max="9" width="8.83203125" style="3"/>
    <col min="10" max="10" width="20.6640625" hidden="1" customWidth="1"/>
    <col min="11" max="11" width="8" style="19" bestFit="1" customWidth="1"/>
    <col min="12" max="12" width="8.83203125" style="19"/>
  </cols>
  <sheetData>
    <row r="1" spans="1:12">
      <c r="A1" s="35" t="s">
        <v>143</v>
      </c>
      <c r="B1" s="60" t="s">
        <v>4</v>
      </c>
      <c r="C1" s="60" t="s">
        <v>6</v>
      </c>
      <c r="D1" s="60" t="s">
        <v>5</v>
      </c>
      <c r="E1" s="60" t="s">
        <v>2</v>
      </c>
      <c r="F1" s="60" t="s">
        <v>591</v>
      </c>
      <c r="G1" s="60" t="s">
        <v>592</v>
      </c>
      <c r="H1" s="60" t="s">
        <v>593</v>
      </c>
      <c r="I1" s="60" t="s">
        <v>3</v>
      </c>
      <c r="J1" s="35"/>
      <c r="K1" s="68" t="s">
        <v>168</v>
      </c>
      <c r="L1" s="68">
        <v>0.8628197848948761</v>
      </c>
    </row>
    <row r="2" spans="1:12">
      <c r="A2" s="5" t="s">
        <v>144</v>
      </c>
      <c r="B2" s="9">
        <f>B20*$K2</f>
        <v>0.44607782879065094</v>
      </c>
      <c r="C2" s="9">
        <f t="shared" ref="C2:I2" si="0">C20*$K2</f>
        <v>0.44607782879065094</v>
      </c>
      <c r="D2" s="9">
        <f t="shared" si="0"/>
        <v>0.44607782879065094</v>
      </c>
      <c r="E2" s="9">
        <f t="shared" si="0"/>
        <v>0.44607782879065094</v>
      </c>
      <c r="F2" s="9">
        <f t="shared" ref="F2:H2" si="1">F20*$K2</f>
        <v>0.44607782879065094</v>
      </c>
      <c r="G2" s="9">
        <f t="shared" si="1"/>
        <v>0.44607782879065094</v>
      </c>
      <c r="H2" s="9">
        <f t="shared" si="1"/>
        <v>0.44607782879065094</v>
      </c>
      <c r="I2" s="9">
        <f t="shared" si="0"/>
        <v>0.44607782879065094</v>
      </c>
      <c r="J2" s="5" t="s">
        <v>145</v>
      </c>
      <c r="K2" s="24">
        <f>L2*$L$1</f>
        <v>0.8628197848948761</v>
      </c>
      <c r="L2" s="24">
        <v>1</v>
      </c>
    </row>
    <row r="3" spans="1:12">
      <c r="A3" s="5" t="s">
        <v>30</v>
      </c>
      <c r="B3" s="9">
        <f t="shared" ref="B3:I3" si="2">B21*$K3</f>
        <v>0.43140989244743805</v>
      </c>
      <c r="C3" s="9">
        <f t="shared" si="2"/>
        <v>0.43140989244743805</v>
      </c>
      <c r="D3" s="9">
        <f t="shared" si="2"/>
        <v>0.43140989244743805</v>
      </c>
      <c r="E3" s="9">
        <f t="shared" si="2"/>
        <v>0.43140989244743805</v>
      </c>
      <c r="F3" s="9">
        <f t="shared" si="2"/>
        <v>0.43140989244743805</v>
      </c>
      <c r="G3" s="9">
        <f t="shared" si="2"/>
        <v>0.43140989244743805</v>
      </c>
      <c r="H3" s="9">
        <f t="shared" si="2"/>
        <v>0.43140989244743805</v>
      </c>
      <c r="I3" s="9">
        <f t="shared" si="2"/>
        <v>0.43140989244743805</v>
      </c>
      <c r="J3" s="5" t="s">
        <v>145</v>
      </c>
      <c r="K3" s="24">
        <f t="shared" ref="K3:K16" si="3">L3*$L$1</f>
        <v>0.8628197848948761</v>
      </c>
      <c r="L3" s="24">
        <v>1</v>
      </c>
    </row>
    <row r="4" spans="1:12">
      <c r="A4" s="5" t="s">
        <v>24</v>
      </c>
      <c r="B4" s="9">
        <f t="shared" ref="B4:I4" si="4">B22*$K4</f>
        <v>0.39344582191206351</v>
      </c>
      <c r="C4" s="9">
        <f t="shared" si="4"/>
        <v>0.39344582191206351</v>
      </c>
      <c r="D4" s="9">
        <f t="shared" si="4"/>
        <v>0.39344582191206351</v>
      </c>
      <c r="E4" s="9">
        <f t="shared" si="4"/>
        <v>0.39344582191206351</v>
      </c>
      <c r="F4" s="9">
        <f t="shared" si="4"/>
        <v>0.39344582191206351</v>
      </c>
      <c r="G4" s="9">
        <f t="shared" si="4"/>
        <v>0.39344582191206351</v>
      </c>
      <c r="H4" s="9">
        <f t="shared" si="4"/>
        <v>0.39344582191206351</v>
      </c>
      <c r="I4" s="9">
        <f t="shared" si="4"/>
        <v>0.39344582191206351</v>
      </c>
      <c r="J4" s="5" t="s">
        <v>145</v>
      </c>
      <c r="K4" s="24">
        <f t="shared" si="3"/>
        <v>0.8628197848948761</v>
      </c>
      <c r="L4" s="24">
        <v>1</v>
      </c>
    </row>
    <row r="5" spans="1:12">
      <c r="A5" s="5" t="s">
        <v>128</v>
      </c>
      <c r="B5" s="9">
        <f t="shared" ref="B5:I5" si="5">B23*$K5</f>
        <v>0.44607782879065094</v>
      </c>
      <c r="C5" s="9">
        <f t="shared" si="5"/>
        <v>0.44607782879065094</v>
      </c>
      <c r="D5" s="9">
        <f t="shared" si="5"/>
        <v>0.44607782879065094</v>
      </c>
      <c r="E5" s="9">
        <f t="shared" si="5"/>
        <v>0.44607782879065094</v>
      </c>
      <c r="F5" s="9">
        <f t="shared" si="5"/>
        <v>0.44607782879065094</v>
      </c>
      <c r="G5" s="9">
        <f t="shared" si="5"/>
        <v>0.44607782879065094</v>
      </c>
      <c r="H5" s="9">
        <f t="shared" si="5"/>
        <v>0.44607782879065094</v>
      </c>
      <c r="I5" s="9">
        <f t="shared" si="5"/>
        <v>0.44607782879065094</v>
      </c>
      <c r="J5" s="5" t="s">
        <v>145</v>
      </c>
      <c r="K5" s="24">
        <f t="shared" si="3"/>
        <v>0.8628197848948761</v>
      </c>
      <c r="L5" s="24">
        <v>1</v>
      </c>
    </row>
    <row r="6" spans="1:12">
      <c r="A6" s="5" t="s">
        <v>46</v>
      </c>
      <c r="B6" s="9">
        <f t="shared" ref="B6:I6" si="6">B24*$K6</f>
        <v>5.2632006878587441E-2</v>
      </c>
      <c r="C6" s="9">
        <f t="shared" si="6"/>
        <v>5.2632006878587441E-2</v>
      </c>
      <c r="D6" s="9">
        <f t="shared" si="6"/>
        <v>5.2632006878587441E-2</v>
      </c>
      <c r="E6" s="9">
        <f t="shared" si="6"/>
        <v>5.2632006878587441E-2</v>
      </c>
      <c r="F6" s="9">
        <f t="shared" si="6"/>
        <v>5.2632006878587441E-2</v>
      </c>
      <c r="G6" s="9">
        <f t="shared" si="6"/>
        <v>5.2632006878587441E-2</v>
      </c>
      <c r="H6" s="9">
        <f t="shared" si="6"/>
        <v>5.2632006878587441E-2</v>
      </c>
      <c r="I6" s="9">
        <f t="shared" si="6"/>
        <v>5.2632006878587441E-2</v>
      </c>
      <c r="J6" s="5" t="s">
        <v>145</v>
      </c>
      <c r="K6" s="24">
        <f t="shared" si="3"/>
        <v>0.8628197848948761</v>
      </c>
      <c r="L6" s="24">
        <v>1</v>
      </c>
    </row>
    <row r="7" spans="1:12">
      <c r="A7" s="5" t="s">
        <v>68</v>
      </c>
      <c r="B7" s="9">
        <f t="shared" ref="B7:I7" si="7">B25*$K7</f>
        <v>0.31492922148662977</v>
      </c>
      <c r="C7" s="9">
        <f t="shared" si="7"/>
        <v>0.31492922148662977</v>
      </c>
      <c r="D7" s="9">
        <f t="shared" si="7"/>
        <v>0.31492922148662977</v>
      </c>
      <c r="E7" s="9">
        <f t="shared" si="7"/>
        <v>0.31492922148662977</v>
      </c>
      <c r="F7" s="9">
        <f t="shared" si="7"/>
        <v>0.31492922148662977</v>
      </c>
      <c r="G7" s="9">
        <f t="shared" si="7"/>
        <v>0.31492922148662977</v>
      </c>
      <c r="H7" s="9">
        <f t="shared" si="7"/>
        <v>0.31492922148662977</v>
      </c>
      <c r="I7" s="9">
        <f t="shared" si="7"/>
        <v>0.31492922148662977</v>
      </c>
      <c r="J7" s="5" t="s">
        <v>145</v>
      </c>
      <c r="K7" s="24">
        <f t="shared" si="3"/>
        <v>0.8628197848948761</v>
      </c>
      <c r="L7" s="24">
        <v>1</v>
      </c>
    </row>
    <row r="8" spans="1:12">
      <c r="A8" s="5" t="s">
        <v>19</v>
      </c>
      <c r="B8" s="9">
        <f t="shared" ref="B8:I8" si="8">B26*$K8</f>
        <v>0.34081381503347608</v>
      </c>
      <c r="C8" s="9">
        <f t="shared" si="8"/>
        <v>0.34081381503347608</v>
      </c>
      <c r="D8" s="9">
        <f t="shared" si="8"/>
        <v>0.34081381503347608</v>
      </c>
      <c r="E8" s="9">
        <f t="shared" si="8"/>
        <v>0.34081381503347608</v>
      </c>
      <c r="F8" s="9">
        <f t="shared" si="8"/>
        <v>0.34081381503347608</v>
      </c>
      <c r="G8" s="9">
        <f t="shared" si="8"/>
        <v>0.34081381503347608</v>
      </c>
      <c r="H8" s="9">
        <f t="shared" si="8"/>
        <v>0.34081381503347608</v>
      </c>
      <c r="I8" s="9">
        <f t="shared" si="8"/>
        <v>0.34081381503347608</v>
      </c>
      <c r="J8" s="5" t="s">
        <v>145</v>
      </c>
      <c r="K8" s="24">
        <f t="shared" si="3"/>
        <v>0.8628197848948761</v>
      </c>
      <c r="L8" s="24">
        <v>1</v>
      </c>
    </row>
    <row r="9" spans="1:12">
      <c r="A9" s="5" t="s">
        <v>52</v>
      </c>
      <c r="B9" s="9">
        <f t="shared" ref="B9:I10" si="9">B27*$K9</f>
        <v>0.31492922148662977</v>
      </c>
      <c r="C9" s="9">
        <f t="shared" si="9"/>
        <v>0.31492922148662977</v>
      </c>
      <c r="D9" s="9">
        <f t="shared" si="9"/>
        <v>0.31492922148662977</v>
      </c>
      <c r="E9" s="9">
        <f t="shared" si="9"/>
        <v>0.31492922148662977</v>
      </c>
      <c r="F9" s="9">
        <f t="shared" si="9"/>
        <v>0.31492922148662977</v>
      </c>
      <c r="G9" s="9">
        <f t="shared" si="9"/>
        <v>0.31492922148662977</v>
      </c>
      <c r="H9" s="9">
        <f t="shared" si="9"/>
        <v>0.31492922148662977</v>
      </c>
      <c r="I9" s="9">
        <f t="shared" si="9"/>
        <v>0.31492922148662977</v>
      </c>
      <c r="J9" s="5" t="s">
        <v>145</v>
      </c>
      <c r="K9" s="24">
        <f t="shared" si="3"/>
        <v>0.8628197848948761</v>
      </c>
      <c r="L9" s="24">
        <v>1</v>
      </c>
    </row>
    <row r="10" spans="1:12">
      <c r="A10" s="5" t="s">
        <v>61</v>
      </c>
      <c r="B10" s="9">
        <f t="shared" si="9"/>
        <v>0.26229721460804234</v>
      </c>
      <c r="C10" s="9">
        <f t="shared" si="9"/>
        <v>0.26229721460804234</v>
      </c>
      <c r="D10" s="9">
        <f t="shared" si="9"/>
        <v>0.26229721460804234</v>
      </c>
      <c r="E10" s="9">
        <f t="shared" si="9"/>
        <v>0.26229721460804234</v>
      </c>
      <c r="F10" s="9">
        <f t="shared" si="9"/>
        <v>0.26229721460804234</v>
      </c>
      <c r="G10" s="9">
        <f t="shared" si="9"/>
        <v>0.26229721460804234</v>
      </c>
      <c r="H10" s="9">
        <f t="shared" si="9"/>
        <v>0.26229721460804234</v>
      </c>
      <c r="I10" s="9">
        <f t="shared" si="9"/>
        <v>0.26229721460804234</v>
      </c>
      <c r="J10" s="5" t="s">
        <v>145</v>
      </c>
      <c r="K10" s="24">
        <f t="shared" si="3"/>
        <v>0.8628197848948761</v>
      </c>
      <c r="L10" s="24">
        <v>1</v>
      </c>
    </row>
    <row r="11" spans="1:12">
      <c r="A11" s="5" t="s">
        <v>65</v>
      </c>
      <c r="B11" s="9">
        <f t="shared" ref="B11:I11" si="10">B29*$K11</f>
        <v>0.28904462793978353</v>
      </c>
      <c r="C11" s="9">
        <f t="shared" si="10"/>
        <v>0.28904462793978353</v>
      </c>
      <c r="D11" s="9">
        <f t="shared" si="10"/>
        <v>0.28904462793978353</v>
      </c>
      <c r="E11" s="9">
        <f t="shared" si="10"/>
        <v>0.28904462793978353</v>
      </c>
      <c r="F11" s="9">
        <f t="shared" si="10"/>
        <v>0.28904462793978353</v>
      </c>
      <c r="G11" s="9">
        <f t="shared" si="10"/>
        <v>0.28904462793978353</v>
      </c>
      <c r="H11" s="9">
        <f t="shared" si="10"/>
        <v>0.28904462793978353</v>
      </c>
      <c r="I11" s="9">
        <f t="shared" si="10"/>
        <v>0.28904462793978353</v>
      </c>
      <c r="J11" s="5" t="s">
        <v>145</v>
      </c>
      <c r="K11" s="24">
        <f t="shared" si="3"/>
        <v>0.8628197848948761</v>
      </c>
      <c r="L11" s="24">
        <v>1</v>
      </c>
    </row>
    <row r="12" spans="1:12">
      <c r="A12" s="5" t="s">
        <v>105</v>
      </c>
      <c r="B12" s="9">
        <f t="shared" ref="B12:I12" si="11">B30*$K12</f>
        <v>2.5884593546846281E-2</v>
      </c>
      <c r="C12" s="9">
        <f t="shared" si="11"/>
        <v>2.5884593546846281E-2</v>
      </c>
      <c r="D12" s="9">
        <f t="shared" si="11"/>
        <v>2.5884593546846281E-2</v>
      </c>
      <c r="E12" s="9">
        <f t="shared" si="11"/>
        <v>2.5884593546846281E-2</v>
      </c>
      <c r="F12" s="9">
        <f t="shared" si="11"/>
        <v>2.5884593546846281E-2</v>
      </c>
      <c r="G12" s="9">
        <f t="shared" si="11"/>
        <v>2.5884593546846281E-2</v>
      </c>
      <c r="H12" s="9">
        <f t="shared" si="11"/>
        <v>2.5884593546846281E-2</v>
      </c>
      <c r="I12" s="9">
        <f t="shared" si="11"/>
        <v>2.5884593546846281E-2</v>
      </c>
      <c r="J12" s="5" t="s">
        <v>145</v>
      </c>
      <c r="K12" s="24">
        <f t="shared" si="3"/>
        <v>0.8628197848948761</v>
      </c>
      <c r="L12" s="24">
        <v>1</v>
      </c>
    </row>
    <row r="13" spans="1:12">
      <c r="A13" s="5" t="s">
        <v>16</v>
      </c>
      <c r="B13" s="9">
        <f t="shared" ref="B13:I13" si="12">B31*$K13</f>
        <v>0.28818180815488864</v>
      </c>
      <c r="C13" s="9">
        <f t="shared" si="12"/>
        <v>0.28818180815488864</v>
      </c>
      <c r="D13" s="9">
        <f t="shared" si="12"/>
        <v>0.28818180815488864</v>
      </c>
      <c r="E13" s="9">
        <f t="shared" si="12"/>
        <v>0.28818180815488864</v>
      </c>
      <c r="F13" s="9">
        <f t="shared" si="12"/>
        <v>0.28818180815488864</v>
      </c>
      <c r="G13" s="9">
        <f t="shared" si="12"/>
        <v>0.28818180815488864</v>
      </c>
      <c r="H13" s="9">
        <f t="shared" si="12"/>
        <v>0.28818180815488864</v>
      </c>
      <c r="I13" s="9">
        <f t="shared" si="12"/>
        <v>0.28818180815488864</v>
      </c>
      <c r="J13" s="5" t="s">
        <v>145</v>
      </c>
      <c r="K13" s="24">
        <f t="shared" si="3"/>
        <v>0.8628197848948761</v>
      </c>
      <c r="L13" s="24">
        <v>1</v>
      </c>
    </row>
    <row r="14" spans="1:12">
      <c r="A14" s="5" t="s">
        <v>10</v>
      </c>
      <c r="B14" s="9">
        <f t="shared" ref="B14:I14" si="13">B32*$K14</f>
        <v>0.28818180815488864</v>
      </c>
      <c r="C14" s="9">
        <f t="shared" si="13"/>
        <v>0.28818180815488864</v>
      </c>
      <c r="D14" s="9">
        <f t="shared" si="13"/>
        <v>0.28818180815488864</v>
      </c>
      <c r="E14" s="9">
        <f t="shared" si="13"/>
        <v>0.28818180815488864</v>
      </c>
      <c r="F14" s="9">
        <f t="shared" si="13"/>
        <v>0.28818180815488864</v>
      </c>
      <c r="G14" s="9">
        <f t="shared" si="13"/>
        <v>0.28818180815488864</v>
      </c>
      <c r="H14" s="9">
        <f t="shared" si="13"/>
        <v>0.28818180815488864</v>
      </c>
      <c r="I14" s="9">
        <f t="shared" si="13"/>
        <v>0.28818180815488864</v>
      </c>
      <c r="J14" s="5" t="s">
        <v>145</v>
      </c>
      <c r="K14" s="24">
        <f t="shared" si="3"/>
        <v>0.8628197848948761</v>
      </c>
      <c r="L14" s="24">
        <v>1</v>
      </c>
    </row>
    <row r="15" spans="1:12">
      <c r="A15" s="5" t="s">
        <v>63</v>
      </c>
      <c r="B15" s="9">
        <f t="shared" ref="B15:I15" si="14">B33*$K15</f>
        <v>0.36669840858032232</v>
      </c>
      <c r="C15" s="9">
        <f t="shared" si="14"/>
        <v>0.36669840858032232</v>
      </c>
      <c r="D15" s="9">
        <f t="shared" si="14"/>
        <v>0.36669840858032232</v>
      </c>
      <c r="E15" s="9">
        <f t="shared" si="14"/>
        <v>0.36669840858032232</v>
      </c>
      <c r="F15" s="9">
        <f t="shared" si="14"/>
        <v>0.36669840858032232</v>
      </c>
      <c r="G15" s="9">
        <f t="shared" si="14"/>
        <v>0.36669840858032232</v>
      </c>
      <c r="H15" s="9">
        <f t="shared" si="14"/>
        <v>0.36669840858032232</v>
      </c>
      <c r="I15" s="9">
        <f t="shared" si="14"/>
        <v>0.36669840858032232</v>
      </c>
      <c r="J15" s="5" t="s">
        <v>145</v>
      </c>
      <c r="K15" s="24">
        <f t="shared" si="3"/>
        <v>0.8628197848948761</v>
      </c>
      <c r="L15" s="24">
        <v>1</v>
      </c>
    </row>
    <row r="16" spans="1:12">
      <c r="A16" s="5" t="s">
        <v>57</v>
      </c>
      <c r="B16" s="9">
        <f t="shared" ref="B16:I16" si="15">B34*$K16</f>
        <v>0.26229721460804234</v>
      </c>
      <c r="C16" s="9">
        <f t="shared" si="15"/>
        <v>0.26229721460804234</v>
      </c>
      <c r="D16" s="9">
        <f t="shared" si="15"/>
        <v>0.26229721460804234</v>
      </c>
      <c r="E16" s="9">
        <f t="shared" si="15"/>
        <v>0.26229721460804234</v>
      </c>
      <c r="F16" s="9">
        <f t="shared" si="15"/>
        <v>0.26229721460804234</v>
      </c>
      <c r="G16" s="9">
        <f t="shared" si="15"/>
        <v>0.26229721460804234</v>
      </c>
      <c r="H16" s="9">
        <f t="shared" si="15"/>
        <v>0.26229721460804234</v>
      </c>
      <c r="I16" s="9">
        <f t="shared" si="15"/>
        <v>0.26229721460804234</v>
      </c>
      <c r="J16" s="5" t="s">
        <v>145</v>
      </c>
      <c r="K16" s="24">
        <f t="shared" si="3"/>
        <v>0.8628197848948761</v>
      </c>
      <c r="L16" s="24">
        <v>1</v>
      </c>
    </row>
    <row r="17" spans="1:14">
      <c r="N17" s="31"/>
    </row>
    <row r="18" spans="1:14">
      <c r="A18" s="56" t="s">
        <v>632</v>
      </c>
      <c r="B18" s="58"/>
      <c r="C18" s="58"/>
      <c r="D18" s="58"/>
      <c r="E18" s="58"/>
      <c r="F18" s="58"/>
      <c r="G18" s="58"/>
      <c r="H18" s="58"/>
      <c r="I18" s="58"/>
      <c r="J18" s="15"/>
    </row>
    <row r="19" spans="1:14">
      <c r="A19" s="35" t="s">
        <v>143</v>
      </c>
      <c r="B19" s="60" t="s">
        <v>4</v>
      </c>
      <c r="C19" s="60" t="s">
        <v>6</v>
      </c>
      <c r="D19" s="60" t="s">
        <v>5</v>
      </c>
      <c r="E19" s="60" t="s">
        <v>2</v>
      </c>
      <c r="F19" s="60" t="s">
        <v>591</v>
      </c>
      <c r="G19" s="60" t="s">
        <v>592</v>
      </c>
      <c r="H19" s="60" t="s">
        <v>593</v>
      </c>
      <c r="I19" s="60" t="s">
        <v>3</v>
      </c>
      <c r="J19" s="5"/>
    </row>
    <row r="20" spans="1:14">
      <c r="A20" s="5" t="s">
        <v>144</v>
      </c>
      <c r="B20" s="9">
        <v>0.51700000000000002</v>
      </c>
      <c r="C20" s="9">
        <f>B20</f>
        <v>0.51700000000000002</v>
      </c>
      <c r="D20" s="9">
        <f t="shared" ref="D20:I20" si="16">C20</f>
        <v>0.51700000000000002</v>
      </c>
      <c r="E20" s="9">
        <f t="shared" si="16"/>
        <v>0.51700000000000002</v>
      </c>
      <c r="F20" s="9">
        <f t="shared" si="16"/>
        <v>0.51700000000000002</v>
      </c>
      <c r="G20" s="9">
        <f t="shared" si="16"/>
        <v>0.51700000000000002</v>
      </c>
      <c r="H20" s="9">
        <f t="shared" si="16"/>
        <v>0.51700000000000002</v>
      </c>
      <c r="I20" s="9">
        <f t="shared" si="16"/>
        <v>0.51700000000000002</v>
      </c>
      <c r="J20" s="5" t="s">
        <v>145</v>
      </c>
    </row>
    <row r="21" spans="1:14">
      <c r="A21" s="5" t="s">
        <v>30</v>
      </c>
      <c r="B21" s="9">
        <v>0.5</v>
      </c>
      <c r="C21" s="9">
        <f t="shared" ref="C21:I21" si="17">B21</f>
        <v>0.5</v>
      </c>
      <c r="D21" s="9">
        <f t="shared" si="17"/>
        <v>0.5</v>
      </c>
      <c r="E21" s="9">
        <f t="shared" si="17"/>
        <v>0.5</v>
      </c>
      <c r="F21" s="9">
        <f t="shared" si="17"/>
        <v>0.5</v>
      </c>
      <c r="G21" s="9">
        <f t="shared" si="17"/>
        <v>0.5</v>
      </c>
      <c r="H21" s="9">
        <f t="shared" si="17"/>
        <v>0.5</v>
      </c>
      <c r="I21" s="9">
        <f t="shared" si="17"/>
        <v>0.5</v>
      </c>
      <c r="J21" s="5" t="s">
        <v>145</v>
      </c>
    </row>
    <row r="22" spans="1:14">
      <c r="A22" s="5" t="s">
        <v>24</v>
      </c>
      <c r="B22" s="9">
        <v>0.45600000000000002</v>
      </c>
      <c r="C22" s="9">
        <f t="shared" ref="C22:I22" si="18">B22</f>
        <v>0.45600000000000002</v>
      </c>
      <c r="D22" s="9">
        <f t="shared" si="18"/>
        <v>0.45600000000000002</v>
      </c>
      <c r="E22" s="9">
        <f t="shared" si="18"/>
        <v>0.45600000000000002</v>
      </c>
      <c r="F22" s="9">
        <f t="shared" si="18"/>
        <v>0.45600000000000002</v>
      </c>
      <c r="G22" s="9">
        <f t="shared" si="18"/>
        <v>0.45600000000000002</v>
      </c>
      <c r="H22" s="9">
        <f t="shared" si="18"/>
        <v>0.45600000000000002</v>
      </c>
      <c r="I22" s="9">
        <f t="shared" si="18"/>
        <v>0.45600000000000002</v>
      </c>
      <c r="J22" s="5" t="s">
        <v>145</v>
      </c>
    </row>
    <row r="23" spans="1:14">
      <c r="A23" s="5" t="s">
        <v>128</v>
      </c>
      <c r="B23" s="9">
        <v>0.51700000000000002</v>
      </c>
      <c r="C23" s="9">
        <f t="shared" ref="C23:I23" si="19">B23</f>
        <v>0.51700000000000002</v>
      </c>
      <c r="D23" s="9">
        <f t="shared" si="19"/>
        <v>0.51700000000000002</v>
      </c>
      <c r="E23" s="9">
        <f t="shared" si="19"/>
        <v>0.51700000000000002</v>
      </c>
      <c r="F23" s="9">
        <f t="shared" si="19"/>
        <v>0.51700000000000002</v>
      </c>
      <c r="G23" s="9">
        <f t="shared" si="19"/>
        <v>0.51700000000000002</v>
      </c>
      <c r="H23" s="9">
        <f t="shared" si="19"/>
        <v>0.51700000000000002</v>
      </c>
      <c r="I23" s="9">
        <f t="shared" si="19"/>
        <v>0.51700000000000002</v>
      </c>
      <c r="J23" s="5" t="s">
        <v>145</v>
      </c>
    </row>
    <row r="24" spans="1:14">
      <c r="A24" s="5" t="s">
        <v>46</v>
      </c>
      <c r="B24" s="9">
        <v>6.0999999999999999E-2</v>
      </c>
      <c r="C24" s="9">
        <f t="shared" ref="C24:I24" si="20">B24</f>
        <v>6.0999999999999999E-2</v>
      </c>
      <c r="D24" s="9">
        <f t="shared" si="20"/>
        <v>6.0999999999999999E-2</v>
      </c>
      <c r="E24" s="9">
        <f t="shared" si="20"/>
        <v>6.0999999999999999E-2</v>
      </c>
      <c r="F24" s="9">
        <f t="shared" si="20"/>
        <v>6.0999999999999999E-2</v>
      </c>
      <c r="G24" s="9">
        <f t="shared" si="20"/>
        <v>6.0999999999999999E-2</v>
      </c>
      <c r="H24" s="9">
        <f t="shared" si="20"/>
        <v>6.0999999999999999E-2</v>
      </c>
      <c r="I24" s="9">
        <f t="shared" si="20"/>
        <v>6.0999999999999999E-2</v>
      </c>
      <c r="J24" s="5" t="s">
        <v>145</v>
      </c>
    </row>
    <row r="25" spans="1:14">
      <c r="A25" s="5" t="s">
        <v>68</v>
      </c>
      <c r="B25" s="9">
        <v>0.36499999999999999</v>
      </c>
      <c r="C25" s="9">
        <f t="shared" ref="C25:I25" si="21">B25</f>
        <v>0.36499999999999999</v>
      </c>
      <c r="D25" s="9">
        <f t="shared" si="21"/>
        <v>0.36499999999999999</v>
      </c>
      <c r="E25" s="9">
        <f t="shared" si="21"/>
        <v>0.36499999999999999</v>
      </c>
      <c r="F25" s="9">
        <f t="shared" si="21"/>
        <v>0.36499999999999999</v>
      </c>
      <c r="G25" s="9">
        <f t="shared" si="21"/>
        <v>0.36499999999999999</v>
      </c>
      <c r="H25" s="9">
        <f t="shared" si="21"/>
        <v>0.36499999999999999</v>
      </c>
      <c r="I25" s="9">
        <f t="shared" si="21"/>
        <v>0.36499999999999999</v>
      </c>
      <c r="J25" s="5" t="s">
        <v>145</v>
      </c>
      <c r="K25" s="20"/>
    </row>
    <row r="26" spans="1:14">
      <c r="A26" s="5" t="s">
        <v>19</v>
      </c>
      <c r="B26" s="9">
        <v>0.39500000000000002</v>
      </c>
      <c r="C26" s="9">
        <f t="shared" ref="C26:I26" si="22">B26</f>
        <v>0.39500000000000002</v>
      </c>
      <c r="D26" s="9">
        <f t="shared" si="22"/>
        <v>0.39500000000000002</v>
      </c>
      <c r="E26" s="9">
        <f t="shared" si="22"/>
        <v>0.39500000000000002</v>
      </c>
      <c r="F26" s="9">
        <f t="shared" si="22"/>
        <v>0.39500000000000002</v>
      </c>
      <c r="G26" s="9">
        <f t="shared" si="22"/>
        <v>0.39500000000000002</v>
      </c>
      <c r="H26" s="9">
        <f t="shared" si="22"/>
        <v>0.39500000000000002</v>
      </c>
      <c r="I26" s="9">
        <f t="shared" si="22"/>
        <v>0.39500000000000002</v>
      </c>
      <c r="J26" s="5" t="s">
        <v>145</v>
      </c>
      <c r="K26" s="21"/>
    </row>
    <row r="27" spans="1:14">
      <c r="A27" s="5" t="s">
        <v>52</v>
      </c>
      <c r="B27" s="9">
        <v>0.36499999999999999</v>
      </c>
      <c r="C27" s="9">
        <f t="shared" ref="C27:I27" si="23">B27</f>
        <v>0.36499999999999999</v>
      </c>
      <c r="D27" s="9">
        <f t="shared" si="23"/>
        <v>0.36499999999999999</v>
      </c>
      <c r="E27" s="9">
        <f t="shared" si="23"/>
        <v>0.36499999999999999</v>
      </c>
      <c r="F27" s="9">
        <f t="shared" si="23"/>
        <v>0.36499999999999999</v>
      </c>
      <c r="G27" s="9">
        <f t="shared" si="23"/>
        <v>0.36499999999999999</v>
      </c>
      <c r="H27" s="9">
        <f t="shared" si="23"/>
        <v>0.36499999999999999</v>
      </c>
      <c r="I27" s="9">
        <f t="shared" si="23"/>
        <v>0.36499999999999999</v>
      </c>
      <c r="J27" s="5" t="s">
        <v>145</v>
      </c>
      <c r="K27" s="20"/>
    </row>
    <row r="28" spans="1:14">
      <c r="A28" s="5" t="s">
        <v>61</v>
      </c>
      <c r="B28" s="9">
        <v>0.30399999999999999</v>
      </c>
      <c r="C28" s="9">
        <f t="shared" ref="C28:I28" si="24">B28</f>
        <v>0.30399999999999999</v>
      </c>
      <c r="D28" s="9">
        <f t="shared" si="24"/>
        <v>0.30399999999999999</v>
      </c>
      <c r="E28" s="9">
        <f t="shared" si="24"/>
        <v>0.30399999999999999</v>
      </c>
      <c r="F28" s="9">
        <f t="shared" si="24"/>
        <v>0.30399999999999999</v>
      </c>
      <c r="G28" s="9">
        <f t="shared" si="24"/>
        <v>0.30399999999999999</v>
      </c>
      <c r="H28" s="9">
        <f t="shared" si="24"/>
        <v>0.30399999999999999</v>
      </c>
      <c r="I28" s="9">
        <f t="shared" si="24"/>
        <v>0.30399999999999999</v>
      </c>
      <c r="J28" s="5" t="s">
        <v>145</v>
      </c>
      <c r="K28" s="28"/>
    </row>
    <row r="29" spans="1:14">
      <c r="A29" s="5" t="s">
        <v>65</v>
      </c>
      <c r="B29" s="9">
        <v>0.33500000000000002</v>
      </c>
      <c r="C29" s="9">
        <f t="shared" ref="C29:I29" si="25">B29</f>
        <v>0.33500000000000002</v>
      </c>
      <c r="D29" s="9">
        <f t="shared" si="25"/>
        <v>0.33500000000000002</v>
      </c>
      <c r="E29" s="9">
        <f t="shared" si="25"/>
        <v>0.33500000000000002</v>
      </c>
      <c r="F29" s="9">
        <f t="shared" si="25"/>
        <v>0.33500000000000002</v>
      </c>
      <c r="G29" s="9">
        <f t="shared" si="25"/>
        <v>0.33500000000000002</v>
      </c>
      <c r="H29" s="9">
        <f t="shared" si="25"/>
        <v>0.33500000000000002</v>
      </c>
      <c r="I29" s="9">
        <f t="shared" si="25"/>
        <v>0.33500000000000002</v>
      </c>
      <c r="J29" s="5" t="s">
        <v>145</v>
      </c>
    </row>
    <row r="30" spans="1:14">
      <c r="A30" s="5" t="s">
        <v>105</v>
      </c>
      <c r="B30" s="9">
        <v>0.03</v>
      </c>
      <c r="C30" s="9">
        <f t="shared" ref="C30:I30" si="26">B30</f>
        <v>0.03</v>
      </c>
      <c r="D30" s="9">
        <f t="shared" si="26"/>
        <v>0.03</v>
      </c>
      <c r="E30" s="9">
        <f t="shared" si="26"/>
        <v>0.03</v>
      </c>
      <c r="F30" s="9">
        <f t="shared" si="26"/>
        <v>0.03</v>
      </c>
      <c r="G30" s="9">
        <f t="shared" si="26"/>
        <v>0.03</v>
      </c>
      <c r="H30" s="9">
        <f t="shared" si="26"/>
        <v>0.03</v>
      </c>
      <c r="I30" s="9">
        <f t="shared" si="26"/>
        <v>0.03</v>
      </c>
      <c r="J30" s="5" t="s">
        <v>145</v>
      </c>
    </row>
    <row r="31" spans="1:14">
      <c r="A31" s="5" t="s">
        <v>16</v>
      </c>
      <c r="B31" s="9">
        <v>0.33400000000000002</v>
      </c>
      <c r="C31" s="9">
        <f t="shared" ref="C31:I31" si="27">B31</f>
        <v>0.33400000000000002</v>
      </c>
      <c r="D31" s="9">
        <f t="shared" si="27"/>
        <v>0.33400000000000002</v>
      </c>
      <c r="E31" s="9">
        <f t="shared" si="27"/>
        <v>0.33400000000000002</v>
      </c>
      <c r="F31" s="9">
        <f t="shared" si="27"/>
        <v>0.33400000000000002</v>
      </c>
      <c r="G31" s="9">
        <f t="shared" si="27"/>
        <v>0.33400000000000002</v>
      </c>
      <c r="H31" s="9">
        <f t="shared" si="27"/>
        <v>0.33400000000000002</v>
      </c>
      <c r="I31" s="9">
        <f t="shared" si="27"/>
        <v>0.33400000000000002</v>
      </c>
      <c r="J31" s="5" t="s">
        <v>145</v>
      </c>
    </row>
    <row r="32" spans="1:14">
      <c r="A32" s="5" t="s">
        <v>10</v>
      </c>
      <c r="B32" s="9">
        <v>0.33400000000000002</v>
      </c>
      <c r="C32" s="9">
        <f t="shared" ref="C32:I32" si="28">B32</f>
        <v>0.33400000000000002</v>
      </c>
      <c r="D32" s="9">
        <f t="shared" si="28"/>
        <v>0.33400000000000002</v>
      </c>
      <c r="E32" s="9">
        <f t="shared" si="28"/>
        <v>0.33400000000000002</v>
      </c>
      <c r="F32" s="9">
        <f t="shared" si="28"/>
        <v>0.33400000000000002</v>
      </c>
      <c r="G32" s="9">
        <f t="shared" si="28"/>
        <v>0.33400000000000002</v>
      </c>
      <c r="H32" s="9">
        <f t="shared" si="28"/>
        <v>0.33400000000000002</v>
      </c>
      <c r="I32" s="9">
        <f t="shared" si="28"/>
        <v>0.33400000000000002</v>
      </c>
      <c r="J32" s="5" t="s">
        <v>145</v>
      </c>
    </row>
    <row r="33" spans="1:10">
      <c r="A33" s="5" t="s">
        <v>63</v>
      </c>
      <c r="B33" s="9">
        <v>0.42499999999999999</v>
      </c>
      <c r="C33" s="9">
        <f t="shared" ref="C33:I33" si="29">B33</f>
        <v>0.42499999999999999</v>
      </c>
      <c r="D33" s="9">
        <f t="shared" si="29"/>
        <v>0.42499999999999999</v>
      </c>
      <c r="E33" s="9">
        <f t="shared" si="29"/>
        <v>0.42499999999999999</v>
      </c>
      <c r="F33" s="9">
        <f t="shared" si="29"/>
        <v>0.42499999999999999</v>
      </c>
      <c r="G33" s="9">
        <f t="shared" si="29"/>
        <v>0.42499999999999999</v>
      </c>
      <c r="H33" s="9">
        <f t="shared" si="29"/>
        <v>0.42499999999999999</v>
      </c>
      <c r="I33" s="9">
        <f t="shared" si="29"/>
        <v>0.42499999999999999</v>
      </c>
      <c r="J33" s="5" t="s">
        <v>145</v>
      </c>
    </row>
    <row r="34" spans="1:10">
      <c r="A34" s="5" t="s">
        <v>57</v>
      </c>
      <c r="B34" s="9">
        <v>0.30399999999999999</v>
      </c>
      <c r="C34" s="9">
        <f t="shared" ref="C34:I34" si="30">B34</f>
        <v>0.30399999999999999</v>
      </c>
      <c r="D34" s="9">
        <f t="shared" si="30"/>
        <v>0.30399999999999999</v>
      </c>
      <c r="E34" s="9">
        <f t="shared" si="30"/>
        <v>0.30399999999999999</v>
      </c>
      <c r="F34" s="9">
        <f t="shared" si="30"/>
        <v>0.30399999999999999</v>
      </c>
      <c r="G34" s="9">
        <f t="shared" si="30"/>
        <v>0.30399999999999999</v>
      </c>
      <c r="H34" s="9">
        <f t="shared" si="30"/>
        <v>0.30399999999999999</v>
      </c>
      <c r="I34" s="9">
        <f t="shared" si="30"/>
        <v>0.30399999999999999</v>
      </c>
      <c r="J34" s="5" t="s">
        <v>145</v>
      </c>
    </row>
    <row r="35" spans="1:10">
      <c r="B35" s="16"/>
      <c r="C35" s="16"/>
      <c r="D35" s="16"/>
      <c r="E35" s="16"/>
      <c r="F35" s="16"/>
      <c r="G35" s="16"/>
      <c r="H35" s="16"/>
      <c r="I35" s="16"/>
      <c r="J35" s="17"/>
    </row>
    <row r="36" spans="1:10">
      <c r="B36" s="16"/>
      <c r="C36" s="16"/>
      <c r="D36" s="16"/>
      <c r="E36" s="16"/>
      <c r="F36" s="16"/>
      <c r="G36" s="16"/>
      <c r="H36" s="16"/>
      <c r="I36" s="16"/>
      <c r="J36" s="17"/>
    </row>
    <row r="37" spans="1:10">
      <c r="B37" s="16"/>
      <c r="C37" s="16"/>
      <c r="D37" s="16"/>
      <c r="E37" s="16"/>
      <c r="F37" s="16"/>
      <c r="G37" s="16"/>
      <c r="H37" s="16"/>
      <c r="I37" s="16"/>
      <c r="J37" s="17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showGridLines="0" tabSelected="1" zoomScale="85" zoomScaleNormal="85" zoomScalePageLayoutView="85" workbookViewId="0">
      <selection activeCell="F45" sqref="F45"/>
    </sheetView>
  </sheetViews>
  <sheetFormatPr baseColWidth="10" defaultColWidth="8.83203125" defaultRowHeight="14" x14ac:dyDescent="0"/>
  <cols>
    <col min="1" max="1" width="14.6640625" bestFit="1" customWidth="1"/>
    <col min="2" max="2" width="10.6640625" customWidth="1"/>
    <col min="3" max="3" width="10.6640625" style="4" customWidth="1"/>
    <col min="4" max="21" width="10.6640625" customWidth="1"/>
  </cols>
  <sheetData>
    <row r="1" spans="1:12">
      <c r="A1" s="45" t="s">
        <v>633</v>
      </c>
      <c r="B1" s="45"/>
      <c r="C1" s="54"/>
      <c r="D1" s="45"/>
      <c r="E1" s="45"/>
      <c r="F1" s="45"/>
      <c r="G1" s="45"/>
      <c r="H1" s="45"/>
      <c r="I1" s="45"/>
      <c r="J1" s="45"/>
    </row>
    <row r="2" spans="1:12" ht="28">
      <c r="A2" s="45" t="s">
        <v>600</v>
      </c>
      <c r="B2" s="40" t="s">
        <v>159</v>
      </c>
      <c r="C2" s="43" t="s">
        <v>161</v>
      </c>
      <c r="D2" s="40" t="s">
        <v>160</v>
      </c>
      <c r="E2" s="40" t="s">
        <v>158</v>
      </c>
      <c r="F2" s="40" t="s">
        <v>163</v>
      </c>
      <c r="G2" s="40" t="s">
        <v>184</v>
      </c>
      <c r="H2" s="40" t="s">
        <v>185</v>
      </c>
      <c r="I2" s="40" t="s">
        <v>164</v>
      </c>
      <c r="J2" s="40" t="s">
        <v>165</v>
      </c>
    </row>
    <row r="3" spans="1:12">
      <c r="A3" s="11" t="s">
        <v>597</v>
      </c>
      <c r="B3" s="6">
        <f>SUMIF('Calcs Juris'!B:B,Summary!A3,'Calcs Juris'!I:I)</f>
        <v>119329.94633906473</v>
      </c>
      <c r="C3" s="6">
        <f>SUMIF('Calcs Juris'!B:B,Summary!A3,'Calcs Juris'!J:J)</f>
        <v>137325.27568188217</v>
      </c>
      <c r="D3" s="6">
        <f>SUMIF('Calcs Juris'!B:B,Summary!A3,'Calcs Juris'!K:K)</f>
        <v>430071.93188922503</v>
      </c>
      <c r="E3" s="6">
        <f>SUMIF('Calcs Juris'!B:B,Summary!A3,'Calcs Juris'!L:L)</f>
        <v>96878.882390364248</v>
      </c>
      <c r="F3" s="7">
        <f>C3/B3</f>
        <v>1.1508031294314456</v>
      </c>
      <c r="G3" s="7">
        <f>D3/B3</f>
        <v>3.6040570291317855</v>
      </c>
      <c r="H3" s="7">
        <f>E3/B3</f>
        <v>0.81185725262200392</v>
      </c>
      <c r="I3" s="8">
        <f>0.3677*D3/C3</f>
        <v>1.1515538459358194</v>
      </c>
      <c r="J3" s="9">
        <f>0.3677*E3/C3</f>
        <v>0.2594013729668902</v>
      </c>
    </row>
    <row r="4" spans="1:12">
      <c r="A4" s="11" t="s">
        <v>187</v>
      </c>
      <c r="B4" s="6">
        <f>SUMIF('Calcs Juris'!B:B,Summary!A4,'Calcs Juris'!I:I)</f>
        <v>112167.22398100002</v>
      </c>
      <c r="C4" s="6">
        <f>SUMIF('Calcs Juris'!B:B,Summary!A4,'Calcs Juris'!J:J)</f>
        <v>123024.66605080773</v>
      </c>
      <c r="D4" s="6">
        <f>SUMIF('Calcs Juris'!B:B,Summary!A4,'Calcs Juris'!K:K)</f>
        <v>517414.60775443696</v>
      </c>
      <c r="E4" s="6">
        <f>SUMIF('Calcs Juris'!B:B,Summary!A4,'Calcs Juris'!L:L)</f>
        <v>175530.50718876321</v>
      </c>
      <c r="F4" s="7">
        <f t="shared" ref="F4:F9" si="0">C4/B4</f>
        <v>1.0967969223491423</v>
      </c>
      <c r="G4" s="7">
        <f t="shared" ref="G4:G9" si="1">D4/B4</f>
        <v>4.6128859161396534</v>
      </c>
      <c r="H4" s="7">
        <f t="shared" ref="H4:H9" si="2">E4/B4</f>
        <v>1.5649001638704751</v>
      </c>
      <c r="I4" s="8">
        <f t="shared" ref="I4:I9" si="3">0.3677*D4/C4</f>
        <v>1.5464650901204975</v>
      </c>
      <c r="J4" s="9">
        <f t="shared" ref="J4:J9" si="4">0.3677*E4/C4</f>
        <v>0.52463111313509203</v>
      </c>
    </row>
    <row r="5" spans="1:12">
      <c r="A5" s="11" t="s">
        <v>188</v>
      </c>
      <c r="B5" s="6">
        <f>SUMIF('Calcs Juris'!B:B,Summary!A5,'Calcs Juris'!I:I)</f>
        <v>87802.154350000099</v>
      </c>
      <c r="C5" s="6">
        <f>SUMIF('Calcs Juris'!B:B,Summary!A5,'Calcs Juris'!J:J)</f>
        <v>161044.61398329379</v>
      </c>
      <c r="D5" s="6">
        <f>SUMIF('Calcs Juris'!B:B,Summary!A5,'Calcs Juris'!K:K)</f>
        <v>675370.75335086044</v>
      </c>
      <c r="E5" s="6">
        <f>SUMIF('Calcs Juris'!B:B,Summary!A5,'Calcs Juris'!L:L)</f>
        <v>163140.77283795568</v>
      </c>
      <c r="F5" s="7">
        <f t="shared" si="0"/>
        <v>1.8341761107743664</v>
      </c>
      <c r="G5" s="7">
        <f t="shared" si="1"/>
        <v>7.6919610726027665</v>
      </c>
      <c r="H5" s="7">
        <f t="shared" si="2"/>
        <v>1.8580497716222095</v>
      </c>
      <c r="I5" s="8">
        <f t="shared" si="3"/>
        <v>1.542018822392115</v>
      </c>
      <c r="J5" s="9">
        <f t="shared" si="4"/>
        <v>0.37248598812959455</v>
      </c>
    </row>
    <row r="6" spans="1:12">
      <c r="A6" s="11" t="s">
        <v>596</v>
      </c>
      <c r="B6" s="6">
        <f>SUMIF('Calcs Juris'!B:B,Summary!A6,'Calcs Juris'!I:I)</f>
        <v>15584.427274999998</v>
      </c>
      <c r="C6" s="6">
        <f>SUMIF('Calcs Juris'!B:B,Summary!A6,'Calcs Juris'!J:J)</f>
        <v>19855.562944645313</v>
      </c>
      <c r="D6" s="6">
        <f>SUMIF('Calcs Juris'!B:B,Summary!A6,'Calcs Juris'!K:K)</f>
        <v>59824.259155005049</v>
      </c>
      <c r="E6" s="6">
        <f>SUMIF('Calcs Juris'!B:B,Summary!A6,'Calcs Juris'!L:L)</f>
        <v>13534.197242557844</v>
      </c>
      <c r="F6" s="7">
        <f t="shared" ref="F6" si="5">C6/B6</f>
        <v>1.2740643332140233</v>
      </c>
      <c r="G6" s="7">
        <f t="shared" ref="G6" si="6">D6/B6</f>
        <v>3.8387204161793655</v>
      </c>
      <c r="H6" s="7">
        <f t="shared" ref="H6" si="7">E6/B6</f>
        <v>0.86844367160472669</v>
      </c>
      <c r="I6" s="8">
        <f t="shared" ref="I6" si="8">0.3677*D6/C6</f>
        <v>1.1078698777073785</v>
      </c>
      <c r="J6" s="9">
        <f t="shared" ref="J6" si="9">0.3677*E6/C6</f>
        <v>0.25063627457767945</v>
      </c>
    </row>
    <row r="7" spans="1:12">
      <c r="A7" s="11" t="s">
        <v>189</v>
      </c>
      <c r="B7" s="6">
        <f>SUMIF('Calcs Juris'!B:B,Summary!A7,'Calcs Juris'!I:I)</f>
        <v>123342.85975300006</v>
      </c>
      <c r="C7" s="6">
        <f>SUMIF('Calcs Juris'!B:B,Summary!A7,'Calcs Juris'!J:J)</f>
        <v>134918.01964059024</v>
      </c>
      <c r="D7" s="6">
        <f>SUMIF('Calcs Juris'!B:B,Summary!A7,'Calcs Juris'!K:K)</f>
        <v>491463.40454245341</v>
      </c>
      <c r="E7" s="6">
        <f>SUMIF('Calcs Juris'!B:B,Summary!A7,'Calcs Juris'!L:L)</f>
        <v>87066.056056928821</v>
      </c>
      <c r="F7" s="7">
        <f t="shared" ref="F7" si="10">C7/B7</f>
        <v>1.0938453990021797</v>
      </c>
      <c r="G7" s="7">
        <f t="shared" ref="G7" si="11">D7/B7</f>
        <v>3.984530645119079</v>
      </c>
      <c r="H7" s="7">
        <f t="shared" ref="H7" si="12">E7/B7</f>
        <v>0.70588647150943917</v>
      </c>
      <c r="I7" s="8">
        <f t="shared" ref="I7" si="13">0.3677*D7/C7</f>
        <v>1.3394140703492285</v>
      </c>
      <c r="J7" s="9">
        <f t="shared" ref="J7" si="14">0.3677*E7/C7</f>
        <v>0.23728623424369641</v>
      </c>
    </row>
    <row r="8" spans="1:12">
      <c r="A8" s="11" t="s">
        <v>598</v>
      </c>
      <c r="B8" s="6">
        <f>SUMIF('Calcs Juris'!B:B,Summary!A8,'Calcs Juris'!I:I)</f>
        <v>50174.018842999991</v>
      </c>
      <c r="C8" s="6">
        <f>SUMIF('Calcs Juris'!B:B,Summary!A8,'Calcs Juris'!J:J)</f>
        <v>62285.570649669578</v>
      </c>
      <c r="D8" s="6">
        <f>SUMIF('Calcs Juris'!B:B,Summary!A8,'Calcs Juris'!K:K)</f>
        <v>219580.80000000104</v>
      </c>
      <c r="E8" s="6">
        <f>SUMIF('Calcs Juris'!B:B,Summary!A8,'Calcs Juris'!L:L)</f>
        <v>45593.012719980426</v>
      </c>
      <c r="F8" s="7">
        <f t="shared" si="0"/>
        <v>1.2413909048140626</v>
      </c>
      <c r="G8" s="7">
        <f t="shared" si="1"/>
        <v>4.3763845325424988</v>
      </c>
      <c r="H8" s="7">
        <f t="shared" si="2"/>
        <v>0.90869764414618581</v>
      </c>
      <c r="I8" s="8">
        <f t="shared" si="3"/>
        <v>1.2962851478736306</v>
      </c>
      <c r="J8" s="9">
        <f t="shared" si="4"/>
        <v>0.26915625243975727</v>
      </c>
    </row>
    <row r="9" spans="1:12">
      <c r="A9" s="11" t="s">
        <v>162</v>
      </c>
      <c r="B9" s="10">
        <f>SUM(B3:B8)</f>
        <v>508400.63054106495</v>
      </c>
      <c r="C9" s="10">
        <f>SUM(C3:C8)</f>
        <v>638453.70895088895</v>
      </c>
      <c r="D9" s="10">
        <f t="shared" ref="D9:E9" si="15">SUM(D3:D8)</f>
        <v>2393725.756691982</v>
      </c>
      <c r="E9" s="10">
        <f t="shared" si="15"/>
        <v>581743.4284365502</v>
      </c>
      <c r="F9" s="7">
        <f t="shared" si="0"/>
        <v>1.2558082555314991</v>
      </c>
      <c r="G9" s="7">
        <f t="shared" si="1"/>
        <v>4.7083453734989691</v>
      </c>
      <c r="H9" s="7">
        <f t="shared" si="2"/>
        <v>1.1442618153668107</v>
      </c>
      <c r="I9" s="8">
        <f t="shared" si="3"/>
        <v>1.3786010612765449</v>
      </c>
      <c r="J9" s="9">
        <f t="shared" si="4"/>
        <v>0.33503926069693124</v>
      </c>
    </row>
    <row r="11" spans="1:12">
      <c r="A11" s="45" t="s">
        <v>166</v>
      </c>
      <c r="B11" s="45"/>
      <c r="C11" s="54"/>
      <c r="D11" s="45"/>
      <c r="E11" s="45"/>
      <c r="F11" s="45"/>
      <c r="G11" s="45"/>
      <c r="H11" s="45"/>
      <c r="I11" s="45"/>
      <c r="J11" s="45"/>
    </row>
    <row r="12" spans="1:12" ht="28">
      <c r="A12" s="45" t="s">
        <v>600</v>
      </c>
      <c r="B12" s="40" t="s">
        <v>159</v>
      </c>
      <c r="C12" s="43" t="s">
        <v>161</v>
      </c>
      <c r="D12" s="40" t="s">
        <v>160</v>
      </c>
      <c r="E12" s="40" t="s">
        <v>158</v>
      </c>
      <c r="F12" s="40" t="s">
        <v>163</v>
      </c>
      <c r="G12" s="40" t="s">
        <v>184</v>
      </c>
      <c r="H12" s="40" t="s">
        <v>185</v>
      </c>
      <c r="I12" s="40" t="s">
        <v>164</v>
      </c>
      <c r="J12" s="40" t="s">
        <v>165</v>
      </c>
    </row>
    <row r="13" spans="1:12">
      <c r="A13" s="11" t="s">
        <v>597</v>
      </c>
      <c r="B13" s="6">
        <v>119104.97</v>
      </c>
      <c r="C13" s="6">
        <v>117123</v>
      </c>
      <c r="D13" s="6">
        <v>376991</v>
      </c>
      <c r="E13" s="6">
        <v>88846</v>
      </c>
      <c r="F13" s="7">
        <f>C13/B13</f>
        <v>0.98335946854274847</v>
      </c>
      <c r="G13" s="7">
        <f>D13/B13</f>
        <v>3.1651995714368595</v>
      </c>
      <c r="H13" s="7">
        <f>E13/B13</f>
        <v>0.74594704150464919</v>
      </c>
      <c r="I13" s="7">
        <f t="shared" ref="I13:I19" si="16">0.3677*D13/C13</f>
        <v>1.1835385936152591</v>
      </c>
      <c r="J13" s="9">
        <f t="shared" ref="J13:J19" si="17">0.3677*E13/C13</f>
        <v>0.2789262074912699</v>
      </c>
      <c r="K13" s="32"/>
      <c r="L13" s="33"/>
    </row>
    <row r="14" spans="1:12">
      <c r="A14" s="11" t="s">
        <v>187</v>
      </c>
      <c r="B14" s="6">
        <v>112160.32000000001</v>
      </c>
      <c r="C14" s="6">
        <v>147689</v>
      </c>
      <c r="D14" s="6">
        <v>632727</v>
      </c>
      <c r="E14" s="6">
        <v>191780</v>
      </c>
      <c r="F14" s="7">
        <f t="shared" ref="F14:F19" si="18">C14/B14</f>
        <v>1.3167669279117604</v>
      </c>
      <c r="G14" s="7">
        <f t="shared" ref="G14:G19" si="19">D14/B14</f>
        <v>5.6412731347414127</v>
      </c>
      <c r="H14" s="7">
        <f t="shared" ref="H14:H19" si="20">E14/B14</f>
        <v>1.7098738662657167</v>
      </c>
      <c r="I14" s="7">
        <f t="shared" si="16"/>
        <v>1.5752948283216761</v>
      </c>
      <c r="J14" s="9">
        <f t="shared" si="17"/>
        <v>0.47747297361347163</v>
      </c>
      <c r="K14" s="32"/>
      <c r="L14" s="33"/>
    </row>
    <row r="15" spans="1:12">
      <c r="A15" s="11" t="s">
        <v>188</v>
      </c>
      <c r="B15" s="6">
        <v>87770.43</v>
      </c>
      <c r="C15" s="6">
        <v>171856</v>
      </c>
      <c r="D15" s="6">
        <v>767209</v>
      </c>
      <c r="E15" s="6">
        <v>167397</v>
      </c>
      <c r="F15" s="7">
        <f t="shared" si="18"/>
        <v>1.9580170679350666</v>
      </c>
      <c r="G15" s="7">
        <f t="shared" si="19"/>
        <v>8.741087402670809</v>
      </c>
      <c r="H15" s="7">
        <f t="shared" si="20"/>
        <v>1.9072140810977001</v>
      </c>
      <c r="I15" s="7">
        <f t="shared" si="16"/>
        <v>1.6415065479238433</v>
      </c>
      <c r="J15" s="9">
        <f t="shared" si="17"/>
        <v>0.35815960397076624</v>
      </c>
      <c r="K15" s="32"/>
      <c r="L15" s="33"/>
    </row>
    <row r="16" spans="1:12">
      <c r="A16" s="11" t="s">
        <v>596</v>
      </c>
      <c r="B16" s="6">
        <v>15581.35</v>
      </c>
      <c r="C16" s="6">
        <v>21666</v>
      </c>
      <c r="D16" s="6">
        <v>68343</v>
      </c>
      <c r="E16" s="6">
        <v>14065</v>
      </c>
      <c r="F16" s="7">
        <f t="shared" si="18"/>
        <v>1.3905085246143627</v>
      </c>
      <c r="G16" s="7">
        <f t="shared" si="19"/>
        <v>4.3862053031348376</v>
      </c>
      <c r="H16" s="7">
        <f t="shared" si="20"/>
        <v>0.90268173168563692</v>
      </c>
      <c r="I16" s="7">
        <f t="shared" si="16"/>
        <v>1.159868969814456</v>
      </c>
      <c r="J16" s="9">
        <f t="shared" si="17"/>
        <v>0.23870121388350415</v>
      </c>
      <c r="K16" s="32"/>
      <c r="L16" s="33"/>
    </row>
    <row r="17" spans="1:12">
      <c r="A17" s="11" t="s">
        <v>189</v>
      </c>
      <c r="B17" s="6">
        <v>129856.04</v>
      </c>
      <c r="C17" s="6">
        <v>142800</v>
      </c>
      <c r="D17" s="6">
        <v>597453</v>
      </c>
      <c r="E17" s="48">
        <v>83775</v>
      </c>
      <c r="F17" s="7">
        <f t="shared" si="18"/>
        <v>1.0996793064073107</v>
      </c>
      <c r="G17" s="7">
        <f t="shared" si="19"/>
        <v>4.6008872594605537</v>
      </c>
      <c r="H17" s="7">
        <f t="shared" si="20"/>
        <v>0.64513749225680994</v>
      </c>
      <c r="I17" s="7">
        <f t="shared" si="16"/>
        <v>1.538399636554622</v>
      </c>
      <c r="J17" s="9">
        <f t="shared" si="17"/>
        <v>0.21571475840336135</v>
      </c>
      <c r="K17" s="32"/>
      <c r="L17" s="33"/>
    </row>
    <row r="18" spans="1:12">
      <c r="A18" s="11" t="s">
        <v>598</v>
      </c>
      <c r="B18" s="6">
        <v>50121.32</v>
      </c>
      <c r="C18" s="6">
        <v>54821</v>
      </c>
      <c r="D18" s="6">
        <v>182984</v>
      </c>
      <c r="E18" s="6">
        <v>42241</v>
      </c>
      <c r="F18" s="7">
        <f t="shared" si="18"/>
        <v>1.0937660859690048</v>
      </c>
      <c r="G18" s="7">
        <f t="shared" si="19"/>
        <v>3.6508216463572789</v>
      </c>
      <c r="H18" s="7">
        <f t="shared" si="20"/>
        <v>0.84277509052036137</v>
      </c>
      <c r="I18" s="7">
        <f t="shared" si="16"/>
        <v>1.2273256015030738</v>
      </c>
      <c r="J18" s="9">
        <f t="shared" si="17"/>
        <v>0.28332237098921947</v>
      </c>
      <c r="K18" s="32"/>
      <c r="L18" s="33"/>
    </row>
    <row r="19" spans="1:12">
      <c r="A19" s="11" t="s">
        <v>162</v>
      </c>
      <c r="B19" s="10">
        <f>SUM(B13:B18)</f>
        <v>514594.42999999993</v>
      </c>
      <c r="C19" s="10">
        <f>SUM(C13:C18)</f>
        <v>655955</v>
      </c>
      <c r="D19" s="10">
        <f>SUM(D13:D18)</f>
        <v>2625707</v>
      </c>
      <c r="E19" s="10">
        <f>SUM(E13:E18)</f>
        <v>588104</v>
      </c>
      <c r="F19" s="7">
        <f t="shared" si="18"/>
        <v>1.2747028762048591</v>
      </c>
      <c r="G19" s="7">
        <f t="shared" si="19"/>
        <v>5.102478470278041</v>
      </c>
      <c r="H19" s="7">
        <f t="shared" si="20"/>
        <v>1.1428495252076476</v>
      </c>
      <c r="I19" s="7">
        <f t="shared" si="16"/>
        <v>1.4718577705787745</v>
      </c>
      <c r="J19" s="9">
        <f t="shared" si="17"/>
        <v>0.3296656642605057</v>
      </c>
      <c r="K19" s="32"/>
      <c r="L19" s="33">
        <f t="shared" ref="L19" si="21">K19*2204.623</f>
        <v>0</v>
      </c>
    </row>
    <row r="21" spans="1:12">
      <c r="A21" s="45" t="s">
        <v>167</v>
      </c>
      <c r="B21" s="45"/>
      <c r="C21" s="54"/>
      <c r="D21" s="45"/>
      <c r="E21" s="45"/>
      <c r="F21" s="45"/>
      <c r="G21" s="45"/>
      <c r="H21" s="45"/>
      <c r="I21" s="45"/>
      <c r="J21" s="45"/>
    </row>
    <row r="22" spans="1:12" ht="28">
      <c r="A22" s="45" t="s">
        <v>600</v>
      </c>
      <c r="B22" s="40" t="s">
        <v>159</v>
      </c>
      <c r="C22" s="43" t="s">
        <v>161</v>
      </c>
      <c r="D22" s="40" t="s">
        <v>160</v>
      </c>
      <c r="E22" s="40" t="s">
        <v>158</v>
      </c>
      <c r="F22" s="40" t="s">
        <v>163</v>
      </c>
      <c r="G22" s="40" t="s">
        <v>184</v>
      </c>
      <c r="H22" s="40" t="s">
        <v>185</v>
      </c>
      <c r="I22" s="40" t="s">
        <v>164</v>
      </c>
      <c r="J22" s="40" t="s">
        <v>165</v>
      </c>
      <c r="L22" s="25"/>
    </row>
    <row r="23" spans="1:12">
      <c r="A23" s="11" t="s">
        <v>597</v>
      </c>
      <c r="B23" s="14">
        <f>(B3-B13)/B13</f>
        <v>1.8888912785480544E-3</v>
      </c>
      <c r="C23" s="14">
        <f t="shared" ref="C23:J23" si="22">(C3-C13)/C13</f>
        <v>0.17248768970981077</v>
      </c>
      <c r="D23" s="14">
        <f t="shared" si="22"/>
        <v>0.14080158913402449</v>
      </c>
      <c r="E23" s="14">
        <f t="shared" si="22"/>
        <v>9.0413551430162845E-2</v>
      </c>
      <c r="F23" s="14">
        <f t="shared" si="22"/>
        <v>0.17027716338241372</v>
      </c>
      <c r="G23" s="14">
        <f t="shared" si="22"/>
        <v>0.13865080156563533</v>
      </c>
      <c r="H23" s="14">
        <f t="shared" si="22"/>
        <v>8.8357761945683566E-2</v>
      </c>
      <c r="I23" s="14">
        <f t="shared" si="22"/>
        <v>-2.7024676552150698E-2</v>
      </c>
      <c r="J23" s="14">
        <f t="shared" si="22"/>
        <v>-6.9999999999967033E-2</v>
      </c>
      <c r="K23" s="50"/>
      <c r="L23" s="18"/>
    </row>
    <row r="24" spans="1:12">
      <c r="A24" s="11" t="s">
        <v>187</v>
      </c>
      <c r="B24" s="14">
        <f t="shared" ref="B24:J25" si="23">(B4-B14)/B14</f>
        <v>6.1554576520559049E-5</v>
      </c>
      <c r="C24" s="14">
        <f t="shared" si="23"/>
        <v>-0.16700183459290988</v>
      </c>
      <c r="D24" s="14">
        <f t="shared" si="23"/>
        <v>-0.18224667549442813</v>
      </c>
      <c r="E24" s="14">
        <f t="shared" si="23"/>
        <v>-8.4729861357997663E-2</v>
      </c>
      <c r="F24" s="14">
        <f t="shared" si="23"/>
        <v>-0.16705310628621653</v>
      </c>
      <c r="G24" s="14">
        <f t="shared" si="23"/>
        <v>-0.18229700885576763</v>
      </c>
      <c r="H24" s="14">
        <f t="shared" si="23"/>
        <v>-8.4786196956069759E-2</v>
      </c>
      <c r="I24" s="14">
        <f t="shared" si="23"/>
        <v>-1.8301169839993643E-2</v>
      </c>
      <c r="J24" s="14">
        <f t="shared" si="23"/>
        <v>9.8766091753281715E-2</v>
      </c>
      <c r="K24" s="50"/>
      <c r="L24" s="18"/>
    </row>
    <row r="25" spans="1:12">
      <c r="A25" s="11" t="s">
        <v>188</v>
      </c>
      <c r="B25" s="14">
        <f t="shared" si="23"/>
        <v>3.6144690187920827E-4</v>
      </c>
      <c r="C25" s="14">
        <f t="shared" si="23"/>
        <v>-6.2909563918083791E-2</v>
      </c>
      <c r="D25" s="14">
        <f t="shared" si="23"/>
        <v>-0.11970433955954578</v>
      </c>
      <c r="E25" s="14">
        <f t="shared" si="23"/>
        <v>-2.5425946474813294E-2</v>
      </c>
      <c r="F25" s="14">
        <f t="shared" si="23"/>
        <v>-6.3248149972105927E-2</v>
      </c>
      <c r="G25" s="14">
        <f t="shared" si="23"/>
        <v>-0.12002240473507741</v>
      </c>
      <c r="H25" s="14">
        <f t="shared" si="23"/>
        <v>-2.5778075970996375E-2</v>
      </c>
      <c r="I25" s="14">
        <f t="shared" si="23"/>
        <v>-6.0607571536987877E-2</v>
      </c>
      <c r="J25" s="14">
        <f t="shared" si="23"/>
        <v>3.9999999999993464E-2</v>
      </c>
      <c r="K25" s="50"/>
      <c r="L25" s="18"/>
    </row>
    <row r="26" spans="1:12">
      <c r="A26" s="11" t="s">
        <v>596</v>
      </c>
      <c r="B26" s="14">
        <f t="shared" ref="B26:J26" si="24">(B6-B16)/B16</f>
        <v>1.9749732853686144E-4</v>
      </c>
      <c r="C26" s="14">
        <f t="shared" si="24"/>
        <v>-8.3561204438045183E-2</v>
      </c>
      <c r="D26" s="14">
        <f t="shared" si="24"/>
        <v>-0.12464686719920037</v>
      </c>
      <c r="E26" s="14">
        <f t="shared" si="24"/>
        <v>-3.7739264659947085E-2</v>
      </c>
      <c r="F26" s="14">
        <f t="shared" si="24"/>
        <v>-8.3742162913120907E-2</v>
      </c>
      <c r="G26" s="14">
        <f t="shared" si="24"/>
        <v>-0.12481971296787739</v>
      </c>
      <c r="H26" s="14">
        <f t="shared" si="24"/>
        <v>-3.7929271058776449E-2</v>
      </c>
      <c r="I26" s="14">
        <f t="shared" si="24"/>
        <v>-4.4831867616387487E-2</v>
      </c>
      <c r="J26" s="14">
        <f t="shared" si="24"/>
        <v>5.0000000000000377E-2</v>
      </c>
      <c r="K26" s="50"/>
      <c r="L26" s="18"/>
    </row>
    <row r="27" spans="1:12">
      <c r="A27" s="11" t="s">
        <v>189</v>
      </c>
      <c r="B27" s="14">
        <f t="shared" ref="B27:J27" si="25">(B7-B17)/B17</f>
        <v>-5.0156929527497826E-2</v>
      </c>
      <c r="C27" s="14">
        <f t="shared" si="25"/>
        <v>-5.5195940892225216E-2</v>
      </c>
      <c r="D27" s="14">
        <f t="shared" si="25"/>
        <v>-0.17740239894610385</v>
      </c>
      <c r="E27" s="14">
        <f t="shared" si="25"/>
        <v>3.928446501854755E-2</v>
      </c>
      <c r="F27" s="14">
        <f t="shared" si="25"/>
        <v>-5.3050988330321349E-3</v>
      </c>
      <c r="G27" s="14">
        <f t="shared" si="25"/>
        <v>-0.13396472888443292</v>
      </c>
      <c r="H27" s="14">
        <f t="shared" si="25"/>
        <v>9.4164391283659707E-2</v>
      </c>
      <c r="I27" s="14">
        <f t="shared" si="25"/>
        <v>-0.1293458224229945</v>
      </c>
      <c r="J27" s="14">
        <f t="shared" si="25"/>
        <v>9.999999999999501E-2</v>
      </c>
      <c r="K27" s="50"/>
      <c r="L27" s="18"/>
    </row>
    <row r="28" spans="1:12">
      <c r="A28" s="11" t="s">
        <v>598</v>
      </c>
      <c r="B28" s="14">
        <f t="shared" ref="B28:J28" si="26">(B8-B18)/B18</f>
        <v>1.0514256807281019E-3</v>
      </c>
      <c r="C28" s="14">
        <f t="shared" si="26"/>
        <v>0.13616261377336383</v>
      </c>
      <c r="D28" s="14">
        <f t="shared" si="26"/>
        <v>0.20000000000000567</v>
      </c>
      <c r="E28" s="14">
        <f t="shared" si="26"/>
        <v>7.9354483084690855E-2</v>
      </c>
      <c r="F28" s="14">
        <f t="shared" si="26"/>
        <v>0.13496927792771327</v>
      </c>
      <c r="G28" s="14">
        <f t="shared" si="26"/>
        <v>0.1987396143849352</v>
      </c>
      <c r="H28" s="14">
        <f t="shared" si="26"/>
        <v>7.8220814031322819E-2</v>
      </c>
      <c r="I28" s="14">
        <f t="shared" si="26"/>
        <v>5.6186839324547475E-2</v>
      </c>
      <c r="J28" s="14">
        <f t="shared" si="26"/>
        <v>-5.000000000000434E-2</v>
      </c>
      <c r="K28" s="50"/>
      <c r="L28" s="18"/>
    </row>
    <row r="29" spans="1:12">
      <c r="A29" s="11" t="s">
        <v>162</v>
      </c>
      <c r="B29" s="14">
        <f t="shared" ref="B29:J29" si="27">(B9-B19)/B19</f>
        <v>-1.203627380680157E-2</v>
      </c>
      <c r="C29" s="14">
        <f t="shared" si="27"/>
        <v>-2.6680627556937675E-2</v>
      </c>
      <c r="D29" s="14">
        <f>(D9-D19)/D19</f>
        <v>-8.8350011371420331E-2</v>
      </c>
      <c r="E29" s="14">
        <f t="shared" si="27"/>
        <v>-1.0815385651942181E-2</v>
      </c>
      <c r="F29" s="14">
        <f t="shared" si="27"/>
        <v>-1.4822764603477234E-2</v>
      </c>
      <c r="G29" s="14">
        <f t="shared" si="27"/>
        <v>-7.7243461011133885E-2</v>
      </c>
      <c r="H29" s="14">
        <f t="shared" si="27"/>
        <v>1.2357621261701156E-3</v>
      </c>
      <c r="I29" s="14">
        <f t="shared" si="27"/>
        <v>-6.3359864768427004E-2</v>
      </c>
      <c r="J29" s="14">
        <f t="shared" si="27"/>
        <v>1.6300139865883221E-2</v>
      </c>
      <c r="K29" s="50"/>
      <c r="L29" s="18"/>
    </row>
    <row r="31" spans="1:12" ht="28">
      <c r="A31" s="45" t="s">
        <v>600</v>
      </c>
      <c r="B31" s="55" t="s">
        <v>630</v>
      </c>
      <c r="C31" s="41" t="s">
        <v>599</v>
      </c>
      <c r="D31" s="40" t="s">
        <v>631</v>
      </c>
    </row>
    <row r="32" spans="1:12">
      <c r="A32" s="11" t="s">
        <v>597</v>
      </c>
      <c r="B32" s="7">
        <v>0.21662408079198633</v>
      </c>
      <c r="C32" s="7">
        <v>50.8</v>
      </c>
      <c r="D32" s="7">
        <v>0</v>
      </c>
    </row>
    <row r="33" spans="1:4">
      <c r="A33" s="11" t="s">
        <v>187</v>
      </c>
      <c r="B33" s="7">
        <v>0.8000257540499307</v>
      </c>
      <c r="C33" s="7">
        <v>49.9</v>
      </c>
      <c r="D33" s="7">
        <v>0</v>
      </c>
    </row>
    <row r="34" spans="1:4">
      <c r="A34" s="11" t="s">
        <v>188</v>
      </c>
      <c r="B34" s="7">
        <v>0.62530322808123395</v>
      </c>
      <c r="C34" s="7">
        <v>53.6</v>
      </c>
      <c r="D34" s="7">
        <v>0.65991277806456849</v>
      </c>
    </row>
    <row r="35" spans="1:4">
      <c r="A35" s="11" t="s">
        <v>596</v>
      </c>
      <c r="B35" s="7">
        <v>0.33207993731950614</v>
      </c>
      <c r="C35" s="52">
        <v>53.9</v>
      </c>
      <c r="D35" s="7">
        <v>8.2489456030307357E-2</v>
      </c>
    </row>
    <row r="36" spans="1:4">
      <c r="A36" s="11" t="s">
        <v>189</v>
      </c>
      <c r="B36" s="7">
        <v>0</v>
      </c>
      <c r="C36" s="7">
        <v>49.3</v>
      </c>
      <c r="D36" s="7">
        <v>0.33309682523931117</v>
      </c>
    </row>
    <row r="37" spans="1:4">
      <c r="A37" s="11" t="s">
        <v>598</v>
      </c>
      <c r="B37" s="7">
        <v>0.19169263689718</v>
      </c>
      <c r="C37" s="7">
        <v>57.7</v>
      </c>
      <c r="D37" s="7">
        <v>0</v>
      </c>
    </row>
  </sheetData>
  <conditionalFormatting sqref="B23:J29">
    <cfRule type="expression" dxfId="4" priority="48">
      <formula>B23&lt;-0.205</formula>
    </cfRule>
    <cfRule type="expression" dxfId="3" priority="49">
      <formula>B23&gt;0.205</formula>
    </cfRule>
  </conditionalFormatting>
  <conditionalFormatting sqref="L23:L29">
    <cfRule type="expression" dxfId="2" priority="46">
      <formula>L23&lt;-0.2</formula>
    </cfRule>
    <cfRule type="expression" dxfId="1" priority="47">
      <formula>L23&gt;0.2</formula>
    </cfRule>
  </conditionalFormatting>
  <conditionalFormatting sqref="K23:K29">
    <cfRule type="expression" dxfId="0" priority="38">
      <formula>ABS(K23)&gt;0.2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0"/>
  <sheetViews>
    <sheetView topLeftCell="A418" workbookViewId="0">
      <selection sqref="A1:B500"/>
    </sheetView>
  </sheetViews>
  <sheetFormatPr baseColWidth="10" defaultColWidth="8.83203125" defaultRowHeight="14" x14ac:dyDescent="0"/>
  <cols>
    <col min="2" max="2" width="92.33203125" bestFit="1" customWidth="1"/>
  </cols>
  <sheetData>
    <row r="1" spans="1:2">
      <c r="A1" s="26">
        <v>1000</v>
      </c>
      <c r="B1" t="s">
        <v>190</v>
      </c>
    </row>
    <row r="2" spans="1:2">
      <c r="A2" s="26">
        <v>1100</v>
      </c>
      <c r="B2" t="s">
        <v>191</v>
      </c>
    </row>
    <row r="3" spans="1:2">
      <c r="A3" s="26">
        <v>1110</v>
      </c>
      <c r="B3" t="s">
        <v>174</v>
      </c>
    </row>
    <row r="4" spans="1:2">
      <c r="A4" s="26">
        <v>1111</v>
      </c>
      <c r="B4" t="s">
        <v>192</v>
      </c>
    </row>
    <row r="5" spans="1:2">
      <c r="A5" s="26">
        <v>1112</v>
      </c>
      <c r="B5" t="s">
        <v>193</v>
      </c>
    </row>
    <row r="6" spans="1:2">
      <c r="A6" s="26">
        <v>1120</v>
      </c>
      <c r="B6" t="s">
        <v>18</v>
      </c>
    </row>
    <row r="7" spans="1:2">
      <c r="A7" s="26">
        <v>1121</v>
      </c>
      <c r="B7" t="s">
        <v>194</v>
      </c>
    </row>
    <row r="8" spans="1:2">
      <c r="A8" s="26">
        <v>1122</v>
      </c>
      <c r="B8" t="s">
        <v>195</v>
      </c>
    </row>
    <row r="9" spans="1:2">
      <c r="A9" s="26">
        <v>1123</v>
      </c>
      <c r="B9" t="s">
        <v>196</v>
      </c>
    </row>
    <row r="10" spans="1:2">
      <c r="A10" s="26">
        <v>1130</v>
      </c>
      <c r="B10" t="s">
        <v>197</v>
      </c>
    </row>
    <row r="11" spans="1:2">
      <c r="A11" s="26">
        <v>1160</v>
      </c>
      <c r="B11" t="s">
        <v>198</v>
      </c>
    </row>
    <row r="12" spans="1:2">
      <c r="A12" s="26">
        <v>1180</v>
      </c>
      <c r="B12" t="s">
        <v>13</v>
      </c>
    </row>
    <row r="13" spans="1:2">
      <c r="A13" s="26">
        <v>1190</v>
      </c>
      <c r="B13" t="s">
        <v>199</v>
      </c>
    </row>
    <row r="14" spans="1:2">
      <c r="A14" s="26">
        <v>1200</v>
      </c>
      <c r="B14" t="s">
        <v>200</v>
      </c>
    </row>
    <row r="15" spans="1:2">
      <c r="A15" s="26">
        <v>1210</v>
      </c>
      <c r="B15" t="s">
        <v>174</v>
      </c>
    </row>
    <row r="16" spans="1:2">
      <c r="A16" s="26">
        <v>1211</v>
      </c>
      <c r="B16" t="s">
        <v>192</v>
      </c>
    </row>
    <row r="17" spans="1:2">
      <c r="A17" s="26">
        <v>1212</v>
      </c>
      <c r="B17" t="s">
        <v>193</v>
      </c>
    </row>
    <row r="18" spans="1:2">
      <c r="A18" s="26">
        <v>1220</v>
      </c>
      <c r="B18" t="s">
        <v>18</v>
      </c>
    </row>
    <row r="19" spans="1:2">
      <c r="A19" s="26">
        <v>1221</v>
      </c>
      <c r="B19" t="s">
        <v>194</v>
      </c>
    </row>
    <row r="20" spans="1:2">
      <c r="A20" s="26">
        <v>1222</v>
      </c>
      <c r="B20" t="s">
        <v>195</v>
      </c>
    </row>
    <row r="21" spans="1:2">
      <c r="A21" s="26">
        <v>1223</v>
      </c>
      <c r="B21" t="s">
        <v>196</v>
      </c>
    </row>
    <row r="22" spans="1:2">
      <c r="A22" s="26">
        <v>1230</v>
      </c>
      <c r="B22" t="s">
        <v>197</v>
      </c>
    </row>
    <row r="23" spans="1:2">
      <c r="A23" s="26">
        <v>1260</v>
      </c>
      <c r="B23" t="s">
        <v>201</v>
      </c>
    </row>
    <row r="24" spans="1:2">
      <c r="A24" s="26">
        <v>1290</v>
      </c>
      <c r="B24" t="s">
        <v>202</v>
      </c>
    </row>
    <row r="25" spans="1:2">
      <c r="A25" s="26">
        <v>1300</v>
      </c>
      <c r="B25" t="s">
        <v>203</v>
      </c>
    </row>
    <row r="26" spans="1:2">
      <c r="A26" s="26">
        <v>1310</v>
      </c>
      <c r="B26" t="s">
        <v>204</v>
      </c>
    </row>
    <row r="27" spans="1:2">
      <c r="A27" s="26">
        <v>1311</v>
      </c>
      <c r="B27" t="s">
        <v>192</v>
      </c>
    </row>
    <row r="28" spans="1:2">
      <c r="A28" s="26">
        <v>1312</v>
      </c>
      <c r="B28" t="s">
        <v>193</v>
      </c>
    </row>
    <row r="29" spans="1:2">
      <c r="A29" s="26">
        <v>1320</v>
      </c>
      <c r="B29" t="s">
        <v>205</v>
      </c>
    </row>
    <row r="30" spans="1:2">
      <c r="A30" s="26">
        <v>1321</v>
      </c>
      <c r="B30" t="s">
        <v>194</v>
      </c>
    </row>
    <row r="31" spans="1:2">
      <c r="A31" s="26">
        <v>1322</v>
      </c>
      <c r="B31" t="s">
        <v>195</v>
      </c>
    </row>
    <row r="32" spans="1:2">
      <c r="A32" s="26">
        <v>1323</v>
      </c>
      <c r="B32" t="s">
        <v>196</v>
      </c>
    </row>
    <row r="33" spans="1:2">
      <c r="A33" s="26">
        <v>1330</v>
      </c>
      <c r="B33" t="s">
        <v>206</v>
      </c>
    </row>
    <row r="34" spans="1:2">
      <c r="A34" s="26">
        <v>1331</v>
      </c>
      <c r="B34" t="s">
        <v>207</v>
      </c>
    </row>
    <row r="35" spans="1:2">
      <c r="A35" s="26">
        <v>1332</v>
      </c>
      <c r="B35" t="s">
        <v>208</v>
      </c>
    </row>
    <row r="36" spans="1:2">
      <c r="A36" s="26">
        <v>1333</v>
      </c>
      <c r="B36" t="s">
        <v>209</v>
      </c>
    </row>
    <row r="37" spans="1:2">
      <c r="A37" s="26">
        <v>1334</v>
      </c>
      <c r="B37" t="s">
        <v>210</v>
      </c>
    </row>
    <row r="38" spans="1:2">
      <c r="A38" s="26">
        <v>1335</v>
      </c>
      <c r="B38" t="s">
        <v>211</v>
      </c>
    </row>
    <row r="39" spans="1:2">
      <c r="A39" s="26">
        <v>1336</v>
      </c>
      <c r="B39" t="s">
        <v>212</v>
      </c>
    </row>
    <row r="40" spans="1:2">
      <c r="A40" s="26">
        <v>1340</v>
      </c>
      <c r="B40" t="s">
        <v>213</v>
      </c>
    </row>
    <row r="41" spans="1:2">
      <c r="A41" s="26">
        <v>1341</v>
      </c>
      <c r="B41" t="s">
        <v>210</v>
      </c>
    </row>
    <row r="42" spans="1:2">
      <c r="A42" s="26">
        <v>1342</v>
      </c>
      <c r="B42" t="s">
        <v>211</v>
      </c>
    </row>
    <row r="43" spans="1:2">
      <c r="A43" s="26">
        <v>1343</v>
      </c>
      <c r="B43" t="s">
        <v>214</v>
      </c>
    </row>
    <row r="44" spans="1:2">
      <c r="A44" s="26">
        <v>1344</v>
      </c>
      <c r="B44" t="s">
        <v>215</v>
      </c>
    </row>
    <row r="45" spans="1:2">
      <c r="A45" s="26">
        <v>1350</v>
      </c>
      <c r="B45" t="s">
        <v>197</v>
      </c>
    </row>
    <row r="46" spans="1:2">
      <c r="A46" s="26">
        <v>1360</v>
      </c>
      <c r="B46" t="s">
        <v>216</v>
      </c>
    </row>
    <row r="47" spans="1:2">
      <c r="A47" s="26">
        <v>1390</v>
      </c>
      <c r="B47" t="s">
        <v>217</v>
      </c>
    </row>
    <row r="48" spans="1:2">
      <c r="A48" s="26">
        <v>1400</v>
      </c>
      <c r="B48" t="s">
        <v>31</v>
      </c>
    </row>
    <row r="49" spans="1:2">
      <c r="A49" s="26">
        <v>1410</v>
      </c>
      <c r="B49" t="s">
        <v>218</v>
      </c>
    </row>
    <row r="50" spans="1:2">
      <c r="A50" s="26">
        <v>1411</v>
      </c>
      <c r="B50" t="s">
        <v>219</v>
      </c>
    </row>
    <row r="51" spans="1:2">
      <c r="A51" s="26">
        <v>1412</v>
      </c>
      <c r="B51" t="s">
        <v>220</v>
      </c>
    </row>
    <row r="52" spans="1:2">
      <c r="A52" s="26">
        <v>1413</v>
      </c>
      <c r="B52" t="s">
        <v>221</v>
      </c>
    </row>
    <row r="53" spans="1:2">
      <c r="A53" s="26">
        <v>1414</v>
      </c>
      <c r="B53" t="s">
        <v>222</v>
      </c>
    </row>
    <row r="54" spans="1:2">
      <c r="A54" s="26">
        <v>1415</v>
      </c>
      <c r="B54" t="s">
        <v>223</v>
      </c>
    </row>
    <row r="55" spans="1:2">
      <c r="A55" s="26">
        <v>1416</v>
      </c>
      <c r="B55" t="s">
        <v>224</v>
      </c>
    </row>
    <row r="56" spans="1:2">
      <c r="A56" s="26">
        <v>1417</v>
      </c>
      <c r="B56" t="s">
        <v>225</v>
      </c>
    </row>
    <row r="57" spans="1:2">
      <c r="A57" s="26">
        <v>1418</v>
      </c>
      <c r="B57" t="s">
        <v>226</v>
      </c>
    </row>
    <row r="58" spans="1:2">
      <c r="A58" s="26">
        <v>1420</v>
      </c>
      <c r="B58" t="s">
        <v>227</v>
      </c>
    </row>
    <row r="59" spans="1:2">
      <c r="A59" s="26">
        <v>1421</v>
      </c>
      <c r="B59" t="s">
        <v>228</v>
      </c>
    </row>
    <row r="60" spans="1:2">
      <c r="A60" s="26">
        <v>1422</v>
      </c>
      <c r="B60" t="s">
        <v>229</v>
      </c>
    </row>
    <row r="61" spans="1:2">
      <c r="A61" s="26">
        <v>1423</v>
      </c>
      <c r="B61" t="s">
        <v>230</v>
      </c>
    </row>
    <row r="62" spans="1:2">
      <c r="A62" s="26">
        <v>1424</v>
      </c>
      <c r="B62" t="s">
        <v>231</v>
      </c>
    </row>
    <row r="63" spans="1:2">
      <c r="A63" s="26">
        <v>1425</v>
      </c>
      <c r="B63" t="s">
        <v>232</v>
      </c>
    </row>
    <row r="64" spans="1:2">
      <c r="A64" s="26">
        <v>1430</v>
      </c>
      <c r="B64" t="s">
        <v>233</v>
      </c>
    </row>
    <row r="65" spans="1:2">
      <c r="A65" s="26">
        <v>1440</v>
      </c>
      <c r="B65" t="s">
        <v>234</v>
      </c>
    </row>
    <row r="66" spans="1:2">
      <c r="A66" s="26">
        <v>1441</v>
      </c>
      <c r="B66" t="s">
        <v>235</v>
      </c>
    </row>
    <row r="67" spans="1:2">
      <c r="A67" s="26">
        <v>1442</v>
      </c>
      <c r="B67" t="s">
        <v>236</v>
      </c>
    </row>
    <row r="68" spans="1:2">
      <c r="A68" s="26">
        <v>1443</v>
      </c>
      <c r="B68" t="s">
        <v>237</v>
      </c>
    </row>
    <row r="69" spans="1:2">
      <c r="A69" s="26">
        <v>1444</v>
      </c>
      <c r="B69" t="s">
        <v>238</v>
      </c>
    </row>
    <row r="70" spans="1:2">
      <c r="A70" s="26">
        <v>1445</v>
      </c>
      <c r="B70" t="s">
        <v>239</v>
      </c>
    </row>
    <row r="71" spans="1:2">
      <c r="A71" s="26">
        <v>1446</v>
      </c>
      <c r="B71" t="s">
        <v>240</v>
      </c>
    </row>
    <row r="72" spans="1:2">
      <c r="A72" s="26">
        <v>1447</v>
      </c>
      <c r="B72" t="s">
        <v>241</v>
      </c>
    </row>
    <row r="73" spans="1:2">
      <c r="A73" s="26">
        <v>1448</v>
      </c>
      <c r="B73" t="s">
        <v>232</v>
      </c>
    </row>
    <row r="74" spans="1:2">
      <c r="A74" s="26">
        <v>1450</v>
      </c>
      <c r="B74" t="s">
        <v>242</v>
      </c>
    </row>
    <row r="75" spans="1:2">
      <c r="A75" s="26">
        <v>1451</v>
      </c>
      <c r="B75" t="s">
        <v>243</v>
      </c>
    </row>
    <row r="76" spans="1:2">
      <c r="A76" s="26">
        <v>1452</v>
      </c>
      <c r="B76" t="s">
        <v>244</v>
      </c>
    </row>
    <row r="77" spans="1:2">
      <c r="A77" s="26">
        <v>1453</v>
      </c>
      <c r="B77" t="s">
        <v>245</v>
      </c>
    </row>
    <row r="78" spans="1:2">
      <c r="A78" s="26">
        <v>1454</v>
      </c>
      <c r="B78" t="s">
        <v>246</v>
      </c>
    </row>
    <row r="79" spans="1:2">
      <c r="A79" s="26">
        <v>1455</v>
      </c>
      <c r="B79" t="s">
        <v>232</v>
      </c>
    </row>
    <row r="80" spans="1:2">
      <c r="A80" s="26">
        <v>1460</v>
      </c>
      <c r="B80" t="s">
        <v>247</v>
      </c>
    </row>
    <row r="81" spans="1:2">
      <c r="A81" s="26">
        <v>1461</v>
      </c>
      <c r="B81" t="s">
        <v>248</v>
      </c>
    </row>
    <row r="82" spans="1:2">
      <c r="A82" s="26">
        <v>1462</v>
      </c>
      <c r="B82" t="s">
        <v>249</v>
      </c>
    </row>
    <row r="83" spans="1:2">
      <c r="A83" s="26">
        <v>1463</v>
      </c>
      <c r="B83" t="s">
        <v>250</v>
      </c>
    </row>
    <row r="84" spans="1:2">
      <c r="A84" s="26">
        <v>1464</v>
      </c>
      <c r="B84" t="s">
        <v>251</v>
      </c>
    </row>
    <row r="85" spans="1:2">
      <c r="A85" s="26">
        <v>1465</v>
      </c>
      <c r="B85" t="s">
        <v>252</v>
      </c>
    </row>
    <row r="86" spans="1:2">
      <c r="A86" s="26">
        <v>1470</v>
      </c>
      <c r="B86" t="s">
        <v>253</v>
      </c>
    </row>
    <row r="87" spans="1:2">
      <c r="A87" s="26">
        <v>1480</v>
      </c>
      <c r="B87" t="s">
        <v>35</v>
      </c>
    </row>
    <row r="88" spans="1:2">
      <c r="A88" s="26">
        <v>1490</v>
      </c>
      <c r="B88" t="s">
        <v>36</v>
      </c>
    </row>
    <row r="89" spans="1:2">
      <c r="A89" s="26">
        <v>1500</v>
      </c>
      <c r="B89" t="s">
        <v>37</v>
      </c>
    </row>
    <row r="90" spans="1:2">
      <c r="A90" s="26">
        <v>1510</v>
      </c>
      <c r="B90" t="s">
        <v>254</v>
      </c>
    </row>
    <row r="91" spans="1:2">
      <c r="A91" s="26">
        <v>1511</v>
      </c>
      <c r="B91" t="s">
        <v>68</v>
      </c>
    </row>
    <row r="92" spans="1:2">
      <c r="A92" s="26">
        <v>1512</v>
      </c>
      <c r="B92" t="s">
        <v>255</v>
      </c>
    </row>
    <row r="93" spans="1:2">
      <c r="A93" s="26">
        <v>1513</v>
      </c>
      <c r="B93" t="s">
        <v>256</v>
      </c>
    </row>
    <row r="94" spans="1:2">
      <c r="A94" s="26">
        <v>1514</v>
      </c>
      <c r="B94" t="s">
        <v>257</v>
      </c>
    </row>
    <row r="95" spans="1:2">
      <c r="A95" s="26">
        <v>1515</v>
      </c>
      <c r="B95" t="s">
        <v>258</v>
      </c>
    </row>
    <row r="96" spans="1:2">
      <c r="A96" s="26">
        <v>1516</v>
      </c>
      <c r="B96" t="s">
        <v>259</v>
      </c>
    </row>
    <row r="97" spans="1:2">
      <c r="A97" s="26">
        <v>1520</v>
      </c>
      <c r="B97" t="s">
        <v>260</v>
      </c>
    </row>
    <row r="98" spans="1:2">
      <c r="A98" s="26">
        <v>1521</v>
      </c>
      <c r="B98" t="s">
        <v>261</v>
      </c>
    </row>
    <row r="99" spans="1:2">
      <c r="A99" s="26">
        <v>1522</v>
      </c>
      <c r="B99" t="s">
        <v>262</v>
      </c>
    </row>
    <row r="100" spans="1:2">
      <c r="A100" s="26">
        <v>1523</v>
      </c>
      <c r="B100" t="s">
        <v>263</v>
      </c>
    </row>
    <row r="101" spans="1:2">
      <c r="A101" s="26">
        <v>1524</v>
      </c>
      <c r="B101" t="s">
        <v>264</v>
      </c>
    </row>
    <row r="102" spans="1:2">
      <c r="A102" s="26">
        <v>1525</v>
      </c>
      <c r="B102" t="s">
        <v>265</v>
      </c>
    </row>
    <row r="103" spans="1:2">
      <c r="A103" s="26">
        <v>1526</v>
      </c>
      <c r="B103" t="s">
        <v>266</v>
      </c>
    </row>
    <row r="104" spans="1:2">
      <c r="A104" s="26">
        <v>1527</v>
      </c>
      <c r="B104" t="s">
        <v>267</v>
      </c>
    </row>
    <row r="105" spans="1:2">
      <c r="A105" s="26">
        <v>1530</v>
      </c>
      <c r="B105" t="s">
        <v>268</v>
      </c>
    </row>
    <row r="106" spans="1:2">
      <c r="A106" s="26">
        <v>1531</v>
      </c>
      <c r="B106" t="s">
        <v>269</v>
      </c>
    </row>
    <row r="107" spans="1:2">
      <c r="A107" s="26">
        <v>1532</v>
      </c>
      <c r="B107" t="s">
        <v>270</v>
      </c>
    </row>
    <row r="108" spans="1:2">
      <c r="A108" s="26">
        <v>1533</v>
      </c>
      <c r="B108" t="s">
        <v>271</v>
      </c>
    </row>
    <row r="109" spans="1:2">
      <c r="A109" s="26">
        <v>1534</v>
      </c>
      <c r="B109" t="s">
        <v>272</v>
      </c>
    </row>
    <row r="110" spans="1:2">
      <c r="A110" s="26">
        <v>1535</v>
      </c>
      <c r="B110" t="s">
        <v>273</v>
      </c>
    </row>
    <row r="111" spans="1:2">
      <c r="A111" s="26">
        <v>1540</v>
      </c>
      <c r="B111" t="s">
        <v>274</v>
      </c>
    </row>
    <row r="112" spans="1:2">
      <c r="A112" s="26">
        <v>1541</v>
      </c>
      <c r="B112" t="s">
        <v>275</v>
      </c>
    </row>
    <row r="113" spans="1:2">
      <c r="A113" s="26">
        <v>1542</v>
      </c>
      <c r="B113" t="s">
        <v>276</v>
      </c>
    </row>
    <row r="114" spans="1:2">
      <c r="A114" s="26">
        <v>1543</v>
      </c>
      <c r="B114" t="s">
        <v>277</v>
      </c>
    </row>
    <row r="115" spans="1:2">
      <c r="A115" s="26">
        <v>1544</v>
      </c>
      <c r="B115" t="s">
        <v>250</v>
      </c>
    </row>
    <row r="116" spans="1:2">
      <c r="A116" s="26">
        <v>1545</v>
      </c>
      <c r="B116" t="s">
        <v>278</v>
      </c>
    </row>
    <row r="117" spans="1:2">
      <c r="A117" s="26">
        <v>1550</v>
      </c>
      <c r="B117" t="s">
        <v>279</v>
      </c>
    </row>
    <row r="118" spans="1:2">
      <c r="A118" s="26">
        <v>1551</v>
      </c>
      <c r="B118" t="s">
        <v>280</v>
      </c>
    </row>
    <row r="119" spans="1:2">
      <c r="A119" s="26">
        <v>1552</v>
      </c>
      <c r="B119" t="s">
        <v>281</v>
      </c>
    </row>
    <row r="120" spans="1:2">
      <c r="A120" s="26">
        <v>1553</v>
      </c>
      <c r="B120" t="s">
        <v>282</v>
      </c>
    </row>
    <row r="121" spans="1:2">
      <c r="A121" s="26">
        <v>1554</v>
      </c>
      <c r="B121" t="s">
        <v>283</v>
      </c>
    </row>
    <row r="122" spans="1:2">
      <c r="A122" s="26">
        <v>1555</v>
      </c>
      <c r="B122" t="s">
        <v>284</v>
      </c>
    </row>
    <row r="123" spans="1:2">
      <c r="A123" s="26">
        <v>1556</v>
      </c>
      <c r="B123" t="s">
        <v>285</v>
      </c>
    </row>
    <row r="124" spans="1:2">
      <c r="A124" s="26">
        <v>1560</v>
      </c>
      <c r="B124" t="s">
        <v>286</v>
      </c>
    </row>
    <row r="125" spans="1:2">
      <c r="A125" s="26">
        <v>1561</v>
      </c>
      <c r="B125" t="s">
        <v>287</v>
      </c>
    </row>
    <row r="126" spans="1:2">
      <c r="A126" s="26">
        <v>1562</v>
      </c>
      <c r="B126" t="s">
        <v>288</v>
      </c>
    </row>
    <row r="127" spans="1:2">
      <c r="A127" s="26">
        <v>1563</v>
      </c>
      <c r="B127" t="s">
        <v>289</v>
      </c>
    </row>
    <row r="128" spans="1:2">
      <c r="A128" s="26">
        <v>1564</v>
      </c>
      <c r="B128" t="s">
        <v>290</v>
      </c>
    </row>
    <row r="129" spans="1:2">
      <c r="A129" s="26">
        <v>1590</v>
      </c>
      <c r="B129" t="s">
        <v>291</v>
      </c>
    </row>
    <row r="130" spans="1:2">
      <c r="A130" s="26">
        <v>1600</v>
      </c>
      <c r="B130" t="s">
        <v>42</v>
      </c>
    </row>
    <row r="131" spans="1:2">
      <c r="A131" s="26">
        <v>1610</v>
      </c>
      <c r="B131" t="s">
        <v>292</v>
      </c>
    </row>
    <row r="132" spans="1:2">
      <c r="A132" s="26">
        <v>1611</v>
      </c>
      <c r="B132" t="s">
        <v>269</v>
      </c>
    </row>
    <row r="133" spans="1:2">
      <c r="A133" s="26">
        <v>1612</v>
      </c>
      <c r="B133" t="s">
        <v>293</v>
      </c>
    </row>
    <row r="134" spans="1:2">
      <c r="A134" s="26">
        <v>1613</v>
      </c>
      <c r="B134" t="s">
        <v>273</v>
      </c>
    </row>
    <row r="135" spans="1:2">
      <c r="A135" s="26">
        <v>1620</v>
      </c>
      <c r="B135" t="s">
        <v>294</v>
      </c>
    </row>
    <row r="136" spans="1:2">
      <c r="A136" s="26">
        <v>1630</v>
      </c>
      <c r="B136" t="s">
        <v>295</v>
      </c>
    </row>
    <row r="137" spans="1:2">
      <c r="A137" s="26">
        <v>1631</v>
      </c>
      <c r="B137" t="s">
        <v>271</v>
      </c>
    </row>
    <row r="138" spans="1:2">
      <c r="A138" s="26">
        <v>1632</v>
      </c>
      <c r="B138" t="s">
        <v>296</v>
      </c>
    </row>
    <row r="139" spans="1:2">
      <c r="A139" s="26">
        <v>1633</v>
      </c>
      <c r="B139" t="s">
        <v>270</v>
      </c>
    </row>
    <row r="140" spans="1:2">
      <c r="A140" s="26">
        <v>1634</v>
      </c>
      <c r="B140" t="s">
        <v>273</v>
      </c>
    </row>
    <row r="141" spans="1:2">
      <c r="A141" s="26">
        <v>1640</v>
      </c>
      <c r="B141" t="s">
        <v>297</v>
      </c>
    </row>
    <row r="142" spans="1:2">
      <c r="A142" s="26">
        <v>1641</v>
      </c>
      <c r="B142" t="s">
        <v>248</v>
      </c>
    </row>
    <row r="143" spans="1:2">
      <c r="A143" s="26">
        <v>1642</v>
      </c>
      <c r="B143" t="s">
        <v>298</v>
      </c>
    </row>
    <row r="144" spans="1:2">
      <c r="A144" s="26">
        <v>1650</v>
      </c>
      <c r="B144" t="s">
        <v>299</v>
      </c>
    </row>
    <row r="145" spans="1:2">
      <c r="A145" s="26">
        <v>1660</v>
      </c>
      <c r="B145" t="s">
        <v>300</v>
      </c>
    </row>
    <row r="146" spans="1:2">
      <c r="A146" s="26">
        <v>1700</v>
      </c>
      <c r="B146" t="s">
        <v>48</v>
      </c>
    </row>
    <row r="147" spans="1:2">
      <c r="A147" s="26">
        <v>1710</v>
      </c>
      <c r="B147" t="s">
        <v>49</v>
      </c>
    </row>
    <row r="148" spans="1:2">
      <c r="A148" s="26">
        <v>1711</v>
      </c>
      <c r="B148" t="s">
        <v>301</v>
      </c>
    </row>
    <row r="149" spans="1:2">
      <c r="A149" s="26">
        <v>1712</v>
      </c>
      <c r="B149" t="s">
        <v>302</v>
      </c>
    </row>
    <row r="150" spans="1:2">
      <c r="A150" s="26">
        <v>1713</v>
      </c>
      <c r="B150" t="s">
        <v>303</v>
      </c>
    </row>
    <row r="151" spans="1:2">
      <c r="A151" s="26">
        <v>1714</v>
      </c>
      <c r="B151" t="s">
        <v>304</v>
      </c>
    </row>
    <row r="152" spans="1:2">
      <c r="A152" s="26">
        <v>1715</v>
      </c>
      <c r="B152" t="s">
        <v>305</v>
      </c>
    </row>
    <row r="153" spans="1:2">
      <c r="A153" s="26">
        <v>1720</v>
      </c>
      <c r="B153" t="s">
        <v>306</v>
      </c>
    </row>
    <row r="154" spans="1:2">
      <c r="A154" s="26">
        <v>1721</v>
      </c>
      <c r="B154" t="s">
        <v>307</v>
      </c>
    </row>
    <row r="155" spans="1:2">
      <c r="A155" s="26">
        <v>1722</v>
      </c>
      <c r="B155" t="s">
        <v>308</v>
      </c>
    </row>
    <row r="156" spans="1:2">
      <c r="A156" s="26">
        <v>1730</v>
      </c>
      <c r="B156" t="s">
        <v>309</v>
      </c>
    </row>
    <row r="157" spans="1:2">
      <c r="A157" s="26">
        <v>1731</v>
      </c>
      <c r="B157" t="s">
        <v>310</v>
      </c>
    </row>
    <row r="158" spans="1:2">
      <c r="A158" s="26">
        <v>1732</v>
      </c>
      <c r="B158" t="s">
        <v>311</v>
      </c>
    </row>
    <row r="159" spans="1:2">
      <c r="A159" s="26">
        <v>1733</v>
      </c>
      <c r="B159" t="s">
        <v>312</v>
      </c>
    </row>
    <row r="160" spans="1:2">
      <c r="A160" s="26">
        <v>1734</v>
      </c>
      <c r="B160" t="s">
        <v>313</v>
      </c>
    </row>
    <row r="161" spans="1:2">
      <c r="A161" s="26">
        <v>1735</v>
      </c>
      <c r="B161" t="s">
        <v>314</v>
      </c>
    </row>
    <row r="162" spans="1:2">
      <c r="A162" s="26">
        <v>1736</v>
      </c>
      <c r="B162" t="s">
        <v>315</v>
      </c>
    </row>
    <row r="163" spans="1:2">
      <c r="A163" s="26">
        <v>1740</v>
      </c>
      <c r="B163" t="s">
        <v>316</v>
      </c>
    </row>
    <row r="164" spans="1:2">
      <c r="A164" s="26">
        <v>1741</v>
      </c>
      <c r="B164" t="s">
        <v>317</v>
      </c>
    </row>
    <row r="165" spans="1:2">
      <c r="A165" s="26">
        <v>1742</v>
      </c>
      <c r="B165" t="s">
        <v>318</v>
      </c>
    </row>
    <row r="166" spans="1:2">
      <c r="A166" s="26">
        <v>1743</v>
      </c>
      <c r="B166" t="s">
        <v>319</v>
      </c>
    </row>
    <row r="167" spans="1:2">
      <c r="A167" s="26">
        <v>1750</v>
      </c>
      <c r="B167" t="s">
        <v>320</v>
      </c>
    </row>
    <row r="168" spans="1:2">
      <c r="A168" s="26">
        <v>1751</v>
      </c>
      <c r="B168" t="s">
        <v>321</v>
      </c>
    </row>
    <row r="169" spans="1:2">
      <c r="A169" s="26">
        <v>1752</v>
      </c>
      <c r="B169" t="s">
        <v>322</v>
      </c>
    </row>
    <row r="170" spans="1:2">
      <c r="A170" s="26">
        <v>1753</v>
      </c>
      <c r="B170" t="s">
        <v>323</v>
      </c>
    </row>
    <row r="171" spans="1:2">
      <c r="A171" s="26">
        <v>1754</v>
      </c>
      <c r="B171" t="s">
        <v>324</v>
      </c>
    </row>
    <row r="172" spans="1:2">
      <c r="A172" s="26">
        <v>1755</v>
      </c>
      <c r="B172" t="s">
        <v>325</v>
      </c>
    </row>
    <row r="173" spans="1:2">
      <c r="A173" s="26">
        <v>1756</v>
      </c>
      <c r="B173" t="s">
        <v>326</v>
      </c>
    </row>
    <row r="174" spans="1:2">
      <c r="A174" s="26">
        <v>1757</v>
      </c>
      <c r="B174" t="s">
        <v>327</v>
      </c>
    </row>
    <row r="175" spans="1:2">
      <c r="A175" s="26">
        <v>1758</v>
      </c>
      <c r="B175" t="s">
        <v>232</v>
      </c>
    </row>
    <row r="176" spans="1:2">
      <c r="A176" s="26">
        <v>1760</v>
      </c>
      <c r="B176" t="s">
        <v>50</v>
      </c>
    </row>
    <row r="177" spans="1:2">
      <c r="A177" s="26">
        <v>1761</v>
      </c>
      <c r="B177" t="s">
        <v>328</v>
      </c>
    </row>
    <row r="178" spans="1:2">
      <c r="A178" s="26">
        <v>1762</v>
      </c>
      <c r="B178" t="s">
        <v>329</v>
      </c>
    </row>
    <row r="179" spans="1:2">
      <c r="A179" s="26">
        <v>1763</v>
      </c>
      <c r="B179" t="s">
        <v>330</v>
      </c>
    </row>
    <row r="180" spans="1:2">
      <c r="A180" s="26">
        <v>1764</v>
      </c>
      <c r="B180" t="s">
        <v>331</v>
      </c>
    </row>
    <row r="181" spans="1:2">
      <c r="A181" s="26">
        <v>1765</v>
      </c>
      <c r="B181" t="s">
        <v>332</v>
      </c>
    </row>
    <row r="182" spans="1:2">
      <c r="A182" s="26">
        <v>1770</v>
      </c>
      <c r="B182" t="s">
        <v>333</v>
      </c>
    </row>
    <row r="183" spans="1:2">
      <c r="A183" s="26">
        <v>1780</v>
      </c>
      <c r="B183" t="s">
        <v>334</v>
      </c>
    </row>
    <row r="184" spans="1:2">
      <c r="A184" s="26">
        <v>1790</v>
      </c>
      <c r="B184" t="s">
        <v>335</v>
      </c>
    </row>
    <row r="185" spans="1:2">
      <c r="A185" s="26">
        <v>1800</v>
      </c>
      <c r="B185" t="s">
        <v>51</v>
      </c>
    </row>
    <row r="186" spans="1:2">
      <c r="A186" s="26">
        <v>1810</v>
      </c>
      <c r="B186" t="s">
        <v>336</v>
      </c>
    </row>
    <row r="187" spans="1:2">
      <c r="A187" s="26">
        <v>1820</v>
      </c>
      <c r="B187" t="s">
        <v>181</v>
      </c>
    </row>
    <row r="188" spans="1:2">
      <c r="A188" s="26">
        <v>1830</v>
      </c>
      <c r="B188" t="s">
        <v>337</v>
      </c>
    </row>
    <row r="189" spans="1:2">
      <c r="A189" s="26">
        <v>1831</v>
      </c>
      <c r="B189" t="s">
        <v>338</v>
      </c>
    </row>
    <row r="190" spans="1:2">
      <c r="A190" s="26">
        <v>1832</v>
      </c>
      <c r="B190" t="s">
        <v>339</v>
      </c>
    </row>
    <row r="191" spans="1:2">
      <c r="A191" s="26">
        <v>1833</v>
      </c>
      <c r="B191" t="s">
        <v>340</v>
      </c>
    </row>
    <row r="192" spans="1:2">
      <c r="A192" s="26">
        <v>1840</v>
      </c>
      <c r="B192" t="s">
        <v>341</v>
      </c>
    </row>
    <row r="193" spans="1:2">
      <c r="A193" s="26">
        <v>1841</v>
      </c>
      <c r="B193" t="s">
        <v>342</v>
      </c>
    </row>
    <row r="194" spans="1:2">
      <c r="A194" s="26">
        <v>1842</v>
      </c>
      <c r="B194" t="s">
        <v>343</v>
      </c>
    </row>
    <row r="195" spans="1:2">
      <c r="A195" s="26">
        <v>1850</v>
      </c>
      <c r="B195" t="s">
        <v>344</v>
      </c>
    </row>
    <row r="196" spans="1:2">
      <c r="A196" s="26">
        <v>1851</v>
      </c>
      <c r="B196" t="s">
        <v>345</v>
      </c>
    </row>
    <row r="197" spans="1:2">
      <c r="A197" s="26">
        <v>1852</v>
      </c>
      <c r="B197" t="s">
        <v>346</v>
      </c>
    </row>
    <row r="198" spans="1:2">
      <c r="A198" s="26">
        <v>1860</v>
      </c>
      <c r="B198" t="s">
        <v>347</v>
      </c>
    </row>
    <row r="199" spans="1:2">
      <c r="A199" s="26">
        <v>1861</v>
      </c>
      <c r="B199" t="s">
        <v>348</v>
      </c>
    </row>
    <row r="200" spans="1:2">
      <c r="A200" s="26">
        <v>1862</v>
      </c>
      <c r="B200" t="s">
        <v>349</v>
      </c>
    </row>
    <row r="201" spans="1:2">
      <c r="A201" s="26">
        <v>1863</v>
      </c>
      <c r="B201" t="s">
        <v>350</v>
      </c>
    </row>
    <row r="202" spans="1:2">
      <c r="A202" s="26">
        <v>1864</v>
      </c>
      <c r="B202" t="s">
        <v>351</v>
      </c>
    </row>
    <row r="203" spans="1:2">
      <c r="A203" s="26">
        <v>1870</v>
      </c>
      <c r="B203" t="s">
        <v>352</v>
      </c>
    </row>
    <row r="204" spans="1:2">
      <c r="A204" s="26">
        <v>1880</v>
      </c>
      <c r="B204" t="s">
        <v>353</v>
      </c>
    </row>
    <row r="205" spans="1:2">
      <c r="A205" s="26">
        <v>1881</v>
      </c>
      <c r="B205" t="s">
        <v>354</v>
      </c>
    </row>
    <row r="206" spans="1:2">
      <c r="A206" s="26">
        <v>1882</v>
      </c>
      <c r="B206" t="s">
        <v>355</v>
      </c>
    </row>
    <row r="207" spans="1:2">
      <c r="A207" s="26">
        <v>1890</v>
      </c>
      <c r="B207" t="s">
        <v>356</v>
      </c>
    </row>
    <row r="208" spans="1:2">
      <c r="A208" s="26">
        <v>1891</v>
      </c>
      <c r="B208" t="s">
        <v>357</v>
      </c>
    </row>
    <row r="209" spans="1:2">
      <c r="A209" s="26">
        <v>1892</v>
      </c>
      <c r="B209" t="s">
        <v>358</v>
      </c>
    </row>
    <row r="210" spans="1:2">
      <c r="A210" s="26">
        <v>1893</v>
      </c>
      <c r="B210" t="s">
        <v>359</v>
      </c>
    </row>
    <row r="211" spans="1:2">
      <c r="A211" s="26">
        <v>1894</v>
      </c>
      <c r="B211" t="s">
        <v>360</v>
      </c>
    </row>
    <row r="212" spans="1:2">
      <c r="A212" s="26">
        <v>1895</v>
      </c>
      <c r="B212" t="s">
        <v>361</v>
      </c>
    </row>
    <row r="213" spans="1:2">
      <c r="A213" s="26">
        <v>1896</v>
      </c>
      <c r="B213" t="s">
        <v>232</v>
      </c>
    </row>
    <row r="214" spans="1:2">
      <c r="A214" s="26">
        <v>1900</v>
      </c>
      <c r="B214" t="s">
        <v>58</v>
      </c>
    </row>
    <row r="215" spans="1:2">
      <c r="A215" s="26">
        <v>1910</v>
      </c>
      <c r="B215" t="s">
        <v>362</v>
      </c>
    </row>
    <row r="216" spans="1:2">
      <c r="A216" s="26">
        <v>1920</v>
      </c>
      <c r="B216" t="s">
        <v>363</v>
      </c>
    </row>
    <row r="217" spans="1:2">
      <c r="A217" s="26">
        <v>1930</v>
      </c>
      <c r="B217" t="s">
        <v>364</v>
      </c>
    </row>
    <row r="218" spans="1:2">
      <c r="A218" s="26">
        <v>1940</v>
      </c>
      <c r="B218" t="s">
        <v>365</v>
      </c>
    </row>
    <row r="219" spans="1:2">
      <c r="A219" s="26">
        <v>2000</v>
      </c>
      <c r="B219" t="s">
        <v>366</v>
      </c>
    </row>
    <row r="220" spans="1:2">
      <c r="A220" s="26">
        <v>2100</v>
      </c>
      <c r="B220" t="s">
        <v>367</v>
      </c>
    </row>
    <row r="221" spans="1:2">
      <c r="A221" s="26">
        <v>2110</v>
      </c>
      <c r="B221" t="s">
        <v>173</v>
      </c>
    </row>
    <row r="222" spans="1:2">
      <c r="A222" s="26">
        <v>2120</v>
      </c>
      <c r="B222" t="s">
        <v>171</v>
      </c>
    </row>
    <row r="223" spans="1:2">
      <c r="A223" s="26">
        <v>2130</v>
      </c>
      <c r="B223" t="s">
        <v>175</v>
      </c>
    </row>
    <row r="224" spans="1:2">
      <c r="A224" s="26">
        <v>2140</v>
      </c>
      <c r="B224" t="s">
        <v>63</v>
      </c>
    </row>
    <row r="225" spans="1:2">
      <c r="A225" s="26">
        <v>2141</v>
      </c>
      <c r="B225" t="s">
        <v>368</v>
      </c>
    </row>
    <row r="226" spans="1:2">
      <c r="A226" s="26">
        <v>2142</v>
      </c>
      <c r="B226" t="s">
        <v>369</v>
      </c>
    </row>
    <row r="227" spans="1:2">
      <c r="A227" s="26">
        <v>2143</v>
      </c>
      <c r="B227" t="s">
        <v>370</v>
      </c>
    </row>
    <row r="228" spans="1:2">
      <c r="A228" s="26">
        <v>2144</v>
      </c>
      <c r="B228" t="s">
        <v>371</v>
      </c>
    </row>
    <row r="229" spans="1:2">
      <c r="A229" s="26">
        <v>2145</v>
      </c>
      <c r="B229" t="s">
        <v>372</v>
      </c>
    </row>
    <row r="230" spans="1:2">
      <c r="A230" s="26">
        <v>2146</v>
      </c>
      <c r="B230" t="s">
        <v>373</v>
      </c>
    </row>
    <row r="231" spans="1:2">
      <c r="A231" s="26">
        <v>2147</v>
      </c>
      <c r="B231" t="s">
        <v>374</v>
      </c>
    </row>
    <row r="232" spans="1:2">
      <c r="A232" s="26">
        <v>2148</v>
      </c>
      <c r="B232" t="s">
        <v>375</v>
      </c>
    </row>
    <row r="233" spans="1:2">
      <c r="A233" s="26">
        <v>2150</v>
      </c>
      <c r="B233" t="s">
        <v>376</v>
      </c>
    </row>
    <row r="234" spans="1:2">
      <c r="A234" s="26">
        <v>2151</v>
      </c>
      <c r="B234" t="s">
        <v>377</v>
      </c>
    </row>
    <row r="235" spans="1:2">
      <c r="A235" s="26">
        <v>2152</v>
      </c>
      <c r="B235" t="s">
        <v>378</v>
      </c>
    </row>
    <row r="236" spans="1:2">
      <c r="A236" s="26">
        <v>2153</v>
      </c>
      <c r="B236" t="s">
        <v>379</v>
      </c>
    </row>
    <row r="237" spans="1:2">
      <c r="A237" s="26">
        <v>2154</v>
      </c>
      <c r="B237" t="s">
        <v>380</v>
      </c>
    </row>
    <row r="238" spans="1:2">
      <c r="A238" s="26">
        <v>2155</v>
      </c>
      <c r="B238" t="s">
        <v>381</v>
      </c>
    </row>
    <row r="239" spans="1:2">
      <c r="A239" s="26">
        <v>2156</v>
      </c>
      <c r="B239" t="s">
        <v>177</v>
      </c>
    </row>
    <row r="240" spans="1:2">
      <c r="A240" s="26">
        <v>2200</v>
      </c>
      <c r="B240" t="s">
        <v>382</v>
      </c>
    </row>
    <row r="241" spans="1:2">
      <c r="A241" s="26">
        <v>2210</v>
      </c>
      <c r="B241" t="s">
        <v>172</v>
      </c>
    </row>
    <row r="242" spans="1:2">
      <c r="A242" s="26">
        <v>2211</v>
      </c>
      <c r="B242" t="s">
        <v>383</v>
      </c>
    </row>
    <row r="243" spans="1:2">
      <c r="A243" s="26">
        <v>2212</v>
      </c>
      <c r="B243" t="s">
        <v>384</v>
      </c>
    </row>
    <row r="244" spans="1:2">
      <c r="A244" s="26">
        <v>2213</v>
      </c>
      <c r="B244" t="s">
        <v>385</v>
      </c>
    </row>
    <row r="245" spans="1:2">
      <c r="A245" s="26">
        <v>2220</v>
      </c>
      <c r="B245" t="s">
        <v>70</v>
      </c>
    </row>
    <row r="246" spans="1:2">
      <c r="A246" s="26">
        <v>2221</v>
      </c>
      <c r="B246" t="s">
        <v>386</v>
      </c>
    </row>
    <row r="247" spans="1:2">
      <c r="A247" s="26">
        <v>2222</v>
      </c>
      <c r="B247" t="s">
        <v>387</v>
      </c>
    </row>
    <row r="248" spans="1:2">
      <c r="A248" s="26">
        <v>2223</v>
      </c>
      <c r="B248" t="s">
        <v>388</v>
      </c>
    </row>
    <row r="249" spans="1:2">
      <c r="A249" s="26">
        <v>2230</v>
      </c>
      <c r="B249" t="s">
        <v>71</v>
      </c>
    </row>
    <row r="250" spans="1:2">
      <c r="A250" s="26">
        <v>2231</v>
      </c>
      <c r="B250" t="s">
        <v>389</v>
      </c>
    </row>
    <row r="251" spans="1:2">
      <c r="A251" s="26">
        <v>2240</v>
      </c>
      <c r="B251" t="s">
        <v>390</v>
      </c>
    </row>
    <row r="252" spans="1:2">
      <c r="A252" s="26">
        <v>2300</v>
      </c>
      <c r="B252" t="s">
        <v>391</v>
      </c>
    </row>
    <row r="253" spans="1:2">
      <c r="A253" s="26">
        <v>2310</v>
      </c>
      <c r="B253" t="s">
        <v>392</v>
      </c>
    </row>
    <row r="254" spans="1:2">
      <c r="A254" s="26">
        <v>2320</v>
      </c>
      <c r="B254" t="s">
        <v>393</v>
      </c>
    </row>
    <row r="255" spans="1:2">
      <c r="A255" s="26">
        <v>2330</v>
      </c>
      <c r="B255" t="s">
        <v>394</v>
      </c>
    </row>
    <row r="256" spans="1:2">
      <c r="A256" s="26">
        <v>2400</v>
      </c>
      <c r="B256" t="s">
        <v>395</v>
      </c>
    </row>
    <row r="257" spans="1:2">
      <c r="A257" s="26">
        <v>2410</v>
      </c>
      <c r="B257" t="s">
        <v>396</v>
      </c>
    </row>
    <row r="258" spans="1:2">
      <c r="A258" s="26">
        <v>2411</v>
      </c>
      <c r="B258" t="s">
        <v>397</v>
      </c>
    </row>
    <row r="259" spans="1:2">
      <c r="A259" s="26">
        <v>2412</v>
      </c>
      <c r="B259" t="s">
        <v>398</v>
      </c>
    </row>
    <row r="260" spans="1:2">
      <c r="A260" s="26">
        <v>2420</v>
      </c>
      <c r="B260" t="s">
        <v>154</v>
      </c>
    </row>
    <row r="261" spans="1:2">
      <c r="A261" s="26">
        <v>2430</v>
      </c>
      <c r="B261" t="s">
        <v>75</v>
      </c>
    </row>
    <row r="262" spans="1:2">
      <c r="A262" s="26">
        <v>2440</v>
      </c>
      <c r="B262" t="s">
        <v>399</v>
      </c>
    </row>
    <row r="263" spans="1:2">
      <c r="A263" s="26">
        <v>2450</v>
      </c>
      <c r="B263" t="s">
        <v>400</v>
      </c>
    </row>
    <row r="264" spans="1:2">
      <c r="A264" s="26">
        <v>2460</v>
      </c>
      <c r="B264" t="s">
        <v>401</v>
      </c>
    </row>
    <row r="265" spans="1:2">
      <c r="A265" s="26">
        <v>2500</v>
      </c>
      <c r="B265" t="s">
        <v>76</v>
      </c>
    </row>
    <row r="266" spans="1:2">
      <c r="A266" s="26">
        <v>2510</v>
      </c>
      <c r="B266" t="s">
        <v>402</v>
      </c>
    </row>
    <row r="267" spans="1:2">
      <c r="A267" s="26">
        <v>2520</v>
      </c>
      <c r="B267" t="s">
        <v>78</v>
      </c>
    </row>
    <row r="268" spans="1:2">
      <c r="A268" s="26">
        <v>2530</v>
      </c>
      <c r="B268" t="s">
        <v>403</v>
      </c>
    </row>
    <row r="269" spans="1:2">
      <c r="A269" s="26">
        <v>2540</v>
      </c>
      <c r="B269" t="s">
        <v>79</v>
      </c>
    </row>
    <row r="270" spans="1:2">
      <c r="A270" s="26">
        <v>2590</v>
      </c>
      <c r="B270" t="s">
        <v>232</v>
      </c>
    </row>
    <row r="271" spans="1:2">
      <c r="A271" s="26">
        <v>2600</v>
      </c>
      <c r="B271" t="s">
        <v>404</v>
      </c>
    </row>
    <row r="272" spans="1:2">
      <c r="A272" s="26">
        <v>2610</v>
      </c>
      <c r="B272" t="s">
        <v>405</v>
      </c>
    </row>
    <row r="273" spans="1:2">
      <c r="A273" s="26">
        <v>3000</v>
      </c>
      <c r="B273" t="s">
        <v>406</v>
      </c>
    </row>
    <row r="274" spans="1:2">
      <c r="A274" s="26">
        <v>3100</v>
      </c>
      <c r="B274" t="s">
        <v>81</v>
      </c>
    </row>
    <row r="275" spans="1:2">
      <c r="A275" s="26">
        <v>3200</v>
      </c>
      <c r="B275" t="s">
        <v>407</v>
      </c>
    </row>
    <row r="276" spans="1:2">
      <c r="A276" s="26">
        <v>3201</v>
      </c>
      <c r="B276" t="s">
        <v>408</v>
      </c>
    </row>
    <row r="277" spans="1:2">
      <c r="A277" s="26">
        <v>3202</v>
      </c>
      <c r="B277" t="s">
        <v>409</v>
      </c>
    </row>
    <row r="278" spans="1:2">
      <c r="A278" s="26">
        <v>3203</v>
      </c>
      <c r="B278" t="s">
        <v>410</v>
      </c>
    </row>
    <row r="279" spans="1:2">
      <c r="A279" s="26">
        <v>3204</v>
      </c>
      <c r="B279" t="s">
        <v>411</v>
      </c>
    </row>
    <row r="280" spans="1:2">
      <c r="A280" s="26">
        <v>3210</v>
      </c>
      <c r="B280" t="s">
        <v>83</v>
      </c>
    </row>
    <row r="281" spans="1:2">
      <c r="A281" s="26">
        <v>3220</v>
      </c>
      <c r="B281" t="s">
        <v>84</v>
      </c>
    </row>
    <row r="282" spans="1:2">
      <c r="A282" s="26">
        <v>3290</v>
      </c>
      <c r="B282" t="s">
        <v>412</v>
      </c>
    </row>
    <row r="283" spans="1:2">
      <c r="A283" s="26">
        <v>3300</v>
      </c>
      <c r="B283" t="s">
        <v>85</v>
      </c>
    </row>
    <row r="284" spans="1:2">
      <c r="A284" s="26">
        <v>4000</v>
      </c>
      <c r="B284" t="s">
        <v>413</v>
      </c>
    </row>
    <row r="285" spans="1:2">
      <c r="A285" s="26">
        <v>4001</v>
      </c>
      <c r="B285" t="s">
        <v>414</v>
      </c>
    </row>
    <row r="286" spans="1:2">
      <c r="A286" s="26">
        <v>4002</v>
      </c>
      <c r="B286" t="s">
        <v>415</v>
      </c>
    </row>
    <row r="287" spans="1:2">
      <c r="A287" s="26">
        <v>4003</v>
      </c>
      <c r="B287" t="s">
        <v>416</v>
      </c>
    </row>
    <row r="288" spans="1:2">
      <c r="A288" s="26">
        <v>4004</v>
      </c>
      <c r="B288" t="s">
        <v>417</v>
      </c>
    </row>
    <row r="289" spans="1:2">
      <c r="A289" s="26">
        <v>4100</v>
      </c>
      <c r="B289" t="s">
        <v>418</v>
      </c>
    </row>
    <row r="290" spans="1:2">
      <c r="A290" s="26">
        <v>4110</v>
      </c>
      <c r="B290" t="s">
        <v>87</v>
      </c>
    </row>
    <row r="291" spans="1:2">
      <c r="A291" s="26">
        <v>4120</v>
      </c>
      <c r="B291" t="s">
        <v>419</v>
      </c>
    </row>
    <row r="292" spans="1:2">
      <c r="A292" s="26">
        <v>4130</v>
      </c>
      <c r="B292" t="s">
        <v>88</v>
      </c>
    </row>
    <row r="293" spans="1:2">
      <c r="A293" s="26">
        <v>4140</v>
      </c>
      <c r="B293" t="s">
        <v>151</v>
      </c>
    </row>
    <row r="294" spans="1:2">
      <c r="A294" s="26">
        <v>4150</v>
      </c>
      <c r="B294" t="s">
        <v>420</v>
      </c>
    </row>
    <row r="295" spans="1:2">
      <c r="A295" s="26">
        <v>4190</v>
      </c>
      <c r="B295" t="s">
        <v>421</v>
      </c>
    </row>
    <row r="296" spans="1:2">
      <c r="A296" s="26">
        <v>4200</v>
      </c>
      <c r="B296" t="s">
        <v>422</v>
      </c>
    </row>
    <row r="297" spans="1:2">
      <c r="A297" s="26">
        <v>4210</v>
      </c>
      <c r="B297" t="s">
        <v>423</v>
      </c>
    </row>
    <row r="298" spans="1:2">
      <c r="A298" s="26">
        <v>4220</v>
      </c>
      <c r="B298" t="s">
        <v>90</v>
      </c>
    </row>
    <row r="299" spans="1:2">
      <c r="A299" s="26">
        <v>4230</v>
      </c>
      <c r="B299" t="s">
        <v>424</v>
      </c>
    </row>
    <row r="300" spans="1:2">
      <c r="A300" s="26">
        <v>4240</v>
      </c>
      <c r="B300" t="s">
        <v>91</v>
      </c>
    </row>
    <row r="301" spans="1:2">
      <c r="A301" s="26">
        <v>4250</v>
      </c>
      <c r="B301" t="s">
        <v>425</v>
      </c>
    </row>
    <row r="302" spans="1:2">
      <c r="A302" s="26">
        <v>4260</v>
      </c>
      <c r="B302" t="s">
        <v>426</v>
      </c>
    </row>
    <row r="303" spans="1:2">
      <c r="A303" s="26">
        <v>4270</v>
      </c>
      <c r="B303" t="s">
        <v>92</v>
      </c>
    </row>
    <row r="304" spans="1:2">
      <c r="A304" s="26">
        <v>4280</v>
      </c>
      <c r="B304" t="s">
        <v>94</v>
      </c>
    </row>
    <row r="305" spans="1:2">
      <c r="A305" s="26">
        <v>4290</v>
      </c>
      <c r="B305" t="s">
        <v>427</v>
      </c>
    </row>
    <row r="306" spans="1:2">
      <c r="A306" s="26">
        <v>4300</v>
      </c>
      <c r="B306" t="s">
        <v>428</v>
      </c>
    </row>
    <row r="307" spans="1:2">
      <c r="A307" s="26">
        <v>4310</v>
      </c>
      <c r="B307" t="s">
        <v>429</v>
      </c>
    </row>
    <row r="308" spans="1:2">
      <c r="A308" s="26">
        <v>4320</v>
      </c>
      <c r="B308" t="s">
        <v>430</v>
      </c>
    </row>
    <row r="309" spans="1:2">
      <c r="A309" s="26">
        <v>4330</v>
      </c>
      <c r="B309" t="s">
        <v>431</v>
      </c>
    </row>
    <row r="310" spans="1:2">
      <c r="A310" s="26">
        <v>4340</v>
      </c>
      <c r="B310" t="s">
        <v>432</v>
      </c>
    </row>
    <row r="311" spans="1:2">
      <c r="A311" s="26">
        <v>4350</v>
      </c>
      <c r="B311" t="s">
        <v>433</v>
      </c>
    </row>
    <row r="312" spans="1:2">
      <c r="A312" s="26">
        <v>4360</v>
      </c>
      <c r="B312" t="s">
        <v>434</v>
      </c>
    </row>
    <row r="313" spans="1:2">
      <c r="A313" s="26">
        <v>4370</v>
      </c>
      <c r="B313" t="s">
        <v>435</v>
      </c>
    </row>
    <row r="314" spans="1:2">
      <c r="A314" s="26">
        <v>4380</v>
      </c>
      <c r="B314" t="s">
        <v>436</v>
      </c>
    </row>
    <row r="315" spans="1:2">
      <c r="A315" s="26">
        <v>4390</v>
      </c>
      <c r="B315" t="s">
        <v>437</v>
      </c>
    </row>
    <row r="316" spans="1:2">
      <c r="A316" s="26">
        <v>4400</v>
      </c>
      <c r="B316" t="s">
        <v>438</v>
      </c>
    </row>
    <row r="317" spans="1:2">
      <c r="A317" s="26">
        <v>4410</v>
      </c>
      <c r="B317" t="s">
        <v>439</v>
      </c>
    </row>
    <row r="318" spans="1:2">
      <c r="A318" s="26">
        <v>4411</v>
      </c>
      <c r="B318" t="s">
        <v>440</v>
      </c>
    </row>
    <row r="319" spans="1:2">
      <c r="A319" s="26">
        <v>4412</v>
      </c>
      <c r="B319" t="s">
        <v>441</v>
      </c>
    </row>
    <row r="320" spans="1:2">
      <c r="A320" s="26">
        <v>4420</v>
      </c>
      <c r="B320" t="s">
        <v>97</v>
      </c>
    </row>
    <row r="321" spans="1:2">
      <c r="A321" s="26">
        <v>4421</v>
      </c>
      <c r="B321" t="s">
        <v>442</v>
      </c>
    </row>
    <row r="322" spans="1:2">
      <c r="A322" s="26">
        <v>4430</v>
      </c>
      <c r="B322" t="s">
        <v>443</v>
      </c>
    </row>
    <row r="323" spans="1:2">
      <c r="A323" s="26">
        <v>4440</v>
      </c>
      <c r="B323" t="s">
        <v>444</v>
      </c>
    </row>
    <row r="324" spans="1:2">
      <c r="A324" s="26">
        <v>4450</v>
      </c>
      <c r="B324" t="s">
        <v>445</v>
      </c>
    </row>
    <row r="325" spans="1:2">
      <c r="A325" s="26">
        <v>5000</v>
      </c>
      <c r="B325" t="s">
        <v>446</v>
      </c>
    </row>
    <row r="326" spans="1:2">
      <c r="A326" s="26">
        <v>5100</v>
      </c>
      <c r="B326" t="s">
        <v>447</v>
      </c>
    </row>
    <row r="327" spans="1:2">
      <c r="A327" s="26">
        <v>5200</v>
      </c>
      <c r="B327" t="s">
        <v>100</v>
      </c>
    </row>
    <row r="328" spans="1:2">
      <c r="A328" s="26">
        <v>5210</v>
      </c>
      <c r="B328" t="s">
        <v>448</v>
      </c>
    </row>
    <row r="329" spans="1:2">
      <c r="A329" s="26">
        <v>5220</v>
      </c>
      <c r="B329" t="s">
        <v>449</v>
      </c>
    </row>
    <row r="330" spans="1:2">
      <c r="A330" s="26">
        <v>5230</v>
      </c>
      <c r="B330" t="s">
        <v>450</v>
      </c>
    </row>
    <row r="331" spans="1:2">
      <c r="A331" s="26">
        <v>5240</v>
      </c>
      <c r="B331" t="s">
        <v>451</v>
      </c>
    </row>
    <row r="332" spans="1:2">
      <c r="A332" s="26">
        <v>5250</v>
      </c>
      <c r="B332" t="s">
        <v>101</v>
      </c>
    </row>
    <row r="333" spans="1:2">
      <c r="A333" s="26">
        <v>5300</v>
      </c>
      <c r="B333" t="s">
        <v>102</v>
      </c>
    </row>
    <row r="334" spans="1:2">
      <c r="A334" s="26">
        <v>5310</v>
      </c>
      <c r="B334" t="s">
        <v>452</v>
      </c>
    </row>
    <row r="335" spans="1:2">
      <c r="A335" s="26">
        <v>5320</v>
      </c>
      <c r="B335" t="s">
        <v>453</v>
      </c>
    </row>
    <row r="336" spans="1:2">
      <c r="A336" s="26">
        <v>5330</v>
      </c>
      <c r="B336" t="s">
        <v>454</v>
      </c>
    </row>
    <row r="337" spans="1:2">
      <c r="A337" s="26">
        <v>5340</v>
      </c>
      <c r="B337" t="s">
        <v>455</v>
      </c>
    </row>
    <row r="338" spans="1:2">
      <c r="A338" s="26">
        <v>5400</v>
      </c>
      <c r="B338" t="s">
        <v>456</v>
      </c>
    </row>
    <row r="339" spans="1:2">
      <c r="A339" s="26">
        <v>5410</v>
      </c>
      <c r="B339" t="s">
        <v>457</v>
      </c>
    </row>
    <row r="340" spans="1:2">
      <c r="A340" s="26">
        <v>5420</v>
      </c>
      <c r="B340" t="s">
        <v>458</v>
      </c>
    </row>
    <row r="341" spans="1:2">
      <c r="A341" s="26">
        <v>5500</v>
      </c>
      <c r="B341" t="s">
        <v>459</v>
      </c>
    </row>
    <row r="342" spans="1:2">
      <c r="A342" s="26">
        <v>5600</v>
      </c>
      <c r="B342" t="s">
        <v>104</v>
      </c>
    </row>
    <row r="343" spans="1:2">
      <c r="A343" s="26">
        <v>5700</v>
      </c>
      <c r="B343" t="s">
        <v>460</v>
      </c>
    </row>
    <row r="344" spans="1:2">
      <c r="A344" s="26">
        <v>5710</v>
      </c>
      <c r="B344" t="s">
        <v>461</v>
      </c>
    </row>
    <row r="345" spans="1:2">
      <c r="A345" s="26">
        <v>5720</v>
      </c>
      <c r="B345" t="s">
        <v>462</v>
      </c>
    </row>
    <row r="346" spans="1:2">
      <c r="A346" s="26">
        <v>6000</v>
      </c>
      <c r="B346" t="s">
        <v>463</v>
      </c>
    </row>
    <row r="347" spans="1:2">
      <c r="A347" s="26">
        <v>6100</v>
      </c>
      <c r="B347" t="s">
        <v>464</v>
      </c>
    </row>
    <row r="348" spans="1:2">
      <c r="A348" s="26">
        <v>6101</v>
      </c>
      <c r="B348" t="s">
        <v>414</v>
      </c>
    </row>
    <row r="349" spans="1:2">
      <c r="A349" s="26">
        <v>6102</v>
      </c>
      <c r="B349" t="s">
        <v>415</v>
      </c>
    </row>
    <row r="350" spans="1:2">
      <c r="A350" s="26">
        <v>6103</v>
      </c>
      <c r="B350" t="s">
        <v>416</v>
      </c>
    </row>
    <row r="351" spans="1:2">
      <c r="A351" s="26">
        <v>6104</v>
      </c>
      <c r="B351" t="s">
        <v>417</v>
      </c>
    </row>
    <row r="352" spans="1:2">
      <c r="A352" s="26">
        <v>6110</v>
      </c>
      <c r="B352" t="s">
        <v>465</v>
      </c>
    </row>
    <row r="353" spans="1:2">
      <c r="A353" s="26">
        <v>6120</v>
      </c>
      <c r="B353" t="s">
        <v>466</v>
      </c>
    </row>
    <row r="354" spans="1:2">
      <c r="A354" s="26">
        <v>6130</v>
      </c>
      <c r="B354" t="s">
        <v>467</v>
      </c>
    </row>
    <row r="355" spans="1:2">
      <c r="A355" s="26">
        <v>6140</v>
      </c>
      <c r="B355" t="s">
        <v>468</v>
      </c>
    </row>
    <row r="356" spans="1:2">
      <c r="A356" s="26">
        <v>6150</v>
      </c>
      <c r="B356" t="s">
        <v>469</v>
      </c>
    </row>
    <row r="357" spans="1:2">
      <c r="A357" s="26">
        <v>6160</v>
      </c>
      <c r="B357" t="s">
        <v>470</v>
      </c>
    </row>
    <row r="358" spans="1:2">
      <c r="A358" s="26">
        <v>6170</v>
      </c>
      <c r="B358" t="s">
        <v>178</v>
      </c>
    </row>
    <row r="359" spans="1:2">
      <c r="A359" s="26">
        <v>6172</v>
      </c>
      <c r="B359" t="s">
        <v>110</v>
      </c>
    </row>
    <row r="360" spans="1:2">
      <c r="A360" s="26">
        <v>6180</v>
      </c>
      <c r="B360" t="s">
        <v>471</v>
      </c>
    </row>
    <row r="361" spans="1:2">
      <c r="A361" s="26">
        <v>6190</v>
      </c>
      <c r="B361" t="s">
        <v>472</v>
      </c>
    </row>
    <row r="362" spans="1:2">
      <c r="A362" s="26">
        <v>6200</v>
      </c>
      <c r="B362" t="s">
        <v>473</v>
      </c>
    </row>
    <row r="363" spans="1:2">
      <c r="A363" s="26">
        <v>6201</v>
      </c>
      <c r="B363" t="s">
        <v>414</v>
      </c>
    </row>
    <row r="364" spans="1:2">
      <c r="A364" s="26">
        <v>6202</v>
      </c>
      <c r="B364" t="s">
        <v>415</v>
      </c>
    </row>
    <row r="365" spans="1:2">
      <c r="A365" s="26">
        <v>6203</v>
      </c>
      <c r="B365" t="s">
        <v>416</v>
      </c>
    </row>
    <row r="366" spans="1:2">
      <c r="A366" s="26">
        <v>6204</v>
      </c>
      <c r="B366" t="s">
        <v>417</v>
      </c>
    </row>
    <row r="367" spans="1:2">
      <c r="A367" s="26">
        <v>6210</v>
      </c>
      <c r="B367" t="s">
        <v>113</v>
      </c>
    </row>
    <row r="368" spans="1:2">
      <c r="A368" s="26">
        <v>6220</v>
      </c>
      <c r="B368" t="s">
        <v>474</v>
      </c>
    </row>
    <row r="369" spans="1:2">
      <c r="A369" s="26">
        <v>6230</v>
      </c>
      <c r="B369" t="s">
        <v>475</v>
      </c>
    </row>
    <row r="370" spans="1:2">
      <c r="A370" s="26">
        <v>6240</v>
      </c>
      <c r="B370" t="s">
        <v>116</v>
      </c>
    </row>
    <row r="371" spans="1:2">
      <c r="A371" s="26">
        <v>6250</v>
      </c>
      <c r="B371" t="s">
        <v>476</v>
      </c>
    </row>
    <row r="372" spans="1:2">
      <c r="A372" s="26">
        <v>6260</v>
      </c>
      <c r="B372" t="s">
        <v>477</v>
      </c>
    </row>
    <row r="373" spans="1:2">
      <c r="A373" s="26">
        <v>6270</v>
      </c>
      <c r="B373" t="s">
        <v>478</v>
      </c>
    </row>
    <row r="374" spans="1:2">
      <c r="A374" s="26">
        <v>6300</v>
      </c>
      <c r="B374" t="s">
        <v>118</v>
      </c>
    </row>
    <row r="375" spans="1:2">
      <c r="A375" s="26">
        <v>6310</v>
      </c>
      <c r="B375" t="s">
        <v>479</v>
      </c>
    </row>
    <row r="376" spans="1:2">
      <c r="A376" s="26">
        <v>6400</v>
      </c>
      <c r="B376" t="s">
        <v>480</v>
      </c>
    </row>
    <row r="377" spans="1:2">
      <c r="A377" s="26">
        <v>6410</v>
      </c>
      <c r="B377" t="s">
        <v>176</v>
      </c>
    </row>
    <row r="378" spans="1:2">
      <c r="A378" s="26">
        <v>6411</v>
      </c>
      <c r="B378" t="s">
        <v>481</v>
      </c>
    </row>
    <row r="379" spans="1:2">
      <c r="A379" s="26">
        <v>6412</v>
      </c>
      <c r="B379" t="s">
        <v>482</v>
      </c>
    </row>
    <row r="380" spans="1:2">
      <c r="A380" s="26">
        <v>6413</v>
      </c>
      <c r="B380" t="s">
        <v>483</v>
      </c>
    </row>
    <row r="381" spans="1:2">
      <c r="A381" s="26">
        <v>6414</v>
      </c>
      <c r="B381" t="s">
        <v>484</v>
      </c>
    </row>
    <row r="382" spans="1:2">
      <c r="A382" s="26">
        <v>6415</v>
      </c>
      <c r="B382" t="s">
        <v>485</v>
      </c>
    </row>
    <row r="383" spans="1:2">
      <c r="A383" s="26">
        <v>6416</v>
      </c>
      <c r="B383" t="s">
        <v>486</v>
      </c>
    </row>
    <row r="384" spans="1:2">
      <c r="A384" s="26">
        <v>6417</v>
      </c>
      <c r="B384" t="s">
        <v>487</v>
      </c>
    </row>
    <row r="385" spans="1:2">
      <c r="A385" s="26">
        <v>6418</v>
      </c>
      <c r="B385" t="s">
        <v>488</v>
      </c>
    </row>
    <row r="386" spans="1:2">
      <c r="A386" s="26">
        <v>6420</v>
      </c>
      <c r="B386" t="s">
        <v>489</v>
      </c>
    </row>
    <row r="387" spans="1:2">
      <c r="A387" s="26">
        <v>6421</v>
      </c>
      <c r="B387" t="s">
        <v>490</v>
      </c>
    </row>
    <row r="388" spans="1:2">
      <c r="A388" s="26">
        <v>6422</v>
      </c>
      <c r="B388" t="s">
        <v>491</v>
      </c>
    </row>
    <row r="389" spans="1:2">
      <c r="A389" s="26">
        <v>6430</v>
      </c>
      <c r="B389" t="s">
        <v>122</v>
      </c>
    </row>
    <row r="390" spans="1:2">
      <c r="A390" s="26">
        <v>6440</v>
      </c>
      <c r="B390" t="s">
        <v>492</v>
      </c>
    </row>
    <row r="391" spans="1:2">
      <c r="A391" s="26">
        <v>6441</v>
      </c>
      <c r="B391" t="s">
        <v>493</v>
      </c>
    </row>
    <row r="392" spans="1:2">
      <c r="A392" s="26">
        <v>6442</v>
      </c>
      <c r="B392" t="s">
        <v>494</v>
      </c>
    </row>
    <row r="393" spans="1:2">
      <c r="A393" s="26">
        <v>6443</v>
      </c>
      <c r="B393" t="s">
        <v>495</v>
      </c>
    </row>
    <row r="394" spans="1:2">
      <c r="A394" s="26">
        <v>6444</v>
      </c>
      <c r="B394" t="s">
        <v>496</v>
      </c>
    </row>
    <row r="395" spans="1:2">
      <c r="A395" s="26">
        <v>6445</v>
      </c>
      <c r="B395" t="s">
        <v>497</v>
      </c>
    </row>
    <row r="396" spans="1:2">
      <c r="A396" s="26">
        <v>6450</v>
      </c>
      <c r="B396" t="s">
        <v>498</v>
      </c>
    </row>
    <row r="397" spans="1:2">
      <c r="A397" s="26">
        <v>6451</v>
      </c>
      <c r="B397" t="s">
        <v>499</v>
      </c>
    </row>
    <row r="398" spans="1:2">
      <c r="A398" s="26">
        <v>6460</v>
      </c>
      <c r="B398" t="s">
        <v>500</v>
      </c>
    </row>
    <row r="399" spans="1:2">
      <c r="A399" s="26">
        <v>6500</v>
      </c>
      <c r="B399" t="s">
        <v>501</v>
      </c>
    </row>
    <row r="400" spans="1:2">
      <c r="A400" s="26">
        <v>6510</v>
      </c>
      <c r="B400" t="s">
        <v>502</v>
      </c>
    </row>
    <row r="401" spans="1:2">
      <c r="A401" s="26">
        <v>6520</v>
      </c>
      <c r="B401" t="s">
        <v>503</v>
      </c>
    </row>
    <row r="402" spans="1:2">
      <c r="A402" s="26">
        <v>6530</v>
      </c>
      <c r="B402" t="s">
        <v>504</v>
      </c>
    </row>
    <row r="403" spans="1:2">
      <c r="A403" s="26">
        <v>6540</v>
      </c>
      <c r="B403" t="s">
        <v>505</v>
      </c>
    </row>
    <row r="404" spans="1:2">
      <c r="A404" s="26">
        <v>7000</v>
      </c>
      <c r="B404" t="s">
        <v>506</v>
      </c>
    </row>
    <row r="405" spans="1:2">
      <c r="A405" s="26">
        <v>7100</v>
      </c>
      <c r="B405" t="s">
        <v>507</v>
      </c>
    </row>
    <row r="406" spans="1:2">
      <c r="A406" s="26">
        <v>7200</v>
      </c>
      <c r="B406" t="s">
        <v>508</v>
      </c>
    </row>
    <row r="407" spans="1:2">
      <c r="A407" s="26">
        <v>7300</v>
      </c>
      <c r="B407" t="s">
        <v>509</v>
      </c>
    </row>
    <row r="408" spans="1:2">
      <c r="A408" s="26">
        <v>7310</v>
      </c>
      <c r="B408" t="s">
        <v>510</v>
      </c>
    </row>
    <row r="409" spans="1:2">
      <c r="A409" s="26">
        <v>7400</v>
      </c>
      <c r="B409" t="s">
        <v>511</v>
      </c>
    </row>
    <row r="410" spans="1:2">
      <c r="A410" s="26">
        <v>7410</v>
      </c>
      <c r="B410" t="s">
        <v>512</v>
      </c>
    </row>
    <row r="411" spans="1:2">
      <c r="A411" s="26">
        <v>7420</v>
      </c>
      <c r="B411" t="s">
        <v>513</v>
      </c>
    </row>
    <row r="412" spans="1:2">
      <c r="A412" s="26">
        <v>7430</v>
      </c>
      <c r="B412" t="s">
        <v>514</v>
      </c>
    </row>
    <row r="413" spans="1:2">
      <c r="A413" s="26">
        <v>7440</v>
      </c>
      <c r="B413" t="s">
        <v>515</v>
      </c>
    </row>
    <row r="414" spans="1:2">
      <c r="A414" s="26">
        <v>7450</v>
      </c>
      <c r="B414" t="s">
        <v>516</v>
      </c>
    </row>
    <row r="415" spans="1:2">
      <c r="A415" s="26">
        <v>7460</v>
      </c>
      <c r="B415" t="s">
        <v>517</v>
      </c>
    </row>
    <row r="416" spans="1:2">
      <c r="A416" s="26">
        <v>7470</v>
      </c>
      <c r="B416" t="s">
        <v>518</v>
      </c>
    </row>
    <row r="417" spans="1:2">
      <c r="A417" s="26">
        <v>8000</v>
      </c>
      <c r="B417" t="s">
        <v>519</v>
      </c>
    </row>
    <row r="418" spans="1:2">
      <c r="A418" s="26">
        <v>8100</v>
      </c>
      <c r="B418" t="s">
        <v>129</v>
      </c>
    </row>
    <row r="419" spans="1:2">
      <c r="A419" s="26">
        <v>8110</v>
      </c>
      <c r="B419" t="s">
        <v>152</v>
      </c>
    </row>
    <row r="420" spans="1:2">
      <c r="A420" s="26">
        <v>8111</v>
      </c>
      <c r="B420" t="s">
        <v>520</v>
      </c>
    </row>
    <row r="421" spans="1:2">
      <c r="A421" s="26">
        <v>8112</v>
      </c>
      <c r="B421" t="s">
        <v>521</v>
      </c>
    </row>
    <row r="422" spans="1:2">
      <c r="A422" s="26">
        <v>8113</v>
      </c>
      <c r="B422" t="s">
        <v>522</v>
      </c>
    </row>
    <row r="423" spans="1:2">
      <c r="A423" s="26">
        <v>8114</v>
      </c>
      <c r="B423" t="s">
        <v>523</v>
      </c>
    </row>
    <row r="424" spans="1:2">
      <c r="A424" s="26">
        <v>8120</v>
      </c>
      <c r="B424" t="s">
        <v>524</v>
      </c>
    </row>
    <row r="425" spans="1:2">
      <c r="A425" s="26">
        <v>8121</v>
      </c>
      <c r="B425" t="s">
        <v>525</v>
      </c>
    </row>
    <row r="426" spans="1:2">
      <c r="A426" s="26">
        <v>8122</v>
      </c>
      <c r="B426" t="s">
        <v>526</v>
      </c>
    </row>
    <row r="427" spans="1:2">
      <c r="A427" s="26">
        <v>8123</v>
      </c>
      <c r="B427" t="s">
        <v>527</v>
      </c>
    </row>
    <row r="428" spans="1:2">
      <c r="A428" s="26">
        <v>8130</v>
      </c>
      <c r="B428" t="s">
        <v>528</v>
      </c>
    </row>
    <row r="429" spans="1:2">
      <c r="A429" s="26">
        <v>8131</v>
      </c>
      <c r="B429" t="s">
        <v>529</v>
      </c>
    </row>
    <row r="430" spans="1:2">
      <c r="A430" s="26">
        <v>8132</v>
      </c>
      <c r="B430" t="s">
        <v>530</v>
      </c>
    </row>
    <row r="431" spans="1:2">
      <c r="A431" s="26">
        <v>8133</v>
      </c>
      <c r="B431" t="s">
        <v>531</v>
      </c>
    </row>
    <row r="432" spans="1:2">
      <c r="A432" s="26">
        <v>8140</v>
      </c>
      <c r="B432" t="s">
        <v>532</v>
      </c>
    </row>
    <row r="433" spans="1:2">
      <c r="A433" s="26">
        <v>8141</v>
      </c>
      <c r="B433" t="s">
        <v>533</v>
      </c>
    </row>
    <row r="434" spans="1:2">
      <c r="A434" s="26">
        <v>8142</v>
      </c>
      <c r="B434" t="s">
        <v>534</v>
      </c>
    </row>
    <row r="435" spans="1:2">
      <c r="A435" s="26">
        <v>8143</v>
      </c>
      <c r="B435" t="s">
        <v>535</v>
      </c>
    </row>
    <row r="436" spans="1:2">
      <c r="A436" s="26">
        <v>8144</v>
      </c>
      <c r="B436" t="s">
        <v>536</v>
      </c>
    </row>
    <row r="437" spans="1:2">
      <c r="A437" s="26">
        <v>8145</v>
      </c>
      <c r="B437" t="s">
        <v>537</v>
      </c>
    </row>
    <row r="438" spans="1:2">
      <c r="A438" s="26">
        <v>8146</v>
      </c>
      <c r="B438" t="s">
        <v>538</v>
      </c>
    </row>
    <row r="439" spans="1:2">
      <c r="A439" s="26">
        <v>8150</v>
      </c>
      <c r="B439" t="s">
        <v>539</v>
      </c>
    </row>
    <row r="440" spans="1:2">
      <c r="A440" s="26">
        <v>8151</v>
      </c>
      <c r="B440" t="s">
        <v>540</v>
      </c>
    </row>
    <row r="441" spans="1:2">
      <c r="A441" s="26">
        <v>8152</v>
      </c>
      <c r="B441" t="s">
        <v>541</v>
      </c>
    </row>
    <row r="442" spans="1:2">
      <c r="A442" s="26">
        <v>8153</v>
      </c>
      <c r="B442" t="s">
        <v>542</v>
      </c>
    </row>
    <row r="443" spans="1:2">
      <c r="A443" s="26">
        <v>8154</v>
      </c>
      <c r="B443" t="s">
        <v>543</v>
      </c>
    </row>
    <row r="444" spans="1:2">
      <c r="A444" s="26">
        <v>8155</v>
      </c>
      <c r="B444" t="s">
        <v>526</v>
      </c>
    </row>
    <row r="445" spans="1:2">
      <c r="A445" s="26">
        <v>8156</v>
      </c>
      <c r="B445" t="s">
        <v>544</v>
      </c>
    </row>
    <row r="446" spans="1:2">
      <c r="A446" s="26">
        <v>8157</v>
      </c>
      <c r="B446" t="s">
        <v>545</v>
      </c>
    </row>
    <row r="447" spans="1:2">
      <c r="A447" s="26">
        <v>8158</v>
      </c>
      <c r="B447" t="s">
        <v>546</v>
      </c>
    </row>
    <row r="448" spans="1:2">
      <c r="A448" s="26">
        <v>8159</v>
      </c>
      <c r="B448" t="s">
        <v>547</v>
      </c>
    </row>
    <row r="449" spans="1:2">
      <c r="A449" s="26">
        <v>8160</v>
      </c>
      <c r="B449" t="s">
        <v>548</v>
      </c>
    </row>
    <row r="450" spans="1:2">
      <c r="A450" s="26">
        <v>8161</v>
      </c>
      <c r="B450" t="s">
        <v>549</v>
      </c>
    </row>
    <row r="451" spans="1:2">
      <c r="A451" s="26">
        <v>8162</v>
      </c>
      <c r="B451" t="s">
        <v>550</v>
      </c>
    </row>
    <row r="452" spans="1:2">
      <c r="A452" s="26">
        <v>8170</v>
      </c>
      <c r="B452" t="s">
        <v>551</v>
      </c>
    </row>
    <row r="453" spans="1:2">
      <c r="A453" s="26">
        <v>8171</v>
      </c>
      <c r="B453" t="s">
        <v>552</v>
      </c>
    </row>
    <row r="454" spans="1:2">
      <c r="A454" s="26">
        <v>8172</v>
      </c>
      <c r="B454" t="s">
        <v>553</v>
      </c>
    </row>
    <row r="455" spans="1:2">
      <c r="A455" s="26">
        <v>8180</v>
      </c>
      <c r="B455" t="s">
        <v>554</v>
      </c>
    </row>
    <row r="456" spans="1:2">
      <c r="A456" s="26">
        <v>8190</v>
      </c>
      <c r="B456" t="s">
        <v>555</v>
      </c>
    </row>
    <row r="457" spans="1:2">
      <c r="A457" s="26">
        <v>8191</v>
      </c>
      <c r="B457" t="s">
        <v>556</v>
      </c>
    </row>
    <row r="458" spans="1:2">
      <c r="A458" s="26">
        <v>8192</v>
      </c>
      <c r="B458" t="s">
        <v>524</v>
      </c>
    </row>
    <row r="459" spans="1:2">
      <c r="A459" s="26">
        <v>8193</v>
      </c>
      <c r="B459" t="s">
        <v>152</v>
      </c>
    </row>
    <row r="460" spans="1:2">
      <c r="A460" s="26">
        <v>8194</v>
      </c>
      <c r="B460" t="s">
        <v>539</v>
      </c>
    </row>
    <row r="461" spans="1:2">
      <c r="A461" s="26">
        <v>8195</v>
      </c>
      <c r="B461" t="s">
        <v>552</v>
      </c>
    </row>
    <row r="462" spans="1:2">
      <c r="A462" s="26">
        <v>8200</v>
      </c>
      <c r="B462" t="s">
        <v>132</v>
      </c>
    </row>
    <row r="463" spans="1:2">
      <c r="A463" s="26">
        <v>8210</v>
      </c>
      <c r="B463" t="s">
        <v>557</v>
      </c>
    </row>
    <row r="464" spans="1:2">
      <c r="A464" s="26">
        <v>8211</v>
      </c>
      <c r="B464" t="s">
        <v>558</v>
      </c>
    </row>
    <row r="465" spans="1:2">
      <c r="A465" s="26">
        <v>8212</v>
      </c>
      <c r="B465" t="s">
        <v>559</v>
      </c>
    </row>
    <row r="466" spans="1:2">
      <c r="A466" s="26">
        <v>8213</v>
      </c>
      <c r="B466" t="s">
        <v>560</v>
      </c>
    </row>
    <row r="467" spans="1:2">
      <c r="A467" s="26">
        <v>8214</v>
      </c>
      <c r="B467" t="s">
        <v>561</v>
      </c>
    </row>
    <row r="468" spans="1:2">
      <c r="A468" s="26">
        <v>8220</v>
      </c>
      <c r="B468" t="s">
        <v>562</v>
      </c>
    </row>
    <row r="469" spans="1:2">
      <c r="A469" s="26">
        <v>8221</v>
      </c>
      <c r="B469" t="s">
        <v>563</v>
      </c>
    </row>
    <row r="470" spans="1:2">
      <c r="A470" s="26">
        <v>8222</v>
      </c>
      <c r="B470" t="s">
        <v>564</v>
      </c>
    </row>
    <row r="471" spans="1:2">
      <c r="A471" s="26">
        <v>8223</v>
      </c>
      <c r="B471" t="s">
        <v>565</v>
      </c>
    </row>
    <row r="472" spans="1:2">
      <c r="A472" s="26">
        <v>8290</v>
      </c>
      <c r="B472" t="s">
        <v>566</v>
      </c>
    </row>
    <row r="473" spans="1:2">
      <c r="A473" s="26">
        <v>8300</v>
      </c>
      <c r="B473" t="s">
        <v>133</v>
      </c>
    </row>
    <row r="474" spans="1:2">
      <c r="A474" s="26">
        <v>8310</v>
      </c>
      <c r="B474" t="s">
        <v>179</v>
      </c>
    </row>
    <row r="475" spans="1:2">
      <c r="A475" s="26">
        <v>8311</v>
      </c>
      <c r="B475" t="s">
        <v>567</v>
      </c>
    </row>
    <row r="476" spans="1:2">
      <c r="A476" s="26">
        <v>8312</v>
      </c>
      <c r="B476" t="s">
        <v>568</v>
      </c>
    </row>
    <row r="477" spans="1:2">
      <c r="A477" s="26">
        <v>8313</v>
      </c>
      <c r="B477" t="s">
        <v>569</v>
      </c>
    </row>
    <row r="478" spans="1:2">
      <c r="A478" s="26">
        <v>8314</v>
      </c>
      <c r="B478" t="s">
        <v>570</v>
      </c>
    </row>
    <row r="479" spans="1:2">
      <c r="A479" s="26">
        <v>8315</v>
      </c>
      <c r="B479" t="s">
        <v>571</v>
      </c>
    </row>
    <row r="480" spans="1:2">
      <c r="A480" s="26">
        <v>8320</v>
      </c>
      <c r="B480" t="s">
        <v>572</v>
      </c>
    </row>
    <row r="481" spans="1:2">
      <c r="A481" s="26">
        <v>8321</v>
      </c>
      <c r="B481" t="s">
        <v>573</v>
      </c>
    </row>
    <row r="482" spans="1:2">
      <c r="A482" s="26">
        <v>8322</v>
      </c>
      <c r="B482" t="s">
        <v>574</v>
      </c>
    </row>
    <row r="483" spans="1:2">
      <c r="A483" s="26">
        <v>8330</v>
      </c>
      <c r="B483" t="s">
        <v>575</v>
      </c>
    </row>
    <row r="484" spans="1:2">
      <c r="A484" s="26">
        <v>8331</v>
      </c>
      <c r="B484" t="s">
        <v>576</v>
      </c>
    </row>
    <row r="485" spans="1:2">
      <c r="A485" s="26">
        <v>8332</v>
      </c>
      <c r="B485" t="s">
        <v>577</v>
      </c>
    </row>
    <row r="486" spans="1:2">
      <c r="A486" s="26">
        <v>8333</v>
      </c>
      <c r="B486" t="s">
        <v>578</v>
      </c>
    </row>
    <row r="487" spans="1:2">
      <c r="A487" s="26">
        <v>8334</v>
      </c>
      <c r="B487" t="s">
        <v>579</v>
      </c>
    </row>
    <row r="488" spans="1:2">
      <c r="A488" s="26">
        <v>8335</v>
      </c>
      <c r="B488" t="s">
        <v>580</v>
      </c>
    </row>
    <row r="489" spans="1:2">
      <c r="A489" s="26">
        <v>8340</v>
      </c>
      <c r="B489" t="s">
        <v>581</v>
      </c>
    </row>
    <row r="490" spans="1:2">
      <c r="A490" s="26">
        <v>8341</v>
      </c>
      <c r="B490" t="s">
        <v>576</v>
      </c>
    </row>
    <row r="491" spans="1:2">
      <c r="A491" s="26">
        <v>8342</v>
      </c>
      <c r="B491" t="s">
        <v>582</v>
      </c>
    </row>
    <row r="492" spans="1:2">
      <c r="A492" s="26">
        <v>8343</v>
      </c>
      <c r="B492" t="s">
        <v>583</v>
      </c>
    </row>
    <row r="493" spans="1:2">
      <c r="A493" s="26">
        <v>8350</v>
      </c>
      <c r="B493" t="s">
        <v>182</v>
      </c>
    </row>
    <row r="494" spans="1:2">
      <c r="A494" s="26">
        <v>8390</v>
      </c>
      <c r="B494" t="s">
        <v>584</v>
      </c>
    </row>
    <row r="495" spans="1:2">
      <c r="A495" s="26">
        <v>9000</v>
      </c>
      <c r="B495" t="s">
        <v>585</v>
      </c>
    </row>
    <row r="496" spans="1:2">
      <c r="A496" s="26">
        <v>9100</v>
      </c>
      <c r="B496" t="s">
        <v>586</v>
      </c>
    </row>
    <row r="497" spans="1:2">
      <c r="A497" s="26">
        <v>9110</v>
      </c>
      <c r="B497" t="s">
        <v>587</v>
      </c>
    </row>
    <row r="498" spans="1:2">
      <c r="A498" s="26">
        <v>9111</v>
      </c>
      <c r="B498" t="s">
        <v>588</v>
      </c>
    </row>
    <row r="499" spans="1:2">
      <c r="A499" s="26">
        <v>9112</v>
      </c>
      <c r="B499" t="s">
        <v>589</v>
      </c>
    </row>
    <row r="500" spans="1:2">
      <c r="A500" s="26">
        <v>9113</v>
      </c>
      <c r="B500" t="s">
        <v>590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70"/>
  <sheetViews>
    <sheetView showGridLines="0" workbookViewId="0">
      <pane ySplit="1" topLeftCell="A2" activePane="bottomLeft" state="frozen"/>
      <selection pane="bottomLeft" activeCell="A2" sqref="A2"/>
    </sheetView>
  </sheetViews>
  <sheetFormatPr baseColWidth="10" defaultColWidth="8.83203125" defaultRowHeight="14" x14ac:dyDescent="0"/>
  <cols>
    <col min="1" max="1" width="24.6640625" bestFit="1" customWidth="1"/>
    <col min="2" max="2" width="10.83203125" bestFit="1" customWidth="1"/>
    <col min="3" max="3" width="5" style="1" bestFit="1" customWidth="1"/>
    <col min="4" max="4" width="32.5" customWidth="1"/>
    <col min="5" max="5" width="8.83203125" style="1"/>
    <col min="9" max="10" width="10.5" bestFit="1" customWidth="1"/>
    <col min="13" max="13" width="10.5" bestFit="1" customWidth="1"/>
  </cols>
  <sheetData>
    <row r="1" spans="1:12" s="30" customFormat="1" ht="28">
      <c r="A1" t="s">
        <v>634</v>
      </c>
      <c r="B1" s="35" t="s">
        <v>600</v>
      </c>
      <c r="C1" s="36" t="s">
        <v>602</v>
      </c>
      <c r="D1" s="35" t="s">
        <v>1</v>
      </c>
      <c r="E1" s="36" t="s">
        <v>601</v>
      </c>
      <c r="F1" s="41" t="s">
        <v>149</v>
      </c>
      <c r="G1" s="42" t="s">
        <v>148</v>
      </c>
      <c r="H1" s="42" t="s">
        <v>147</v>
      </c>
      <c r="I1" s="36" t="s">
        <v>183</v>
      </c>
      <c r="J1" s="43" t="s">
        <v>146</v>
      </c>
      <c r="K1" s="43" t="s">
        <v>157</v>
      </c>
      <c r="L1" s="44" t="s">
        <v>158</v>
      </c>
    </row>
    <row r="2" spans="1:12">
      <c r="A2" s="5" t="s">
        <v>603</v>
      </c>
      <c r="B2" s="5" t="s">
        <v>596</v>
      </c>
      <c r="C2" s="11">
        <v>2110</v>
      </c>
      <c r="D2" s="5" t="str">
        <f t="shared" ref="D2:D65" si="0">VLOOKUP(C2,FLUCCS,2,0)</f>
        <v>Improved Pastures</v>
      </c>
      <c r="E2" s="11" t="s">
        <v>3</v>
      </c>
      <c r="F2" s="12">
        <f t="shared" ref="F2:F65" si="1">VLOOKUP(VLOOKUP(C2,HEMC,2,0),EMCN,2,0)</f>
        <v>2.0141173930848577</v>
      </c>
      <c r="G2" s="13">
        <f t="shared" ref="G2:G65" si="2">VLOOKUP(VLOOKUP(C2,HEMC,2,0),EMCP,3,0)</f>
        <v>0.28687396829592665</v>
      </c>
      <c r="H2" s="13">
        <f>HLOOKUP(E2,ROCs!$B$1:$I$17,MATCH(VLOOKUP(C2,HROC,2,0),ROCs!$A$2:$A$17,0)+1,0)</f>
        <v>0.31492922148662977</v>
      </c>
      <c r="I2" s="24">
        <v>1.6993999999999999E-2</v>
      </c>
      <c r="J2" s="24">
        <f>VLOOKUP(B2,Summary!$A$32:$C$37,3,0)*H2*I2/12+VLOOKUP(B2,Summary!$A$32:$D$37,4,0)*I2</f>
        <v>2.5440808943943214E-2</v>
      </c>
      <c r="K2" s="6">
        <f t="shared" ref="K2:K65" si="3">2.721*J2*F2</f>
        <v>0.13942615091954211</v>
      </c>
      <c r="L2" s="27">
        <f>2.721*J2*G2+VLOOKUP(B2,Summary!$A$32:$B$37,2,0)*I2</f>
        <v>2.5502056586694473E-2</v>
      </c>
    </row>
    <row r="3" spans="1:12">
      <c r="A3" s="5" t="s">
        <v>603</v>
      </c>
      <c r="B3" s="5" t="s">
        <v>596</v>
      </c>
      <c r="C3" s="11">
        <v>2110</v>
      </c>
      <c r="D3" s="5" t="str">
        <f t="shared" si="0"/>
        <v>Improved Pastures</v>
      </c>
      <c r="E3" s="11" t="s">
        <v>4</v>
      </c>
      <c r="F3" s="12">
        <f t="shared" si="1"/>
        <v>2.0141173930848577</v>
      </c>
      <c r="G3" s="13">
        <f t="shared" si="2"/>
        <v>0.28687396829592665</v>
      </c>
      <c r="H3" s="13">
        <f>HLOOKUP(E3,ROCs!$B$1:$I$17,MATCH(VLOOKUP(C3,HROC,2,0),ROCs!$A$2:$A$17,0)+1,0)</f>
        <v>0.31492922148662977</v>
      </c>
      <c r="I3" s="24">
        <v>5.9091820000000004</v>
      </c>
      <c r="J3" s="24">
        <f>VLOOKUP(B3,Summary!$A$32:$C$37,3,0)*H3*I3/12+VLOOKUP(B3,Summary!$A$32:$D$37,4,0)*I3</f>
        <v>8.8463204823460213</v>
      </c>
      <c r="K3" s="6">
        <f t="shared" si="3"/>
        <v>48.481493547313278</v>
      </c>
      <c r="L3" s="27">
        <f>2.721*J3*G3+VLOOKUP(B3,Summary!$A$32:$B$37,2,0)*I3</f>
        <v>8.8676176147508805</v>
      </c>
    </row>
    <row r="4" spans="1:12">
      <c r="A4" s="5" t="s">
        <v>603</v>
      </c>
      <c r="B4" s="5" t="s">
        <v>596</v>
      </c>
      <c r="C4" s="11">
        <v>2110</v>
      </c>
      <c r="D4" s="5" t="str">
        <f t="shared" si="0"/>
        <v>Improved Pastures</v>
      </c>
      <c r="E4" s="11" t="s">
        <v>591</v>
      </c>
      <c r="F4" s="12">
        <f t="shared" si="1"/>
        <v>2.0141173930848577</v>
      </c>
      <c r="G4" s="13">
        <f t="shared" si="2"/>
        <v>0.28687396829592665</v>
      </c>
      <c r="H4" s="13">
        <f>HLOOKUP(E4,ROCs!$B$1:$I$17,MATCH(VLOOKUP(C4,HROC,2,0),ROCs!$A$2:$A$17,0)+1,0)</f>
        <v>0.31492922148662977</v>
      </c>
      <c r="I4" s="24">
        <v>351.34834499999999</v>
      </c>
      <c r="J4" s="24">
        <f>VLOOKUP(B4,Summary!$A$32:$C$37,3,0)*H4*I4/12+VLOOKUP(B4,Summary!$A$32:$D$37,4,0)*I4</f>
        <v>525.98482510978272</v>
      </c>
      <c r="K4" s="6">
        <f t="shared" si="3"/>
        <v>2882.6142977110367</v>
      </c>
      <c r="L4" s="27">
        <f>2.721*J4*G4+VLOOKUP(B4,Summary!$A$32:$B$37,2,0)*I4</f>
        <v>527.25111073505082</v>
      </c>
    </row>
    <row r="5" spans="1:12">
      <c r="A5" s="5" t="s">
        <v>603</v>
      </c>
      <c r="B5" s="5" t="s">
        <v>596</v>
      </c>
      <c r="C5" s="11">
        <v>2120</v>
      </c>
      <c r="D5" s="5" t="str">
        <f t="shared" si="0"/>
        <v>Unimproved Pastures</v>
      </c>
      <c r="E5" s="11" t="s">
        <v>591</v>
      </c>
      <c r="F5" s="12">
        <f t="shared" si="1"/>
        <v>1.022089423356495</v>
      </c>
      <c r="G5" s="13">
        <f t="shared" si="2"/>
        <v>0.19559588747449544</v>
      </c>
      <c r="H5" s="13">
        <f>HLOOKUP(E5,ROCs!$B$1:$I$17,MATCH(VLOOKUP(C5,HROC,2,0),ROCs!$A$2:$A$17,0)+1,0)</f>
        <v>0.26229721460804234</v>
      </c>
      <c r="I5" s="24">
        <v>40.147683000000001</v>
      </c>
      <c r="J5" s="24">
        <f>VLOOKUP(B5,Summary!$A$32:$C$37,3,0)*H5*I5/12+VLOOKUP(B5,Summary!$A$32:$D$37,4,0)*I5</f>
        <v>50.611819727081595</v>
      </c>
      <c r="K5" s="6">
        <f t="shared" si="3"/>
        <v>140.75680114610179</v>
      </c>
      <c r="L5" s="27">
        <f>2.721*J5*G5+VLOOKUP(B5,Summary!$A$32:$B$37,2,0)*I5</f>
        <v>40.268681043671769</v>
      </c>
    </row>
    <row r="6" spans="1:12">
      <c r="A6" s="5" t="s">
        <v>603</v>
      </c>
      <c r="B6" s="5" t="s">
        <v>596</v>
      </c>
      <c r="C6" s="11">
        <v>2130</v>
      </c>
      <c r="D6" s="5" t="str">
        <f t="shared" si="0"/>
        <v>Woodland Pastures</v>
      </c>
      <c r="E6" s="11" t="s">
        <v>591</v>
      </c>
      <c r="F6" s="12">
        <f t="shared" si="1"/>
        <v>1.022089423356495</v>
      </c>
      <c r="G6" s="13">
        <f t="shared" si="2"/>
        <v>0.19559588747449544</v>
      </c>
      <c r="H6" s="13">
        <f>HLOOKUP(E6,ROCs!$B$1:$I$17,MATCH(VLOOKUP(C6,HROC,2,0),ROCs!$A$2:$A$17,0)+1,0)</f>
        <v>0.26229721460804234</v>
      </c>
      <c r="I6" s="24">
        <v>144.38889399999999</v>
      </c>
      <c r="J6" s="24">
        <f>VLOOKUP(B6,Summary!$A$32:$C$37,3,0)*H6*I6/12+VLOOKUP(B6,Summary!$A$32:$D$37,4,0)*I6</f>
        <v>182.022575841318</v>
      </c>
      <c r="K6" s="6">
        <f t="shared" si="3"/>
        <v>506.22395420586469</v>
      </c>
      <c r="L6" s="27">
        <f>2.721*J6*G6+VLOOKUP(B6,Summary!$A$32:$B$37,2,0)*I6</f>
        <v>144.82405668926228</v>
      </c>
    </row>
    <row r="7" spans="1:12">
      <c r="A7" s="5" t="s">
        <v>603</v>
      </c>
      <c r="B7" s="5" t="s">
        <v>596</v>
      </c>
      <c r="C7" s="11">
        <v>2140</v>
      </c>
      <c r="D7" s="5" t="str">
        <f t="shared" si="0"/>
        <v>Row Crops</v>
      </c>
      <c r="E7" s="11" t="s">
        <v>591</v>
      </c>
      <c r="F7" s="12">
        <f t="shared" si="1"/>
        <v>1.7435643104316678</v>
      </c>
      <c r="G7" s="13">
        <f t="shared" si="2"/>
        <v>0.58026779950766982</v>
      </c>
      <c r="H7" s="13">
        <f>HLOOKUP(E7,ROCs!$B$1:$I$17,MATCH(VLOOKUP(C7,HROC,2,0),ROCs!$A$2:$A$17,0)+1,0)</f>
        <v>0.36669840858032232</v>
      </c>
      <c r="I7" s="24">
        <v>5.0032819999999996</v>
      </c>
      <c r="J7" s="24">
        <f>VLOOKUP(B7,Summary!$A$32:$C$37,3,0)*H7*I7/12+VLOOKUP(B7,Summary!$A$32:$D$37,4,0)*I7</f>
        <v>8.6535588428408143</v>
      </c>
      <c r="K7" s="6">
        <f t="shared" si="3"/>
        <v>41.054546926302088</v>
      </c>
      <c r="L7" s="27">
        <f>2.721*J7*G7+VLOOKUP(B7,Summary!$A$32:$B$37,2,0)*I7</f>
        <v>15.324668764094884</v>
      </c>
    </row>
    <row r="8" spans="1:12">
      <c r="A8" s="5" t="s">
        <v>603</v>
      </c>
      <c r="B8" s="5" t="s">
        <v>596</v>
      </c>
      <c r="C8" s="11">
        <v>2230</v>
      </c>
      <c r="D8" s="5" t="str">
        <f t="shared" si="0"/>
        <v>Other Groves</v>
      </c>
      <c r="E8" s="11" t="s">
        <v>591</v>
      </c>
      <c r="F8" s="12">
        <f t="shared" si="1"/>
        <v>1.3467531225403229</v>
      </c>
      <c r="G8" s="13">
        <f t="shared" si="2"/>
        <v>0.27383424246429361</v>
      </c>
      <c r="H8" s="13">
        <f>HLOOKUP(E8,ROCs!$B$1:$I$17,MATCH(VLOOKUP(C8,HROC,2,0),ROCs!$A$2:$A$17,0)+1,0)</f>
        <v>0.31492922148662977</v>
      </c>
      <c r="I8" s="24">
        <v>4.9449560000000004</v>
      </c>
      <c r="J8" s="24">
        <f>VLOOKUP(B8,Summary!$A$32:$C$37,3,0)*H8*I8/12+VLOOKUP(B8,Summary!$A$32:$D$37,4,0)*I8</f>
        <v>7.4028292828177991</v>
      </c>
      <c r="K8" s="6">
        <f t="shared" si="3"/>
        <v>27.12778077362071</v>
      </c>
      <c r="L8" s="27">
        <f>2.721*J8*G8+VLOOKUP(B8,Summary!$A$32:$B$37,2,0)*I8</f>
        <v>7.1579907912843623</v>
      </c>
    </row>
    <row r="9" spans="1:12">
      <c r="A9" s="5" t="s">
        <v>603</v>
      </c>
      <c r="B9" s="5" t="s">
        <v>596</v>
      </c>
      <c r="C9" s="11">
        <v>2410</v>
      </c>
      <c r="D9" s="5" t="str">
        <f t="shared" si="0"/>
        <v>Tree Nurseries</v>
      </c>
      <c r="E9" s="11" t="s">
        <v>591</v>
      </c>
      <c r="F9" s="12">
        <f t="shared" si="1"/>
        <v>1.6774291124497771</v>
      </c>
      <c r="G9" s="13">
        <f t="shared" si="2"/>
        <v>0.48898971868623858</v>
      </c>
      <c r="H9" s="13">
        <f>HLOOKUP(E9,ROCs!$B$1:$I$17,MATCH(VLOOKUP(C9,HROC,2,0),ROCs!$A$2:$A$17,0)+1,0)</f>
        <v>0.28904462793978353</v>
      </c>
      <c r="I9" s="24">
        <v>8.7429749999999995</v>
      </c>
      <c r="J9" s="24">
        <f>VLOOKUP(B9,Summary!$A$32:$C$37,3,0)*H9*I9/12+VLOOKUP(B9,Summary!$A$32:$D$37,4,0)*I9</f>
        <v>12.072138804031791</v>
      </c>
      <c r="K9" s="6">
        <f t="shared" si="3"/>
        <v>55.100677413095184</v>
      </c>
      <c r="L9" s="27">
        <f>2.721*J9*G9+VLOOKUP(B9,Summary!$A$32:$B$37,2,0)*I9</f>
        <v>18.965842522755</v>
      </c>
    </row>
    <row r="10" spans="1:12">
      <c r="A10" s="5" t="s">
        <v>603</v>
      </c>
      <c r="B10" s="5" t="s">
        <v>596</v>
      </c>
      <c r="C10" s="11">
        <v>2430</v>
      </c>
      <c r="D10" s="5" t="str">
        <f t="shared" si="0"/>
        <v>Ornamentals</v>
      </c>
      <c r="E10" s="11" t="s">
        <v>591</v>
      </c>
      <c r="F10" s="12">
        <f t="shared" si="1"/>
        <v>1.6774291124497771</v>
      </c>
      <c r="G10" s="13">
        <f t="shared" si="2"/>
        <v>0.48898971868623858</v>
      </c>
      <c r="H10" s="13">
        <f>HLOOKUP(E10,ROCs!$B$1:$I$17,MATCH(VLOOKUP(C10,HROC,2,0),ROCs!$A$2:$A$17,0)+1,0)</f>
        <v>0.28904462793978353</v>
      </c>
      <c r="I10" s="24">
        <v>93.873058999999998</v>
      </c>
      <c r="J10" s="24">
        <f>VLOOKUP(B10,Summary!$A$32:$C$37,3,0)*H10*I10/12+VLOOKUP(B10,Summary!$A$32:$D$37,4,0)*I10</f>
        <v>129.6181903993853</v>
      </c>
      <c r="K10" s="6">
        <f t="shared" si="3"/>
        <v>591.61431226092395</v>
      </c>
      <c r="L10" s="27">
        <f>2.721*J10*G10+VLOOKUP(B10,Summary!$A$32:$B$37,2,0)*I10</f>
        <v>203.63567940241037</v>
      </c>
    </row>
    <row r="11" spans="1:12">
      <c r="A11" s="5" t="s">
        <v>603</v>
      </c>
      <c r="B11" s="5" t="s">
        <v>596</v>
      </c>
      <c r="C11" s="11">
        <v>2510</v>
      </c>
      <c r="D11" s="5" t="str">
        <f t="shared" si="0"/>
        <v>Horse Farms</v>
      </c>
      <c r="E11" s="11" t="s">
        <v>591</v>
      </c>
      <c r="F11" s="12">
        <f t="shared" si="1"/>
        <v>2.0141173930848577</v>
      </c>
      <c r="G11" s="13">
        <f t="shared" si="2"/>
        <v>0.28687396829592665</v>
      </c>
      <c r="H11" s="13">
        <f>HLOOKUP(E11,ROCs!$B$1:$I$17,MATCH(VLOOKUP(C11,HROC,2,0),ROCs!$A$2:$A$17,0)+1,0)</f>
        <v>0.31492922148662977</v>
      </c>
      <c r="I11" s="24">
        <v>25.718360000000001</v>
      </c>
      <c r="J11" s="24">
        <f>VLOOKUP(B11,Summary!$A$32:$C$37,3,0)*H11*I11/12+VLOOKUP(B11,Summary!$A$32:$D$37,4,0)*I11</f>
        <v>38.501581917826968</v>
      </c>
      <c r="K11" s="6">
        <f t="shared" si="3"/>
        <v>211.00458648717876</v>
      </c>
      <c r="L11" s="27">
        <f>2.721*J11*G11+VLOOKUP(B11,Summary!$A$32:$B$37,2,0)*I11</f>
        <v>38.594272804341522</v>
      </c>
    </row>
    <row r="12" spans="1:12">
      <c r="A12" s="5" t="s">
        <v>603</v>
      </c>
      <c r="B12" s="5" t="s">
        <v>596</v>
      </c>
      <c r="C12" s="11">
        <v>2110</v>
      </c>
      <c r="D12" s="5" t="str">
        <f t="shared" si="0"/>
        <v>Improved Pastures</v>
      </c>
      <c r="E12" s="11" t="s">
        <v>593</v>
      </c>
      <c r="F12" s="12">
        <f t="shared" si="1"/>
        <v>2.0141173930848577</v>
      </c>
      <c r="G12" s="13">
        <f t="shared" si="2"/>
        <v>0.28687396829592665</v>
      </c>
      <c r="H12" s="13">
        <f>HLOOKUP(E12,ROCs!$B$1:$I$17,MATCH(VLOOKUP(C12,HROC,2,0),ROCs!$A$2:$A$17,0)+1,0)</f>
        <v>0.31492922148662977</v>
      </c>
      <c r="I12" s="24">
        <v>454.78082799999999</v>
      </c>
      <c r="J12" s="24">
        <f>VLOOKUP(B12,Summary!$A$32:$C$37,3,0)*H12*I12/12+VLOOKUP(B12,Summary!$A$32:$D$37,4,0)*I12</f>
        <v>680.82806617137237</v>
      </c>
      <c r="K12" s="6">
        <f t="shared" si="3"/>
        <v>3731.2192750407398</v>
      </c>
      <c r="L12" s="27">
        <f>2.721*J12*G12+VLOOKUP(B12,Summary!$A$32:$B$37,2,0)*I12</f>
        <v>682.46713017534239</v>
      </c>
    </row>
    <row r="13" spans="1:12">
      <c r="A13" s="5" t="s">
        <v>603</v>
      </c>
      <c r="B13" s="5" t="s">
        <v>596</v>
      </c>
      <c r="C13" s="11">
        <v>2120</v>
      </c>
      <c r="D13" s="5" t="str">
        <f t="shared" si="0"/>
        <v>Unimproved Pastures</v>
      </c>
      <c r="E13" s="11" t="s">
        <v>593</v>
      </c>
      <c r="F13" s="12">
        <f t="shared" si="1"/>
        <v>1.022089423356495</v>
      </c>
      <c r="G13" s="13">
        <f t="shared" si="2"/>
        <v>0.19559588747449544</v>
      </c>
      <c r="H13" s="13">
        <f>HLOOKUP(E13,ROCs!$B$1:$I$17,MATCH(VLOOKUP(C13,HROC,2,0),ROCs!$A$2:$A$17,0)+1,0)</f>
        <v>0.26229721460804234</v>
      </c>
      <c r="I13" s="24">
        <v>1.6624969999999999</v>
      </c>
      <c r="J13" s="24">
        <f>VLOOKUP(B13,Summary!$A$32:$C$37,3,0)*H13*I13/12+VLOOKUP(B13,Summary!$A$32:$D$37,4,0)*I13</f>
        <v>2.0958120661860855</v>
      </c>
      <c r="K13" s="6">
        <f t="shared" si="3"/>
        <v>5.8286740889876718</v>
      </c>
      <c r="L13" s="27">
        <f>2.721*J13*G13+VLOOKUP(B13,Summary!$A$32:$B$37,2,0)*I13</f>
        <v>1.667507473072884</v>
      </c>
    </row>
    <row r="14" spans="1:12">
      <c r="A14" s="5" t="s">
        <v>603</v>
      </c>
      <c r="B14" s="5" t="s">
        <v>596</v>
      </c>
      <c r="C14" s="11">
        <v>2130</v>
      </c>
      <c r="D14" s="5" t="str">
        <f t="shared" si="0"/>
        <v>Woodland Pastures</v>
      </c>
      <c r="E14" s="11" t="s">
        <v>593</v>
      </c>
      <c r="F14" s="12">
        <f t="shared" si="1"/>
        <v>1.022089423356495</v>
      </c>
      <c r="G14" s="13">
        <f t="shared" si="2"/>
        <v>0.19559588747449544</v>
      </c>
      <c r="H14" s="13">
        <f>HLOOKUP(E14,ROCs!$B$1:$I$17,MATCH(VLOOKUP(C14,HROC,2,0),ROCs!$A$2:$A$17,0)+1,0)</f>
        <v>0.26229721460804234</v>
      </c>
      <c r="I14" s="24">
        <v>118.06306499999999</v>
      </c>
      <c r="J14" s="24">
        <f>VLOOKUP(B14,Summary!$A$32:$C$37,3,0)*H14*I14/12+VLOOKUP(B14,Summary!$A$32:$D$37,4,0)*I14</f>
        <v>148.83515350578801</v>
      </c>
      <c r="K14" s="6">
        <f t="shared" si="3"/>
        <v>413.92623735980703</v>
      </c>
      <c r="L14" s="27">
        <f>2.721*J14*G14+VLOOKUP(B14,Summary!$A$32:$B$37,2,0)*I14</f>
        <v>118.41888627852538</v>
      </c>
    </row>
    <row r="15" spans="1:12">
      <c r="A15" s="5" t="s">
        <v>603</v>
      </c>
      <c r="B15" s="5" t="s">
        <v>596</v>
      </c>
      <c r="C15" s="11">
        <v>2140</v>
      </c>
      <c r="D15" s="5" t="str">
        <f t="shared" si="0"/>
        <v>Row Crops</v>
      </c>
      <c r="E15" s="11" t="s">
        <v>593</v>
      </c>
      <c r="F15" s="12">
        <f t="shared" si="1"/>
        <v>1.7435643104316678</v>
      </c>
      <c r="G15" s="13">
        <f t="shared" si="2"/>
        <v>0.58026779950766982</v>
      </c>
      <c r="H15" s="13">
        <f>HLOOKUP(E15,ROCs!$B$1:$I$17,MATCH(VLOOKUP(C15,HROC,2,0),ROCs!$A$2:$A$17,0)+1,0)</f>
        <v>0.36669840858032232</v>
      </c>
      <c r="I15" s="24">
        <v>27.720084</v>
      </c>
      <c r="J15" s="24">
        <f>VLOOKUP(B15,Summary!$A$32:$C$37,3,0)*H15*I15/12+VLOOKUP(B15,Summary!$A$32:$D$37,4,0)*I15</f>
        <v>47.944005159511335</v>
      </c>
      <c r="K15" s="6">
        <f t="shared" si="3"/>
        <v>227.45779457944516</v>
      </c>
      <c r="L15" s="27">
        <f>2.721*J15*G15+VLOOKUP(B15,Summary!$A$32:$B$37,2,0)*I15</f>
        <v>84.904489775488642</v>
      </c>
    </row>
    <row r="16" spans="1:12">
      <c r="A16" s="5" t="s">
        <v>603</v>
      </c>
      <c r="B16" s="5" t="s">
        <v>596</v>
      </c>
      <c r="C16" s="11">
        <v>2210</v>
      </c>
      <c r="D16" s="5" t="str">
        <f t="shared" si="0"/>
        <v>Citrus Groves</v>
      </c>
      <c r="E16" s="11" t="s">
        <v>593</v>
      </c>
      <c r="F16" s="12">
        <f t="shared" si="1"/>
        <v>1.3467531225403229</v>
      </c>
      <c r="G16" s="13">
        <f t="shared" si="2"/>
        <v>0.27383424246429361</v>
      </c>
      <c r="H16" s="13">
        <f>HLOOKUP(E16,ROCs!$B$1:$I$17,MATCH(VLOOKUP(C16,HROC,2,0),ROCs!$A$2:$A$17,0)+1,0)</f>
        <v>0.31492922148662977</v>
      </c>
      <c r="I16" s="24">
        <v>51.065550999999999</v>
      </c>
      <c r="J16" s="24">
        <f>VLOOKUP(B16,Summary!$A$32:$C$37,3,0)*H16*I16/12+VLOOKUP(B16,Summary!$A$32:$D$37,4,0)*I16</f>
        <v>76.447506567505485</v>
      </c>
      <c r="K16" s="6">
        <f t="shared" si="3"/>
        <v>280.14305336835099</v>
      </c>
      <c r="L16" s="27">
        <f>2.721*J16*G16+VLOOKUP(B16,Summary!$A$32:$B$37,2,0)*I16</f>
        <v>73.919109454131018</v>
      </c>
    </row>
    <row r="17" spans="1:12">
      <c r="A17" s="5" t="s">
        <v>603</v>
      </c>
      <c r="B17" s="5" t="s">
        <v>596</v>
      </c>
      <c r="C17" s="11">
        <v>2230</v>
      </c>
      <c r="D17" s="5" t="str">
        <f t="shared" si="0"/>
        <v>Other Groves</v>
      </c>
      <c r="E17" s="11" t="s">
        <v>593</v>
      </c>
      <c r="F17" s="12">
        <f t="shared" si="1"/>
        <v>1.3467531225403229</v>
      </c>
      <c r="G17" s="13">
        <f t="shared" si="2"/>
        <v>0.27383424246429361</v>
      </c>
      <c r="H17" s="13">
        <f>HLOOKUP(E17,ROCs!$B$1:$I$17,MATCH(VLOOKUP(C17,HROC,2,0),ROCs!$A$2:$A$17,0)+1,0)</f>
        <v>0.31492922148662977</v>
      </c>
      <c r="I17" s="24">
        <v>4.6593000000000002E-2</v>
      </c>
      <c r="J17" s="24">
        <f>VLOOKUP(B17,Summary!$A$32:$C$37,3,0)*H17*I17/12+VLOOKUP(B17,Summary!$A$32:$D$37,4,0)*I17</f>
        <v>6.9751889556616833E-2</v>
      </c>
      <c r="K17" s="6">
        <f t="shared" si="3"/>
        <v>0.25560686274767863</v>
      </c>
      <c r="L17" s="27">
        <f>2.721*J17*G17+VLOOKUP(B17,Summary!$A$32:$B$37,2,0)*I17</f>
        <v>6.7444940852519675E-2</v>
      </c>
    </row>
    <row r="18" spans="1:12">
      <c r="A18" s="5" t="s">
        <v>603</v>
      </c>
      <c r="B18" s="5" t="s">
        <v>596</v>
      </c>
      <c r="C18" s="11">
        <v>2410</v>
      </c>
      <c r="D18" s="5" t="str">
        <f t="shared" si="0"/>
        <v>Tree Nurseries</v>
      </c>
      <c r="E18" s="11" t="s">
        <v>593</v>
      </c>
      <c r="F18" s="12">
        <f t="shared" si="1"/>
        <v>1.6774291124497771</v>
      </c>
      <c r="G18" s="13">
        <f t="shared" si="2"/>
        <v>0.48898971868623858</v>
      </c>
      <c r="H18" s="13">
        <f>HLOOKUP(E18,ROCs!$B$1:$I$17,MATCH(VLOOKUP(C18,HROC,2,0),ROCs!$A$2:$A$17,0)+1,0)</f>
        <v>0.28904462793978353</v>
      </c>
      <c r="I18" s="24">
        <v>30.639521999999999</v>
      </c>
      <c r="J18" s="24">
        <f>VLOOKUP(B18,Summary!$A$32:$C$37,3,0)*H18*I18/12+VLOOKUP(B18,Summary!$A$32:$D$37,4,0)*I18</f>
        <v>42.30648749117843</v>
      </c>
      <c r="K18" s="6">
        <f t="shared" si="3"/>
        <v>193.09884996965368</v>
      </c>
      <c r="L18" s="27">
        <f>2.721*J18*G18+VLOOKUP(B18,Summary!$A$32:$B$37,2,0)*I18</f>
        <v>66.465287756683196</v>
      </c>
    </row>
    <row r="19" spans="1:12">
      <c r="A19" s="5" t="s">
        <v>603</v>
      </c>
      <c r="B19" s="5" t="s">
        <v>596</v>
      </c>
      <c r="C19" s="11">
        <v>2430</v>
      </c>
      <c r="D19" s="5" t="str">
        <f t="shared" si="0"/>
        <v>Ornamentals</v>
      </c>
      <c r="E19" s="11" t="s">
        <v>593</v>
      </c>
      <c r="F19" s="12">
        <f t="shared" si="1"/>
        <v>1.6774291124497771</v>
      </c>
      <c r="G19" s="13">
        <f t="shared" si="2"/>
        <v>0.48898971868623858</v>
      </c>
      <c r="H19" s="13">
        <f>HLOOKUP(E19,ROCs!$B$1:$I$17,MATCH(VLOOKUP(C19,HROC,2,0),ROCs!$A$2:$A$17,0)+1,0)</f>
        <v>0.28904462793978353</v>
      </c>
      <c r="I19" s="24">
        <v>104.06095500000001</v>
      </c>
      <c r="J19" s="24">
        <f>VLOOKUP(B19,Summary!$A$32:$C$37,3,0)*H19*I19/12+VLOOKUP(B19,Summary!$A$32:$D$37,4,0)*I19</f>
        <v>143.68544949975336</v>
      </c>
      <c r="K19" s="6">
        <f t="shared" si="3"/>
        <v>655.82128654761277</v>
      </c>
      <c r="L19" s="27">
        <f>2.721*J19*G19+VLOOKUP(B19,Summary!$A$32:$B$37,2,0)*I19</f>
        <v>225.73594060345533</v>
      </c>
    </row>
    <row r="20" spans="1:12">
      <c r="A20" s="5" t="s">
        <v>603</v>
      </c>
      <c r="B20" s="5" t="s">
        <v>596</v>
      </c>
      <c r="C20" s="11">
        <v>2510</v>
      </c>
      <c r="D20" s="5" t="str">
        <f t="shared" si="0"/>
        <v>Horse Farms</v>
      </c>
      <c r="E20" s="11" t="s">
        <v>593</v>
      </c>
      <c r="F20" s="12">
        <f t="shared" si="1"/>
        <v>2.0141173930848577</v>
      </c>
      <c r="G20" s="13">
        <f t="shared" si="2"/>
        <v>0.28687396829592665</v>
      </c>
      <c r="H20" s="13">
        <f>HLOOKUP(E20,ROCs!$B$1:$I$17,MATCH(VLOOKUP(C20,HROC,2,0),ROCs!$A$2:$A$17,0)+1,0)</f>
        <v>0.31492922148662977</v>
      </c>
      <c r="I20" s="24">
        <v>21.836831</v>
      </c>
      <c r="J20" s="24">
        <f>VLOOKUP(B20,Summary!$A$32:$C$37,3,0)*H20*I20/12+VLOOKUP(B20,Summary!$A$32:$D$37,4,0)*I20</f>
        <v>32.690752348604008</v>
      </c>
      <c r="K20" s="6">
        <f t="shared" si="3"/>
        <v>179.15883809641849</v>
      </c>
      <c r="L20" s="27">
        <f>2.721*J20*G20+VLOOKUP(B20,Summary!$A$32:$B$37,2,0)*I20</f>
        <v>32.769453915269168</v>
      </c>
    </row>
    <row r="21" spans="1:12">
      <c r="A21" s="5" t="s">
        <v>603</v>
      </c>
      <c r="B21" s="5" t="s">
        <v>596</v>
      </c>
      <c r="C21" s="11">
        <v>2110</v>
      </c>
      <c r="D21" s="5" t="str">
        <f t="shared" si="0"/>
        <v>Improved Pastures</v>
      </c>
      <c r="E21" s="11" t="s">
        <v>2</v>
      </c>
      <c r="F21" s="12">
        <f t="shared" si="1"/>
        <v>2.0141173930848577</v>
      </c>
      <c r="G21" s="13">
        <f t="shared" si="2"/>
        <v>0.28687396829592665</v>
      </c>
      <c r="H21" s="13">
        <f>HLOOKUP(E21,ROCs!$B$1:$I$17,MATCH(VLOOKUP(C21,HROC,2,0),ROCs!$A$2:$A$17,0)+1,0)</f>
        <v>0.31492922148662977</v>
      </c>
      <c r="I21" s="24">
        <v>5.6385839999999998</v>
      </c>
      <c r="J21" s="24">
        <f>VLOOKUP(B21,Summary!$A$32:$C$37,3,0)*H21*I21/12+VLOOKUP(B21,Summary!$A$32:$D$37,4,0)*I21</f>
        <v>8.4412226820274867</v>
      </c>
      <c r="K21" s="6">
        <f t="shared" si="3"/>
        <v>46.261390123367981</v>
      </c>
      <c r="L21" s="27">
        <f>2.721*J21*G21+VLOOKUP(B21,Summary!$A$32:$B$37,2,0)*I21</f>
        <v>8.4615445590696758</v>
      </c>
    </row>
    <row r="22" spans="1:12">
      <c r="A22" s="5" t="s">
        <v>615</v>
      </c>
      <c r="B22" s="5" t="s">
        <v>596</v>
      </c>
      <c r="C22" s="11">
        <v>1210</v>
      </c>
      <c r="D22" s="5" t="str">
        <f t="shared" si="0"/>
        <v>Fixed Single Family Units</v>
      </c>
      <c r="E22" s="11" t="s">
        <v>3</v>
      </c>
      <c r="F22" s="12">
        <f t="shared" si="1"/>
        <v>1.2445441802046733</v>
      </c>
      <c r="G22" s="13">
        <f t="shared" si="2"/>
        <v>0.21319951734720002</v>
      </c>
      <c r="H22" s="13">
        <f>HLOOKUP(E22,ROCs!$B$1:$I$17,MATCH(VLOOKUP(C22,HROC,2,0),ROCs!$A$2:$A$17,0)+1,0)</f>
        <v>0.28818180815488864</v>
      </c>
      <c r="I22" s="24">
        <v>2.1780750000000002</v>
      </c>
      <c r="J22" s="24">
        <f>VLOOKUP(B22,Summary!$A$32:$C$37,3,0)*H22*I22/12+VLOOKUP(B22,Summary!$A$32:$D$37,4,0)*I22</f>
        <v>2.9990047050978865</v>
      </c>
      <c r="K22" s="6">
        <f t="shared" si="3"/>
        <v>10.155843671662074</v>
      </c>
      <c r="L22" s="27">
        <f>2.721*J22*G22+VLOOKUP(B22,Summary!$A$32:$B$37,2,0)*I22</f>
        <v>2.4630652831977078</v>
      </c>
    </row>
    <row r="23" spans="1:12">
      <c r="A23" s="5" t="s">
        <v>615</v>
      </c>
      <c r="B23" s="5" t="s">
        <v>596</v>
      </c>
      <c r="C23" s="11">
        <v>1310</v>
      </c>
      <c r="D23" s="5" t="str">
        <f t="shared" si="0"/>
        <v>Fixed Single Family Units &lt;Six or more dwelling units per acre&gt;</v>
      </c>
      <c r="E23" s="11" t="s">
        <v>3</v>
      </c>
      <c r="F23" s="12">
        <f t="shared" si="1"/>
        <v>1.2445441802046733</v>
      </c>
      <c r="G23" s="13">
        <f t="shared" si="2"/>
        <v>0.21319951734720002</v>
      </c>
      <c r="H23" s="13">
        <f>HLOOKUP(E23,ROCs!$B$1:$I$17,MATCH(VLOOKUP(C23,HROC,2,0),ROCs!$A$2:$A$17,0)+1,0)</f>
        <v>0.39344582191206351</v>
      </c>
      <c r="I23" s="24">
        <v>10.587495000000001</v>
      </c>
      <c r="J23" s="24">
        <f>VLOOKUP(B23,Summary!$A$32:$C$37,3,0)*H23*I23/12+VLOOKUP(B23,Summary!$A$32:$D$37,4,0)*I23</f>
        <v>19.583868847863275</v>
      </c>
      <c r="K23" s="6">
        <f t="shared" si="3"/>
        <v>66.318905791360066</v>
      </c>
      <c r="L23" s="27">
        <f>2.721*J23*G23+VLOOKUP(B23,Summary!$A$32:$B$37,2,0)*I23</f>
        <v>14.876808117699202</v>
      </c>
    </row>
    <row r="24" spans="1:12">
      <c r="A24" s="5" t="s">
        <v>615</v>
      </c>
      <c r="B24" s="5" t="s">
        <v>596</v>
      </c>
      <c r="C24" s="11">
        <v>1330</v>
      </c>
      <c r="D24" s="5" t="str">
        <f t="shared" si="0"/>
        <v>Multiple Dwelling Units, Low Rise &lt;Two stories or less&gt;</v>
      </c>
      <c r="E24" s="11" t="s">
        <v>3</v>
      </c>
      <c r="F24" s="12">
        <f t="shared" si="1"/>
        <v>1.3948514483453343</v>
      </c>
      <c r="G24" s="13">
        <f t="shared" si="2"/>
        <v>0.33903287162245876</v>
      </c>
      <c r="H24" s="13">
        <f>HLOOKUP(E24,ROCs!$B$1:$I$17,MATCH(VLOOKUP(C24,HROC,2,0),ROCs!$A$2:$A$17,0)+1,0)</f>
        <v>0.39344582191206351</v>
      </c>
      <c r="I24" s="24">
        <v>0.28192800000000001</v>
      </c>
      <c r="J24" s="24">
        <f>VLOOKUP(B24,Summary!$A$32:$C$37,3,0)*H24*I24/12+VLOOKUP(B24,Summary!$A$32:$D$37,4,0)*I24</f>
        <v>0.52148699730582138</v>
      </c>
      <c r="K24" s="6">
        <f t="shared" si="3"/>
        <v>1.9792469471734591</v>
      </c>
      <c r="L24" s="27">
        <f>2.721*J24*G24+VLOOKUP(B24,Summary!$A$32:$B$37,2,0)*I24</f>
        <v>0.57469879085501974</v>
      </c>
    </row>
    <row r="25" spans="1:12">
      <c r="A25" s="5" t="s">
        <v>615</v>
      </c>
      <c r="B25" s="5" t="s">
        <v>596</v>
      </c>
      <c r="C25" s="11">
        <v>1400</v>
      </c>
      <c r="D25" s="5" t="str">
        <f t="shared" si="0"/>
        <v>Commercial and Services</v>
      </c>
      <c r="E25" s="11" t="s">
        <v>3</v>
      </c>
      <c r="F25" s="12">
        <f t="shared" si="1"/>
        <v>0.70945030562392009</v>
      </c>
      <c r="G25" s="13">
        <f t="shared" si="2"/>
        <v>0.1167055461931156</v>
      </c>
      <c r="H25" s="13">
        <f>HLOOKUP(E25,ROCs!$B$1:$I$17,MATCH(VLOOKUP(C25,HROC,2,0),ROCs!$A$2:$A$17,0)+1,0)</f>
        <v>0.43140989244743805</v>
      </c>
      <c r="I25" s="24">
        <v>4.3447E-2</v>
      </c>
      <c r="J25" s="24">
        <f>VLOOKUP(B25,Summary!$A$32:$C$37,3,0)*H25*I25/12+VLOOKUP(B25,Summary!$A$32:$D$37,4,0)*I25</f>
        <v>8.7773319036743014E-2</v>
      </c>
      <c r="K25" s="6">
        <f t="shared" si="3"/>
        <v>0.16943886861219767</v>
      </c>
      <c r="L25" s="27">
        <f>2.721*J25*G25+VLOOKUP(B25,Summary!$A$32:$B$37,2,0)*I25</f>
        <v>4.2300802808934612E-2</v>
      </c>
    </row>
    <row r="26" spans="1:12">
      <c r="A26" s="5" t="s">
        <v>615</v>
      </c>
      <c r="B26" s="5" t="s">
        <v>596</v>
      </c>
      <c r="C26" s="11">
        <v>1820</v>
      </c>
      <c r="D26" s="5" t="str">
        <f t="shared" si="0"/>
        <v>Golf Courses</v>
      </c>
      <c r="E26" s="11" t="s">
        <v>3</v>
      </c>
      <c r="F26" s="12">
        <f t="shared" si="1"/>
        <v>2.0141173930848577</v>
      </c>
      <c r="G26" s="13">
        <f t="shared" si="2"/>
        <v>0.28687396829592665</v>
      </c>
      <c r="H26" s="13">
        <f>HLOOKUP(E26,ROCs!$B$1:$I$17,MATCH(VLOOKUP(C26,HROC,2,0),ROCs!$A$2:$A$17,0)+1,0)</f>
        <v>0.28904462793978353</v>
      </c>
      <c r="I26" s="24">
        <v>0.87916099999999997</v>
      </c>
      <c r="J26" s="24">
        <f>VLOOKUP(B26,Summary!$A$32:$C$37,3,0)*H26*I26/12+VLOOKUP(B26,Summary!$A$32:$D$37,4,0)*I26</f>
        <v>1.2139293116006156</v>
      </c>
      <c r="K26" s="6">
        <f t="shared" si="3"/>
        <v>6.6528344982197618</v>
      </c>
      <c r="L26" s="27">
        <f>2.721*J26*G26+VLOOKUP(B26,Summary!$A$32:$B$37,2,0)*I26</f>
        <v>1.2395256097635461</v>
      </c>
    </row>
    <row r="27" spans="1:12">
      <c r="A27" s="5" t="s">
        <v>615</v>
      </c>
      <c r="B27" s="5" t="s">
        <v>596</v>
      </c>
      <c r="C27" s="11">
        <v>3100</v>
      </c>
      <c r="D27" s="5" t="str">
        <f t="shared" si="0"/>
        <v>Herbaceous (Dry Prairie)</v>
      </c>
      <c r="E27" s="11" t="s">
        <v>3</v>
      </c>
      <c r="F27" s="12">
        <f t="shared" si="1"/>
        <v>0.69141343344704065</v>
      </c>
      <c r="G27" s="13">
        <f t="shared" si="2"/>
        <v>3.5859246036990831E-2</v>
      </c>
      <c r="H27" s="13">
        <f>HLOOKUP(E27,ROCs!$B$1:$I$17,MATCH(VLOOKUP(C27,HROC,2,0),ROCs!$A$2:$A$17,0)+1,0)</f>
        <v>0.26229721460804234</v>
      </c>
      <c r="I27" s="24">
        <v>0.77495099999999995</v>
      </c>
      <c r="J27" s="24">
        <f>VLOOKUP(B27,Summary!$A$32:$C$37,3,0)*H27*I27/12+VLOOKUP(B27,Summary!$A$32:$D$37,4,0)*I27</f>
        <v>0.9769350901102215</v>
      </c>
      <c r="K27" s="6">
        <f t="shared" si="3"/>
        <v>1.8379431081946742</v>
      </c>
      <c r="L27" s="27">
        <f>2.721*J27*G27+VLOOKUP(B27,Summary!$A$32:$B$37,2,0)*I27</f>
        <v>0.35266817532438272</v>
      </c>
    </row>
    <row r="28" spans="1:12">
      <c r="A28" s="5" t="s">
        <v>615</v>
      </c>
      <c r="B28" s="5" t="s">
        <v>596</v>
      </c>
      <c r="C28" s="11">
        <v>5110</v>
      </c>
      <c r="D28" s="5" t="e">
        <f t="shared" si="0"/>
        <v>#N/A</v>
      </c>
      <c r="E28" s="11" t="s">
        <v>3</v>
      </c>
      <c r="F28" s="12">
        <f t="shared" si="1"/>
        <v>0.50503242095262102</v>
      </c>
      <c r="G28" s="13">
        <f t="shared" si="2"/>
        <v>6.8458560616073402E-2</v>
      </c>
      <c r="H28" s="13">
        <f>HLOOKUP(E28,ROCs!$B$1:$I$17,MATCH(VLOOKUP(C28,HROC,2,0),ROCs!$A$2:$A$17,0)+1,0)</f>
        <v>5.2632006878587441E-2</v>
      </c>
      <c r="I28" s="24">
        <v>0.13020699999999999</v>
      </c>
      <c r="J28" s="24">
        <f>VLOOKUP(B28,Summary!$A$32:$C$37,3,0)*H28*I28/12+VLOOKUP(B28,Summary!$A$32:$D$37,4,0)*I28</f>
        <v>4.1522346542055617E-2</v>
      </c>
      <c r="K28" s="6">
        <f t="shared" si="3"/>
        <v>5.7059726989126841E-2</v>
      </c>
      <c r="L28" s="27">
        <f>2.721*J28*G28+VLOOKUP(B28,Summary!$A$32:$B$37,2,0)*I28</f>
        <v>5.0973738369903508E-2</v>
      </c>
    </row>
    <row r="29" spans="1:12">
      <c r="A29" s="5" t="s">
        <v>615</v>
      </c>
      <c r="B29" s="5" t="s">
        <v>596</v>
      </c>
      <c r="C29" s="11">
        <v>5120</v>
      </c>
      <c r="D29" s="5" t="e">
        <f t="shared" si="0"/>
        <v>#N/A</v>
      </c>
      <c r="E29" s="11" t="s">
        <v>3</v>
      </c>
      <c r="F29" s="12">
        <f t="shared" si="1"/>
        <v>0.50503242095262102</v>
      </c>
      <c r="G29" s="13">
        <f t="shared" si="2"/>
        <v>6.8458560616073402E-2</v>
      </c>
      <c r="H29" s="13">
        <f>HLOOKUP(E29,ROCs!$B$1:$I$17,MATCH(VLOOKUP(C29,HROC,2,0),ROCs!$A$2:$A$17,0)+1,0)</f>
        <v>5.2632006878587441E-2</v>
      </c>
      <c r="I29" s="24">
        <v>0.74817699999999998</v>
      </c>
      <c r="J29" s="24">
        <f>VLOOKUP(B29,Summary!$A$32:$C$37,3,0)*H29*I29/12+VLOOKUP(B29,Summary!$A$32:$D$37,4,0)*I29</f>
        <v>0.23858981981610472</v>
      </c>
      <c r="K29" s="6">
        <f t="shared" si="3"/>
        <v>0.32786851213486184</v>
      </c>
      <c r="L29" s="27">
        <f>2.721*J29*G29+VLOOKUP(B29,Summary!$A$32:$B$37,2,0)*I29</f>
        <v>0.29289806732648244</v>
      </c>
    </row>
    <row r="30" spans="1:12">
      <c r="A30" s="5" t="s">
        <v>615</v>
      </c>
      <c r="B30" s="5" t="s">
        <v>596</v>
      </c>
      <c r="C30" s="11">
        <v>5300</v>
      </c>
      <c r="D30" s="5" t="str">
        <f t="shared" si="0"/>
        <v>Reservoirs</v>
      </c>
      <c r="E30" s="11" t="s">
        <v>3</v>
      </c>
      <c r="F30" s="12">
        <f t="shared" si="1"/>
        <v>0.50503242095262102</v>
      </c>
      <c r="G30" s="13">
        <f t="shared" si="2"/>
        <v>6.8458560616073402E-2</v>
      </c>
      <c r="H30" s="13">
        <f>HLOOKUP(E30,ROCs!$B$1:$I$17,MATCH(VLOOKUP(C30,HROC,2,0),ROCs!$A$2:$A$17,0)+1,0)</f>
        <v>5.2632006878587441E-2</v>
      </c>
      <c r="I30" s="24">
        <v>69.427342999999993</v>
      </c>
      <c r="J30" s="24">
        <f>VLOOKUP(B30,Summary!$A$32:$C$37,3,0)*H30*I30/12+VLOOKUP(B30,Summary!$A$32:$D$37,4,0)*I30</f>
        <v>22.140024695601305</v>
      </c>
      <c r="K30" s="6">
        <f t="shared" si="3"/>
        <v>30.424671770031303</v>
      </c>
      <c r="L30" s="27">
        <f>2.721*J30*G30+VLOOKUP(B30,Summary!$A$32:$B$37,2,0)*I30</f>
        <v>27.179577271571816</v>
      </c>
    </row>
    <row r="31" spans="1:12">
      <c r="A31" s="5" t="s">
        <v>615</v>
      </c>
      <c r="B31" s="5" t="s">
        <v>596</v>
      </c>
      <c r="C31" s="11">
        <v>6120</v>
      </c>
      <c r="D31" s="5" t="str">
        <f t="shared" si="0"/>
        <v>Mangrove Swamps</v>
      </c>
      <c r="E31" s="11" t="s">
        <v>3</v>
      </c>
      <c r="F31" s="12">
        <f t="shared" si="1"/>
        <v>0.60724136328827061</v>
      </c>
      <c r="G31" s="13">
        <f t="shared" si="2"/>
        <v>3.2599314579082571E-2</v>
      </c>
      <c r="H31" s="13">
        <f>HLOOKUP(E31,ROCs!$B$1:$I$17,MATCH(VLOOKUP(C31,HROC,2,0),ROCs!$A$2:$A$17,0)+1,0)</f>
        <v>2.5884593546846281E-2</v>
      </c>
      <c r="I31" s="24">
        <v>1.4632309999999999</v>
      </c>
      <c r="J31" s="24">
        <f>VLOOKUP(B31,Summary!$A$32:$C$37,3,0)*H31*I31/12+VLOOKUP(B31,Summary!$A$32:$D$37,4,0)*I31</f>
        <v>0.29082363172316922</v>
      </c>
      <c r="K31" s="6">
        <f t="shared" si="3"/>
        <v>0.48052897714154719</v>
      </c>
      <c r="L31" s="27">
        <f>2.721*J31*G31+VLOOKUP(B31,Summary!$A$32:$B$37,2,0)*I31</f>
        <v>0.5117065102916194</v>
      </c>
    </row>
    <row r="32" spans="1:12">
      <c r="A32" s="5" t="s">
        <v>615</v>
      </c>
      <c r="B32" s="5" t="s">
        <v>596</v>
      </c>
      <c r="C32" s="11">
        <v>6170</v>
      </c>
      <c r="D32" s="5" t="str">
        <f t="shared" si="0"/>
        <v>Mixed Wetland Hardwoods</v>
      </c>
      <c r="E32" s="11" t="s">
        <v>3</v>
      </c>
      <c r="F32" s="12">
        <f t="shared" si="1"/>
        <v>0.60724136328827061</v>
      </c>
      <c r="G32" s="13">
        <f t="shared" si="2"/>
        <v>3.2599314579082571E-2</v>
      </c>
      <c r="H32" s="13">
        <f>HLOOKUP(E32,ROCs!$B$1:$I$17,MATCH(VLOOKUP(C32,HROC,2,0),ROCs!$A$2:$A$17,0)+1,0)</f>
        <v>2.5884593546846281E-2</v>
      </c>
      <c r="I32" s="24">
        <v>4.8995999999999998E-2</v>
      </c>
      <c r="J32" s="24">
        <f>VLOOKUP(B32,Summary!$A$32:$C$37,3,0)*H32*I32/12+VLOOKUP(B32,Summary!$A$32:$D$37,4,0)*I32</f>
        <v>9.7381716625115234E-3</v>
      </c>
      <c r="K32" s="6">
        <f t="shared" si="3"/>
        <v>1.6090417551314348E-2</v>
      </c>
      <c r="L32" s="27">
        <f>2.721*J32*G32+VLOOKUP(B32,Summary!$A$32:$B$37,2,0)*I32</f>
        <v>1.7134391068975564E-2</v>
      </c>
    </row>
    <row r="33" spans="1:12">
      <c r="A33" s="5" t="s">
        <v>615</v>
      </c>
      <c r="B33" s="5" t="s">
        <v>596</v>
      </c>
      <c r="C33" s="11">
        <v>7430</v>
      </c>
      <c r="D33" s="5" t="str">
        <f t="shared" si="0"/>
        <v>Spoil Areas</v>
      </c>
      <c r="E33" s="11" t="s">
        <v>3</v>
      </c>
      <c r="F33" s="12">
        <f t="shared" si="1"/>
        <v>0.70945030562392009</v>
      </c>
      <c r="G33" s="13">
        <f t="shared" si="2"/>
        <v>9.7797943737247719E-2</v>
      </c>
      <c r="H33" s="13">
        <f>HLOOKUP(E33,ROCs!$B$1:$I$17,MATCH(VLOOKUP(C33,HROC,2,0),ROCs!$A$2:$A$17,0)+1,0)</f>
        <v>0.26229721460804234</v>
      </c>
      <c r="I33" s="24">
        <v>1.139316</v>
      </c>
      <c r="J33" s="24">
        <f>VLOOKUP(B33,Summary!$A$32:$C$37,3,0)*H33*I33/12+VLOOKUP(B33,Summary!$A$32:$D$37,4,0)*I33</f>
        <v>1.436268588754666</v>
      </c>
      <c r="K33" s="6">
        <f t="shared" si="3"/>
        <v>2.7725933959493432</v>
      </c>
      <c r="L33" s="27">
        <f>2.721*J33*G33+VLOOKUP(B33,Summary!$A$32:$B$37,2,0)*I33</f>
        <v>0.76054684178787069</v>
      </c>
    </row>
    <row r="34" spans="1:12">
      <c r="A34" s="5" t="s">
        <v>615</v>
      </c>
      <c r="B34" s="5" t="s">
        <v>596</v>
      </c>
      <c r="C34" s="11">
        <v>1110</v>
      </c>
      <c r="D34" s="5" t="str">
        <f t="shared" si="0"/>
        <v>Fixed Single Family Units</v>
      </c>
      <c r="E34" s="11" t="s">
        <v>4</v>
      </c>
      <c r="F34" s="12">
        <f t="shared" si="1"/>
        <v>0.96797880682585713</v>
      </c>
      <c r="G34" s="13">
        <f t="shared" si="2"/>
        <v>0.12452938169209543</v>
      </c>
      <c r="H34" s="13">
        <f>HLOOKUP(E34,ROCs!$B$1:$I$17,MATCH(VLOOKUP(C34,HROC,2,0),ROCs!$A$2:$A$17,0)+1,0)</f>
        <v>0.28818180815488864</v>
      </c>
      <c r="I34" s="24">
        <v>24.045698999999999</v>
      </c>
      <c r="J34" s="24">
        <f>VLOOKUP(B34,Summary!$A$32:$C$37,3,0)*H34*I34/12+VLOOKUP(B34,Summary!$A$32:$D$37,4,0)*I34</f>
        <v>33.10866909466732</v>
      </c>
      <c r="K34" s="6">
        <f t="shared" si="3"/>
        <v>87.203941305912963</v>
      </c>
      <c r="L34" s="27">
        <f>2.721*J34*G34+VLOOKUP(B34,Summary!$A$32:$B$37,2,0)*I34</f>
        <v>19.203782906354057</v>
      </c>
    </row>
    <row r="35" spans="1:12">
      <c r="A35" s="5" t="s">
        <v>615</v>
      </c>
      <c r="B35" s="5" t="s">
        <v>596</v>
      </c>
      <c r="C35" s="11">
        <v>1210</v>
      </c>
      <c r="D35" s="5" t="str">
        <f t="shared" si="0"/>
        <v>Fixed Single Family Units</v>
      </c>
      <c r="E35" s="11" t="s">
        <v>4</v>
      </c>
      <c r="F35" s="12">
        <f t="shared" si="1"/>
        <v>1.2445441802046733</v>
      </c>
      <c r="G35" s="13">
        <f t="shared" si="2"/>
        <v>0.21319951734720002</v>
      </c>
      <c r="H35" s="13">
        <f>HLOOKUP(E35,ROCs!$B$1:$I$17,MATCH(VLOOKUP(C35,HROC,2,0),ROCs!$A$2:$A$17,0)+1,0)</f>
        <v>0.28818180815488864</v>
      </c>
      <c r="I35" s="24">
        <v>433.02499699999998</v>
      </c>
      <c r="J35" s="24">
        <f>VLOOKUP(B35,Summary!$A$32:$C$37,3,0)*H35*I35/12+VLOOKUP(B35,Summary!$A$32:$D$37,4,0)*I35</f>
        <v>596.23475014772134</v>
      </c>
      <c r="K35" s="6">
        <f t="shared" si="3"/>
        <v>2019.0921687517368</v>
      </c>
      <c r="L35" s="27">
        <f>2.721*J35*G35+VLOOKUP(B35,Summary!$A$32:$B$37,2,0)*I35</f>
        <v>489.68416462586993</v>
      </c>
    </row>
    <row r="36" spans="1:12">
      <c r="A36" s="5" t="s">
        <v>615</v>
      </c>
      <c r="B36" s="5" t="s">
        <v>596</v>
      </c>
      <c r="C36" s="11">
        <v>1290</v>
      </c>
      <c r="D36" s="5" t="str">
        <f t="shared" si="0"/>
        <v>Medium Density Under Construction</v>
      </c>
      <c r="E36" s="11" t="s">
        <v>4</v>
      </c>
      <c r="F36" s="12">
        <f t="shared" si="1"/>
        <v>1.2445441802046733</v>
      </c>
      <c r="G36" s="13">
        <f t="shared" si="2"/>
        <v>0.21319951734720002</v>
      </c>
      <c r="H36" s="13">
        <f>HLOOKUP(E36,ROCs!$B$1:$I$17,MATCH(VLOOKUP(C36,HROC,2,0),ROCs!$A$2:$A$17,0)+1,0)</f>
        <v>0.34081381503347608</v>
      </c>
      <c r="I36" s="24">
        <v>19.210213</v>
      </c>
      <c r="J36" s="24">
        <f>VLOOKUP(B36,Summary!$A$32:$C$37,3,0)*H36*I36/12+VLOOKUP(B36,Summary!$A$32:$D$37,4,0)*I36</f>
        <v>30.992057714705755</v>
      </c>
      <c r="K36" s="6">
        <f t="shared" si="3"/>
        <v>104.95165035208136</v>
      </c>
      <c r="L36" s="27">
        <f>2.721*J36*G36+VLOOKUP(B36,Summary!$A$32:$B$37,2,0)*I36</f>
        <v>24.358311370812121</v>
      </c>
    </row>
    <row r="37" spans="1:12">
      <c r="A37" s="5" t="s">
        <v>615</v>
      </c>
      <c r="B37" s="5" t="s">
        <v>596</v>
      </c>
      <c r="C37" s="11">
        <v>1310</v>
      </c>
      <c r="D37" s="5" t="str">
        <f t="shared" si="0"/>
        <v>Fixed Single Family Units &lt;Six or more dwelling units per acre&gt;</v>
      </c>
      <c r="E37" s="11" t="s">
        <v>4</v>
      </c>
      <c r="F37" s="12">
        <f t="shared" si="1"/>
        <v>1.2445441802046733</v>
      </c>
      <c r="G37" s="13">
        <f t="shared" si="2"/>
        <v>0.21319951734720002</v>
      </c>
      <c r="H37" s="13">
        <f>HLOOKUP(E37,ROCs!$B$1:$I$17,MATCH(VLOOKUP(C37,HROC,2,0),ROCs!$A$2:$A$17,0)+1,0)</f>
        <v>0.39344582191206351</v>
      </c>
      <c r="I37" s="24">
        <v>142.49928600000001</v>
      </c>
      <c r="J37" s="24">
        <f>VLOOKUP(B37,Summary!$A$32:$C$37,3,0)*H37*I37/12+VLOOKUP(B37,Summary!$A$32:$D$37,4,0)*I37</f>
        <v>263.5833431740142</v>
      </c>
      <c r="K37" s="6">
        <f t="shared" si="3"/>
        <v>892.5998759451669</v>
      </c>
      <c r="L37" s="27">
        <f>2.721*J37*G37+VLOOKUP(B37,Summary!$A$32:$B$37,2,0)*I37</f>
        <v>200.23003880815438</v>
      </c>
    </row>
    <row r="38" spans="1:12">
      <c r="A38" s="5" t="s">
        <v>615</v>
      </c>
      <c r="B38" s="5" t="s">
        <v>596</v>
      </c>
      <c r="C38" s="11">
        <v>1330</v>
      </c>
      <c r="D38" s="5" t="str">
        <f t="shared" si="0"/>
        <v>Multiple Dwelling Units, Low Rise &lt;Two stories or less&gt;</v>
      </c>
      <c r="E38" s="11" t="s">
        <v>4</v>
      </c>
      <c r="F38" s="12">
        <f t="shared" si="1"/>
        <v>1.3948514483453343</v>
      </c>
      <c r="G38" s="13">
        <f t="shared" si="2"/>
        <v>0.33903287162245876</v>
      </c>
      <c r="H38" s="13">
        <f>HLOOKUP(E38,ROCs!$B$1:$I$17,MATCH(VLOOKUP(C38,HROC,2,0),ROCs!$A$2:$A$17,0)+1,0)</f>
        <v>0.39344582191206351</v>
      </c>
      <c r="I38" s="24">
        <v>22.831700000000001</v>
      </c>
      <c r="J38" s="24">
        <f>VLOOKUP(B38,Summary!$A$32:$C$37,3,0)*H38*I38/12+VLOOKUP(B38,Summary!$A$32:$D$37,4,0)*I38</f>
        <v>42.232182246486062</v>
      </c>
      <c r="K38" s="6">
        <f t="shared" si="3"/>
        <v>160.28763557993625</v>
      </c>
      <c r="L38" s="27">
        <f>2.721*J38*G38+VLOOKUP(B38,Summary!$A$32:$B$37,2,0)*I38</f>
        <v>46.541494222512682</v>
      </c>
    </row>
    <row r="39" spans="1:12">
      <c r="A39" s="5" t="s">
        <v>615</v>
      </c>
      <c r="B39" s="5" t="s">
        <v>596</v>
      </c>
      <c r="C39" s="11">
        <v>1400</v>
      </c>
      <c r="D39" s="5" t="str">
        <f t="shared" si="0"/>
        <v>Commercial and Services</v>
      </c>
      <c r="E39" s="11" t="s">
        <v>4</v>
      </c>
      <c r="F39" s="12">
        <f t="shared" si="1"/>
        <v>0.70945030562392009</v>
      </c>
      <c r="G39" s="13">
        <f t="shared" si="2"/>
        <v>0.1167055461931156</v>
      </c>
      <c r="H39" s="13">
        <f>HLOOKUP(E39,ROCs!$B$1:$I$17,MATCH(VLOOKUP(C39,HROC,2,0),ROCs!$A$2:$A$17,0)+1,0)</f>
        <v>0.43140989244743805</v>
      </c>
      <c r="I39" s="24">
        <v>10.937284999999999</v>
      </c>
      <c r="J39" s="24">
        <f>VLOOKUP(B39,Summary!$A$32:$C$37,3,0)*H39*I39/12+VLOOKUP(B39,Summary!$A$32:$D$37,4,0)*I39</f>
        <v>22.095928503712194</v>
      </c>
      <c r="K39" s="6">
        <f t="shared" si="3"/>
        <v>42.654295948837898</v>
      </c>
      <c r="L39" s="27">
        <f>2.721*J39*G39+VLOOKUP(B39,Summary!$A$32:$B$37,2,0)*I39</f>
        <v>10.648742975352</v>
      </c>
    </row>
    <row r="40" spans="1:12">
      <c r="A40" s="5" t="s">
        <v>615</v>
      </c>
      <c r="B40" s="5" t="s">
        <v>596</v>
      </c>
      <c r="C40" s="11">
        <v>1480</v>
      </c>
      <c r="D40" s="5" t="str">
        <f t="shared" si="0"/>
        <v>Cemeteries</v>
      </c>
      <c r="E40" s="11" t="s">
        <v>4</v>
      </c>
      <c r="F40" s="12">
        <f t="shared" si="1"/>
        <v>1.2445441802046733</v>
      </c>
      <c r="G40" s="13">
        <f t="shared" si="2"/>
        <v>0.21319951734720002</v>
      </c>
      <c r="H40" s="13">
        <f>HLOOKUP(E40,ROCs!$B$1:$I$17,MATCH(VLOOKUP(C40,HROC,2,0),ROCs!$A$2:$A$17,0)+1,0)</f>
        <v>0.28818180815488864</v>
      </c>
      <c r="I40" s="24">
        <v>5.1252519999999997</v>
      </c>
      <c r="J40" s="24">
        <f>VLOOKUP(B40,Summary!$A$32:$C$37,3,0)*H40*I40/12+VLOOKUP(B40,Summary!$A$32:$D$37,4,0)*I40</f>
        <v>7.0569906283357318</v>
      </c>
      <c r="K40" s="6">
        <f t="shared" si="3"/>
        <v>23.89782633282756</v>
      </c>
      <c r="L40" s="27">
        <f>2.721*J40*G40+VLOOKUP(B40,Summary!$A$32:$B$37,2,0)*I40</f>
        <v>5.7958657387094643</v>
      </c>
    </row>
    <row r="41" spans="1:12">
      <c r="A41" s="5" t="s">
        <v>615</v>
      </c>
      <c r="B41" s="5" t="s">
        <v>596</v>
      </c>
      <c r="C41" s="11">
        <v>1550</v>
      </c>
      <c r="D41" s="5" t="str">
        <f t="shared" si="0"/>
        <v>Other Light Industrial</v>
      </c>
      <c r="E41" s="11" t="s">
        <v>4</v>
      </c>
      <c r="F41" s="12">
        <f t="shared" si="1"/>
        <v>0.72147488707517293</v>
      </c>
      <c r="G41" s="13">
        <f t="shared" si="2"/>
        <v>0.16951643581122938</v>
      </c>
      <c r="H41" s="13">
        <f>HLOOKUP(E41,ROCs!$B$1:$I$17,MATCH(VLOOKUP(C41,HROC,2,0),ROCs!$A$2:$A$17,0)+1,0)</f>
        <v>0.34081381503347608</v>
      </c>
      <c r="I41" s="24">
        <v>0.57125899999999996</v>
      </c>
      <c r="J41" s="24">
        <f>VLOOKUP(B41,Summary!$A$32:$C$37,3,0)*H41*I41/12+VLOOKUP(B41,Summary!$A$32:$D$37,4,0)*I41</f>
        <v>0.92161871906600379</v>
      </c>
      <c r="K41" s="6">
        <f t="shared" si="3"/>
        <v>1.8092602754007336</v>
      </c>
      <c r="L41" s="27">
        <f>2.721*J41*G41+VLOOKUP(B41,Summary!$A$32:$B$37,2,0)*I41</f>
        <v>0.61480417801134146</v>
      </c>
    </row>
    <row r="42" spans="1:12">
      <c r="A42" s="5" t="s">
        <v>615</v>
      </c>
      <c r="B42" s="5" t="s">
        <v>596</v>
      </c>
      <c r="C42" s="11">
        <v>1700</v>
      </c>
      <c r="D42" s="5" t="str">
        <f t="shared" si="0"/>
        <v>Institutional</v>
      </c>
      <c r="E42" s="11" t="s">
        <v>4</v>
      </c>
      <c r="F42" s="12">
        <f t="shared" si="1"/>
        <v>0.96797880682585713</v>
      </c>
      <c r="G42" s="13">
        <f t="shared" si="2"/>
        <v>0.12452938169209543</v>
      </c>
      <c r="H42" s="13">
        <f>HLOOKUP(E42,ROCs!$B$1:$I$17,MATCH(VLOOKUP(C42,HROC,2,0),ROCs!$A$2:$A$17,0)+1,0)</f>
        <v>0.34081381503347608</v>
      </c>
      <c r="I42" s="24">
        <v>5.7579580000000004</v>
      </c>
      <c r="J42" s="24">
        <f>VLOOKUP(B42,Summary!$A$32:$C$37,3,0)*H42*I42/12+VLOOKUP(B42,Summary!$A$32:$D$37,4,0)*I42</f>
        <v>9.2893799071801944</v>
      </c>
      <c r="K42" s="6">
        <f t="shared" si="3"/>
        <v>24.467022152954609</v>
      </c>
      <c r="L42" s="27">
        <f>2.721*J42*G42+VLOOKUP(B42,Summary!$A$32:$B$37,2,0)*I42</f>
        <v>5.059757134776512</v>
      </c>
    </row>
    <row r="43" spans="1:12">
      <c r="A43" s="5" t="s">
        <v>615</v>
      </c>
      <c r="B43" s="5" t="s">
        <v>596</v>
      </c>
      <c r="C43" s="11">
        <v>1710</v>
      </c>
      <c r="D43" s="5" t="str">
        <f t="shared" si="0"/>
        <v>Educational Facilities</v>
      </c>
      <c r="E43" s="11" t="s">
        <v>4</v>
      </c>
      <c r="F43" s="12">
        <f t="shared" si="1"/>
        <v>0.96797880682585713</v>
      </c>
      <c r="G43" s="13">
        <f t="shared" si="2"/>
        <v>0.12452938169209543</v>
      </c>
      <c r="H43" s="13">
        <f>HLOOKUP(E43,ROCs!$B$1:$I$17,MATCH(VLOOKUP(C43,HROC,2,0),ROCs!$A$2:$A$17,0)+1,0)</f>
        <v>0.34081381503347608</v>
      </c>
      <c r="I43" s="24">
        <v>3.8204000000000002E-2</v>
      </c>
      <c r="J43" s="24">
        <f>VLOOKUP(B43,Summary!$A$32:$C$37,3,0)*H43*I43/12+VLOOKUP(B43,Summary!$A$32:$D$37,4,0)*I43</f>
        <v>6.1634952872860846E-2</v>
      </c>
      <c r="K43" s="6">
        <f t="shared" si="3"/>
        <v>0.16233847387068084</v>
      </c>
      <c r="L43" s="27">
        <f>2.721*J43*G43+VLOOKUP(B43,Summary!$A$32:$B$37,2,0)*I43</f>
        <v>3.357144348343663E-2</v>
      </c>
    </row>
    <row r="44" spans="1:12">
      <c r="A44" s="5" t="s">
        <v>615</v>
      </c>
      <c r="B44" s="5" t="s">
        <v>596</v>
      </c>
      <c r="C44" s="11">
        <v>1820</v>
      </c>
      <c r="D44" s="5" t="str">
        <f t="shared" si="0"/>
        <v>Golf Courses</v>
      </c>
      <c r="E44" s="11" t="s">
        <v>4</v>
      </c>
      <c r="F44" s="12">
        <f t="shared" si="1"/>
        <v>2.0141173930848577</v>
      </c>
      <c r="G44" s="13">
        <f t="shared" si="2"/>
        <v>0.28687396829592665</v>
      </c>
      <c r="H44" s="13">
        <f>HLOOKUP(E44,ROCs!$B$1:$I$17,MATCH(VLOOKUP(C44,HROC,2,0),ROCs!$A$2:$A$17,0)+1,0)</f>
        <v>0.28904462793978353</v>
      </c>
      <c r="I44" s="24">
        <v>122.78566600000001</v>
      </c>
      <c r="J44" s="24">
        <f>VLOOKUP(B44,Summary!$A$32:$C$37,3,0)*H44*I44/12+VLOOKUP(B44,Summary!$A$32:$D$37,4,0)*I44</f>
        <v>169.54018547433648</v>
      </c>
      <c r="K44" s="6">
        <f t="shared" si="3"/>
        <v>929.15030881907808</v>
      </c>
      <c r="L44" s="27">
        <f>2.721*J44*G44+VLOOKUP(B44,Summary!$A$32:$B$37,2,0)*I44</f>
        <v>173.11502389081539</v>
      </c>
    </row>
    <row r="45" spans="1:12">
      <c r="A45" s="5" t="s">
        <v>615</v>
      </c>
      <c r="B45" s="5" t="s">
        <v>596</v>
      </c>
      <c r="C45" s="11">
        <v>2110</v>
      </c>
      <c r="D45" s="5" t="str">
        <f t="shared" si="0"/>
        <v>Improved Pastures</v>
      </c>
      <c r="E45" s="11" t="s">
        <v>4</v>
      </c>
      <c r="F45" s="12">
        <f t="shared" si="1"/>
        <v>2.0141173930848577</v>
      </c>
      <c r="G45" s="13">
        <f t="shared" si="2"/>
        <v>0.28687396829592665</v>
      </c>
      <c r="H45" s="13">
        <f>HLOOKUP(E45,ROCs!$B$1:$I$17,MATCH(VLOOKUP(C45,HROC,2,0),ROCs!$A$2:$A$17,0)+1,0)</f>
        <v>0.31492922148662977</v>
      </c>
      <c r="I45" s="24">
        <v>13.037224</v>
      </c>
      <c r="J45" s="24">
        <f>VLOOKUP(B45,Summary!$A$32:$C$37,3,0)*H45*I45/12+VLOOKUP(B45,Summary!$A$32:$D$37,4,0)*I45</f>
        <v>19.517331113533668</v>
      </c>
      <c r="K45" s="6">
        <f t="shared" si="3"/>
        <v>106.96304348569358</v>
      </c>
      <c r="L45" s="27">
        <f>2.721*J45*G45+VLOOKUP(B45,Summary!$A$32:$B$37,2,0)*I45</f>
        <v>19.564318240638542</v>
      </c>
    </row>
    <row r="46" spans="1:12">
      <c r="A46" s="5" t="s">
        <v>615</v>
      </c>
      <c r="B46" s="5" t="s">
        <v>596</v>
      </c>
      <c r="C46" s="11">
        <v>2120</v>
      </c>
      <c r="D46" s="5" t="str">
        <f t="shared" si="0"/>
        <v>Unimproved Pastures</v>
      </c>
      <c r="E46" s="11" t="s">
        <v>4</v>
      </c>
      <c r="F46" s="12">
        <f t="shared" si="1"/>
        <v>1.022089423356495</v>
      </c>
      <c r="G46" s="13">
        <f t="shared" si="2"/>
        <v>0.19559588747449544</v>
      </c>
      <c r="H46" s="13">
        <f>HLOOKUP(E46,ROCs!$B$1:$I$17,MATCH(VLOOKUP(C46,HROC,2,0),ROCs!$A$2:$A$17,0)+1,0)</f>
        <v>0.26229721460804234</v>
      </c>
      <c r="I46" s="24">
        <v>0.197521</v>
      </c>
      <c r="J46" s="24">
        <f>VLOOKUP(B46,Summary!$A$32:$C$37,3,0)*H46*I46/12+VLOOKUP(B46,Summary!$A$32:$D$37,4,0)*I46</f>
        <v>0.24900309301318546</v>
      </c>
      <c r="K46" s="6">
        <f t="shared" si="3"/>
        <v>0.6925038269127306</v>
      </c>
      <c r="L46" s="27">
        <f>2.721*J46*G46+VLOOKUP(B46,Summary!$A$32:$B$37,2,0)*I46</f>
        <v>0.1981162934963667</v>
      </c>
    </row>
    <row r="47" spans="1:12">
      <c r="A47" s="5" t="s">
        <v>615</v>
      </c>
      <c r="B47" s="5" t="s">
        <v>596</v>
      </c>
      <c r="C47" s="11">
        <v>2130</v>
      </c>
      <c r="D47" s="5" t="str">
        <f t="shared" si="0"/>
        <v>Woodland Pastures</v>
      </c>
      <c r="E47" s="11" t="s">
        <v>4</v>
      </c>
      <c r="F47" s="12">
        <f t="shared" si="1"/>
        <v>1.022089423356495</v>
      </c>
      <c r="G47" s="13">
        <f t="shared" si="2"/>
        <v>0.19559588747449544</v>
      </c>
      <c r="H47" s="13">
        <f>HLOOKUP(E47,ROCs!$B$1:$I$17,MATCH(VLOOKUP(C47,HROC,2,0),ROCs!$A$2:$A$17,0)+1,0)</f>
        <v>0.26229721460804234</v>
      </c>
      <c r="I47" s="24">
        <v>0.51828099999999999</v>
      </c>
      <c r="J47" s="24">
        <f>VLOOKUP(B47,Summary!$A$32:$C$37,3,0)*H47*I47/12+VLOOKUP(B47,Summary!$A$32:$D$37,4,0)*I47</f>
        <v>0.65336633598436011</v>
      </c>
      <c r="K47" s="6">
        <f t="shared" si="3"/>
        <v>1.8170805935376846</v>
      </c>
      <c r="L47" s="27">
        <f>2.721*J47*G47+VLOOKUP(B47,Summary!$A$32:$B$37,2,0)*I47</f>
        <v>0.51984300762749491</v>
      </c>
    </row>
    <row r="48" spans="1:12">
      <c r="A48" s="5" t="s">
        <v>615</v>
      </c>
      <c r="B48" s="5" t="s">
        <v>596</v>
      </c>
      <c r="C48" s="11">
        <v>2540</v>
      </c>
      <c r="D48" s="5" t="str">
        <f t="shared" si="0"/>
        <v>Aquaculture</v>
      </c>
      <c r="E48" s="11" t="s">
        <v>4</v>
      </c>
      <c r="F48" s="12">
        <f t="shared" si="1"/>
        <v>1.6774291124497771</v>
      </c>
      <c r="G48" s="13">
        <f t="shared" si="2"/>
        <v>0.48898971868623858</v>
      </c>
      <c r="H48" s="13">
        <f>HLOOKUP(E48,ROCs!$B$1:$I$17,MATCH(VLOOKUP(C48,HROC,2,0),ROCs!$A$2:$A$17,0)+1,0)</f>
        <v>0.28904462793978353</v>
      </c>
      <c r="I48" s="24">
        <v>50.603208000000002</v>
      </c>
      <c r="J48" s="24">
        <f>VLOOKUP(B48,Summary!$A$32:$C$37,3,0)*H48*I48/12+VLOOKUP(B48,Summary!$A$32:$D$37,4,0)*I48</f>
        <v>69.871977319538487</v>
      </c>
      <c r="K48" s="6">
        <f t="shared" si="3"/>
        <v>318.91559109751057</v>
      </c>
      <c r="L48" s="27">
        <f>2.721*J48*G48+VLOOKUP(B48,Summary!$A$32:$B$37,2,0)*I48</f>
        <v>109.77184243054751</v>
      </c>
    </row>
    <row r="49" spans="1:12">
      <c r="A49" s="5" t="s">
        <v>615</v>
      </c>
      <c r="B49" s="5" t="s">
        <v>596</v>
      </c>
      <c r="C49" s="11">
        <v>3100</v>
      </c>
      <c r="D49" s="5" t="str">
        <f t="shared" si="0"/>
        <v>Herbaceous (Dry Prairie)</v>
      </c>
      <c r="E49" s="11" t="s">
        <v>4</v>
      </c>
      <c r="F49" s="12">
        <f t="shared" si="1"/>
        <v>0.69141343344704065</v>
      </c>
      <c r="G49" s="13">
        <f t="shared" si="2"/>
        <v>3.5859246036990831E-2</v>
      </c>
      <c r="H49" s="13">
        <f>HLOOKUP(E49,ROCs!$B$1:$I$17,MATCH(VLOOKUP(C49,HROC,2,0),ROCs!$A$2:$A$17,0)+1,0)</f>
        <v>0.26229721460804234</v>
      </c>
      <c r="I49" s="24">
        <v>10.922428999999999</v>
      </c>
      <c r="J49" s="24">
        <f>VLOOKUP(B49,Summary!$A$32:$C$37,3,0)*H49*I49/12+VLOOKUP(B49,Summary!$A$32:$D$37,4,0)*I49</f>
        <v>13.769263036421007</v>
      </c>
      <c r="K49" s="6">
        <f t="shared" si="3"/>
        <v>25.904609588600628</v>
      </c>
      <c r="L49" s="27">
        <f>2.721*J49*G49+VLOOKUP(B49,Summary!$A$32:$B$37,2,0)*I49</f>
        <v>4.9706279565290217</v>
      </c>
    </row>
    <row r="50" spans="1:12">
      <c r="A50" s="5" t="s">
        <v>615</v>
      </c>
      <c r="B50" s="5" t="s">
        <v>596</v>
      </c>
      <c r="C50" s="11">
        <v>3200</v>
      </c>
      <c r="D50" s="5" t="str">
        <f t="shared" si="0"/>
        <v>Shrub and Brushland</v>
      </c>
      <c r="E50" s="11" t="s">
        <v>4</v>
      </c>
      <c r="F50" s="12">
        <f t="shared" si="1"/>
        <v>0.69141343344704065</v>
      </c>
      <c r="G50" s="13">
        <f t="shared" si="2"/>
        <v>3.5859246036990831E-2</v>
      </c>
      <c r="H50" s="13">
        <f>HLOOKUP(E50,ROCs!$B$1:$I$17,MATCH(VLOOKUP(C50,HROC,2,0),ROCs!$A$2:$A$17,0)+1,0)</f>
        <v>0.26229721460804234</v>
      </c>
      <c r="I50" s="24">
        <v>0.99748800000000004</v>
      </c>
      <c r="J50" s="24">
        <f>VLOOKUP(B50,Summary!$A$32:$C$37,3,0)*H50*I50/12+VLOOKUP(B50,Summary!$A$32:$D$37,4,0)*I50</f>
        <v>1.2574743811723128</v>
      </c>
      <c r="K50" s="6">
        <f t="shared" si="3"/>
        <v>2.365731762533231</v>
      </c>
      <c r="L50" s="27">
        <f>2.721*J50*G50+VLOOKUP(B50,Summary!$A$32:$B$37,2,0)*I50</f>
        <v>0.45394131095768364</v>
      </c>
    </row>
    <row r="51" spans="1:12">
      <c r="A51" s="5" t="s">
        <v>615</v>
      </c>
      <c r="B51" s="5" t="s">
        <v>596</v>
      </c>
      <c r="C51" s="11">
        <v>4110</v>
      </c>
      <c r="D51" s="5" t="str">
        <f t="shared" si="0"/>
        <v>Pine Flatwoods</v>
      </c>
      <c r="E51" s="11" t="s">
        <v>4</v>
      </c>
      <c r="F51" s="12">
        <f t="shared" si="1"/>
        <v>0.69141343344704065</v>
      </c>
      <c r="G51" s="13">
        <f t="shared" si="2"/>
        <v>3.5859246036990831E-2</v>
      </c>
      <c r="H51" s="13">
        <f>HLOOKUP(E51,ROCs!$B$1:$I$17,MATCH(VLOOKUP(C51,HROC,2,0),ROCs!$A$2:$A$17,0)+1,0)</f>
        <v>0.26229721460804234</v>
      </c>
      <c r="I51" s="24">
        <v>54.982607000000002</v>
      </c>
      <c r="J51" s="24">
        <f>VLOOKUP(B51,Summary!$A$32:$C$37,3,0)*H51*I51/12+VLOOKUP(B51,Summary!$A$32:$D$37,4,0)*I51</f>
        <v>69.313334809607198</v>
      </c>
      <c r="K51" s="6">
        <f t="shared" si="3"/>
        <v>130.40166875870381</v>
      </c>
      <c r="L51" s="27">
        <f>2.721*J51*G51+VLOOKUP(B51,Summary!$A$32:$B$37,2,0)*I51</f>
        <v>25.021731290452731</v>
      </c>
    </row>
    <row r="52" spans="1:12">
      <c r="A52" s="5" t="s">
        <v>615</v>
      </c>
      <c r="B52" s="5" t="s">
        <v>596</v>
      </c>
      <c r="C52" s="11">
        <v>4340</v>
      </c>
      <c r="D52" s="5" t="str">
        <f t="shared" si="0"/>
        <v>Hardwood - Coniferous Mixed</v>
      </c>
      <c r="E52" s="11" t="s">
        <v>4</v>
      </c>
      <c r="F52" s="12">
        <f t="shared" si="1"/>
        <v>0.69141343344704065</v>
      </c>
      <c r="G52" s="13">
        <f t="shared" si="2"/>
        <v>3.5859246036990831E-2</v>
      </c>
      <c r="H52" s="13">
        <f>HLOOKUP(E52,ROCs!$B$1:$I$17,MATCH(VLOOKUP(C52,HROC,2,0),ROCs!$A$2:$A$17,0)+1,0)</f>
        <v>0.26229721460804234</v>
      </c>
      <c r="I52" s="24">
        <v>4.287039</v>
      </c>
      <c r="J52" s="24">
        <f>VLOOKUP(B52,Summary!$A$32:$C$37,3,0)*H52*I52/12+VLOOKUP(B52,Summary!$A$32:$D$37,4,0)*I52</f>
        <v>5.4044176106244581</v>
      </c>
      <c r="K52" s="6">
        <f t="shared" si="3"/>
        <v>10.167525152702286</v>
      </c>
      <c r="L52" s="27">
        <f>2.721*J52*G52+VLOOKUP(B52,Summary!$A$32:$B$37,2,0)*I52</f>
        <v>1.950964927685062</v>
      </c>
    </row>
    <row r="53" spans="1:12">
      <c r="A53" s="5" t="s">
        <v>615</v>
      </c>
      <c r="B53" s="5" t="s">
        <v>596</v>
      </c>
      <c r="C53" s="11">
        <v>5110</v>
      </c>
      <c r="D53" s="5" t="e">
        <f t="shared" si="0"/>
        <v>#N/A</v>
      </c>
      <c r="E53" s="11" t="s">
        <v>4</v>
      </c>
      <c r="F53" s="12">
        <f t="shared" si="1"/>
        <v>0.50503242095262102</v>
      </c>
      <c r="G53" s="13">
        <f t="shared" si="2"/>
        <v>6.8458560616073402E-2</v>
      </c>
      <c r="H53" s="13">
        <f>HLOOKUP(E53,ROCs!$B$1:$I$17,MATCH(VLOOKUP(C53,HROC,2,0),ROCs!$A$2:$A$17,0)+1,0)</f>
        <v>5.2632006878587441E-2</v>
      </c>
      <c r="I53" s="24">
        <v>0.846777</v>
      </c>
      <c r="J53" s="24">
        <f>VLOOKUP(B53,Summary!$A$32:$C$37,3,0)*H53*I53/12+VLOOKUP(B53,Summary!$A$32:$D$37,4,0)*I53</f>
        <v>0.27003285566707036</v>
      </c>
      <c r="K53" s="6">
        <f t="shared" si="3"/>
        <v>0.37107731873610372</v>
      </c>
      <c r="L53" s="27">
        <f>2.721*J53*G53+VLOOKUP(B53,Summary!$A$32:$B$37,2,0)*I53</f>
        <v>0.33149822402521972</v>
      </c>
    </row>
    <row r="54" spans="1:12">
      <c r="A54" s="5" t="s">
        <v>615</v>
      </c>
      <c r="B54" s="5" t="s">
        <v>596</v>
      </c>
      <c r="C54" s="11">
        <v>5120</v>
      </c>
      <c r="D54" s="5" t="e">
        <f t="shared" si="0"/>
        <v>#N/A</v>
      </c>
      <c r="E54" s="11" t="s">
        <v>4</v>
      </c>
      <c r="F54" s="12">
        <f t="shared" si="1"/>
        <v>0.50503242095262102</v>
      </c>
      <c r="G54" s="13">
        <f t="shared" si="2"/>
        <v>6.8458560616073402E-2</v>
      </c>
      <c r="H54" s="13">
        <f>HLOOKUP(E54,ROCs!$B$1:$I$17,MATCH(VLOOKUP(C54,HROC,2,0),ROCs!$A$2:$A$17,0)+1,0)</f>
        <v>5.2632006878587441E-2</v>
      </c>
      <c r="I54" s="24">
        <v>1.1689339999999999</v>
      </c>
      <c r="J54" s="24">
        <f>VLOOKUP(B54,Summary!$A$32:$C$37,3,0)*H54*I54/12+VLOOKUP(B54,Summary!$A$32:$D$37,4,0)*I54</f>
        <v>0.37276707575469248</v>
      </c>
      <c r="K54" s="6">
        <f t="shared" si="3"/>
        <v>0.51225398717663406</v>
      </c>
      <c r="L54" s="27">
        <f>2.721*J54*G54+VLOOKUP(B54,Summary!$A$32:$B$37,2,0)*I54</f>
        <v>0.45761699361543379</v>
      </c>
    </row>
    <row r="55" spans="1:12">
      <c r="A55" s="5" t="s">
        <v>615</v>
      </c>
      <c r="B55" s="5" t="s">
        <v>596</v>
      </c>
      <c r="C55" s="11">
        <v>5300</v>
      </c>
      <c r="D55" s="5" t="str">
        <f t="shared" si="0"/>
        <v>Reservoirs</v>
      </c>
      <c r="E55" s="11" t="s">
        <v>4</v>
      </c>
      <c r="F55" s="12">
        <f t="shared" si="1"/>
        <v>0.50503242095262102</v>
      </c>
      <c r="G55" s="13">
        <f t="shared" si="2"/>
        <v>6.8458560616073402E-2</v>
      </c>
      <c r="H55" s="13">
        <f>HLOOKUP(E55,ROCs!$B$1:$I$17,MATCH(VLOOKUP(C55,HROC,2,0),ROCs!$A$2:$A$17,0)+1,0)</f>
        <v>5.2632006878587441E-2</v>
      </c>
      <c r="I55" s="24">
        <v>11.418459</v>
      </c>
      <c r="J55" s="24">
        <f>VLOOKUP(B55,Summary!$A$32:$C$37,3,0)*H55*I55/12+VLOOKUP(B55,Summary!$A$32:$D$37,4,0)*I55</f>
        <v>3.6412881916813524</v>
      </c>
      <c r="K55" s="6">
        <f t="shared" si="3"/>
        <v>5.0038335356512196</v>
      </c>
      <c r="L55" s="27">
        <f>2.721*J55*G55+VLOOKUP(B55,Summary!$A$32:$B$37,2,0)*I55</f>
        <v>4.4701248139767458</v>
      </c>
    </row>
    <row r="56" spans="1:12">
      <c r="A56" s="5" t="s">
        <v>615</v>
      </c>
      <c r="B56" s="5" t="s">
        <v>596</v>
      </c>
      <c r="C56" s="11">
        <v>6120</v>
      </c>
      <c r="D56" s="5" t="str">
        <f t="shared" si="0"/>
        <v>Mangrove Swamps</v>
      </c>
      <c r="E56" s="11" t="s">
        <v>4</v>
      </c>
      <c r="F56" s="12">
        <f t="shared" si="1"/>
        <v>0.60724136328827061</v>
      </c>
      <c r="G56" s="13">
        <f t="shared" si="2"/>
        <v>3.2599314579082571E-2</v>
      </c>
      <c r="H56" s="13">
        <f>HLOOKUP(E56,ROCs!$B$1:$I$17,MATCH(VLOOKUP(C56,HROC,2,0),ROCs!$A$2:$A$17,0)+1,0)</f>
        <v>2.5884593546846281E-2</v>
      </c>
      <c r="I56" s="24">
        <v>2.80185</v>
      </c>
      <c r="J56" s="24">
        <f>VLOOKUP(B56,Summary!$A$32:$C$37,3,0)*H56*I56/12+VLOOKUP(B56,Summary!$A$32:$D$37,4,0)*I56</f>
        <v>0.55688007740648038</v>
      </c>
      <c r="K56" s="6">
        <f t="shared" si="3"/>
        <v>0.92013503992468992</v>
      </c>
      <c r="L56" s="27">
        <f>2.721*J56*G56+VLOOKUP(B56,Summary!$A$32:$B$37,2,0)*I56</f>
        <v>0.97983495829474221</v>
      </c>
    </row>
    <row r="57" spans="1:12">
      <c r="A57" s="5" t="s">
        <v>615</v>
      </c>
      <c r="B57" s="5" t="s">
        <v>596</v>
      </c>
      <c r="C57" s="11">
        <v>6170</v>
      </c>
      <c r="D57" s="5" t="str">
        <f t="shared" si="0"/>
        <v>Mixed Wetland Hardwoods</v>
      </c>
      <c r="E57" s="11" t="s">
        <v>4</v>
      </c>
      <c r="F57" s="12">
        <f t="shared" si="1"/>
        <v>0.60724136328827061</v>
      </c>
      <c r="G57" s="13">
        <f t="shared" si="2"/>
        <v>3.2599314579082571E-2</v>
      </c>
      <c r="H57" s="13">
        <f>HLOOKUP(E57,ROCs!$B$1:$I$17,MATCH(VLOOKUP(C57,HROC,2,0),ROCs!$A$2:$A$17,0)+1,0)</f>
        <v>2.5884593546846281E-2</v>
      </c>
      <c r="I57" s="24">
        <v>32.571567000000002</v>
      </c>
      <c r="J57" s="24">
        <f>VLOOKUP(B57,Summary!$A$32:$C$37,3,0)*H57*I57/12+VLOOKUP(B57,Summary!$A$32:$D$37,4,0)*I57</f>
        <v>6.4737429741814738</v>
      </c>
      <c r="K57" s="6">
        <f t="shared" si="3"/>
        <v>10.696589789587135</v>
      </c>
      <c r="L57" s="27">
        <f>2.721*J57*G57+VLOOKUP(B57,Summary!$A$32:$B$37,2,0)*I57</f>
        <v>11.390602635058766</v>
      </c>
    </row>
    <row r="58" spans="1:12">
      <c r="A58" s="5" t="s">
        <v>615</v>
      </c>
      <c r="B58" s="5" t="s">
        <v>596</v>
      </c>
      <c r="C58" s="11">
        <v>6172</v>
      </c>
      <c r="D58" s="5" t="str">
        <f t="shared" si="0"/>
        <v>Mixed Shrubs</v>
      </c>
      <c r="E58" s="11" t="s">
        <v>4</v>
      </c>
      <c r="F58" s="12">
        <f t="shared" si="1"/>
        <v>0.60724136328827061</v>
      </c>
      <c r="G58" s="13">
        <f t="shared" si="2"/>
        <v>3.2599314579082571E-2</v>
      </c>
      <c r="H58" s="13">
        <f>HLOOKUP(E58,ROCs!$B$1:$I$17,MATCH(VLOOKUP(C58,HROC,2,0),ROCs!$A$2:$A$17,0)+1,0)</f>
        <v>2.5884593546846281E-2</v>
      </c>
      <c r="I58" s="24">
        <v>16.197316000000001</v>
      </c>
      <c r="J58" s="24">
        <f>VLOOKUP(B58,Summary!$A$32:$C$37,3,0)*H58*I58/12+VLOOKUP(B58,Summary!$A$32:$D$37,4,0)*I58</f>
        <v>3.2192881802584803</v>
      </c>
      <c r="K58" s="6">
        <f t="shared" si="3"/>
        <v>5.3192419309858909</v>
      </c>
      <c r="L58" s="27">
        <f>2.721*J58*G58+VLOOKUP(B58,Summary!$A$32:$B$37,2,0)*I58</f>
        <v>5.6643633482687372</v>
      </c>
    </row>
    <row r="59" spans="1:12">
      <c r="A59" s="5" t="s">
        <v>615</v>
      </c>
      <c r="B59" s="5" t="s">
        <v>596</v>
      </c>
      <c r="C59" s="11">
        <v>6250</v>
      </c>
      <c r="D59" s="5" t="str">
        <f t="shared" si="0"/>
        <v>Hydric Pine Flatwoods</v>
      </c>
      <c r="E59" s="11" t="s">
        <v>4</v>
      </c>
      <c r="F59" s="12">
        <f t="shared" si="1"/>
        <v>0.60724136328827061</v>
      </c>
      <c r="G59" s="13">
        <f t="shared" si="2"/>
        <v>3.2599314579082571E-2</v>
      </c>
      <c r="H59" s="13">
        <f>HLOOKUP(E59,ROCs!$B$1:$I$17,MATCH(VLOOKUP(C59,HROC,2,0),ROCs!$A$2:$A$17,0)+1,0)</f>
        <v>2.5884593546846281E-2</v>
      </c>
      <c r="I59" s="24">
        <v>5.6283899999999996</v>
      </c>
      <c r="J59" s="24">
        <f>VLOOKUP(B59,Summary!$A$32:$C$37,3,0)*H59*I59/12+VLOOKUP(B59,Summary!$A$32:$D$37,4,0)*I59</f>
        <v>1.1186674014932489</v>
      </c>
      <c r="K59" s="6">
        <f t="shared" si="3"/>
        <v>1.8483783419389779</v>
      </c>
      <c r="L59" s="27">
        <f>2.721*J59*G59+VLOOKUP(B59,Summary!$A$32:$B$37,2,0)*I59</f>
        <v>1.9683042564436155</v>
      </c>
    </row>
    <row r="60" spans="1:12">
      <c r="A60" s="5" t="s">
        <v>615</v>
      </c>
      <c r="B60" s="5" t="s">
        <v>596</v>
      </c>
      <c r="C60" s="11">
        <v>6300</v>
      </c>
      <c r="D60" s="5" t="str">
        <f t="shared" si="0"/>
        <v>Wetland Forested Mixed</v>
      </c>
      <c r="E60" s="11" t="s">
        <v>4</v>
      </c>
      <c r="F60" s="12">
        <f t="shared" si="1"/>
        <v>0.60724136328827061</v>
      </c>
      <c r="G60" s="13">
        <f t="shared" si="2"/>
        <v>3.2599314579082571E-2</v>
      </c>
      <c r="H60" s="13">
        <f>HLOOKUP(E60,ROCs!$B$1:$I$17,MATCH(VLOOKUP(C60,HROC,2,0),ROCs!$A$2:$A$17,0)+1,0)</f>
        <v>2.5884593546846281E-2</v>
      </c>
      <c r="I60" s="24">
        <v>28.464583999999999</v>
      </c>
      <c r="J60" s="24">
        <f>VLOOKUP(B60,Summary!$A$32:$C$37,3,0)*H60*I60/12+VLOOKUP(B60,Summary!$A$32:$D$37,4,0)*I60</f>
        <v>5.6574619416682772</v>
      </c>
      <c r="K60" s="6">
        <f t="shared" si="3"/>
        <v>9.3478455789138213</v>
      </c>
      <c r="L60" s="27">
        <f>2.721*J60*G60+VLOOKUP(B60,Summary!$A$32:$B$37,2,0)*I60</f>
        <v>9.954349617758691</v>
      </c>
    </row>
    <row r="61" spans="1:12">
      <c r="A61" s="5" t="s">
        <v>615</v>
      </c>
      <c r="B61" s="5" t="s">
        <v>596</v>
      </c>
      <c r="C61" s="11">
        <v>6410</v>
      </c>
      <c r="D61" s="5" t="str">
        <f t="shared" si="0"/>
        <v>Freshwater Marshes</v>
      </c>
      <c r="E61" s="11" t="s">
        <v>4</v>
      </c>
      <c r="F61" s="12">
        <f t="shared" si="1"/>
        <v>0.60724136328827061</v>
      </c>
      <c r="G61" s="13">
        <f t="shared" si="2"/>
        <v>3.2599314579082571E-2</v>
      </c>
      <c r="H61" s="13">
        <f>HLOOKUP(E61,ROCs!$B$1:$I$17,MATCH(VLOOKUP(C61,HROC,2,0),ROCs!$A$2:$A$17,0)+1,0)</f>
        <v>2.5884593546846281E-2</v>
      </c>
      <c r="I61" s="24">
        <v>0.68328800000000001</v>
      </c>
      <c r="J61" s="24">
        <f>VLOOKUP(B61,Summary!$A$32:$C$37,3,0)*H61*I61/12+VLOOKUP(B61,Summary!$A$32:$D$37,4,0)*I61</f>
        <v>0.13580651153021012</v>
      </c>
      <c r="K61" s="6">
        <f t="shared" si="3"/>
        <v>0.22439360820888402</v>
      </c>
      <c r="L61" s="27">
        <f>2.721*J61*G61+VLOOKUP(B61,Summary!$A$32:$B$37,2,0)*I61</f>
        <v>0.23895264521059223</v>
      </c>
    </row>
    <row r="62" spans="1:12">
      <c r="A62" s="5" t="s">
        <v>615</v>
      </c>
      <c r="B62" s="5" t="s">
        <v>596</v>
      </c>
      <c r="C62" s="11">
        <v>7430</v>
      </c>
      <c r="D62" s="5" t="str">
        <f t="shared" si="0"/>
        <v>Spoil Areas</v>
      </c>
      <c r="E62" s="11" t="s">
        <v>4</v>
      </c>
      <c r="F62" s="12">
        <f t="shared" si="1"/>
        <v>0.70945030562392009</v>
      </c>
      <c r="G62" s="13">
        <f t="shared" si="2"/>
        <v>9.7797943737247719E-2</v>
      </c>
      <c r="H62" s="13">
        <f>HLOOKUP(E62,ROCs!$B$1:$I$17,MATCH(VLOOKUP(C62,HROC,2,0),ROCs!$A$2:$A$17,0)+1,0)</f>
        <v>0.26229721460804234</v>
      </c>
      <c r="I62" s="24">
        <v>16.875347000000001</v>
      </c>
      <c r="J62" s="24">
        <f>VLOOKUP(B62,Summary!$A$32:$C$37,3,0)*H62*I62/12+VLOOKUP(B62,Summary!$A$32:$D$37,4,0)*I62</f>
        <v>21.273756201471137</v>
      </c>
      <c r="K62" s="6">
        <f t="shared" si="3"/>
        <v>41.067162794653605</v>
      </c>
      <c r="L62" s="27">
        <f>2.721*J62*G62+VLOOKUP(B62,Summary!$A$32:$B$37,2,0)*I62</f>
        <v>11.265085248451193</v>
      </c>
    </row>
    <row r="63" spans="1:12">
      <c r="A63" s="5" t="s">
        <v>615</v>
      </c>
      <c r="B63" s="5" t="s">
        <v>596</v>
      </c>
      <c r="C63" s="11">
        <v>8140</v>
      </c>
      <c r="D63" s="5" t="str">
        <f t="shared" si="0"/>
        <v>Roads and Highways</v>
      </c>
      <c r="E63" s="11" t="s">
        <v>4</v>
      </c>
      <c r="F63" s="12">
        <f t="shared" si="1"/>
        <v>0.98601567900273634</v>
      </c>
      <c r="G63" s="13">
        <f t="shared" si="2"/>
        <v>0.14343698414796333</v>
      </c>
      <c r="H63" s="13">
        <f>HLOOKUP(E63,ROCs!$B$1:$I$17,MATCH(VLOOKUP(C63,HROC,2,0),ROCs!$A$2:$A$17,0)+1,0)</f>
        <v>0.44607782879065094</v>
      </c>
      <c r="I63" s="24">
        <v>2.869E-3</v>
      </c>
      <c r="J63" s="24">
        <f>VLOOKUP(B63,Summary!$A$32:$C$37,3,0)*H63*I63/12+VLOOKUP(B63,Summary!$A$32:$D$37,4,0)*I63</f>
        <v>5.9850850805293135E-3</v>
      </c>
      <c r="K63" s="6">
        <f t="shared" si="3"/>
        <v>1.6057676012152512E-2</v>
      </c>
      <c r="L63" s="27">
        <f>2.721*J63*G63+VLOOKUP(B63,Summary!$A$32:$B$37,2,0)*I63</f>
        <v>3.2886683691141418E-3</v>
      </c>
    </row>
    <row r="64" spans="1:12">
      <c r="A64" s="5" t="s">
        <v>615</v>
      </c>
      <c r="B64" s="5" t="s">
        <v>596</v>
      </c>
      <c r="C64" s="11">
        <v>8340</v>
      </c>
      <c r="D64" s="5" t="str">
        <f t="shared" si="0"/>
        <v>Sewage Treatment</v>
      </c>
      <c r="E64" s="11" t="s">
        <v>4</v>
      </c>
      <c r="F64" s="12">
        <f t="shared" si="1"/>
        <v>0.72147488707517293</v>
      </c>
      <c r="G64" s="13">
        <f t="shared" si="2"/>
        <v>0.16951643581122938</v>
      </c>
      <c r="H64" s="13">
        <f>HLOOKUP(E64,ROCs!$B$1:$I$17,MATCH(VLOOKUP(C64,HROC,2,0),ROCs!$A$2:$A$17,0)+1,0)</f>
        <v>0.43140989244743805</v>
      </c>
      <c r="I64" s="24">
        <v>4.1213879999999996</v>
      </c>
      <c r="J64" s="24">
        <f>VLOOKUP(B64,Summary!$A$32:$C$37,3,0)*H64*I64/12+VLOOKUP(B64,Summary!$A$32:$D$37,4,0)*I64</f>
        <v>8.3261883167584454</v>
      </c>
      <c r="K64" s="6">
        <f t="shared" si="3"/>
        <v>16.345416445407391</v>
      </c>
      <c r="L64" s="27">
        <f>2.721*J64*G64+VLOOKUP(B64,Summary!$A$32:$B$37,2,0)*I64</f>
        <v>5.2091197816686901</v>
      </c>
    </row>
    <row r="65" spans="1:12">
      <c r="A65" s="5" t="s">
        <v>615</v>
      </c>
      <c r="B65" s="5" t="s">
        <v>596</v>
      </c>
      <c r="C65" s="11">
        <v>8360</v>
      </c>
      <c r="D65" s="5" t="e">
        <f t="shared" si="0"/>
        <v>#N/A</v>
      </c>
      <c r="E65" s="11" t="s">
        <v>4</v>
      </c>
      <c r="F65" s="12">
        <f t="shared" si="1"/>
        <v>1.4429497741503459</v>
      </c>
      <c r="G65" s="13">
        <f t="shared" si="2"/>
        <v>0.22493527059566973</v>
      </c>
      <c r="H65" s="13">
        <f>HLOOKUP(E65,ROCs!$B$1:$I$17,MATCH(VLOOKUP(C65,HROC,2,0),ROCs!$A$2:$A$17,0)+1,0)</f>
        <v>0.43140989244743805</v>
      </c>
      <c r="I65" s="24">
        <v>0.99336199999999997</v>
      </c>
      <c r="J65" s="24">
        <f>VLOOKUP(B65,Summary!$A$32:$C$37,3,0)*H65*I65/12+VLOOKUP(B65,Summary!$A$32:$D$37,4,0)*I65</f>
        <v>2.0068285438575071</v>
      </c>
      <c r="K65" s="6">
        <f t="shared" si="3"/>
        <v>7.8793433527941454</v>
      </c>
      <c r="L65" s="27">
        <f>2.721*J65*G65+VLOOKUP(B65,Summary!$A$32:$B$37,2,0)*I65</f>
        <v>1.5581527358377609</v>
      </c>
    </row>
    <row r="66" spans="1:12">
      <c r="A66" s="5" t="s">
        <v>615</v>
      </c>
      <c r="B66" s="5" t="s">
        <v>596</v>
      </c>
      <c r="C66" s="11">
        <v>1110</v>
      </c>
      <c r="D66" s="5" t="str">
        <f t="shared" ref="D66:D129" si="4">VLOOKUP(C66,FLUCCS,2,0)</f>
        <v>Fixed Single Family Units</v>
      </c>
      <c r="E66" s="11" t="s">
        <v>591</v>
      </c>
      <c r="F66" s="12">
        <f t="shared" ref="F66:F129" si="5">VLOOKUP(VLOOKUP(C66,HEMC,2,0),EMCN,2,0)</f>
        <v>0.96797880682585713</v>
      </c>
      <c r="G66" s="13">
        <f t="shared" ref="G66:G129" si="6">VLOOKUP(VLOOKUP(C66,HEMC,2,0),EMCP,3,0)</f>
        <v>0.12452938169209543</v>
      </c>
      <c r="H66" s="13">
        <f>HLOOKUP(E66,ROCs!$B$1:$I$17,MATCH(VLOOKUP(C66,HROC,2,0),ROCs!$A$2:$A$17,0)+1,0)</f>
        <v>0.28818180815488864</v>
      </c>
      <c r="I66" s="24">
        <v>4.9726900000000001</v>
      </c>
      <c r="J66" s="24">
        <f>VLOOKUP(B66,Summary!$A$32:$C$37,3,0)*H66*I66/12+VLOOKUP(B66,Summary!$A$32:$D$37,4,0)*I66</f>
        <v>6.8469270833158671</v>
      </c>
      <c r="K66" s="6">
        <f t="shared" ref="K66:K129" si="7">2.721*J66*F66</f>
        <v>18.033918119514862</v>
      </c>
      <c r="L66" s="27">
        <f>2.721*J66*G66+VLOOKUP(B66,Summary!$A$32:$B$37,2,0)*I66</f>
        <v>3.9713738087047403</v>
      </c>
    </row>
    <row r="67" spans="1:12">
      <c r="A67" s="5" t="s">
        <v>615</v>
      </c>
      <c r="B67" s="5" t="s">
        <v>596</v>
      </c>
      <c r="C67" s="11">
        <v>1210</v>
      </c>
      <c r="D67" s="5" t="str">
        <f t="shared" si="4"/>
        <v>Fixed Single Family Units</v>
      </c>
      <c r="E67" s="11" t="s">
        <v>591</v>
      </c>
      <c r="F67" s="12">
        <f t="shared" si="5"/>
        <v>1.2445441802046733</v>
      </c>
      <c r="G67" s="13">
        <f t="shared" si="6"/>
        <v>0.21319951734720002</v>
      </c>
      <c r="H67" s="13">
        <f>HLOOKUP(E67,ROCs!$B$1:$I$17,MATCH(VLOOKUP(C67,HROC,2,0),ROCs!$A$2:$A$17,0)+1,0)</f>
        <v>0.28818180815488864</v>
      </c>
      <c r="I67" s="24">
        <v>605.18462599999998</v>
      </c>
      <c r="J67" s="24">
        <f>VLOOKUP(B67,Summary!$A$32:$C$37,3,0)*H67*I67/12+VLOOKUP(B67,Summary!$A$32:$D$37,4,0)*I67</f>
        <v>833.2823896453998</v>
      </c>
      <c r="K67" s="6">
        <f t="shared" si="7"/>
        <v>2821.8314126691125</v>
      </c>
      <c r="L67" s="27">
        <f>2.721*J67*G67+VLOOKUP(B67,Summary!$A$32:$B$37,2,0)*I67</f>
        <v>684.37002501088739</v>
      </c>
    </row>
    <row r="68" spans="1:12">
      <c r="A68" s="5" t="s">
        <v>615</v>
      </c>
      <c r="B68" s="5" t="s">
        <v>596</v>
      </c>
      <c r="C68" s="11">
        <v>1290</v>
      </c>
      <c r="D68" s="5" t="str">
        <f t="shared" si="4"/>
        <v>Medium Density Under Construction</v>
      </c>
      <c r="E68" s="11" t="s">
        <v>591</v>
      </c>
      <c r="F68" s="12">
        <f t="shared" si="5"/>
        <v>1.2445441802046733</v>
      </c>
      <c r="G68" s="13">
        <f t="shared" si="6"/>
        <v>0.21319951734720002</v>
      </c>
      <c r="H68" s="13">
        <f>HLOOKUP(E68,ROCs!$B$1:$I$17,MATCH(VLOOKUP(C68,HROC,2,0),ROCs!$A$2:$A$17,0)+1,0)</f>
        <v>0.34081381503347608</v>
      </c>
      <c r="I68" s="24">
        <v>39.272084999999997</v>
      </c>
      <c r="J68" s="24">
        <f>VLOOKUP(B68,Summary!$A$32:$C$37,3,0)*H68*I68/12+VLOOKUP(B68,Summary!$A$32:$D$37,4,0)*I68</f>
        <v>63.358106695476515</v>
      </c>
      <c r="K68" s="6">
        <f t="shared" si="7"/>
        <v>214.556191205023</v>
      </c>
      <c r="L68" s="27">
        <f>2.721*J68*G68+VLOOKUP(B68,Summary!$A$32:$B$37,2,0)*I68</f>
        <v>49.796515770595576</v>
      </c>
    </row>
    <row r="69" spans="1:12">
      <c r="A69" s="5" t="s">
        <v>615</v>
      </c>
      <c r="B69" s="5" t="s">
        <v>596</v>
      </c>
      <c r="C69" s="11">
        <v>1310</v>
      </c>
      <c r="D69" s="5" t="str">
        <f t="shared" si="4"/>
        <v>Fixed Single Family Units &lt;Six or more dwelling units per acre&gt;</v>
      </c>
      <c r="E69" s="11" t="s">
        <v>591</v>
      </c>
      <c r="F69" s="12">
        <f t="shared" si="5"/>
        <v>1.2445441802046733</v>
      </c>
      <c r="G69" s="13">
        <f t="shared" si="6"/>
        <v>0.21319951734720002</v>
      </c>
      <c r="H69" s="13">
        <f>HLOOKUP(E69,ROCs!$B$1:$I$17,MATCH(VLOOKUP(C69,HROC,2,0),ROCs!$A$2:$A$17,0)+1,0)</f>
        <v>0.39344582191206351</v>
      </c>
      <c r="I69" s="24">
        <v>129.269958</v>
      </c>
      <c r="J69" s="24">
        <f>VLOOKUP(B69,Summary!$A$32:$C$37,3,0)*H69*I69/12+VLOOKUP(B69,Summary!$A$32:$D$37,4,0)*I69</f>
        <v>239.11283107484761</v>
      </c>
      <c r="K69" s="6">
        <f t="shared" si="7"/>
        <v>809.73281841031053</v>
      </c>
      <c r="L69" s="27">
        <f>2.721*J69*G69+VLOOKUP(B69,Summary!$A$32:$B$37,2,0)*I69</f>
        <v>181.64111157068169</v>
      </c>
    </row>
    <row r="70" spans="1:12">
      <c r="A70" s="5" t="s">
        <v>615</v>
      </c>
      <c r="B70" s="5" t="s">
        <v>596</v>
      </c>
      <c r="C70" s="11">
        <v>1330</v>
      </c>
      <c r="D70" s="5" t="str">
        <f t="shared" si="4"/>
        <v>Multiple Dwelling Units, Low Rise &lt;Two stories or less&gt;</v>
      </c>
      <c r="E70" s="11" t="s">
        <v>591</v>
      </c>
      <c r="F70" s="12">
        <f t="shared" si="5"/>
        <v>1.3948514483453343</v>
      </c>
      <c r="G70" s="13">
        <f t="shared" si="6"/>
        <v>0.33903287162245876</v>
      </c>
      <c r="H70" s="13">
        <f>HLOOKUP(E70,ROCs!$B$1:$I$17,MATCH(VLOOKUP(C70,HROC,2,0),ROCs!$A$2:$A$17,0)+1,0)</f>
        <v>0.39344582191206351</v>
      </c>
      <c r="I70" s="24">
        <v>16.49166</v>
      </c>
      <c r="J70" s="24">
        <f>VLOOKUP(B70,Summary!$A$32:$C$37,3,0)*H70*I70/12+VLOOKUP(B70,Summary!$A$32:$D$37,4,0)*I70</f>
        <v>30.504902861682847</v>
      </c>
      <c r="K70" s="6">
        <f t="shared" si="7"/>
        <v>115.77802739998383</v>
      </c>
      <c r="L70" s="27">
        <f>2.721*J70*G70+VLOOKUP(B70,Summary!$A$32:$B$37,2,0)*I70</f>
        <v>33.617579882778912</v>
      </c>
    </row>
    <row r="71" spans="1:12">
      <c r="A71" s="5" t="s">
        <v>615</v>
      </c>
      <c r="B71" s="5" t="s">
        <v>596</v>
      </c>
      <c r="C71" s="11">
        <v>1390</v>
      </c>
      <c r="D71" s="5" t="str">
        <f t="shared" si="4"/>
        <v>High Density Under Construction</v>
      </c>
      <c r="E71" s="11" t="s">
        <v>591</v>
      </c>
      <c r="F71" s="12">
        <f t="shared" si="5"/>
        <v>1.3948514483453343</v>
      </c>
      <c r="G71" s="13">
        <f t="shared" si="6"/>
        <v>0.33903287162245876</v>
      </c>
      <c r="H71" s="13">
        <f>HLOOKUP(E71,ROCs!$B$1:$I$17,MATCH(VLOOKUP(C71,HROC,2,0),ROCs!$A$2:$A$17,0)+1,0)</f>
        <v>0.39344582191206351</v>
      </c>
      <c r="I71" s="24">
        <v>3.59E-4</v>
      </c>
      <c r="J71" s="24">
        <f>VLOOKUP(B71,Summary!$A$32:$C$37,3,0)*H71*I71/12+VLOOKUP(B71,Summary!$A$32:$D$37,4,0)*I71</f>
        <v>6.6404838126326541E-4</v>
      </c>
      <c r="K71" s="6">
        <f t="shared" si="7"/>
        <v>2.5203231109902947E-3</v>
      </c>
      <c r="L71" s="27">
        <f>2.721*J71*G71+VLOOKUP(B71,Summary!$A$32:$B$37,2,0)*I71</f>
        <v>7.3180693622822883E-4</v>
      </c>
    </row>
    <row r="72" spans="1:12">
      <c r="A72" s="5" t="s">
        <v>615</v>
      </c>
      <c r="B72" s="5" t="s">
        <v>596</v>
      </c>
      <c r="C72" s="11">
        <v>1400</v>
      </c>
      <c r="D72" s="5" t="str">
        <f t="shared" si="4"/>
        <v>Commercial and Services</v>
      </c>
      <c r="E72" s="11" t="s">
        <v>591</v>
      </c>
      <c r="F72" s="12">
        <f t="shared" si="5"/>
        <v>0.70945030562392009</v>
      </c>
      <c r="G72" s="13">
        <f t="shared" si="6"/>
        <v>0.1167055461931156</v>
      </c>
      <c r="H72" s="13">
        <f>HLOOKUP(E72,ROCs!$B$1:$I$17,MATCH(VLOOKUP(C72,HROC,2,0),ROCs!$A$2:$A$17,0)+1,0)</f>
        <v>0.43140989244743805</v>
      </c>
      <c r="I72" s="24">
        <v>24.887594</v>
      </c>
      <c r="J72" s="24">
        <f>VLOOKUP(B72,Summary!$A$32:$C$37,3,0)*H72*I72/12+VLOOKUP(B72,Summary!$A$32:$D$37,4,0)*I72</f>
        <v>50.27888526754279</v>
      </c>
      <c r="K72" s="6">
        <f t="shared" si="7"/>
        <v>97.059078183527518</v>
      </c>
      <c r="L72" s="27">
        <f>2.721*J72*G72+VLOOKUP(B72,Summary!$A$32:$B$37,2,0)*I72</f>
        <v>24.231021846912888</v>
      </c>
    </row>
    <row r="73" spans="1:12">
      <c r="A73" s="5" t="s">
        <v>615</v>
      </c>
      <c r="B73" s="5" t="s">
        <v>596</v>
      </c>
      <c r="C73" s="11">
        <v>1480</v>
      </c>
      <c r="D73" s="5" t="str">
        <f t="shared" si="4"/>
        <v>Cemeteries</v>
      </c>
      <c r="E73" s="11" t="s">
        <v>591</v>
      </c>
      <c r="F73" s="12">
        <f t="shared" si="5"/>
        <v>1.2445441802046733</v>
      </c>
      <c r="G73" s="13">
        <f t="shared" si="6"/>
        <v>0.21319951734720002</v>
      </c>
      <c r="H73" s="13">
        <f>HLOOKUP(E73,ROCs!$B$1:$I$17,MATCH(VLOOKUP(C73,HROC,2,0),ROCs!$A$2:$A$17,0)+1,0)</f>
        <v>0.28818180815488864</v>
      </c>
      <c r="I73" s="24">
        <v>24.877973999999998</v>
      </c>
      <c r="J73" s="24">
        <f>VLOOKUP(B73,Summary!$A$32:$C$37,3,0)*H73*I73/12+VLOOKUP(B73,Summary!$A$32:$D$37,4,0)*I73</f>
        <v>34.254633600451257</v>
      </c>
      <c r="K73" s="6">
        <f t="shared" si="7"/>
        <v>116.00005271245186</v>
      </c>
      <c r="L73" s="27">
        <f>2.721*J73*G73+VLOOKUP(B73,Summary!$A$32:$B$37,2,0)*I73</f>
        <v>28.133133191325001</v>
      </c>
    </row>
    <row r="74" spans="1:12">
      <c r="A74" s="5" t="s">
        <v>615</v>
      </c>
      <c r="B74" s="5" t="s">
        <v>596</v>
      </c>
      <c r="C74" s="11">
        <v>1700</v>
      </c>
      <c r="D74" s="5" t="str">
        <f t="shared" si="4"/>
        <v>Institutional</v>
      </c>
      <c r="E74" s="11" t="s">
        <v>591</v>
      </c>
      <c r="F74" s="12">
        <f t="shared" si="5"/>
        <v>0.96797880682585713</v>
      </c>
      <c r="G74" s="13">
        <f t="shared" si="6"/>
        <v>0.12452938169209543</v>
      </c>
      <c r="H74" s="13">
        <f>HLOOKUP(E74,ROCs!$B$1:$I$17,MATCH(VLOOKUP(C74,HROC,2,0),ROCs!$A$2:$A$17,0)+1,0)</f>
        <v>0.34081381503347608</v>
      </c>
      <c r="I74" s="24">
        <v>5.1162219999999996</v>
      </c>
      <c r="J74" s="24">
        <f>VLOOKUP(B74,Summary!$A$32:$C$37,3,0)*H74*I74/12+VLOOKUP(B74,Summary!$A$32:$D$37,4,0)*I74</f>
        <v>8.2540598329257104</v>
      </c>
      <c r="K74" s="6">
        <f t="shared" si="7"/>
        <v>21.74012332383003</v>
      </c>
      <c r="L74" s="27">
        <f>2.721*J74*G74+VLOOKUP(B74,Summary!$A$32:$B$37,2,0)*I74</f>
        <v>4.4958370254872566</v>
      </c>
    </row>
    <row r="75" spans="1:12">
      <c r="A75" s="5" t="s">
        <v>615</v>
      </c>
      <c r="B75" s="5" t="s">
        <v>596</v>
      </c>
      <c r="C75" s="11">
        <v>1820</v>
      </c>
      <c r="D75" s="5" t="str">
        <f t="shared" si="4"/>
        <v>Golf Courses</v>
      </c>
      <c r="E75" s="11" t="s">
        <v>591</v>
      </c>
      <c r="F75" s="12">
        <f t="shared" si="5"/>
        <v>2.0141173930848577</v>
      </c>
      <c r="G75" s="13">
        <f t="shared" si="6"/>
        <v>0.28687396829592665</v>
      </c>
      <c r="H75" s="13">
        <f>HLOOKUP(E75,ROCs!$B$1:$I$17,MATCH(VLOOKUP(C75,HROC,2,0),ROCs!$A$2:$A$17,0)+1,0)</f>
        <v>0.28904462793978353</v>
      </c>
      <c r="I75" s="24">
        <v>237.18177700000001</v>
      </c>
      <c r="J75" s="24">
        <f>VLOOKUP(B75,Summary!$A$32:$C$37,3,0)*H75*I75/12+VLOOKUP(B75,Summary!$A$32:$D$37,4,0)*I75</f>
        <v>327.49622796941713</v>
      </c>
      <c r="K75" s="6">
        <f t="shared" si="7"/>
        <v>1794.8147249191748</v>
      </c>
      <c r="L75" s="27">
        <f>2.721*J75*G75+VLOOKUP(B75,Summary!$A$32:$B$37,2,0)*I75</f>
        <v>334.40164743514146</v>
      </c>
    </row>
    <row r="76" spans="1:12">
      <c r="A76" s="5" t="s">
        <v>615</v>
      </c>
      <c r="B76" s="5" t="s">
        <v>596</v>
      </c>
      <c r="C76" s="11">
        <v>2110</v>
      </c>
      <c r="D76" s="5" t="str">
        <f t="shared" si="4"/>
        <v>Improved Pastures</v>
      </c>
      <c r="E76" s="11" t="s">
        <v>591</v>
      </c>
      <c r="F76" s="12">
        <f t="shared" si="5"/>
        <v>2.0141173930848577</v>
      </c>
      <c r="G76" s="13">
        <f t="shared" si="6"/>
        <v>0.28687396829592665</v>
      </c>
      <c r="H76" s="13">
        <f>HLOOKUP(E76,ROCs!$B$1:$I$17,MATCH(VLOOKUP(C76,HROC,2,0),ROCs!$A$2:$A$17,0)+1,0)</f>
        <v>0.31492922148662977</v>
      </c>
      <c r="I76" s="24">
        <v>19.661624</v>
      </c>
      <c r="J76" s="24">
        <f>VLOOKUP(B76,Summary!$A$32:$C$37,3,0)*H76*I76/12+VLOOKUP(B76,Summary!$A$32:$D$37,4,0)*I76</f>
        <v>29.434366229942839</v>
      </c>
      <c r="K76" s="6">
        <f t="shared" si="7"/>
        <v>161.31249588956641</v>
      </c>
      <c r="L76" s="27">
        <f>2.721*J76*G76+VLOOKUP(B76,Summary!$A$32:$B$37,2,0)*I76</f>
        <v>29.505228188437695</v>
      </c>
    </row>
    <row r="77" spans="1:12">
      <c r="A77" s="5" t="s">
        <v>615</v>
      </c>
      <c r="B77" s="5" t="s">
        <v>596</v>
      </c>
      <c r="C77" s="11">
        <v>2120</v>
      </c>
      <c r="D77" s="5" t="str">
        <f t="shared" si="4"/>
        <v>Unimproved Pastures</v>
      </c>
      <c r="E77" s="11" t="s">
        <v>591</v>
      </c>
      <c r="F77" s="12">
        <f t="shared" si="5"/>
        <v>1.022089423356495</v>
      </c>
      <c r="G77" s="13">
        <f t="shared" si="6"/>
        <v>0.19559588747449544</v>
      </c>
      <c r="H77" s="13">
        <f>HLOOKUP(E77,ROCs!$B$1:$I$17,MATCH(VLOOKUP(C77,HROC,2,0),ROCs!$A$2:$A$17,0)+1,0)</f>
        <v>0.26229721460804234</v>
      </c>
      <c r="I77" s="24">
        <v>58.355469999999997</v>
      </c>
      <c r="J77" s="24">
        <f>VLOOKUP(B77,Summary!$A$32:$C$37,3,0)*H77*I77/12+VLOOKUP(B77,Summary!$A$32:$D$37,4,0)*I77</f>
        <v>73.565304571352684</v>
      </c>
      <c r="K77" s="6">
        <f t="shared" si="7"/>
        <v>204.59285998091869</v>
      </c>
      <c r="L77" s="27">
        <f>2.721*J77*G77+VLOOKUP(B77,Summary!$A$32:$B$37,2,0)*I77</f>
        <v>58.531343105990857</v>
      </c>
    </row>
    <row r="78" spans="1:12">
      <c r="A78" s="5" t="s">
        <v>615</v>
      </c>
      <c r="B78" s="5" t="s">
        <v>596</v>
      </c>
      <c r="C78" s="11">
        <v>2130</v>
      </c>
      <c r="D78" s="5" t="str">
        <f t="shared" si="4"/>
        <v>Woodland Pastures</v>
      </c>
      <c r="E78" s="11" t="s">
        <v>591</v>
      </c>
      <c r="F78" s="12">
        <f t="shared" si="5"/>
        <v>1.022089423356495</v>
      </c>
      <c r="G78" s="13">
        <f t="shared" si="6"/>
        <v>0.19559588747449544</v>
      </c>
      <c r="H78" s="13">
        <f>HLOOKUP(E78,ROCs!$B$1:$I$17,MATCH(VLOOKUP(C78,HROC,2,0),ROCs!$A$2:$A$17,0)+1,0)</f>
        <v>0.26229721460804234</v>
      </c>
      <c r="I78" s="24">
        <v>2.03166</v>
      </c>
      <c r="J78" s="24">
        <f>VLOOKUP(B78,Summary!$A$32:$C$37,3,0)*H78*I78/12+VLOOKUP(B78,Summary!$A$32:$D$37,4,0)*I78</f>
        <v>2.5611941208842017</v>
      </c>
      <c r="K78" s="6">
        <f t="shared" si="7"/>
        <v>7.1229505975846532</v>
      </c>
      <c r="L78" s="27">
        <f>2.721*J78*G78+VLOOKUP(B78,Summary!$A$32:$B$37,2,0)*I78</f>
        <v>2.0377830653187679</v>
      </c>
    </row>
    <row r="79" spans="1:12">
      <c r="A79" s="5" t="s">
        <v>615</v>
      </c>
      <c r="B79" s="5" t="s">
        <v>596</v>
      </c>
      <c r="C79" s="11">
        <v>2140</v>
      </c>
      <c r="D79" s="5" t="str">
        <f t="shared" si="4"/>
        <v>Row Crops</v>
      </c>
      <c r="E79" s="11" t="s">
        <v>591</v>
      </c>
      <c r="F79" s="12">
        <f t="shared" si="5"/>
        <v>1.7435643104316678</v>
      </c>
      <c r="G79" s="13">
        <f t="shared" si="6"/>
        <v>0.58026779950766982</v>
      </c>
      <c r="H79" s="13">
        <f>HLOOKUP(E79,ROCs!$B$1:$I$17,MATCH(VLOOKUP(C79,HROC,2,0),ROCs!$A$2:$A$17,0)+1,0)</f>
        <v>0.36669840858032232</v>
      </c>
      <c r="I79" s="24">
        <v>1.766203</v>
      </c>
      <c r="J79" s="24">
        <f>VLOOKUP(B79,Summary!$A$32:$C$37,3,0)*H79*I79/12+VLOOKUP(B79,Summary!$A$32:$D$37,4,0)*I79</f>
        <v>3.0547831581154079</v>
      </c>
      <c r="K79" s="6">
        <f t="shared" si="7"/>
        <v>14.492619833316517</v>
      </c>
      <c r="L79" s="27">
        <f>2.721*J79*G79+VLOOKUP(B79,Summary!$A$32:$B$37,2,0)*I79</f>
        <v>5.4097442329156502</v>
      </c>
    </row>
    <row r="80" spans="1:12">
      <c r="A80" s="5" t="s">
        <v>615</v>
      </c>
      <c r="B80" s="5" t="s">
        <v>596</v>
      </c>
      <c r="C80" s="11">
        <v>2540</v>
      </c>
      <c r="D80" s="5" t="str">
        <f t="shared" si="4"/>
        <v>Aquaculture</v>
      </c>
      <c r="E80" s="11" t="s">
        <v>591</v>
      </c>
      <c r="F80" s="12">
        <f t="shared" si="5"/>
        <v>1.6774291124497771</v>
      </c>
      <c r="G80" s="13">
        <f t="shared" si="6"/>
        <v>0.48898971868623858</v>
      </c>
      <c r="H80" s="13">
        <f>HLOOKUP(E80,ROCs!$B$1:$I$17,MATCH(VLOOKUP(C80,HROC,2,0),ROCs!$A$2:$A$17,0)+1,0)</f>
        <v>0.28904462793978353</v>
      </c>
      <c r="I80" s="24">
        <v>3.7778010000000002</v>
      </c>
      <c r="J80" s="24">
        <f>VLOOKUP(B80,Summary!$A$32:$C$37,3,0)*H80*I80/12+VLOOKUP(B80,Summary!$A$32:$D$37,4,0)*I80</f>
        <v>5.2163180205833948</v>
      </c>
      <c r="K80" s="6">
        <f t="shared" si="7"/>
        <v>23.808760088170036</v>
      </c>
      <c r="L80" s="27">
        <f>2.721*J80*G80+VLOOKUP(B80,Summary!$A$32:$B$37,2,0)*I80</f>
        <v>8.1950570427464768</v>
      </c>
    </row>
    <row r="81" spans="1:12">
      <c r="A81" s="5" t="s">
        <v>615</v>
      </c>
      <c r="B81" s="5" t="s">
        <v>596</v>
      </c>
      <c r="C81" s="11">
        <v>3100</v>
      </c>
      <c r="D81" s="5" t="str">
        <f t="shared" si="4"/>
        <v>Herbaceous (Dry Prairie)</v>
      </c>
      <c r="E81" s="11" t="s">
        <v>591</v>
      </c>
      <c r="F81" s="12">
        <f t="shared" si="5"/>
        <v>0.69141343344704065</v>
      </c>
      <c r="G81" s="13">
        <f t="shared" si="6"/>
        <v>3.5859246036990831E-2</v>
      </c>
      <c r="H81" s="13">
        <f>HLOOKUP(E81,ROCs!$B$1:$I$17,MATCH(VLOOKUP(C81,HROC,2,0),ROCs!$A$2:$A$17,0)+1,0)</f>
        <v>0.26229721460804234</v>
      </c>
      <c r="I81" s="24">
        <v>24.567347999999999</v>
      </c>
      <c r="J81" s="24">
        <f>VLOOKUP(B81,Summary!$A$32:$C$37,3,0)*H81*I81/12+VLOOKUP(B81,Summary!$A$32:$D$37,4,0)*I81</f>
        <v>30.970608892883774</v>
      </c>
      <c r="K81" s="6">
        <f t="shared" si="7"/>
        <v>58.266119978192457</v>
      </c>
      <c r="L81" s="27">
        <f>2.721*J81*G81+VLOOKUP(B81,Summary!$A$32:$B$37,2,0)*I81</f>
        <v>11.180218867669211</v>
      </c>
    </row>
    <row r="82" spans="1:12">
      <c r="A82" s="5" t="s">
        <v>615</v>
      </c>
      <c r="B82" s="5" t="s">
        <v>596</v>
      </c>
      <c r="C82" s="11">
        <v>3200</v>
      </c>
      <c r="D82" s="5" t="str">
        <f t="shared" si="4"/>
        <v>Shrub and Brushland</v>
      </c>
      <c r="E82" s="11" t="s">
        <v>591</v>
      </c>
      <c r="F82" s="12">
        <f t="shared" si="5"/>
        <v>0.69141343344704065</v>
      </c>
      <c r="G82" s="13">
        <f t="shared" si="6"/>
        <v>3.5859246036990831E-2</v>
      </c>
      <c r="H82" s="13">
        <f>HLOOKUP(E82,ROCs!$B$1:$I$17,MATCH(VLOOKUP(C82,HROC,2,0),ROCs!$A$2:$A$17,0)+1,0)</f>
        <v>0.26229721460804234</v>
      </c>
      <c r="I82" s="24">
        <v>14.962999999999999</v>
      </c>
      <c r="J82" s="24">
        <f>VLOOKUP(B82,Summary!$A$32:$C$37,3,0)*H82*I82/12+VLOOKUP(B82,Summary!$A$32:$D$37,4,0)*I82</f>
        <v>18.862972953540602</v>
      </c>
      <c r="K82" s="6">
        <f t="shared" si="7"/>
        <v>35.487589186822021</v>
      </c>
      <c r="L82" s="27">
        <f>2.721*J82*G82+VLOOKUP(B82,Summary!$A$32:$B$37,2,0)*I82</f>
        <v>6.8094291218138157</v>
      </c>
    </row>
    <row r="83" spans="1:12">
      <c r="A83" s="5" t="s">
        <v>615</v>
      </c>
      <c r="B83" s="5" t="s">
        <v>596</v>
      </c>
      <c r="C83" s="11">
        <v>4110</v>
      </c>
      <c r="D83" s="5" t="str">
        <f t="shared" si="4"/>
        <v>Pine Flatwoods</v>
      </c>
      <c r="E83" s="11" t="s">
        <v>591</v>
      </c>
      <c r="F83" s="12">
        <f t="shared" si="5"/>
        <v>0.69141343344704065</v>
      </c>
      <c r="G83" s="13">
        <f t="shared" si="6"/>
        <v>3.5859246036990831E-2</v>
      </c>
      <c r="H83" s="13">
        <f>HLOOKUP(E83,ROCs!$B$1:$I$17,MATCH(VLOOKUP(C83,HROC,2,0),ROCs!$A$2:$A$17,0)+1,0)</f>
        <v>0.26229721460804234</v>
      </c>
      <c r="I83" s="24">
        <v>213.47078099999999</v>
      </c>
      <c r="J83" s="24">
        <f>VLOOKUP(B83,Summary!$A$32:$C$37,3,0)*H83*I83/12+VLOOKUP(B83,Summary!$A$32:$D$37,4,0)*I83</f>
        <v>269.11004266351597</v>
      </c>
      <c r="K83" s="6">
        <f t="shared" si="7"/>
        <v>506.28639841729944</v>
      </c>
      <c r="L83" s="27">
        <f>2.721*J83*G83+VLOOKUP(B83,Summary!$A$32:$B$37,2,0)*I83</f>
        <v>97.147240045294353</v>
      </c>
    </row>
    <row r="84" spans="1:12">
      <c r="A84" s="5" t="s">
        <v>615</v>
      </c>
      <c r="B84" s="5" t="s">
        <v>596</v>
      </c>
      <c r="C84" s="11">
        <v>4280</v>
      </c>
      <c r="D84" s="5" t="str">
        <f t="shared" si="4"/>
        <v>Cabbage Palm</v>
      </c>
      <c r="E84" s="11" t="s">
        <v>591</v>
      </c>
      <c r="F84" s="12">
        <f t="shared" si="5"/>
        <v>0.69141343344704065</v>
      </c>
      <c r="G84" s="13">
        <f t="shared" si="6"/>
        <v>3.5859246036990831E-2</v>
      </c>
      <c r="H84" s="13">
        <f>HLOOKUP(E84,ROCs!$B$1:$I$17,MATCH(VLOOKUP(C84,HROC,2,0),ROCs!$A$2:$A$17,0)+1,0)</f>
        <v>0.26229721460804234</v>
      </c>
      <c r="I84" s="24">
        <v>12.327890999999999</v>
      </c>
      <c r="J84" s="24">
        <f>VLOOKUP(B84,Summary!$A$32:$C$37,3,0)*H84*I84/12+VLOOKUP(B84,Summary!$A$32:$D$37,4,0)*I84</f>
        <v>15.541046214475481</v>
      </c>
      <c r="K84" s="6">
        <f t="shared" si="7"/>
        <v>29.237928981348691</v>
      </c>
      <c r="L84" s="27">
        <f>2.721*J84*G84+VLOOKUP(B84,Summary!$A$32:$B$37,2,0)*I84</f>
        <v>5.6102319044273505</v>
      </c>
    </row>
    <row r="85" spans="1:12">
      <c r="A85" s="5" t="s">
        <v>615</v>
      </c>
      <c r="B85" s="5" t="s">
        <v>596</v>
      </c>
      <c r="C85" s="11">
        <v>4340</v>
      </c>
      <c r="D85" s="5" t="str">
        <f t="shared" si="4"/>
        <v>Hardwood - Coniferous Mixed</v>
      </c>
      <c r="E85" s="11" t="s">
        <v>591</v>
      </c>
      <c r="F85" s="12">
        <f t="shared" si="5"/>
        <v>0.69141343344704065</v>
      </c>
      <c r="G85" s="13">
        <f t="shared" si="6"/>
        <v>3.5859246036990831E-2</v>
      </c>
      <c r="H85" s="13">
        <f>HLOOKUP(E85,ROCs!$B$1:$I$17,MATCH(VLOOKUP(C85,HROC,2,0),ROCs!$A$2:$A$17,0)+1,0)</f>
        <v>0.26229721460804234</v>
      </c>
      <c r="I85" s="24">
        <v>0.58074099999999995</v>
      </c>
      <c r="J85" s="24">
        <f>VLOOKUP(B85,Summary!$A$32:$C$37,3,0)*H85*I85/12+VLOOKUP(B85,Summary!$A$32:$D$37,4,0)*I85</f>
        <v>0.73210597981769188</v>
      </c>
      <c r="K85" s="6">
        <f t="shared" si="7"/>
        <v>1.3773373008049328</v>
      </c>
      <c r="L85" s="27">
        <f>2.721*J85*G85+VLOOKUP(B85,Summary!$A$32:$B$37,2,0)*I85</f>
        <v>0.26428621784610556</v>
      </c>
    </row>
    <row r="86" spans="1:12">
      <c r="A86" s="5" t="s">
        <v>615</v>
      </c>
      <c r="B86" s="5" t="s">
        <v>596</v>
      </c>
      <c r="C86" s="11">
        <v>5110</v>
      </c>
      <c r="D86" s="5" t="e">
        <f t="shared" si="4"/>
        <v>#N/A</v>
      </c>
      <c r="E86" s="11" t="s">
        <v>591</v>
      </c>
      <c r="F86" s="12">
        <f t="shared" si="5"/>
        <v>0.50503242095262102</v>
      </c>
      <c r="G86" s="13">
        <f t="shared" si="6"/>
        <v>6.8458560616073402E-2</v>
      </c>
      <c r="H86" s="13">
        <f>HLOOKUP(E86,ROCs!$B$1:$I$17,MATCH(VLOOKUP(C86,HROC,2,0),ROCs!$A$2:$A$17,0)+1,0)</f>
        <v>5.2632006878587441E-2</v>
      </c>
      <c r="I86" s="24">
        <v>1.3697919999999999</v>
      </c>
      <c r="J86" s="24">
        <f>VLOOKUP(B86,Summary!$A$32:$C$37,3,0)*H86*I86/12+VLOOKUP(B86,Summary!$A$32:$D$37,4,0)*I86</f>
        <v>0.43681966495300134</v>
      </c>
      <c r="K86" s="6">
        <f t="shared" si="7"/>
        <v>0.60027462081063254</v>
      </c>
      <c r="L86" s="27">
        <f>2.721*J86*G86+VLOOKUP(B86,Summary!$A$32:$B$37,2,0)*I86</f>
        <v>0.53624934933749235</v>
      </c>
    </row>
    <row r="87" spans="1:12">
      <c r="A87" s="5" t="s">
        <v>615</v>
      </c>
      <c r="B87" s="5" t="s">
        <v>596</v>
      </c>
      <c r="C87" s="11">
        <v>5120</v>
      </c>
      <c r="D87" s="5" t="e">
        <f t="shared" si="4"/>
        <v>#N/A</v>
      </c>
      <c r="E87" s="11" t="s">
        <v>591</v>
      </c>
      <c r="F87" s="12">
        <f t="shared" si="5"/>
        <v>0.50503242095262102</v>
      </c>
      <c r="G87" s="13">
        <f t="shared" si="6"/>
        <v>6.8458560616073402E-2</v>
      </c>
      <c r="H87" s="13">
        <f>HLOOKUP(E87,ROCs!$B$1:$I$17,MATCH(VLOOKUP(C87,HROC,2,0),ROCs!$A$2:$A$17,0)+1,0)</f>
        <v>5.2632006878587441E-2</v>
      </c>
      <c r="I87" s="24">
        <v>0.18926799999999999</v>
      </c>
      <c r="J87" s="24">
        <f>VLOOKUP(B87,Summary!$A$32:$C$37,3,0)*H87*I87/12+VLOOKUP(B87,Summary!$A$32:$D$37,4,0)*I87</f>
        <v>6.0356597458829271E-2</v>
      </c>
      <c r="K87" s="6">
        <f t="shared" si="7"/>
        <v>8.2941626853994477E-2</v>
      </c>
      <c r="L87" s="27">
        <f>2.721*J87*G87+VLOOKUP(B87,Summary!$A$32:$B$37,2,0)*I87</f>
        <v>7.4095075639519364E-2</v>
      </c>
    </row>
    <row r="88" spans="1:12">
      <c r="A88" s="5" t="s">
        <v>615</v>
      </c>
      <c r="B88" s="5" t="s">
        <v>596</v>
      </c>
      <c r="C88" s="11">
        <v>5300</v>
      </c>
      <c r="D88" s="5" t="str">
        <f t="shared" si="4"/>
        <v>Reservoirs</v>
      </c>
      <c r="E88" s="11" t="s">
        <v>591</v>
      </c>
      <c r="F88" s="12">
        <f t="shared" si="5"/>
        <v>0.50503242095262102</v>
      </c>
      <c r="G88" s="13">
        <f t="shared" si="6"/>
        <v>6.8458560616073402E-2</v>
      </c>
      <c r="H88" s="13">
        <f>HLOOKUP(E88,ROCs!$B$1:$I$17,MATCH(VLOOKUP(C88,HROC,2,0),ROCs!$A$2:$A$17,0)+1,0)</f>
        <v>5.2632006878587441E-2</v>
      </c>
      <c r="I88" s="24">
        <v>76.708121000000006</v>
      </c>
      <c r="J88" s="24">
        <f>VLOOKUP(B88,Summary!$A$32:$C$37,3,0)*H88*I88/12+VLOOKUP(B88,Summary!$A$32:$D$37,4,0)*I88</f>
        <v>24.461827572649199</v>
      </c>
      <c r="K88" s="6">
        <f t="shared" si="7"/>
        <v>33.615277535838381</v>
      </c>
      <c r="L88" s="27">
        <f>2.721*J88*G88+VLOOKUP(B88,Summary!$A$32:$B$37,2,0)*I88</f>
        <v>30.029873130483782</v>
      </c>
    </row>
    <row r="89" spans="1:12">
      <c r="A89" s="5" t="s">
        <v>615</v>
      </c>
      <c r="B89" s="5" t="s">
        <v>596</v>
      </c>
      <c r="C89" s="11">
        <v>6120</v>
      </c>
      <c r="D89" s="5" t="str">
        <f t="shared" si="4"/>
        <v>Mangrove Swamps</v>
      </c>
      <c r="E89" s="11" t="s">
        <v>591</v>
      </c>
      <c r="F89" s="12">
        <f t="shared" si="5"/>
        <v>0.60724136328827061</v>
      </c>
      <c r="G89" s="13">
        <f t="shared" si="6"/>
        <v>3.2599314579082571E-2</v>
      </c>
      <c r="H89" s="13">
        <f>HLOOKUP(E89,ROCs!$B$1:$I$17,MATCH(VLOOKUP(C89,HROC,2,0),ROCs!$A$2:$A$17,0)+1,0)</f>
        <v>2.5884593546846281E-2</v>
      </c>
      <c r="I89" s="24">
        <v>15.074678</v>
      </c>
      <c r="J89" s="24">
        <f>VLOOKUP(B89,Summary!$A$32:$C$37,3,0)*H89*I89/12+VLOOKUP(B89,Summary!$A$32:$D$37,4,0)*I89</f>
        <v>2.996158913402847</v>
      </c>
      <c r="K89" s="6">
        <f t="shared" si="7"/>
        <v>4.9505646067354947</v>
      </c>
      <c r="L89" s="27">
        <f>2.721*J89*G89+VLOOKUP(B89,Summary!$A$32:$B$37,2,0)*I89</f>
        <v>5.2717656153743659</v>
      </c>
    </row>
    <row r="90" spans="1:12">
      <c r="A90" s="5" t="s">
        <v>615</v>
      </c>
      <c r="B90" s="5" t="s">
        <v>596</v>
      </c>
      <c r="C90" s="11">
        <v>6170</v>
      </c>
      <c r="D90" s="5" t="str">
        <f t="shared" si="4"/>
        <v>Mixed Wetland Hardwoods</v>
      </c>
      <c r="E90" s="11" t="s">
        <v>591</v>
      </c>
      <c r="F90" s="12">
        <f t="shared" si="5"/>
        <v>0.60724136328827061</v>
      </c>
      <c r="G90" s="13">
        <f t="shared" si="6"/>
        <v>3.2599314579082571E-2</v>
      </c>
      <c r="H90" s="13">
        <f>HLOOKUP(E90,ROCs!$B$1:$I$17,MATCH(VLOOKUP(C90,HROC,2,0),ROCs!$A$2:$A$17,0)+1,0)</f>
        <v>2.5884593546846281E-2</v>
      </c>
      <c r="I90" s="24">
        <v>86.317308999999995</v>
      </c>
      <c r="J90" s="24">
        <f>VLOOKUP(B90,Summary!$A$32:$C$37,3,0)*H90*I90/12+VLOOKUP(B90,Summary!$A$32:$D$37,4,0)*I90</f>
        <v>17.155946862765344</v>
      </c>
      <c r="K90" s="6">
        <f t="shared" si="7"/>
        <v>28.346835327696624</v>
      </c>
      <c r="L90" s="27">
        <f>2.721*J90*G90+VLOOKUP(B90,Summary!$A$32:$B$37,2,0)*I90</f>
        <v>30.186025970030293</v>
      </c>
    </row>
    <row r="91" spans="1:12">
      <c r="A91" s="5" t="s">
        <v>615</v>
      </c>
      <c r="B91" s="5" t="s">
        <v>596</v>
      </c>
      <c r="C91" s="11">
        <v>6172</v>
      </c>
      <c r="D91" s="5" t="str">
        <f t="shared" si="4"/>
        <v>Mixed Shrubs</v>
      </c>
      <c r="E91" s="11" t="s">
        <v>591</v>
      </c>
      <c r="F91" s="12">
        <f t="shared" si="5"/>
        <v>0.60724136328827061</v>
      </c>
      <c r="G91" s="13">
        <f t="shared" si="6"/>
        <v>3.2599314579082571E-2</v>
      </c>
      <c r="H91" s="13">
        <f>HLOOKUP(E91,ROCs!$B$1:$I$17,MATCH(VLOOKUP(C91,HROC,2,0),ROCs!$A$2:$A$17,0)+1,0)</f>
        <v>2.5884593546846281E-2</v>
      </c>
      <c r="I91" s="24">
        <v>32.227576999999997</v>
      </c>
      <c r="J91" s="24">
        <f>VLOOKUP(B91,Summary!$A$32:$C$37,3,0)*H91*I91/12+VLOOKUP(B91,Summary!$A$32:$D$37,4,0)*I91</f>
        <v>6.4053734405422507</v>
      </c>
      <c r="K91" s="6">
        <f t="shared" si="7"/>
        <v>10.583622552802977</v>
      </c>
      <c r="L91" s="27">
        <f>2.721*J91*G91+VLOOKUP(B91,Summary!$A$32:$B$37,2,0)*I91</f>
        <v>11.270305892797827</v>
      </c>
    </row>
    <row r="92" spans="1:12">
      <c r="A92" s="5" t="s">
        <v>615</v>
      </c>
      <c r="B92" s="5" t="s">
        <v>596</v>
      </c>
      <c r="C92" s="11">
        <v>6250</v>
      </c>
      <c r="D92" s="5" t="str">
        <f t="shared" si="4"/>
        <v>Hydric Pine Flatwoods</v>
      </c>
      <c r="E92" s="11" t="s">
        <v>591</v>
      </c>
      <c r="F92" s="12">
        <f t="shared" si="5"/>
        <v>0.60724136328827061</v>
      </c>
      <c r="G92" s="13">
        <f t="shared" si="6"/>
        <v>3.2599314579082571E-2</v>
      </c>
      <c r="H92" s="13">
        <f>HLOOKUP(E92,ROCs!$B$1:$I$17,MATCH(VLOOKUP(C92,HROC,2,0),ROCs!$A$2:$A$17,0)+1,0)</f>
        <v>2.5884593546846281E-2</v>
      </c>
      <c r="I92" s="24">
        <v>1.2127289999999999</v>
      </c>
      <c r="J92" s="24">
        <f>VLOOKUP(B92,Summary!$A$32:$C$37,3,0)*H92*I92/12+VLOOKUP(B92,Summary!$A$32:$D$37,4,0)*I92</f>
        <v>0.24103525149207969</v>
      </c>
      <c r="K92" s="6">
        <f t="shared" si="7"/>
        <v>0.39826344980381861</v>
      </c>
      <c r="L92" s="27">
        <f>2.721*J92*G92+VLOOKUP(B92,Summary!$A$32:$B$37,2,0)*I92</f>
        <v>0.42410345633700031</v>
      </c>
    </row>
    <row r="93" spans="1:12">
      <c r="A93" s="5" t="s">
        <v>615</v>
      </c>
      <c r="B93" s="5" t="s">
        <v>596</v>
      </c>
      <c r="C93" s="11">
        <v>6300</v>
      </c>
      <c r="D93" s="5" t="str">
        <f t="shared" si="4"/>
        <v>Wetland Forested Mixed</v>
      </c>
      <c r="E93" s="11" t="s">
        <v>591</v>
      </c>
      <c r="F93" s="12">
        <f t="shared" si="5"/>
        <v>0.60724136328827061</v>
      </c>
      <c r="G93" s="13">
        <f t="shared" si="6"/>
        <v>3.2599314579082571E-2</v>
      </c>
      <c r="H93" s="13">
        <f>HLOOKUP(E93,ROCs!$B$1:$I$17,MATCH(VLOOKUP(C93,HROC,2,0),ROCs!$A$2:$A$17,0)+1,0)</f>
        <v>2.5884593546846281E-2</v>
      </c>
      <c r="I93" s="24">
        <v>30.741855000000001</v>
      </c>
      <c r="J93" s="24">
        <f>VLOOKUP(B93,Summary!$A$32:$C$37,3,0)*H93*I93/12+VLOOKUP(B93,Summary!$A$32:$D$37,4,0)*I93</f>
        <v>6.1100796231128705</v>
      </c>
      <c r="K93" s="6">
        <f t="shared" si="7"/>
        <v>10.095707471058061</v>
      </c>
      <c r="L93" s="27">
        <f>2.721*J93*G93+VLOOKUP(B93,Summary!$A$32:$B$37,2,0)*I93</f>
        <v>10.750734054937993</v>
      </c>
    </row>
    <row r="94" spans="1:12">
      <c r="A94" s="5" t="s">
        <v>615</v>
      </c>
      <c r="B94" s="5" t="s">
        <v>596</v>
      </c>
      <c r="C94" s="11">
        <v>6410</v>
      </c>
      <c r="D94" s="5" t="str">
        <f t="shared" si="4"/>
        <v>Freshwater Marshes</v>
      </c>
      <c r="E94" s="11" t="s">
        <v>591</v>
      </c>
      <c r="F94" s="12">
        <f t="shared" si="5"/>
        <v>0.60724136328827061</v>
      </c>
      <c r="G94" s="13">
        <f t="shared" si="6"/>
        <v>3.2599314579082571E-2</v>
      </c>
      <c r="H94" s="13">
        <f>HLOOKUP(E94,ROCs!$B$1:$I$17,MATCH(VLOOKUP(C94,HROC,2,0),ROCs!$A$2:$A$17,0)+1,0)</f>
        <v>2.5884593546846281E-2</v>
      </c>
      <c r="I94" s="24">
        <v>43.097374000000002</v>
      </c>
      <c r="J94" s="24">
        <f>VLOOKUP(B94,Summary!$A$32:$C$37,3,0)*H94*I94/12+VLOOKUP(B94,Summary!$A$32:$D$37,4,0)*I94</f>
        <v>8.5657936610225516</v>
      </c>
      <c r="K94" s="6">
        <f t="shared" si="7"/>
        <v>14.153292983614147</v>
      </c>
      <c r="L94" s="27">
        <f>2.721*J94*G94+VLOOKUP(B94,Summary!$A$32:$B$37,2,0)*I94</f>
        <v>15.071582581473994</v>
      </c>
    </row>
    <row r="95" spans="1:12">
      <c r="A95" s="5" t="s">
        <v>615</v>
      </c>
      <c r="B95" s="5" t="s">
        <v>596</v>
      </c>
      <c r="C95" s="11">
        <v>7430</v>
      </c>
      <c r="D95" s="5" t="str">
        <f t="shared" si="4"/>
        <v>Spoil Areas</v>
      </c>
      <c r="E95" s="11" t="s">
        <v>591</v>
      </c>
      <c r="F95" s="12">
        <f t="shared" si="5"/>
        <v>0.70945030562392009</v>
      </c>
      <c r="G95" s="13">
        <f t="shared" si="6"/>
        <v>9.7797943737247719E-2</v>
      </c>
      <c r="H95" s="13">
        <f>HLOOKUP(E95,ROCs!$B$1:$I$17,MATCH(VLOOKUP(C95,HROC,2,0),ROCs!$A$2:$A$17,0)+1,0)</f>
        <v>0.26229721460804234</v>
      </c>
      <c r="I95" s="24">
        <v>1.0886439999999999</v>
      </c>
      <c r="J95" s="24">
        <f>VLOOKUP(B95,Summary!$A$32:$C$37,3,0)*H95*I95/12+VLOOKUP(B95,Summary!$A$32:$D$37,4,0)*I95</f>
        <v>1.3723893823454025</v>
      </c>
      <c r="K95" s="6">
        <f t="shared" si="7"/>
        <v>2.6492800635994551</v>
      </c>
      <c r="L95" s="27">
        <f>2.721*J95*G95+VLOOKUP(B95,Summary!$A$32:$B$37,2,0)*I95</f>
        <v>0.72672090625543273</v>
      </c>
    </row>
    <row r="96" spans="1:12">
      <c r="A96" s="5" t="s">
        <v>615</v>
      </c>
      <c r="B96" s="5" t="s">
        <v>596</v>
      </c>
      <c r="C96" s="11">
        <v>8140</v>
      </c>
      <c r="D96" s="5" t="str">
        <f t="shared" si="4"/>
        <v>Roads and Highways</v>
      </c>
      <c r="E96" s="11" t="s">
        <v>591</v>
      </c>
      <c r="F96" s="12">
        <f t="shared" si="5"/>
        <v>0.98601567900273634</v>
      </c>
      <c r="G96" s="13">
        <f t="shared" si="6"/>
        <v>0.14343698414796333</v>
      </c>
      <c r="H96" s="13">
        <f>HLOOKUP(E96,ROCs!$B$1:$I$17,MATCH(VLOOKUP(C96,HROC,2,0),ROCs!$A$2:$A$17,0)+1,0)</f>
        <v>0.44607782879065094</v>
      </c>
      <c r="I96" s="24">
        <v>4.7819999999999998E-3</v>
      </c>
      <c r="J96" s="24">
        <f>VLOOKUP(B96,Summary!$A$32:$C$37,3,0)*H96*I96/12+VLOOKUP(B96,Summary!$A$32:$D$37,4,0)*I96</f>
        <v>9.9758371750056397E-3</v>
      </c>
      <c r="K96" s="6">
        <f t="shared" si="7"/>
        <v>2.6764659006662011E-2</v>
      </c>
      <c r="L96" s="27">
        <f>2.721*J96*G96+VLOOKUP(B96,Summary!$A$32:$B$37,2,0)*I96</f>
        <v>5.4814960408169494E-3</v>
      </c>
    </row>
    <row r="97" spans="1:12">
      <c r="A97" s="5" t="s">
        <v>615</v>
      </c>
      <c r="B97" s="5" t="s">
        <v>596</v>
      </c>
      <c r="C97" s="11">
        <v>8340</v>
      </c>
      <c r="D97" s="5" t="str">
        <f t="shared" si="4"/>
        <v>Sewage Treatment</v>
      </c>
      <c r="E97" s="11" t="s">
        <v>591</v>
      </c>
      <c r="F97" s="12">
        <f t="shared" si="5"/>
        <v>0.72147488707517293</v>
      </c>
      <c r="G97" s="13">
        <f t="shared" si="6"/>
        <v>0.16951643581122938</v>
      </c>
      <c r="H97" s="13">
        <f>HLOOKUP(E97,ROCs!$B$1:$I$17,MATCH(VLOOKUP(C97,HROC,2,0),ROCs!$A$2:$A$17,0)+1,0)</f>
        <v>0.43140989244743805</v>
      </c>
      <c r="I97" s="24">
        <v>0.10685799999999999</v>
      </c>
      <c r="J97" s="24">
        <f>VLOOKUP(B97,Summary!$A$32:$C$37,3,0)*H97*I97/12+VLOOKUP(B97,Summary!$A$32:$D$37,4,0)*I97</f>
        <v>0.21587868726559453</v>
      </c>
      <c r="K97" s="6">
        <f t="shared" si="7"/>
        <v>0.42379861117743428</v>
      </c>
      <c r="L97" s="27">
        <f>2.721*J97*G97+VLOOKUP(B97,Summary!$A$32:$B$37,2,0)*I97</f>
        <v>0.13506035384912873</v>
      </c>
    </row>
    <row r="98" spans="1:12">
      <c r="A98" s="5" t="s">
        <v>615</v>
      </c>
      <c r="B98" s="5" t="s">
        <v>596</v>
      </c>
      <c r="C98" s="11">
        <v>1110</v>
      </c>
      <c r="D98" s="5" t="str">
        <f t="shared" si="4"/>
        <v>Fixed Single Family Units</v>
      </c>
      <c r="E98" s="11" t="s">
        <v>593</v>
      </c>
      <c r="F98" s="12">
        <f t="shared" si="5"/>
        <v>0.96797880682585713</v>
      </c>
      <c r="G98" s="13">
        <f t="shared" si="6"/>
        <v>0.12452938169209543</v>
      </c>
      <c r="H98" s="13">
        <f>HLOOKUP(E98,ROCs!$B$1:$I$17,MATCH(VLOOKUP(C98,HROC,2,0),ROCs!$A$2:$A$17,0)+1,0)</f>
        <v>0.28818180815488864</v>
      </c>
      <c r="I98" s="24">
        <v>132.893339</v>
      </c>
      <c r="J98" s="24">
        <f>VLOOKUP(B98,Summary!$A$32:$C$37,3,0)*H98*I98/12+VLOOKUP(B98,Summary!$A$32:$D$37,4,0)*I98</f>
        <v>182.98164614954413</v>
      </c>
      <c r="K98" s="6">
        <f t="shared" si="7"/>
        <v>481.94992934506894</v>
      </c>
      <c r="L98" s="27">
        <f>2.721*J98*G98+VLOOKUP(B98,Summary!$A$32:$B$37,2,0)*I98</f>
        <v>106.13352649288819</v>
      </c>
    </row>
    <row r="99" spans="1:12">
      <c r="A99" s="5" t="s">
        <v>615</v>
      </c>
      <c r="B99" s="5" t="s">
        <v>596</v>
      </c>
      <c r="C99" s="11">
        <v>1210</v>
      </c>
      <c r="D99" s="5" t="str">
        <f t="shared" si="4"/>
        <v>Fixed Single Family Units</v>
      </c>
      <c r="E99" s="11" t="s">
        <v>593</v>
      </c>
      <c r="F99" s="12">
        <f t="shared" si="5"/>
        <v>1.2445441802046733</v>
      </c>
      <c r="G99" s="13">
        <f t="shared" si="6"/>
        <v>0.21319951734720002</v>
      </c>
      <c r="H99" s="13">
        <f>HLOOKUP(E99,ROCs!$B$1:$I$17,MATCH(VLOOKUP(C99,HROC,2,0),ROCs!$A$2:$A$17,0)+1,0)</f>
        <v>0.28818180815488864</v>
      </c>
      <c r="I99" s="24">
        <v>536.33951500000001</v>
      </c>
      <c r="J99" s="24">
        <f>VLOOKUP(B99,Summary!$A$32:$C$37,3,0)*H99*I99/12+VLOOKUP(B99,Summary!$A$32:$D$37,4,0)*I99</f>
        <v>738.48913789236758</v>
      </c>
      <c r="K99" s="6">
        <f t="shared" si="7"/>
        <v>2500.8230980453186</v>
      </c>
      <c r="L99" s="27">
        <f>2.721*J99*G99+VLOOKUP(B99,Summary!$A$32:$B$37,2,0)*I99</f>
        <v>606.51687357120227</v>
      </c>
    </row>
    <row r="100" spans="1:12">
      <c r="A100" s="5" t="s">
        <v>615</v>
      </c>
      <c r="B100" s="5" t="s">
        <v>596</v>
      </c>
      <c r="C100" s="11">
        <v>1290</v>
      </c>
      <c r="D100" s="5" t="str">
        <f t="shared" si="4"/>
        <v>Medium Density Under Construction</v>
      </c>
      <c r="E100" s="11" t="s">
        <v>593</v>
      </c>
      <c r="F100" s="12">
        <f t="shared" si="5"/>
        <v>1.2445441802046733</v>
      </c>
      <c r="G100" s="13">
        <f t="shared" si="6"/>
        <v>0.21319951734720002</v>
      </c>
      <c r="H100" s="13">
        <f>HLOOKUP(E100,ROCs!$B$1:$I$17,MATCH(VLOOKUP(C100,HROC,2,0),ROCs!$A$2:$A$17,0)+1,0)</f>
        <v>0.34081381503347608</v>
      </c>
      <c r="I100" s="24">
        <v>12.923851000000001</v>
      </c>
      <c r="J100" s="24">
        <f>VLOOKUP(B100,Summary!$A$32:$C$37,3,0)*H100*I100/12+VLOOKUP(B100,Summary!$A$32:$D$37,4,0)*I100</f>
        <v>20.850197553158715</v>
      </c>
      <c r="K100" s="6">
        <f t="shared" si="7"/>
        <v>70.607207288872715</v>
      </c>
      <c r="L100" s="27">
        <f>2.721*J100*G100+VLOOKUP(B100,Summary!$A$32:$B$37,2,0)*I100</f>
        <v>16.387282471463571</v>
      </c>
    </row>
    <row r="101" spans="1:12">
      <c r="A101" s="5" t="s">
        <v>615</v>
      </c>
      <c r="B101" s="5" t="s">
        <v>596</v>
      </c>
      <c r="C101" s="11">
        <v>1310</v>
      </c>
      <c r="D101" s="5" t="str">
        <f t="shared" si="4"/>
        <v>Fixed Single Family Units &lt;Six or more dwelling units per acre&gt;</v>
      </c>
      <c r="E101" s="11" t="s">
        <v>593</v>
      </c>
      <c r="F101" s="12">
        <f t="shared" si="5"/>
        <v>1.2445441802046733</v>
      </c>
      <c r="G101" s="13">
        <f t="shared" si="6"/>
        <v>0.21319951734720002</v>
      </c>
      <c r="H101" s="13">
        <f>HLOOKUP(E101,ROCs!$B$1:$I$17,MATCH(VLOOKUP(C101,HROC,2,0),ROCs!$A$2:$A$17,0)+1,0)</f>
        <v>0.39344582191206351</v>
      </c>
      <c r="I101" s="24">
        <v>340.60154799999998</v>
      </c>
      <c r="J101" s="24">
        <f>VLOOKUP(B101,Summary!$A$32:$C$37,3,0)*H101*I101/12+VLOOKUP(B101,Summary!$A$32:$D$37,4,0)*I101</f>
        <v>630.0164529391709</v>
      </c>
      <c r="K101" s="6">
        <f t="shared" si="7"/>
        <v>2133.4906863430301</v>
      </c>
      <c r="L101" s="27">
        <f>2.721*J101*G101+VLOOKUP(B101,Summary!$A$32:$B$37,2,0)*I101</f>
        <v>478.58949394425343</v>
      </c>
    </row>
    <row r="102" spans="1:12">
      <c r="A102" s="5" t="s">
        <v>615</v>
      </c>
      <c r="B102" s="5" t="s">
        <v>596</v>
      </c>
      <c r="C102" s="11">
        <v>1330</v>
      </c>
      <c r="D102" s="5" t="str">
        <f t="shared" si="4"/>
        <v>Multiple Dwelling Units, Low Rise &lt;Two stories or less&gt;</v>
      </c>
      <c r="E102" s="11" t="s">
        <v>593</v>
      </c>
      <c r="F102" s="12">
        <f t="shared" si="5"/>
        <v>1.3948514483453343</v>
      </c>
      <c r="G102" s="13">
        <f t="shared" si="6"/>
        <v>0.33903287162245876</v>
      </c>
      <c r="H102" s="13">
        <f>HLOOKUP(E102,ROCs!$B$1:$I$17,MATCH(VLOOKUP(C102,HROC,2,0),ROCs!$A$2:$A$17,0)+1,0)</f>
        <v>0.39344582191206351</v>
      </c>
      <c r="I102" s="24">
        <v>277.772785</v>
      </c>
      <c r="J102" s="24">
        <f>VLOOKUP(B102,Summary!$A$32:$C$37,3,0)*H102*I102/12+VLOOKUP(B102,Summary!$A$32:$D$37,4,0)*I102</f>
        <v>513.80102573325632</v>
      </c>
      <c r="K102" s="6">
        <f t="shared" si="7"/>
        <v>1950.0756814474598</v>
      </c>
      <c r="L102" s="27">
        <f>2.721*J102*G102+VLOOKUP(B102,Summary!$A$32:$B$37,2,0)*I102</f>
        <v>566.22855364465875</v>
      </c>
    </row>
    <row r="103" spans="1:12">
      <c r="A103" s="5" t="s">
        <v>615</v>
      </c>
      <c r="B103" s="5" t="s">
        <v>596</v>
      </c>
      <c r="C103" s="11">
        <v>1390</v>
      </c>
      <c r="D103" s="5" t="str">
        <f t="shared" si="4"/>
        <v>High Density Under Construction</v>
      </c>
      <c r="E103" s="11" t="s">
        <v>593</v>
      </c>
      <c r="F103" s="12">
        <f t="shared" si="5"/>
        <v>1.3948514483453343</v>
      </c>
      <c r="G103" s="13">
        <f t="shared" si="6"/>
        <v>0.33903287162245876</v>
      </c>
      <c r="H103" s="13">
        <f>HLOOKUP(E103,ROCs!$B$1:$I$17,MATCH(VLOOKUP(C103,HROC,2,0),ROCs!$A$2:$A$17,0)+1,0)</f>
        <v>0.39344582191206351</v>
      </c>
      <c r="I103" s="24">
        <v>32.343434000000002</v>
      </c>
      <c r="J103" s="24">
        <f>VLOOKUP(B103,Summary!$A$32:$C$37,3,0)*H103*I103/12+VLOOKUP(B103,Summary!$A$32:$D$37,4,0)*I103</f>
        <v>59.826197749847523</v>
      </c>
      <c r="K103" s="6">
        <f t="shared" si="7"/>
        <v>227.06379999718459</v>
      </c>
      <c r="L103" s="27">
        <f>2.721*J103*G103+VLOOKUP(B103,Summary!$A$32:$B$37,2,0)*I103</f>
        <v>65.930778113203147</v>
      </c>
    </row>
    <row r="104" spans="1:12">
      <c r="A104" s="5" t="s">
        <v>615</v>
      </c>
      <c r="B104" s="5" t="s">
        <v>596</v>
      </c>
      <c r="C104" s="11">
        <v>1400</v>
      </c>
      <c r="D104" s="5" t="str">
        <f t="shared" si="4"/>
        <v>Commercial and Services</v>
      </c>
      <c r="E104" s="11" t="s">
        <v>593</v>
      </c>
      <c r="F104" s="12">
        <f t="shared" si="5"/>
        <v>0.70945030562392009</v>
      </c>
      <c r="G104" s="13">
        <f t="shared" si="6"/>
        <v>0.1167055461931156</v>
      </c>
      <c r="H104" s="13">
        <f>HLOOKUP(E104,ROCs!$B$1:$I$17,MATCH(VLOOKUP(C104,HROC,2,0),ROCs!$A$2:$A$17,0)+1,0)</f>
        <v>0.43140989244743805</v>
      </c>
      <c r="I104" s="24">
        <v>65.096326000000005</v>
      </c>
      <c r="J104" s="24">
        <f>VLOOKUP(B104,Summary!$A$32:$C$37,3,0)*H104*I104/12+VLOOKUP(B104,Summary!$A$32:$D$37,4,0)*I104</f>
        <v>131.51012935571686</v>
      </c>
      <c r="K104" s="6">
        <f t="shared" si="7"/>
        <v>253.86903188369251</v>
      </c>
      <c r="L104" s="27">
        <f>2.721*J104*G104+VLOOKUP(B104,Summary!$A$32:$B$37,2,0)*I104</f>
        <v>63.378987035057044</v>
      </c>
    </row>
    <row r="105" spans="1:12">
      <c r="A105" s="5" t="s">
        <v>615</v>
      </c>
      <c r="B105" s="5" t="s">
        <v>596</v>
      </c>
      <c r="C105" s="11">
        <v>1411</v>
      </c>
      <c r="D105" s="5" t="str">
        <f t="shared" si="4"/>
        <v>Shopping Centers (Plazas, Malls)</v>
      </c>
      <c r="E105" s="11" t="s">
        <v>593</v>
      </c>
      <c r="F105" s="12">
        <f t="shared" si="5"/>
        <v>1.4429497741503459</v>
      </c>
      <c r="G105" s="13">
        <f t="shared" si="6"/>
        <v>0.22493527059566973</v>
      </c>
      <c r="H105" s="13">
        <f>HLOOKUP(E105,ROCs!$B$1:$I$17,MATCH(VLOOKUP(C105,HROC,2,0),ROCs!$A$2:$A$17,0)+1,0)</f>
        <v>0.43140989244743805</v>
      </c>
      <c r="I105" s="24">
        <v>39.334156999999998</v>
      </c>
      <c r="J105" s="24">
        <f>VLOOKUP(B105,Summary!$A$32:$C$37,3,0)*H105*I105/12+VLOOKUP(B105,Summary!$A$32:$D$37,4,0)*I105</f>
        <v>79.464393661296256</v>
      </c>
      <c r="K105" s="6">
        <f t="shared" si="7"/>
        <v>311.99837370033413</v>
      </c>
      <c r="L105" s="27">
        <f>2.721*J105*G105+VLOOKUP(B105,Summary!$A$32:$B$37,2,0)*I105</f>
        <v>61.698176839281167</v>
      </c>
    </row>
    <row r="106" spans="1:12">
      <c r="A106" s="5" t="s">
        <v>615</v>
      </c>
      <c r="B106" s="5" t="s">
        <v>596</v>
      </c>
      <c r="C106" s="11">
        <v>1480</v>
      </c>
      <c r="D106" s="5" t="str">
        <f t="shared" si="4"/>
        <v>Cemeteries</v>
      </c>
      <c r="E106" s="11" t="s">
        <v>593</v>
      </c>
      <c r="F106" s="12">
        <f t="shared" si="5"/>
        <v>1.2445441802046733</v>
      </c>
      <c r="G106" s="13">
        <f t="shared" si="6"/>
        <v>0.21319951734720002</v>
      </c>
      <c r="H106" s="13">
        <f>HLOOKUP(E106,ROCs!$B$1:$I$17,MATCH(VLOOKUP(C106,HROC,2,0),ROCs!$A$2:$A$17,0)+1,0)</f>
        <v>0.28818180815488864</v>
      </c>
      <c r="I106" s="24">
        <v>4.6679649999999997</v>
      </c>
      <c r="J106" s="24">
        <f>VLOOKUP(B106,Summary!$A$32:$C$37,3,0)*H106*I106/12+VLOOKUP(B106,Summary!$A$32:$D$37,4,0)*I106</f>
        <v>6.4273493788011224</v>
      </c>
      <c r="K106" s="6">
        <f t="shared" si="7"/>
        <v>21.765606237062574</v>
      </c>
      <c r="L106" s="27">
        <f>2.721*J106*G106+VLOOKUP(B106,Summary!$A$32:$B$37,2,0)*I106</f>
        <v>5.2787450086346839</v>
      </c>
    </row>
    <row r="107" spans="1:12">
      <c r="A107" s="5" t="s">
        <v>615</v>
      </c>
      <c r="B107" s="5" t="s">
        <v>596</v>
      </c>
      <c r="C107" s="11">
        <v>1550</v>
      </c>
      <c r="D107" s="5" t="str">
        <f t="shared" si="4"/>
        <v>Other Light Industrial</v>
      </c>
      <c r="E107" s="11" t="s">
        <v>593</v>
      </c>
      <c r="F107" s="12">
        <f t="shared" si="5"/>
        <v>0.72147488707517293</v>
      </c>
      <c r="G107" s="13">
        <f t="shared" si="6"/>
        <v>0.16951643581122938</v>
      </c>
      <c r="H107" s="13">
        <f>HLOOKUP(E107,ROCs!$B$1:$I$17,MATCH(VLOOKUP(C107,HROC,2,0),ROCs!$A$2:$A$17,0)+1,0)</f>
        <v>0.34081381503347608</v>
      </c>
      <c r="I107" s="24">
        <v>122.396174</v>
      </c>
      <c r="J107" s="24">
        <f>VLOOKUP(B107,Summary!$A$32:$C$37,3,0)*H107*I107/12+VLOOKUP(B107,Summary!$A$32:$D$37,4,0)*I107</f>
        <v>197.46315611738237</v>
      </c>
      <c r="K107" s="6">
        <f t="shared" si="7"/>
        <v>387.64647117898556</v>
      </c>
      <c r="L107" s="27">
        <f>2.721*J107*G107+VLOOKUP(B107,Summary!$A$32:$B$37,2,0)*I107</f>
        <v>131.72602820752607</v>
      </c>
    </row>
    <row r="108" spans="1:12">
      <c r="A108" s="5" t="s">
        <v>615</v>
      </c>
      <c r="B108" s="5" t="s">
        <v>596</v>
      </c>
      <c r="C108" s="11">
        <v>1700</v>
      </c>
      <c r="D108" s="5" t="str">
        <f t="shared" si="4"/>
        <v>Institutional</v>
      </c>
      <c r="E108" s="11" t="s">
        <v>593</v>
      </c>
      <c r="F108" s="12">
        <f t="shared" si="5"/>
        <v>0.96797880682585713</v>
      </c>
      <c r="G108" s="13">
        <f t="shared" si="6"/>
        <v>0.12452938169209543</v>
      </c>
      <c r="H108" s="13">
        <f>HLOOKUP(E108,ROCs!$B$1:$I$17,MATCH(VLOOKUP(C108,HROC,2,0),ROCs!$A$2:$A$17,0)+1,0)</f>
        <v>0.34081381503347608</v>
      </c>
      <c r="I108" s="24">
        <v>26.042123</v>
      </c>
      <c r="J108" s="24">
        <f>VLOOKUP(B108,Summary!$A$32:$C$37,3,0)*H108*I108/12+VLOOKUP(B108,Summary!$A$32:$D$37,4,0)*I108</f>
        <v>42.014056743122325</v>
      </c>
      <c r="K108" s="6">
        <f t="shared" si="7"/>
        <v>110.65957764036634</v>
      </c>
      <c r="L108" s="27">
        <f>2.721*J108*G108+VLOOKUP(B108,Summary!$A$32:$B$37,2,0)*I108</f>
        <v>22.884296421401036</v>
      </c>
    </row>
    <row r="109" spans="1:12">
      <c r="A109" s="5" t="s">
        <v>615</v>
      </c>
      <c r="B109" s="5" t="s">
        <v>596</v>
      </c>
      <c r="C109" s="11">
        <v>1710</v>
      </c>
      <c r="D109" s="5" t="str">
        <f t="shared" si="4"/>
        <v>Educational Facilities</v>
      </c>
      <c r="E109" s="11" t="s">
        <v>593</v>
      </c>
      <c r="F109" s="12">
        <f t="shared" si="5"/>
        <v>0.96797880682585713</v>
      </c>
      <c r="G109" s="13">
        <f t="shared" si="6"/>
        <v>0.12452938169209543</v>
      </c>
      <c r="H109" s="13">
        <f>HLOOKUP(E109,ROCs!$B$1:$I$17,MATCH(VLOOKUP(C109,HROC,2,0),ROCs!$A$2:$A$17,0)+1,0)</f>
        <v>0.34081381503347608</v>
      </c>
      <c r="I109" s="24">
        <v>33.901496000000002</v>
      </c>
      <c r="J109" s="24">
        <f>VLOOKUP(B109,Summary!$A$32:$C$37,3,0)*H109*I109/12+VLOOKUP(B109,Summary!$A$32:$D$37,4,0)*I109</f>
        <v>54.693673654054038</v>
      </c>
      <c r="K109" s="6">
        <f t="shared" si="7"/>
        <v>144.05604446060599</v>
      </c>
      <c r="L109" s="27">
        <f>2.721*J109*G109+VLOOKUP(B109,Summary!$A$32:$B$37,2,0)*I109</f>
        <v>29.790654302375486</v>
      </c>
    </row>
    <row r="110" spans="1:12">
      <c r="A110" s="5" t="s">
        <v>615</v>
      </c>
      <c r="B110" s="5" t="s">
        <v>596</v>
      </c>
      <c r="C110" s="11">
        <v>1800</v>
      </c>
      <c r="D110" s="5" t="str">
        <f t="shared" si="4"/>
        <v>Recreational</v>
      </c>
      <c r="E110" s="11" t="s">
        <v>593</v>
      </c>
      <c r="F110" s="12">
        <f t="shared" si="5"/>
        <v>1.2445441802046733</v>
      </c>
      <c r="G110" s="13">
        <f t="shared" si="6"/>
        <v>0.21319951734720002</v>
      </c>
      <c r="H110" s="13">
        <f>HLOOKUP(E110,ROCs!$B$1:$I$17,MATCH(VLOOKUP(C110,HROC,2,0),ROCs!$A$2:$A$17,0)+1,0)</f>
        <v>0.28904462793978353</v>
      </c>
      <c r="I110" s="24">
        <v>11.593302</v>
      </c>
      <c r="J110" s="24">
        <f>VLOOKUP(B110,Summary!$A$32:$C$37,3,0)*H110*I110/12+VLOOKUP(B110,Summary!$A$32:$D$37,4,0)*I110</f>
        <v>16.007817812707845</v>
      </c>
      <c r="K110" s="6">
        <f t="shared" si="7"/>
        <v>54.208949707200311</v>
      </c>
      <c r="L110" s="27">
        <f>2.721*J110*G110+VLOOKUP(B110,Summary!$A$32:$B$37,2,0)*I110</f>
        <v>13.136292426064886</v>
      </c>
    </row>
    <row r="111" spans="1:12">
      <c r="A111" s="5" t="s">
        <v>615</v>
      </c>
      <c r="B111" s="5" t="s">
        <v>596</v>
      </c>
      <c r="C111" s="11">
        <v>1820</v>
      </c>
      <c r="D111" s="5" t="str">
        <f t="shared" si="4"/>
        <v>Golf Courses</v>
      </c>
      <c r="E111" s="11" t="s">
        <v>593</v>
      </c>
      <c r="F111" s="12">
        <f t="shared" si="5"/>
        <v>2.0141173930848577</v>
      </c>
      <c r="G111" s="13">
        <f t="shared" si="6"/>
        <v>0.28687396829592665</v>
      </c>
      <c r="H111" s="13">
        <f>HLOOKUP(E111,ROCs!$B$1:$I$17,MATCH(VLOOKUP(C111,HROC,2,0),ROCs!$A$2:$A$17,0)+1,0)</f>
        <v>0.28904462793978353</v>
      </c>
      <c r="I111" s="24">
        <v>443.5718</v>
      </c>
      <c r="J111" s="24">
        <f>VLOOKUP(B111,Summary!$A$32:$C$37,3,0)*H111*I111/12+VLOOKUP(B111,Summary!$A$32:$D$37,4,0)*I111</f>
        <v>612.47576930669811</v>
      </c>
      <c r="K111" s="6">
        <f t="shared" si="7"/>
        <v>3356.6204295657303</v>
      </c>
      <c r="L111" s="27">
        <f>2.721*J111*G111+VLOOKUP(B111,Summary!$A$32:$B$37,2,0)*I111</f>
        <v>625.39012293415396</v>
      </c>
    </row>
    <row r="112" spans="1:12">
      <c r="A112" s="5" t="s">
        <v>615</v>
      </c>
      <c r="B112" s="5" t="s">
        <v>596</v>
      </c>
      <c r="C112" s="11">
        <v>2110</v>
      </c>
      <c r="D112" s="5" t="str">
        <f t="shared" si="4"/>
        <v>Improved Pastures</v>
      </c>
      <c r="E112" s="11" t="s">
        <v>593</v>
      </c>
      <c r="F112" s="12">
        <f t="shared" si="5"/>
        <v>2.0141173930848577</v>
      </c>
      <c r="G112" s="13">
        <f t="shared" si="6"/>
        <v>0.28687396829592665</v>
      </c>
      <c r="H112" s="13">
        <f>HLOOKUP(E112,ROCs!$B$1:$I$17,MATCH(VLOOKUP(C112,HROC,2,0),ROCs!$A$2:$A$17,0)+1,0)</f>
        <v>0.31492922148662977</v>
      </c>
      <c r="I112" s="24">
        <v>352.571417</v>
      </c>
      <c r="J112" s="24">
        <f>VLOOKUP(B112,Summary!$A$32:$C$37,3,0)*H112*I112/12+VLOOKUP(B112,Summary!$A$32:$D$37,4,0)*I112</f>
        <v>527.81582081866145</v>
      </c>
      <c r="K112" s="6">
        <f t="shared" si="7"/>
        <v>2892.6489111779933</v>
      </c>
      <c r="L112" s="27">
        <f>2.721*J112*G112+VLOOKUP(B112,Summary!$A$32:$B$37,2,0)*I112</f>
        <v>529.08651448658668</v>
      </c>
    </row>
    <row r="113" spans="1:12">
      <c r="A113" s="5" t="s">
        <v>615</v>
      </c>
      <c r="B113" s="5" t="s">
        <v>596</v>
      </c>
      <c r="C113" s="11">
        <v>2120</v>
      </c>
      <c r="D113" s="5" t="str">
        <f t="shared" si="4"/>
        <v>Unimproved Pastures</v>
      </c>
      <c r="E113" s="11" t="s">
        <v>593</v>
      </c>
      <c r="F113" s="12">
        <f t="shared" si="5"/>
        <v>1.022089423356495</v>
      </c>
      <c r="G113" s="13">
        <f t="shared" si="6"/>
        <v>0.19559588747449544</v>
      </c>
      <c r="H113" s="13">
        <f>HLOOKUP(E113,ROCs!$B$1:$I$17,MATCH(VLOOKUP(C113,HROC,2,0),ROCs!$A$2:$A$17,0)+1,0)</f>
        <v>0.26229721460804234</v>
      </c>
      <c r="I113" s="24">
        <v>28.673615000000002</v>
      </c>
      <c r="J113" s="24">
        <f>VLOOKUP(B113,Summary!$A$32:$C$37,3,0)*H113*I113/12+VLOOKUP(B113,Summary!$A$32:$D$37,4,0)*I113</f>
        <v>36.147137888473985</v>
      </c>
      <c r="K113" s="6">
        <f t="shared" si="7"/>
        <v>100.52899751885761</v>
      </c>
      <c r="L113" s="27">
        <f>2.721*J113*G113+VLOOKUP(B113,Summary!$A$32:$B$37,2,0)*I113</f>
        <v>28.760032224127166</v>
      </c>
    </row>
    <row r="114" spans="1:12">
      <c r="A114" s="5" t="s">
        <v>615</v>
      </c>
      <c r="B114" s="5" t="s">
        <v>596</v>
      </c>
      <c r="C114" s="11">
        <v>2130</v>
      </c>
      <c r="D114" s="5" t="str">
        <f t="shared" si="4"/>
        <v>Woodland Pastures</v>
      </c>
      <c r="E114" s="11" t="s">
        <v>593</v>
      </c>
      <c r="F114" s="12">
        <f t="shared" si="5"/>
        <v>1.022089423356495</v>
      </c>
      <c r="G114" s="13">
        <f t="shared" si="6"/>
        <v>0.19559588747449544</v>
      </c>
      <c r="H114" s="13">
        <f>HLOOKUP(E114,ROCs!$B$1:$I$17,MATCH(VLOOKUP(C114,HROC,2,0),ROCs!$A$2:$A$17,0)+1,0)</f>
        <v>0.26229721460804234</v>
      </c>
      <c r="I114" s="24">
        <v>103.117175</v>
      </c>
      <c r="J114" s="24">
        <f>VLOOKUP(B114,Summary!$A$32:$C$37,3,0)*H114*I114/12+VLOOKUP(B114,Summary!$A$32:$D$37,4,0)*I114</f>
        <v>129.99375012166769</v>
      </c>
      <c r="K114" s="6">
        <f t="shared" si="7"/>
        <v>361.52631015400766</v>
      </c>
      <c r="L114" s="27">
        <f>2.721*J114*G114+VLOOKUP(B114,Summary!$A$32:$B$37,2,0)*I114</f>
        <v>103.42795199910999</v>
      </c>
    </row>
    <row r="115" spans="1:12">
      <c r="A115" s="5" t="s">
        <v>615</v>
      </c>
      <c r="B115" s="5" t="s">
        <v>596</v>
      </c>
      <c r="C115" s="11">
        <v>2140</v>
      </c>
      <c r="D115" s="5" t="str">
        <f t="shared" si="4"/>
        <v>Row Crops</v>
      </c>
      <c r="E115" s="11" t="s">
        <v>593</v>
      </c>
      <c r="F115" s="12">
        <f t="shared" si="5"/>
        <v>1.7435643104316678</v>
      </c>
      <c r="G115" s="13">
        <f t="shared" si="6"/>
        <v>0.58026779950766982</v>
      </c>
      <c r="H115" s="13">
        <f>HLOOKUP(E115,ROCs!$B$1:$I$17,MATCH(VLOOKUP(C115,HROC,2,0),ROCs!$A$2:$A$17,0)+1,0)</f>
        <v>0.36669840858032232</v>
      </c>
      <c r="I115" s="24">
        <v>65.439749000000006</v>
      </c>
      <c r="J115" s="24">
        <f>VLOOKUP(B115,Summary!$A$32:$C$37,3,0)*H115*I115/12+VLOOKUP(B115,Summary!$A$32:$D$37,4,0)*I115</f>
        <v>113.18305037218238</v>
      </c>
      <c r="K115" s="6">
        <f t="shared" si="7"/>
        <v>536.9673838424319</v>
      </c>
      <c r="L115" s="27">
        <f>2.721*J115*G115+VLOOKUP(B115,Summary!$A$32:$B$37,2,0)*I115</f>
        <v>200.43692868611234</v>
      </c>
    </row>
    <row r="116" spans="1:12">
      <c r="A116" s="5" t="s">
        <v>615</v>
      </c>
      <c r="B116" s="5" t="s">
        <v>596</v>
      </c>
      <c r="C116" s="11">
        <v>2210</v>
      </c>
      <c r="D116" s="5" t="str">
        <f t="shared" si="4"/>
        <v>Citrus Groves</v>
      </c>
      <c r="E116" s="11" t="s">
        <v>593</v>
      </c>
      <c r="F116" s="12">
        <f t="shared" si="5"/>
        <v>1.3467531225403229</v>
      </c>
      <c r="G116" s="13">
        <f t="shared" si="6"/>
        <v>0.27383424246429361</v>
      </c>
      <c r="H116" s="13">
        <f>HLOOKUP(E116,ROCs!$B$1:$I$17,MATCH(VLOOKUP(C116,HROC,2,0),ROCs!$A$2:$A$17,0)+1,0)</f>
        <v>0.31492922148662977</v>
      </c>
      <c r="I116" s="24">
        <v>10.322846</v>
      </c>
      <c r="J116" s="24">
        <f>VLOOKUP(B116,Summary!$A$32:$C$37,3,0)*H116*I116/12+VLOOKUP(B116,Summary!$A$32:$D$37,4,0)*I116</f>
        <v>15.45378091348408</v>
      </c>
      <c r="K116" s="6">
        <f t="shared" si="7"/>
        <v>56.630615772485626</v>
      </c>
      <c r="L116" s="27">
        <f>2.721*J116*G116+VLOOKUP(B116,Summary!$A$32:$B$37,2,0)*I116</f>
        <v>14.942668166884923</v>
      </c>
    </row>
    <row r="117" spans="1:12">
      <c r="A117" s="5" t="s">
        <v>615</v>
      </c>
      <c r="B117" s="5" t="s">
        <v>596</v>
      </c>
      <c r="C117" s="11">
        <v>2430</v>
      </c>
      <c r="D117" s="5" t="str">
        <f t="shared" si="4"/>
        <v>Ornamentals</v>
      </c>
      <c r="E117" s="11" t="s">
        <v>593</v>
      </c>
      <c r="F117" s="12">
        <f t="shared" si="5"/>
        <v>1.6774291124497771</v>
      </c>
      <c r="G117" s="13">
        <f t="shared" si="6"/>
        <v>0.48898971868623858</v>
      </c>
      <c r="H117" s="13">
        <f>HLOOKUP(E117,ROCs!$B$1:$I$17,MATCH(VLOOKUP(C117,HROC,2,0),ROCs!$A$2:$A$17,0)+1,0)</f>
        <v>0.28904462793978353</v>
      </c>
      <c r="I117" s="24">
        <v>10.463416</v>
      </c>
      <c r="J117" s="24">
        <f>VLOOKUP(B117,Summary!$A$32:$C$37,3,0)*H117*I117/12+VLOOKUP(B117,Summary!$A$32:$D$37,4,0)*I117</f>
        <v>14.447692040332624</v>
      </c>
      <c r="K117" s="6">
        <f t="shared" si="7"/>
        <v>65.943378501599156</v>
      </c>
      <c r="L117" s="27">
        <f>2.721*J117*G117+VLOOKUP(B117,Summary!$A$32:$B$37,2,0)*I117</f>
        <v>22.697937499086414</v>
      </c>
    </row>
    <row r="118" spans="1:12">
      <c r="A118" s="5" t="s">
        <v>615</v>
      </c>
      <c r="B118" s="5" t="s">
        <v>596</v>
      </c>
      <c r="C118" s="11">
        <v>2510</v>
      </c>
      <c r="D118" s="5" t="str">
        <f t="shared" si="4"/>
        <v>Horse Farms</v>
      </c>
      <c r="E118" s="11" t="s">
        <v>593</v>
      </c>
      <c r="F118" s="12">
        <f t="shared" si="5"/>
        <v>2.0141173930848577</v>
      </c>
      <c r="G118" s="13">
        <f t="shared" si="6"/>
        <v>0.28687396829592665</v>
      </c>
      <c r="H118" s="13">
        <f>HLOOKUP(E118,ROCs!$B$1:$I$17,MATCH(VLOOKUP(C118,HROC,2,0),ROCs!$A$2:$A$17,0)+1,0)</f>
        <v>0.31492922148662977</v>
      </c>
      <c r="I118" s="24">
        <v>6.1803359999999996</v>
      </c>
      <c r="J118" s="24">
        <f>VLOOKUP(B118,Summary!$A$32:$C$37,3,0)*H118*I118/12+VLOOKUP(B118,Summary!$A$32:$D$37,4,0)*I118</f>
        <v>9.252250640542206</v>
      </c>
      <c r="K118" s="6">
        <f t="shared" si="7"/>
        <v>50.706158636546974</v>
      </c>
      <c r="L118" s="27">
        <f>2.721*J118*G118+VLOOKUP(B118,Summary!$A$32:$B$37,2,0)*I118</f>
        <v>9.2745250321751804</v>
      </c>
    </row>
    <row r="119" spans="1:12">
      <c r="A119" s="5" t="s">
        <v>615</v>
      </c>
      <c r="B119" s="5" t="s">
        <v>596</v>
      </c>
      <c r="C119" s="11">
        <v>2540</v>
      </c>
      <c r="D119" s="5" t="str">
        <f t="shared" si="4"/>
        <v>Aquaculture</v>
      </c>
      <c r="E119" s="11" t="s">
        <v>593</v>
      </c>
      <c r="F119" s="12">
        <f t="shared" si="5"/>
        <v>1.6774291124497771</v>
      </c>
      <c r="G119" s="13">
        <f t="shared" si="6"/>
        <v>0.48898971868623858</v>
      </c>
      <c r="H119" s="13">
        <f>HLOOKUP(E119,ROCs!$B$1:$I$17,MATCH(VLOOKUP(C119,HROC,2,0),ROCs!$A$2:$A$17,0)+1,0)</f>
        <v>0.28904462793978353</v>
      </c>
      <c r="I119" s="24">
        <v>5.780907</v>
      </c>
      <c r="J119" s="24">
        <f>VLOOKUP(B119,Summary!$A$32:$C$37,3,0)*H119*I119/12+VLOOKUP(B119,Summary!$A$32:$D$37,4,0)*I119</f>
        <v>7.982169881213089</v>
      </c>
      <c r="K119" s="6">
        <f t="shared" si="7"/>
        <v>36.432895182944456</v>
      </c>
      <c r="L119" s="27">
        <f>2.721*J119*G119+VLOOKUP(B119,Summary!$A$32:$B$37,2,0)*I119</f>
        <v>12.540327726053436</v>
      </c>
    </row>
    <row r="120" spans="1:12">
      <c r="A120" s="5" t="s">
        <v>615</v>
      </c>
      <c r="B120" s="5" t="s">
        <v>596</v>
      </c>
      <c r="C120" s="11">
        <v>3100</v>
      </c>
      <c r="D120" s="5" t="str">
        <f t="shared" si="4"/>
        <v>Herbaceous (Dry Prairie)</v>
      </c>
      <c r="E120" s="11" t="s">
        <v>593</v>
      </c>
      <c r="F120" s="12">
        <f t="shared" si="5"/>
        <v>0.69141343344704065</v>
      </c>
      <c r="G120" s="13">
        <f t="shared" si="6"/>
        <v>3.5859246036990831E-2</v>
      </c>
      <c r="H120" s="13">
        <f>HLOOKUP(E120,ROCs!$B$1:$I$17,MATCH(VLOOKUP(C120,HROC,2,0),ROCs!$A$2:$A$17,0)+1,0)</f>
        <v>0.26229721460804234</v>
      </c>
      <c r="I120" s="24">
        <v>41.529449</v>
      </c>
      <c r="J120" s="24">
        <f>VLOOKUP(B120,Summary!$A$32:$C$37,3,0)*H120*I120/12+VLOOKUP(B120,Summary!$A$32:$D$37,4,0)*I120</f>
        <v>52.353730753354547</v>
      </c>
      <c r="K120" s="6">
        <f t="shared" si="7"/>
        <v>98.494955909047462</v>
      </c>
      <c r="L120" s="27">
        <f>2.721*J120*G120+VLOOKUP(B120,Summary!$A$32:$B$37,2,0)*I120</f>
        <v>18.899407834891512</v>
      </c>
    </row>
    <row r="121" spans="1:12">
      <c r="A121" s="5" t="s">
        <v>615</v>
      </c>
      <c r="B121" s="5" t="s">
        <v>596</v>
      </c>
      <c r="C121" s="11">
        <v>3200</v>
      </c>
      <c r="D121" s="5" t="str">
        <f t="shared" si="4"/>
        <v>Shrub and Brushland</v>
      </c>
      <c r="E121" s="11" t="s">
        <v>593</v>
      </c>
      <c r="F121" s="12">
        <f t="shared" si="5"/>
        <v>0.69141343344704065</v>
      </c>
      <c r="G121" s="13">
        <f t="shared" si="6"/>
        <v>3.5859246036990831E-2</v>
      </c>
      <c r="H121" s="13">
        <f>HLOOKUP(E121,ROCs!$B$1:$I$17,MATCH(VLOOKUP(C121,HROC,2,0),ROCs!$A$2:$A$17,0)+1,0)</f>
        <v>0.26229721460804234</v>
      </c>
      <c r="I121" s="24">
        <v>214.792485</v>
      </c>
      <c r="J121" s="24">
        <f>VLOOKUP(B121,Summary!$A$32:$C$37,3,0)*H121*I121/12+VLOOKUP(B121,Summary!$A$32:$D$37,4,0)*I121</f>
        <v>270.77623706334134</v>
      </c>
      <c r="K121" s="6">
        <f t="shared" si="7"/>
        <v>509.42106984539413</v>
      </c>
      <c r="L121" s="27">
        <f>2.721*J121*G121+VLOOKUP(B121,Summary!$A$32:$B$37,2,0)*I121</f>
        <v>97.748727027050549</v>
      </c>
    </row>
    <row r="122" spans="1:12">
      <c r="A122" s="5" t="s">
        <v>615</v>
      </c>
      <c r="B122" s="5" t="s">
        <v>596</v>
      </c>
      <c r="C122" s="11">
        <v>4110</v>
      </c>
      <c r="D122" s="5" t="str">
        <f t="shared" si="4"/>
        <v>Pine Flatwoods</v>
      </c>
      <c r="E122" s="11" t="s">
        <v>593</v>
      </c>
      <c r="F122" s="12">
        <f t="shared" si="5"/>
        <v>0.69141343344704065</v>
      </c>
      <c r="G122" s="13">
        <f t="shared" si="6"/>
        <v>3.5859246036990831E-2</v>
      </c>
      <c r="H122" s="13">
        <f>HLOOKUP(E122,ROCs!$B$1:$I$17,MATCH(VLOOKUP(C122,HROC,2,0),ROCs!$A$2:$A$17,0)+1,0)</f>
        <v>0.26229721460804234</v>
      </c>
      <c r="I122" s="24">
        <v>326.68822399999999</v>
      </c>
      <c r="J122" s="24">
        <f>VLOOKUP(B122,Summary!$A$32:$C$37,3,0)*H122*I122/12+VLOOKUP(B122,Summary!$A$32:$D$37,4,0)*I122</f>
        <v>411.83660586461372</v>
      </c>
      <c r="K122" s="6">
        <f t="shared" si="7"/>
        <v>774.80301313135681</v>
      </c>
      <c r="L122" s="27">
        <f>2.721*J122*G122+VLOOKUP(B122,Summary!$A$32:$B$37,2,0)*I122</f>
        <v>148.67074157984598</v>
      </c>
    </row>
    <row r="123" spans="1:12">
      <c r="A123" s="5" t="s">
        <v>615</v>
      </c>
      <c r="B123" s="5" t="s">
        <v>596</v>
      </c>
      <c r="C123" s="11">
        <v>4240</v>
      </c>
      <c r="D123" s="5" t="str">
        <f t="shared" si="4"/>
        <v>Melaleuca</v>
      </c>
      <c r="E123" s="11" t="s">
        <v>593</v>
      </c>
      <c r="F123" s="12">
        <f t="shared" si="5"/>
        <v>0.69141343344704065</v>
      </c>
      <c r="G123" s="13">
        <f t="shared" si="6"/>
        <v>3.5859246036990831E-2</v>
      </c>
      <c r="H123" s="13">
        <f>HLOOKUP(E123,ROCs!$B$1:$I$17,MATCH(VLOOKUP(C123,HROC,2,0),ROCs!$A$2:$A$17,0)+1,0)</f>
        <v>0.26229721460804234</v>
      </c>
      <c r="I123" s="24">
        <v>10.110346</v>
      </c>
      <c r="J123" s="24">
        <f>VLOOKUP(B123,Summary!$A$32:$C$37,3,0)*H123*I123/12+VLOOKUP(B123,Summary!$A$32:$D$37,4,0)*I123</f>
        <v>12.745517820553196</v>
      </c>
      <c r="K123" s="6">
        <f t="shared" si="7"/>
        <v>23.978600907881397</v>
      </c>
      <c r="L123" s="27">
        <f>2.721*J123*G123+VLOOKUP(B123,Summary!$A$32:$B$37,2,0)*I123</f>
        <v>4.6010615841752216</v>
      </c>
    </row>
    <row r="124" spans="1:12">
      <c r="A124" s="5" t="s">
        <v>615</v>
      </c>
      <c r="B124" s="5" t="s">
        <v>596</v>
      </c>
      <c r="C124" s="11">
        <v>4280</v>
      </c>
      <c r="D124" s="5" t="str">
        <f t="shared" si="4"/>
        <v>Cabbage Palm</v>
      </c>
      <c r="E124" s="11" t="s">
        <v>593</v>
      </c>
      <c r="F124" s="12">
        <f t="shared" si="5"/>
        <v>0.69141343344704065</v>
      </c>
      <c r="G124" s="13">
        <f t="shared" si="6"/>
        <v>3.5859246036990831E-2</v>
      </c>
      <c r="H124" s="13">
        <f>HLOOKUP(E124,ROCs!$B$1:$I$17,MATCH(VLOOKUP(C124,HROC,2,0),ROCs!$A$2:$A$17,0)+1,0)</f>
        <v>0.26229721460804234</v>
      </c>
      <c r="I124" s="24">
        <v>5.1101020000000004</v>
      </c>
      <c r="J124" s="24">
        <f>VLOOKUP(B124,Summary!$A$32:$C$37,3,0)*H124*I124/12+VLOOKUP(B124,Summary!$A$32:$D$37,4,0)*I124</f>
        <v>6.4420046658981338</v>
      </c>
      <c r="K124" s="6">
        <f t="shared" si="7"/>
        <v>12.119574983543249</v>
      </c>
      <c r="L124" s="27">
        <f>2.721*J124*G124+VLOOKUP(B124,Summary!$A$32:$B$37,2,0)*I124</f>
        <v>2.3255281276641737</v>
      </c>
    </row>
    <row r="125" spans="1:12">
      <c r="A125" s="5" t="s">
        <v>615</v>
      </c>
      <c r="B125" s="5" t="s">
        <v>596</v>
      </c>
      <c r="C125" s="11">
        <v>4340</v>
      </c>
      <c r="D125" s="5" t="str">
        <f t="shared" si="4"/>
        <v>Hardwood - Coniferous Mixed</v>
      </c>
      <c r="E125" s="11" t="s">
        <v>593</v>
      </c>
      <c r="F125" s="12">
        <f t="shared" si="5"/>
        <v>0.69141343344704065</v>
      </c>
      <c r="G125" s="13">
        <f t="shared" si="6"/>
        <v>3.5859246036990831E-2</v>
      </c>
      <c r="H125" s="13">
        <f>HLOOKUP(E125,ROCs!$B$1:$I$17,MATCH(VLOOKUP(C125,HROC,2,0),ROCs!$A$2:$A$17,0)+1,0)</f>
        <v>0.26229721460804234</v>
      </c>
      <c r="I125" s="24">
        <v>5.2194520000000004</v>
      </c>
      <c r="J125" s="24">
        <f>VLOOKUP(B125,Summary!$A$32:$C$37,3,0)*H125*I125/12+VLOOKUP(B125,Summary!$A$32:$D$37,4,0)*I125</f>
        <v>6.5798557714564883</v>
      </c>
      <c r="K125" s="6">
        <f t="shared" si="7"/>
        <v>12.378919224509566</v>
      </c>
      <c r="L125" s="27">
        <f>2.721*J125*G125+VLOOKUP(B125,Summary!$A$32:$B$37,2,0)*I125</f>
        <v>2.3752916158998447</v>
      </c>
    </row>
    <row r="126" spans="1:12">
      <c r="A126" s="5" t="s">
        <v>615</v>
      </c>
      <c r="B126" s="5" t="s">
        <v>596</v>
      </c>
      <c r="C126" s="11">
        <v>5110</v>
      </c>
      <c r="D126" s="5" t="e">
        <f t="shared" si="4"/>
        <v>#N/A</v>
      </c>
      <c r="E126" s="11" t="s">
        <v>593</v>
      </c>
      <c r="F126" s="12">
        <f t="shared" si="5"/>
        <v>0.50503242095262102</v>
      </c>
      <c r="G126" s="13">
        <f t="shared" si="6"/>
        <v>6.8458560616073402E-2</v>
      </c>
      <c r="H126" s="13">
        <f>HLOOKUP(E126,ROCs!$B$1:$I$17,MATCH(VLOOKUP(C126,HROC,2,0),ROCs!$A$2:$A$17,0)+1,0)</f>
        <v>5.2632006878587441E-2</v>
      </c>
      <c r="I126" s="24">
        <v>0.19700799999999999</v>
      </c>
      <c r="J126" s="24">
        <f>VLOOKUP(B126,Summary!$A$32:$C$37,3,0)*H126*I126/12+VLOOKUP(B126,Summary!$A$32:$D$37,4,0)*I126</f>
        <v>6.2824843883641374E-2</v>
      </c>
      <c r="K126" s="6">
        <f t="shared" si="7"/>
        <v>8.6333474349872888E-2</v>
      </c>
      <c r="L126" s="27">
        <f>2.721*J126*G126+VLOOKUP(B126,Summary!$A$32:$B$37,2,0)*I126</f>
        <v>7.712514879213829E-2</v>
      </c>
    </row>
    <row r="127" spans="1:12">
      <c r="A127" s="5" t="s">
        <v>615</v>
      </c>
      <c r="B127" s="5" t="s">
        <v>596</v>
      </c>
      <c r="C127" s="11">
        <v>5120</v>
      </c>
      <c r="D127" s="5" t="e">
        <f t="shared" si="4"/>
        <v>#N/A</v>
      </c>
      <c r="E127" s="11" t="s">
        <v>593</v>
      </c>
      <c r="F127" s="12">
        <f t="shared" si="5"/>
        <v>0.50503242095262102</v>
      </c>
      <c r="G127" s="13">
        <f t="shared" si="6"/>
        <v>6.8458560616073402E-2</v>
      </c>
      <c r="H127" s="13">
        <f>HLOOKUP(E127,ROCs!$B$1:$I$17,MATCH(VLOOKUP(C127,HROC,2,0),ROCs!$A$2:$A$17,0)+1,0)</f>
        <v>5.2632006878587441E-2</v>
      </c>
      <c r="I127" s="24">
        <v>2.9547E-2</v>
      </c>
      <c r="J127" s="24">
        <f>VLOOKUP(B127,Summary!$A$32:$C$37,3,0)*H127*I127/12+VLOOKUP(B127,Summary!$A$32:$D$37,4,0)*I127</f>
        <v>9.422387224021115E-3</v>
      </c>
      <c r="K127" s="6">
        <f t="shared" si="7"/>
        <v>1.294818061508007E-2</v>
      </c>
      <c r="L127" s="27">
        <f>2.721*J127*G127+VLOOKUP(B127,Summary!$A$32:$B$37,2,0)*I127</f>
        <v>1.1567128093079013E-2</v>
      </c>
    </row>
    <row r="128" spans="1:12">
      <c r="A128" s="5" t="s">
        <v>615</v>
      </c>
      <c r="B128" s="5" t="s">
        <v>596</v>
      </c>
      <c r="C128" s="11">
        <v>5300</v>
      </c>
      <c r="D128" s="5" t="str">
        <f t="shared" si="4"/>
        <v>Reservoirs</v>
      </c>
      <c r="E128" s="11" t="s">
        <v>593</v>
      </c>
      <c r="F128" s="12">
        <f t="shared" si="5"/>
        <v>0.50503242095262102</v>
      </c>
      <c r="G128" s="13">
        <f t="shared" si="6"/>
        <v>6.8458560616073402E-2</v>
      </c>
      <c r="H128" s="13">
        <f>HLOOKUP(E128,ROCs!$B$1:$I$17,MATCH(VLOOKUP(C128,HROC,2,0),ROCs!$A$2:$A$17,0)+1,0)</f>
        <v>5.2632006878587441E-2</v>
      </c>
      <c r="I128" s="24">
        <v>117.670592</v>
      </c>
      <c r="J128" s="24">
        <f>VLOOKUP(B128,Summary!$A$32:$C$37,3,0)*H128*I128/12+VLOOKUP(B128,Summary!$A$32:$D$37,4,0)*I128</f>
        <v>37.524550130429532</v>
      </c>
      <c r="K128" s="6">
        <f t="shared" si="7"/>
        <v>51.565982275675914</v>
      </c>
      <c r="L128" s="27">
        <f>2.721*J128*G128+VLOOKUP(B128,Summary!$A$32:$B$37,2,0)*I128</f>
        <v>46.065956288368987</v>
      </c>
    </row>
    <row r="129" spans="1:12">
      <c r="A129" s="5" t="s">
        <v>615</v>
      </c>
      <c r="B129" s="5" t="s">
        <v>596</v>
      </c>
      <c r="C129" s="11">
        <v>6120</v>
      </c>
      <c r="D129" s="5" t="str">
        <f t="shared" si="4"/>
        <v>Mangrove Swamps</v>
      </c>
      <c r="E129" s="11" t="s">
        <v>593</v>
      </c>
      <c r="F129" s="12">
        <f t="shared" si="5"/>
        <v>0.60724136328827061</v>
      </c>
      <c r="G129" s="13">
        <f t="shared" si="6"/>
        <v>3.2599314579082571E-2</v>
      </c>
      <c r="H129" s="13">
        <f>HLOOKUP(E129,ROCs!$B$1:$I$17,MATCH(VLOOKUP(C129,HROC,2,0),ROCs!$A$2:$A$17,0)+1,0)</f>
        <v>2.5884593546846281E-2</v>
      </c>
      <c r="I129" s="24">
        <v>38.834060000000001</v>
      </c>
      <c r="J129" s="24">
        <f>VLOOKUP(B129,Summary!$A$32:$C$37,3,0)*H129*I129/12+VLOOKUP(B129,Summary!$A$32:$D$37,4,0)*I129</f>
        <v>7.7184411509566555</v>
      </c>
      <c r="K129" s="6">
        <f t="shared" si="7"/>
        <v>12.753209254077774</v>
      </c>
      <c r="L129" s="27">
        <f>2.721*J129*G129+VLOOKUP(B129,Summary!$A$32:$B$37,2,0)*I129</f>
        <v>13.580659050454349</v>
      </c>
    </row>
    <row r="130" spans="1:12">
      <c r="A130" s="5" t="s">
        <v>615</v>
      </c>
      <c r="B130" s="5" t="s">
        <v>596</v>
      </c>
      <c r="C130" s="11">
        <v>6170</v>
      </c>
      <c r="D130" s="5" t="str">
        <f t="shared" ref="D130:D193" si="8">VLOOKUP(C130,FLUCCS,2,0)</f>
        <v>Mixed Wetland Hardwoods</v>
      </c>
      <c r="E130" s="11" t="s">
        <v>593</v>
      </c>
      <c r="F130" s="12">
        <f t="shared" ref="F130:F193" si="9">VLOOKUP(VLOOKUP(C130,HEMC,2,0),EMCN,2,0)</f>
        <v>0.60724136328827061</v>
      </c>
      <c r="G130" s="13">
        <f t="shared" ref="G130:G193" si="10">VLOOKUP(VLOOKUP(C130,HEMC,2,0),EMCP,3,0)</f>
        <v>3.2599314579082571E-2</v>
      </c>
      <c r="H130" s="13">
        <f>HLOOKUP(E130,ROCs!$B$1:$I$17,MATCH(VLOOKUP(C130,HROC,2,0),ROCs!$A$2:$A$17,0)+1,0)</f>
        <v>2.5884593546846281E-2</v>
      </c>
      <c r="I130" s="24">
        <v>13.194478</v>
      </c>
      <c r="J130" s="24">
        <f>VLOOKUP(B130,Summary!$A$32:$C$37,3,0)*H130*I130/12+VLOOKUP(B130,Summary!$A$32:$D$37,4,0)*I130</f>
        <v>2.6224608490740411</v>
      </c>
      <c r="K130" s="6">
        <f t="shared" ref="K130:K193" si="11">2.721*J130*F130</f>
        <v>4.3331018938613566</v>
      </c>
      <c r="L130" s="27">
        <f>2.721*J130*G130+VLOOKUP(B130,Summary!$A$32:$B$37,2,0)*I130</f>
        <v>4.614240876867389</v>
      </c>
    </row>
    <row r="131" spans="1:12">
      <c r="A131" s="5" t="s">
        <v>615</v>
      </c>
      <c r="B131" s="5" t="s">
        <v>596</v>
      </c>
      <c r="C131" s="11">
        <v>6172</v>
      </c>
      <c r="D131" s="5" t="str">
        <f t="shared" si="8"/>
        <v>Mixed Shrubs</v>
      </c>
      <c r="E131" s="11" t="s">
        <v>593</v>
      </c>
      <c r="F131" s="12">
        <f t="shared" si="9"/>
        <v>0.60724136328827061</v>
      </c>
      <c r="G131" s="13">
        <f t="shared" si="10"/>
        <v>3.2599314579082571E-2</v>
      </c>
      <c r="H131" s="13">
        <f>HLOOKUP(E131,ROCs!$B$1:$I$17,MATCH(VLOOKUP(C131,HROC,2,0),ROCs!$A$2:$A$17,0)+1,0)</f>
        <v>2.5884593546846281E-2</v>
      </c>
      <c r="I131" s="24">
        <v>19.13007</v>
      </c>
      <c r="J131" s="24">
        <f>VLOOKUP(B131,Summary!$A$32:$C$37,3,0)*H131*I131/12+VLOOKUP(B131,Summary!$A$32:$D$37,4,0)*I131</f>
        <v>3.8021860065283253</v>
      </c>
      <c r="K131" s="6">
        <f t="shared" si="11"/>
        <v>6.2823661949112601</v>
      </c>
      <c r="L131" s="27">
        <f>2.721*J131*G131+VLOOKUP(B131,Summary!$A$32:$B$37,2,0)*I131</f>
        <v>6.6899767441602869</v>
      </c>
    </row>
    <row r="132" spans="1:12">
      <c r="A132" s="5" t="s">
        <v>615</v>
      </c>
      <c r="B132" s="5" t="s">
        <v>596</v>
      </c>
      <c r="C132" s="11">
        <v>6250</v>
      </c>
      <c r="D132" s="5" t="str">
        <f t="shared" si="8"/>
        <v>Hydric Pine Flatwoods</v>
      </c>
      <c r="E132" s="11" t="s">
        <v>593</v>
      </c>
      <c r="F132" s="12">
        <f t="shared" si="9"/>
        <v>0.60724136328827061</v>
      </c>
      <c r="G132" s="13">
        <f t="shared" si="10"/>
        <v>3.2599314579082571E-2</v>
      </c>
      <c r="H132" s="13">
        <f>HLOOKUP(E132,ROCs!$B$1:$I$17,MATCH(VLOOKUP(C132,HROC,2,0),ROCs!$A$2:$A$17,0)+1,0)</f>
        <v>2.5884593546846281E-2</v>
      </c>
      <c r="I132" s="24">
        <v>29.387096</v>
      </c>
      <c r="J132" s="24">
        <f>VLOOKUP(B132,Summary!$A$32:$C$37,3,0)*H132*I132/12+VLOOKUP(B132,Summary!$A$32:$D$37,4,0)*I132</f>
        <v>5.840815281057754</v>
      </c>
      <c r="K132" s="6">
        <f t="shared" si="11"/>
        <v>9.6508009890717545</v>
      </c>
      <c r="L132" s="27">
        <f>2.721*J132*G132+VLOOKUP(B132,Summary!$A$32:$B$37,2,0)*I132</f>
        <v>10.276961287564854</v>
      </c>
    </row>
    <row r="133" spans="1:12">
      <c r="A133" s="5" t="s">
        <v>615</v>
      </c>
      <c r="B133" s="5" t="s">
        <v>596</v>
      </c>
      <c r="C133" s="11">
        <v>6300</v>
      </c>
      <c r="D133" s="5" t="str">
        <f t="shared" si="8"/>
        <v>Wetland Forested Mixed</v>
      </c>
      <c r="E133" s="11" t="s">
        <v>593</v>
      </c>
      <c r="F133" s="12">
        <f t="shared" si="9"/>
        <v>0.60724136328827061</v>
      </c>
      <c r="G133" s="13">
        <f t="shared" si="10"/>
        <v>3.2599314579082571E-2</v>
      </c>
      <c r="H133" s="13">
        <f>HLOOKUP(E133,ROCs!$B$1:$I$17,MATCH(VLOOKUP(C133,HROC,2,0),ROCs!$A$2:$A$17,0)+1,0)</f>
        <v>2.5884593546846281E-2</v>
      </c>
      <c r="I133" s="24">
        <v>1.1041240000000001</v>
      </c>
      <c r="J133" s="24">
        <f>VLOOKUP(B133,Summary!$A$32:$C$37,3,0)*H133*I133/12+VLOOKUP(B133,Summary!$A$32:$D$37,4,0)*I133</f>
        <v>0.21944952748589425</v>
      </c>
      <c r="K133" s="6">
        <f t="shared" si="11"/>
        <v>0.36259727709256684</v>
      </c>
      <c r="L133" s="27">
        <f>2.721*J133*G133+VLOOKUP(B133,Summary!$A$32:$B$37,2,0)*I133</f>
        <v>0.38612320198876598</v>
      </c>
    </row>
    <row r="134" spans="1:12">
      <c r="A134" s="5" t="s">
        <v>615</v>
      </c>
      <c r="B134" s="5" t="s">
        <v>596</v>
      </c>
      <c r="C134" s="11">
        <v>6410</v>
      </c>
      <c r="D134" s="5" t="str">
        <f t="shared" si="8"/>
        <v>Freshwater Marshes</v>
      </c>
      <c r="E134" s="11" t="s">
        <v>593</v>
      </c>
      <c r="F134" s="12">
        <f t="shared" si="9"/>
        <v>0.60724136328827061</v>
      </c>
      <c r="G134" s="13">
        <f t="shared" si="10"/>
        <v>3.2599314579082571E-2</v>
      </c>
      <c r="H134" s="13">
        <f>HLOOKUP(E134,ROCs!$B$1:$I$17,MATCH(VLOOKUP(C134,HROC,2,0),ROCs!$A$2:$A$17,0)+1,0)</f>
        <v>2.5884593546846281E-2</v>
      </c>
      <c r="I134" s="24">
        <v>9.1986120000000007</v>
      </c>
      <c r="J134" s="24">
        <f>VLOOKUP(B134,Summary!$A$32:$C$37,3,0)*H134*I134/12+VLOOKUP(B134,Summary!$A$32:$D$37,4,0)*I134</f>
        <v>1.8282648116752074</v>
      </c>
      <c r="K134" s="6">
        <f t="shared" si="11"/>
        <v>3.0208488034233572</v>
      </c>
      <c r="L134" s="27">
        <f>2.721*J134*G134+VLOOKUP(B134,Summary!$A$32:$B$37,2,0)*I134</f>
        <v>3.2168465854308819</v>
      </c>
    </row>
    <row r="135" spans="1:12">
      <c r="A135" s="5" t="s">
        <v>615</v>
      </c>
      <c r="B135" s="5" t="s">
        <v>596</v>
      </c>
      <c r="C135" s="11">
        <v>6430</v>
      </c>
      <c r="D135" s="5" t="str">
        <f t="shared" si="8"/>
        <v>Wet Prairies</v>
      </c>
      <c r="E135" s="11" t="s">
        <v>593</v>
      </c>
      <c r="F135" s="12">
        <f t="shared" si="9"/>
        <v>0.60724136328827061</v>
      </c>
      <c r="G135" s="13">
        <f t="shared" si="10"/>
        <v>3.2599314579082571E-2</v>
      </c>
      <c r="H135" s="13">
        <f>HLOOKUP(E135,ROCs!$B$1:$I$17,MATCH(VLOOKUP(C135,HROC,2,0),ROCs!$A$2:$A$17,0)+1,0)</f>
        <v>2.5884593546846281E-2</v>
      </c>
      <c r="I135" s="24">
        <v>22.763168</v>
      </c>
      <c r="J135" s="24">
        <f>VLOOKUP(B135,Summary!$A$32:$C$37,3,0)*H135*I135/12+VLOOKUP(B135,Summary!$A$32:$D$37,4,0)*I135</f>
        <v>4.5242802997507781</v>
      </c>
      <c r="K135" s="6">
        <f t="shared" si="11"/>
        <v>7.4754853031006032</v>
      </c>
      <c r="L135" s="27">
        <f>2.721*J135*G135+VLOOKUP(B135,Summary!$A$32:$B$37,2,0)*I135</f>
        <v>7.9605074389907422</v>
      </c>
    </row>
    <row r="136" spans="1:12">
      <c r="A136" s="5" t="s">
        <v>615</v>
      </c>
      <c r="B136" s="5" t="s">
        <v>596</v>
      </c>
      <c r="C136" s="11">
        <v>7430</v>
      </c>
      <c r="D136" s="5" t="str">
        <f t="shared" si="8"/>
        <v>Spoil Areas</v>
      </c>
      <c r="E136" s="11" t="s">
        <v>593</v>
      </c>
      <c r="F136" s="12">
        <f t="shared" si="9"/>
        <v>0.70945030562392009</v>
      </c>
      <c r="G136" s="13">
        <f t="shared" si="10"/>
        <v>9.7797943737247719E-2</v>
      </c>
      <c r="H136" s="13">
        <f>HLOOKUP(E136,ROCs!$B$1:$I$17,MATCH(VLOOKUP(C136,HROC,2,0),ROCs!$A$2:$A$17,0)+1,0)</f>
        <v>0.26229721460804234</v>
      </c>
      <c r="I136" s="24">
        <v>0.113027</v>
      </c>
      <c r="J136" s="24">
        <f>VLOOKUP(B136,Summary!$A$32:$C$37,3,0)*H136*I136/12+VLOOKUP(B136,Summary!$A$32:$D$37,4,0)*I136</f>
        <v>0.14248648292587276</v>
      </c>
      <c r="K136" s="6">
        <f t="shared" si="11"/>
        <v>0.27505794157544217</v>
      </c>
      <c r="L136" s="27">
        <f>2.721*J136*G136+VLOOKUP(B136,Summary!$A$32:$B$37,2,0)*I136</f>
        <v>7.5450821270619972E-2</v>
      </c>
    </row>
    <row r="137" spans="1:12">
      <c r="A137" s="5" t="s">
        <v>615</v>
      </c>
      <c r="B137" s="5" t="s">
        <v>596</v>
      </c>
      <c r="C137" s="11">
        <v>8140</v>
      </c>
      <c r="D137" s="5" t="str">
        <f t="shared" si="8"/>
        <v>Roads and Highways</v>
      </c>
      <c r="E137" s="11" t="s">
        <v>593</v>
      </c>
      <c r="F137" s="12">
        <f t="shared" si="9"/>
        <v>0.98601567900273634</v>
      </c>
      <c r="G137" s="13">
        <f t="shared" si="10"/>
        <v>0.14343698414796333</v>
      </c>
      <c r="H137" s="13">
        <f>HLOOKUP(E137,ROCs!$B$1:$I$17,MATCH(VLOOKUP(C137,HROC,2,0),ROCs!$A$2:$A$17,0)+1,0)</f>
        <v>0.44607782879065094</v>
      </c>
      <c r="I137" s="24">
        <v>2.878733</v>
      </c>
      <c r="J137" s="24">
        <f>VLOOKUP(B137,Summary!$A$32:$C$37,3,0)*H137*I137/12+VLOOKUP(B137,Summary!$A$32:$D$37,4,0)*I137</f>
        <v>6.0053893095599147</v>
      </c>
      <c r="K137" s="6">
        <f t="shared" si="11"/>
        <v>16.112151216274604</v>
      </c>
      <c r="L137" s="27">
        <f>2.721*J137*G137+VLOOKUP(B137,Summary!$A$32:$B$37,2,0)*I137</f>
        <v>3.2998250819885193</v>
      </c>
    </row>
    <row r="138" spans="1:12">
      <c r="A138" s="5" t="s">
        <v>615</v>
      </c>
      <c r="B138" s="5" t="s">
        <v>596</v>
      </c>
      <c r="C138" s="11">
        <v>8310</v>
      </c>
      <c r="D138" s="5" t="str">
        <f t="shared" si="8"/>
        <v>Electric Power Facilities</v>
      </c>
      <c r="E138" s="11" t="s">
        <v>593</v>
      </c>
      <c r="F138" s="12">
        <f t="shared" si="9"/>
        <v>0.72147488707517293</v>
      </c>
      <c r="G138" s="13">
        <f t="shared" si="10"/>
        <v>0.16951643581122938</v>
      </c>
      <c r="H138" s="13">
        <f>HLOOKUP(E138,ROCs!$B$1:$I$17,MATCH(VLOOKUP(C138,HROC,2,0),ROCs!$A$2:$A$17,0)+1,0)</f>
        <v>0.43140989244743805</v>
      </c>
      <c r="I138" s="24">
        <v>5.0741969999999998</v>
      </c>
      <c r="J138" s="24">
        <f>VLOOKUP(B138,Summary!$A$32:$C$37,3,0)*H138*I138/12+VLOOKUP(B138,Summary!$A$32:$D$37,4,0)*I138</f>
        <v>10.251090112925732</v>
      </c>
      <c r="K138" s="6">
        <f t="shared" si="11"/>
        <v>20.12425500608942</v>
      </c>
      <c r="L138" s="27">
        <f>2.721*J138*G138+VLOOKUP(B138,Summary!$A$32:$B$37,2,0)*I138</f>
        <v>6.4133976147802461</v>
      </c>
    </row>
    <row r="139" spans="1:12">
      <c r="A139" s="5" t="s">
        <v>615</v>
      </c>
      <c r="B139" s="5" t="s">
        <v>596</v>
      </c>
      <c r="C139" s="11">
        <v>8340</v>
      </c>
      <c r="D139" s="5" t="str">
        <f t="shared" si="8"/>
        <v>Sewage Treatment</v>
      </c>
      <c r="E139" s="11" t="s">
        <v>593</v>
      </c>
      <c r="F139" s="12">
        <f t="shared" si="9"/>
        <v>0.72147488707517293</v>
      </c>
      <c r="G139" s="13">
        <f t="shared" si="10"/>
        <v>0.16951643581122938</v>
      </c>
      <c r="H139" s="13">
        <f>HLOOKUP(E139,ROCs!$B$1:$I$17,MATCH(VLOOKUP(C139,HROC,2,0),ROCs!$A$2:$A$17,0)+1,0)</f>
        <v>0.43140989244743805</v>
      </c>
      <c r="I139" s="24">
        <v>31.085007000000001</v>
      </c>
      <c r="J139" s="24">
        <f>VLOOKUP(B139,Summary!$A$32:$C$37,3,0)*H139*I139/12+VLOOKUP(B139,Summary!$A$32:$D$37,4,0)*I139</f>
        <v>62.799140025097017</v>
      </c>
      <c r="K139" s="6">
        <f t="shared" si="11"/>
        <v>123.28307468828561</v>
      </c>
      <c r="L139" s="27">
        <f>2.721*J139*G139+VLOOKUP(B139,Summary!$A$32:$B$37,2,0)*I139</f>
        <v>39.28907564078164</v>
      </c>
    </row>
    <row r="140" spans="1:12">
      <c r="A140" s="5" t="s">
        <v>615</v>
      </c>
      <c r="B140" s="5" t="s">
        <v>596</v>
      </c>
      <c r="C140" s="11">
        <v>8360</v>
      </c>
      <c r="D140" s="5" t="e">
        <f t="shared" si="8"/>
        <v>#N/A</v>
      </c>
      <c r="E140" s="11" t="s">
        <v>593</v>
      </c>
      <c r="F140" s="12">
        <f t="shared" si="9"/>
        <v>1.4429497741503459</v>
      </c>
      <c r="G140" s="13">
        <f t="shared" si="10"/>
        <v>0.22493527059566973</v>
      </c>
      <c r="H140" s="13">
        <f>HLOOKUP(E140,ROCs!$B$1:$I$17,MATCH(VLOOKUP(C140,HROC,2,0),ROCs!$A$2:$A$17,0)+1,0)</f>
        <v>0.43140989244743805</v>
      </c>
      <c r="I140" s="24">
        <v>16.393920999999999</v>
      </c>
      <c r="J140" s="24">
        <f>VLOOKUP(B140,Summary!$A$32:$C$37,3,0)*H140*I140/12+VLOOKUP(B140,Summary!$A$32:$D$37,4,0)*I140</f>
        <v>33.119636757340231</v>
      </c>
      <c r="K140" s="6">
        <f t="shared" si="11"/>
        <v>130.03651484311092</v>
      </c>
      <c r="L140" s="27">
        <f>2.721*J140*G140+VLOOKUP(B140,Summary!$A$32:$B$37,2,0)*I140</f>
        <v>25.714928552992891</v>
      </c>
    </row>
    <row r="141" spans="1:12">
      <c r="A141" s="5" t="s">
        <v>616</v>
      </c>
      <c r="B141" s="5" t="s">
        <v>596</v>
      </c>
      <c r="C141" s="11">
        <v>5110</v>
      </c>
      <c r="D141" s="5" t="e">
        <f t="shared" si="8"/>
        <v>#N/A</v>
      </c>
      <c r="E141" s="11" t="s">
        <v>3</v>
      </c>
      <c r="F141" s="12">
        <f t="shared" si="9"/>
        <v>0.50503242095262102</v>
      </c>
      <c r="G141" s="13">
        <f t="shared" si="10"/>
        <v>6.8458560616073402E-2</v>
      </c>
      <c r="H141" s="13">
        <f>HLOOKUP(E141,ROCs!$B$1:$I$17,MATCH(VLOOKUP(C141,HROC,2,0),ROCs!$A$2:$A$17,0)+1,0)</f>
        <v>5.2632006878587441E-2</v>
      </c>
      <c r="I141" s="24">
        <v>2.5433000000000001E-2</v>
      </c>
      <c r="J141" s="24">
        <f>VLOOKUP(B141,Summary!$A$32:$C$37,3,0)*H141*I141/12+VLOOKUP(B141,Summary!$A$32:$D$37,4,0)*I141</f>
        <v>8.1104536592049633E-3</v>
      </c>
      <c r="K141" s="6">
        <f t="shared" si="11"/>
        <v>1.1145330408614462E-2</v>
      </c>
      <c r="L141" s="27">
        <f>2.721*J141*G141+VLOOKUP(B141,Summary!$A$32:$B$37,2,0)*I141</f>
        <v>9.9565698308213546E-3</v>
      </c>
    </row>
    <row r="142" spans="1:12">
      <c r="A142" s="5" t="s">
        <v>616</v>
      </c>
      <c r="B142" s="5" t="s">
        <v>596</v>
      </c>
      <c r="C142" s="11">
        <v>6120</v>
      </c>
      <c r="D142" s="5" t="str">
        <f t="shared" si="8"/>
        <v>Mangrove Swamps</v>
      </c>
      <c r="E142" s="11" t="s">
        <v>3</v>
      </c>
      <c r="F142" s="12">
        <f t="shared" si="9"/>
        <v>0.60724136328827061</v>
      </c>
      <c r="G142" s="13">
        <f t="shared" si="10"/>
        <v>3.2599314579082571E-2</v>
      </c>
      <c r="H142" s="13">
        <f>HLOOKUP(E142,ROCs!$B$1:$I$17,MATCH(VLOOKUP(C142,HROC,2,0),ROCs!$A$2:$A$17,0)+1,0)</f>
        <v>2.5884593546846281E-2</v>
      </c>
      <c r="I142" s="24">
        <v>3.0112E-2</v>
      </c>
      <c r="J142" s="24">
        <f>VLOOKUP(B142,Summary!$A$32:$C$37,3,0)*H142*I142/12+VLOOKUP(B142,Summary!$A$32:$D$37,4,0)*I142</f>
        <v>5.9848931566157853E-3</v>
      </c>
      <c r="K142" s="6">
        <f t="shared" si="11"/>
        <v>9.8888614030773481E-3</v>
      </c>
      <c r="L142" s="27">
        <f>2.721*J142*G142+VLOOKUP(B142,Summary!$A$32:$B$37,2,0)*I142</f>
        <v>1.0530467464058132E-2</v>
      </c>
    </row>
    <row r="143" spans="1:12">
      <c r="A143" s="5" t="s">
        <v>616</v>
      </c>
      <c r="B143" s="5" t="s">
        <v>596</v>
      </c>
      <c r="C143" s="11">
        <v>1210</v>
      </c>
      <c r="D143" s="5" t="str">
        <f t="shared" si="8"/>
        <v>Fixed Single Family Units</v>
      </c>
      <c r="E143" s="11" t="s">
        <v>591</v>
      </c>
      <c r="F143" s="12">
        <f t="shared" si="9"/>
        <v>1.2445441802046733</v>
      </c>
      <c r="G143" s="13">
        <f t="shared" si="10"/>
        <v>0.21319951734720002</v>
      </c>
      <c r="H143" s="13">
        <f>HLOOKUP(E143,ROCs!$B$1:$I$17,MATCH(VLOOKUP(C143,HROC,2,0),ROCs!$A$2:$A$17,0)+1,0)</f>
        <v>0.28818180815488864</v>
      </c>
      <c r="I143" s="24">
        <v>1.8151E-2</v>
      </c>
      <c r="J143" s="24">
        <f>VLOOKUP(B143,Summary!$A$32:$C$37,3,0)*H143*I143/12+VLOOKUP(B143,Summary!$A$32:$D$37,4,0)*I143</f>
        <v>2.4992222215594842E-2</v>
      </c>
      <c r="K143" s="6">
        <f t="shared" si="11"/>
        <v>8.4633779132646178E-2</v>
      </c>
      <c r="L143" s="27">
        <f>2.721*J143*G143+VLOOKUP(B143,Summary!$A$32:$B$37,2,0)*I143</f>
        <v>2.0525968093532864E-2</v>
      </c>
    </row>
    <row r="144" spans="1:12">
      <c r="A144" s="5" t="s">
        <v>616</v>
      </c>
      <c r="B144" s="5" t="s">
        <v>596</v>
      </c>
      <c r="C144" s="11">
        <v>4110</v>
      </c>
      <c r="D144" s="5" t="str">
        <f t="shared" si="8"/>
        <v>Pine Flatwoods</v>
      </c>
      <c r="E144" s="11" t="s">
        <v>591</v>
      </c>
      <c r="F144" s="12">
        <f t="shared" si="9"/>
        <v>0.69141343344704065</v>
      </c>
      <c r="G144" s="13">
        <f t="shared" si="10"/>
        <v>3.5859246036990831E-2</v>
      </c>
      <c r="H144" s="13">
        <f>HLOOKUP(E144,ROCs!$B$1:$I$17,MATCH(VLOOKUP(C144,HROC,2,0),ROCs!$A$2:$A$17,0)+1,0)</f>
        <v>0.26229721460804234</v>
      </c>
      <c r="I144" s="24">
        <v>2.4880110000000002</v>
      </c>
      <c r="J144" s="24">
        <f>VLOOKUP(B144,Summary!$A$32:$C$37,3,0)*H144*I144/12+VLOOKUP(B144,Summary!$A$32:$D$37,4,0)*I144</f>
        <v>3.1364889528244015</v>
      </c>
      <c r="K144" s="6">
        <f t="shared" si="11"/>
        <v>5.9007894312834503</v>
      </c>
      <c r="L144" s="27">
        <f>2.721*J144*G144+VLOOKUP(B144,Summary!$A$32:$B$37,2,0)*I144</f>
        <v>1.1322552000797379</v>
      </c>
    </row>
    <row r="145" spans="1:12">
      <c r="A145" s="5" t="s">
        <v>616</v>
      </c>
      <c r="B145" s="5" t="s">
        <v>596</v>
      </c>
      <c r="C145" s="11">
        <v>5250</v>
      </c>
      <c r="D145" s="5" t="str">
        <f t="shared" si="8"/>
        <v>Marshy Lakes</v>
      </c>
      <c r="E145" s="11" t="s">
        <v>591</v>
      </c>
      <c r="F145" s="12">
        <f t="shared" si="9"/>
        <v>0.50503242095262102</v>
      </c>
      <c r="G145" s="13">
        <f t="shared" si="10"/>
        <v>6.8458560616073402E-2</v>
      </c>
      <c r="H145" s="13">
        <f>HLOOKUP(E145,ROCs!$B$1:$I$17,MATCH(VLOOKUP(C145,HROC,2,0),ROCs!$A$2:$A$17,0)+1,0)</f>
        <v>5.2632006878587441E-2</v>
      </c>
      <c r="I145" s="24">
        <v>0.30097299999999999</v>
      </c>
      <c r="J145" s="24">
        <f>VLOOKUP(B145,Summary!$A$32:$C$37,3,0)*H145*I145/12+VLOOKUP(B145,Summary!$A$32:$D$37,4,0)*I145</f>
        <v>9.5978750802968388E-2</v>
      </c>
      <c r="K145" s="6">
        <f t="shared" si="11"/>
        <v>0.13189334836912356</v>
      </c>
      <c r="L145" s="27">
        <f>2.721*J145*G145+VLOOKUP(B145,Summary!$A$32:$B$37,2,0)*I145</f>
        <v>0.11782560813477747</v>
      </c>
    </row>
    <row r="146" spans="1:12">
      <c r="A146" s="5" t="s">
        <v>616</v>
      </c>
      <c r="B146" s="5" t="s">
        <v>596</v>
      </c>
      <c r="C146" s="11">
        <v>6120</v>
      </c>
      <c r="D146" s="5" t="str">
        <f t="shared" si="8"/>
        <v>Mangrove Swamps</v>
      </c>
      <c r="E146" s="11" t="s">
        <v>591</v>
      </c>
      <c r="F146" s="12">
        <f t="shared" si="9"/>
        <v>0.60724136328827061</v>
      </c>
      <c r="G146" s="13">
        <f t="shared" si="10"/>
        <v>3.2599314579082571E-2</v>
      </c>
      <c r="H146" s="13">
        <f>HLOOKUP(E146,ROCs!$B$1:$I$17,MATCH(VLOOKUP(C146,HROC,2,0),ROCs!$A$2:$A$17,0)+1,0)</f>
        <v>2.5884593546846281E-2</v>
      </c>
      <c r="I146" s="24">
        <v>1.2536E-2</v>
      </c>
      <c r="J146" s="24">
        <f>VLOOKUP(B146,Summary!$A$32:$C$37,3,0)*H146*I146/12+VLOOKUP(B146,Summary!$A$32:$D$37,4,0)*I146</f>
        <v>2.4915854347547653E-3</v>
      </c>
      <c r="K146" s="6">
        <f t="shared" si="11"/>
        <v>4.116855956063285E-3</v>
      </c>
      <c r="L146" s="27">
        <f>2.721*J146*G146+VLOOKUP(B146,Summary!$A$32:$B$37,2,0)*I146</f>
        <v>4.3839645367107051E-3</v>
      </c>
    </row>
    <row r="147" spans="1:12">
      <c r="A147" s="5" t="s">
        <v>616</v>
      </c>
      <c r="B147" s="5" t="s">
        <v>596</v>
      </c>
      <c r="C147" s="11">
        <v>6172</v>
      </c>
      <c r="D147" s="5" t="str">
        <f t="shared" si="8"/>
        <v>Mixed Shrubs</v>
      </c>
      <c r="E147" s="11" t="s">
        <v>591</v>
      </c>
      <c r="F147" s="12">
        <f t="shared" si="9"/>
        <v>0.60724136328827061</v>
      </c>
      <c r="G147" s="13">
        <f t="shared" si="10"/>
        <v>3.2599314579082571E-2</v>
      </c>
      <c r="H147" s="13">
        <f>HLOOKUP(E147,ROCs!$B$1:$I$17,MATCH(VLOOKUP(C147,HROC,2,0),ROCs!$A$2:$A$17,0)+1,0)</f>
        <v>2.5884593546846281E-2</v>
      </c>
      <c r="I147" s="24">
        <v>1.5743E-2</v>
      </c>
      <c r="J147" s="24">
        <f>VLOOKUP(B147,Summary!$A$32:$C$37,3,0)*H147*I147/12+VLOOKUP(B147,Summary!$A$32:$D$37,4,0)*I147</f>
        <v>3.1289908662527335E-3</v>
      </c>
      <c r="K147" s="6">
        <f t="shared" si="11"/>
        <v>5.1700433404837506E-3</v>
      </c>
      <c r="L147" s="27">
        <f>2.721*J147*G147+VLOOKUP(B147,Summary!$A$32:$B$37,2,0)*I147</f>
        <v>5.5054845007527619E-3</v>
      </c>
    </row>
    <row r="148" spans="1:12">
      <c r="A148" s="5" t="s">
        <v>616</v>
      </c>
      <c r="B148" s="5" t="s">
        <v>596</v>
      </c>
      <c r="C148" s="11">
        <v>6250</v>
      </c>
      <c r="D148" s="5" t="str">
        <f t="shared" si="8"/>
        <v>Hydric Pine Flatwoods</v>
      </c>
      <c r="E148" s="11" t="s">
        <v>591</v>
      </c>
      <c r="F148" s="12">
        <f t="shared" si="9"/>
        <v>0.60724136328827061</v>
      </c>
      <c r="G148" s="13">
        <f t="shared" si="10"/>
        <v>3.2599314579082571E-2</v>
      </c>
      <c r="H148" s="13">
        <f>HLOOKUP(E148,ROCs!$B$1:$I$17,MATCH(VLOOKUP(C148,HROC,2,0),ROCs!$A$2:$A$17,0)+1,0)</f>
        <v>2.5884593546846281E-2</v>
      </c>
      <c r="I148" s="24">
        <v>0.59492699999999998</v>
      </c>
      <c r="J148" s="24">
        <f>VLOOKUP(B148,Summary!$A$32:$C$37,3,0)*H148*I148/12+VLOOKUP(B148,Summary!$A$32:$D$37,4,0)*I148</f>
        <v>0.1182443720439014</v>
      </c>
      <c r="K148" s="6">
        <f t="shared" si="11"/>
        <v>0.19537561928628444</v>
      </c>
      <c r="L148" s="27">
        <f>2.721*J148*G148+VLOOKUP(B148,Summary!$A$32:$B$37,2,0)*I148</f>
        <v>0.20805192006474868</v>
      </c>
    </row>
    <row r="149" spans="1:12">
      <c r="A149" s="5" t="s">
        <v>616</v>
      </c>
      <c r="B149" s="5" t="s">
        <v>596</v>
      </c>
      <c r="C149" s="11">
        <v>6410</v>
      </c>
      <c r="D149" s="5" t="str">
        <f t="shared" si="8"/>
        <v>Freshwater Marshes</v>
      </c>
      <c r="E149" s="11" t="s">
        <v>591</v>
      </c>
      <c r="F149" s="12">
        <f t="shared" si="9"/>
        <v>0.60724136328827061</v>
      </c>
      <c r="G149" s="13">
        <f t="shared" si="10"/>
        <v>3.2599314579082571E-2</v>
      </c>
      <c r="H149" s="13">
        <f>HLOOKUP(E149,ROCs!$B$1:$I$17,MATCH(VLOOKUP(C149,HROC,2,0),ROCs!$A$2:$A$17,0)+1,0)</f>
        <v>2.5884593546846281E-2</v>
      </c>
      <c r="I149" s="24">
        <v>0.30391600000000002</v>
      </c>
      <c r="J149" s="24">
        <f>VLOOKUP(B149,Summary!$A$32:$C$37,3,0)*H149*I149/12+VLOOKUP(B149,Summary!$A$32:$D$37,4,0)*I149</f>
        <v>6.040464893019537E-2</v>
      </c>
      <c r="K149" s="6">
        <f t="shared" si="11"/>
        <v>9.9806827915039018E-2</v>
      </c>
      <c r="L149" s="27">
        <f>2.721*J149*G149+VLOOKUP(B149,Summary!$A$32:$B$37,2,0)*I149</f>
        <v>0.10628246379538693</v>
      </c>
    </row>
    <row r="150" spans="1:12">
      <c r="A150" s="5" t="s">
        <v>616</v>
      </c>
      <c r="B150" s="5" t="s">
        <v>596</v>
      </c>
      <c r="C150" s="11">
        <v>5110</v>
      </c>
      <c r="D150" s="5" t="e">
        <f t="shared" si="8"/>
        <v>#N/A</v>
      </c>
      <c r="E150" s="11" t="s">
        <v>593</v>
      </c>
      <c r="F150" s="12">
        <f t="shared" si="9"/>
        <v>0.50503242095262102</v>
      </c>
      <c r="G150" s="13">
        <f t="shared" si="10"/>
        <v>6.8458560616073402E-2</v>
      </c>
      <c r="H150" s="13">
        <f>HLOOKUP(E150,ROCs!$B$1:$I$17,MATCH(VLOOKUP(C150,HROC,2,0),ROCs!$A$2:$A$17,0)+1,0)</f>
        <v>5.2632006878587441E-2</v>
      </c>
      <c r="I150" s="24">
        <v>0.10896599999999999</v>
      </c>
      <c r="J150" s="24">
        <f>VLOOKUP(B150,Summary!$A$32:$C$37,3,0)*H150*I150/12+VLOOKUP(B150,Summary!$A$32:$D$37,4,0)*I150</f>
        <v>3.4748700248847089E-2</v>
      </c>
      <c r="K150" s="6">
        <f t="shared" si="11"/>
        <v>4.7751428195851188E-2</v>
      </c>
      <c r="L150" s="27">
        <f>2.721*J150*G150+VLOOKUP(B150,Summary!$A$32:$B$37,2,0)*I150</f>
        <v>4.2658262422257676E-2</v>
      </c>
    </row>
    <row r="151" spans="1:12">
      <c r="A151" s="5" t="s">
        <v>616</v>
      </c>
      <c r="B151" s="5" t="s">
        <v>596</v>
      </c>
      <c r="C151" s="11">
        <v>6120</v>
      </c>
      <c r="D151" s="5" t="str">
        <f t="shared" si="8"/>
        <v>Mangrove Swamps</v>
      </c>
      <c r="E151" s="11" t="s">
        <v>593</v>
      </c>
      <c r="F151" s="12">
        <f t="shared" si="9"/>
        <v>0.60724136328827061</v>
      </c>
      <c r="G151" s="13">
        <f t="shared" si="10"/>
        <v>3.2599314579082571E-2</v>
      </c>
      <c r="H151" s="13">
        <f>HLOOKUP(E151,ROCs!$B$1:$I$17,MATCH(VLOOKUP(C151,HROC,2,0),ROCs!$A$2:$A$17,0)+1,0)</f>
        <v>2.5884593546846281E-2</v>
      </c>
      <c r="I151" s="24">
        <v>2.5893299999999999</v>
      </c>
      <c r="J151" s="24">
        <f>VLOOKUP(B151,Summary!$A$32:$C$37,3,0)*H151*I151/12+VLOOKUP(B151,Summary!$A$32:$D$37,4,0)*I151</f>
        <v>0.51464078763349996</v>
      </c>
      <c r="K151" s="6">
        <f t="shared" si="11"/>
        <v>0.85034290305626548</v>
      </c>
      <c r="L151" s="27">
        <f>2.721*J151*G151+VLOOKUP(B151,Summary!$A$32:$B$37,2,0)*I151</f>
        <v>0.90551458948956032</v>
      </c>
    </row>
    <row r="152" spans="1:12">
      <c r="A152" s="5" t="s">
        <v>617</v>
      </c>
      <c r="B152" s="5" t="s">
        <v>596</v>
      </c>
      <c r="C152" s="11">
        <v>1110</v>
      </c>
      <c r="D152" s="5" t="str">
        <f t="shared" si="8"/>
        <v>Fixed Single Family Units</v>
      </c>
      <c r="E152" s="11" t="s">
        <v>3</v>
      </c>
      <c r="F152" s="12">
        <f t="shared" si="9"/>
        <v>0.96797880682585713</v>
      </c>
      <c r="G152" s="13">
        <f t="shared" si="10"/>
        <v>0.12452938169209543</v>
      </c>
      <c r="H152" s="13">
        <f>HLOOKUP(E152,ROCs!$B$1:$I$17,MATCH(VLOOKUP(C152,HROC,2,0),ROCs!$A$2:$A$17,0)+1,0)</f>
        <v>0.28818180815488864</v>
      </c>
      <c r="I152" s="24">
        <v>1.495E-3</v>
      </c>
      <c r="J152" s="24">
        <f>VLOOKUP(B152,Summary!$A$32:$C$37,3,0)*H152*I152/12+VLOOKUP(B152,Summary!$A$32:$D$37,4,0)*I152</f>
        <v>2.0584745861007264E-3</v>
      </c>
      <c r="K152" s="6">
        <f t="shared" si="11"/>
        <v>5.4217551443332922E-3</v>
      </c>
      <c r="L152" s="27">
        <f>2.721*J152*G152+VLOOKUP(B152,Summary!$A$32:$B$37,2,0)*I152</f>
        <v>1.1939621902860599E-3</v>
      </c>
    </row>
    <row r="153" spans="1:12">
      <c r="A153" s="5" t="s">
        <v>617</v>
      </c>
      <c r="B153" s="5" t="s">
        <v>596</v>
      </c>
      <c r="C153" s="11">
        <v>1210</v>
      </c>
      <c r="D153" s="5" t="str">
        <f t="shared" si="8"/>
        <v>Fixed Single Family Units</v>
      </c>
      <c r="E153" s="11" t="s">
        <v>3</v>
      </c>
      <c r="F153" s="12">
        <f t="shared" si="9"/>
        <v>1.2445441802046733</v>
      </c>
      <c r="G153" s="13">
        <f t="shared" si="10"/>
        <v>0.21319951734720002</v>
      </c>
      <c r="H153" s="13">
        <f>HLOOKUP(E153,ROCs!$B$1:$I$17,MATCH(VLOOKUP(C153,HROC,2,0),ROCs!$A$2:$A$17,0)+1,0)</f>
        <v>0.28818180815488864</v>
      </c>
      <c r="I153" s="24">
        <v>0.56717099999999998</v>
      </c>
      <c r="J153" s="24">
        <f>VLOOKUP(B153,Summary!$A$32:$C$37,3,0)*H153*I153/12+VLOOKUP(B153,Summary!$A$32:$D$37,4,0)*I153</f>
        <v>0.78094119697213049</v>
      </c>
      <c r="K153" s="6">
        <f t="shared" si="11"/>
        <v>2.6445829510463366</v>
      </c>
      <c r="L153" s="27">
        <f>2.721*J153*G153+VLOOKUP(B153,Summary!$A$32:$B$37,2,0)*I153</f>
        <v>0.64138250507284045</v>
      </c>
    </row>
    <row r="154" spans="1:12">
      <c r="A154" s="5" t="s">
        <v>617</v>
      </c>
      <c r="B154" s="5" t="s">
        <v>596</v>
      </c>
      <c r="C154" s="11">
        <v>1310</v>
      </c>
      <c r="D154" s="5" t="str">
        <f t="shared" si="8"/>
        <v>Fixed Single Family Units &lt;Six or more dwelling units per acre&gt;</v>
      </c>
      <c r="E154" s="11" t="s">
        <v>3</v>
      </c>
      <c r="F154" s="12">
        <f t="shared" si="9"/>
        <v>1.2445441802046733</v>
      </c>
      <c r="G154" s="13">
        <f t="shared" si="10"/>
        <v>0.21319951734720002</v>
      </c>
      <c r="H154" s="13">
        <f>HLOOKUP(E154,ROCs!$B$1:$I$17,MATCH(VLOOKUP(C154,HROC,2,0),ROCs!$A$2:$A$17,0)+1,0)</f>
        <v>0.39344582191206351</v>
      </c>
      <c r="I154" s="24">
        <v>1.4923850000000001</v>
      </c>
      <c r="J154" s="24">
        <f>VLOOKUP(B154,Summary!$A$32:$C$37,3,0)*H154*I154/12+VLOOKUP(B154,Summary!$A$32:$D$37,4,0)*I154</f>
        <v>2.7604898146840622</v>
      </c>
      <c r="K154" s="6">
        <f t="shared" si="11"/>
        <v>9.3481357223251482</v>
      </c>
      <c r="L154" s="27">
        <f>2.721*J154*G154+VLOOKUP(B154,Summary!$A$32:$B$37,2,0)*I154</f>
        <v>2.0969951138331138</v>
      </c>
    </row>
    <row r="155" spans="1:12">
      <c r="A155" s="5" t="s">
        <v>617</v>
      </c>
      <c r="B155" s="5" t="s">
        <v>596</v>
      </c>
      <c r="C155" s="11">
        <v>1400</v>
      </c>
      <c r="D155" s="5" t="str">
        <f t="shared" si="8"/>
        <v>Commercial and Services</v>
      </c>
      <c r="E155" s="11" t="s">
        <v>3</v>
      </c>
      <c r="F155" s="12">
        <f t="shared" si="9"/>
        <v>0.70945030562392009</v>
      </c>
      <c r="G155" s="13">
        <f t="shared" si="10"/>
        <v>0.1167055461931156</v>
      </c>
      <c r="H155" s="13">
        <f>HLOOKUP(E155,ROCs!$B$1:$I$17,MATCH(VLOOKUP(C155,HROC,2,0),ROCs!$A$2:$A$17,0)+1,0)</f>
        <v>0.43140989244743805</v>
      </c>
      <c r="I155" s="24">
        <v>1.3573E-2</v>
      </c>
      <c r="J155" s="24">
        <f>VLOOKUP(B155,Summary!$A$32:$C$37,3,0)*H155*I155/12+VLOOKUP(B155,Summary!$A$32:$D$37,4,0)*I155</f>
        <v>2.7420702448631963E-2</v>
      </c>
      <c r="K155" s="6">
        <f t="shared" si="11"/>
        <v>5.2933315618416896E-2</v>
      </c>
      <c r="L155" s="27">
        <f>2.721*J155*G155+VLOOKUP(B155,Summary!$A$32:$B$37,2,0)*I155</f>
        <v>1.3214923850338792E-2</v>
      </c>
    </row>
    <row r="156" spans="1:12">
      <c r="A156" s="5" t="s">
        <v>617</v>
      </c>
      <c r="B156" s="5" t="s">
        <v>596</v>
      </c>
      <c r="C156" s="11">
        <v>1820</v>
      </c>
      <c r="D156" s="5" t="str">
        <f t="shared" si="8"/>
        <v>Golf Courses</v>
      </c>
      <c r="E156" s="11" t="s">
        <v>3</v>
      </c>
      <c r="F156" s="12">
        <f t="shared" si="9"/>
        <v>2.0141173930848577</v>
      </c>
      <c r="G156" s="13">
        <f t="shared" si="10"/>
        <v>0.28687396829592665</v>
      </c>
      <c r="H156" s="13">
        <f>HLOOKUP(E156,ROCs!$B$1:$I$17,MATCH(VLOOKUP(C156,HROC,2,0),ROCs!$A$2:$A$17,0)+1,0)</f>
        <v>0.28904462793978353</v>
      </c>
      <c r="I156" s="24">
        <v>3.1338999999999999E-2</v>
      </c>
      <c r="J156" s="24">
        <f>VLOOKUP(B156,Summary!$A$32:$C$37,3,0)*H156*I156/12+VLOOKUP(B156,Summary!$A$32:$D$37,4,0)*I156</f>
        <v>4.3272313826764039E-2</v>
      </c>
      <c r="K156" s="6">
        <f t="shared" si="11"/>
        <v>0.2371501696955497</v>
      </c>
      <c r="L156" s="27">
        <f>2.721*J156*G156+VLOOKUP(B156,Summary!$A$32:$B$37,2,0)*I156</f>
        <v>4.4184731902779779E-2</v>
      </c>
    </row>
    <row r="157" spans="1:12">
      <c r="A157" s="5" t="s">
        <v>617</v>
      </c>
      <c r="B157" s="5" t="s">
        <v>596</v>
      </c>
      <c r="C157" s="11">
        <v>3100</v>
      </c>
      <c r="D157" s="5" t="str">
        <f t="shared" si="8"/>
        <v>Herbaceous (Dry Prairie)</v>
      </c>
      <c r="E157" s="11" t="s">
        <v>3</v>
      </c>
      <c r="F157" s="12">
        <f t="shared" si="9"/>
        <v>0.69141343344704065</v>
      </c>
      <c r="G157" s="13">
        <f t="shared" si="10"/>
        <v>3.5859246036990831E-2</v>
      </c>
      <c r="H157" s="13">
        <f>HLOOKUP(E157,ROCs!$B$1:$I$17,MATCH(VLOOKUP(C157,HROC,2,0),ROCs!$A$2:$A$17,0)+1,0)</f>
        <v>0.26229721460804234</v>
      </c>
      <c r="I157" s="24">
        <v>9.4784999999999994E-2</v>
      </c>
      <c r="J157" s="24">
        <f>VLOOKUP(B157,Summary!$A$32:$C$37,3,0)*H157*I157/12+VLOOKUP(B157,Summary!$A$32:$D$37,4,0)*I157</f>
        <v>0.11948986776724896</v>
      </c>
      <c r="K157" s="6">
        <f t="shared" si="11"/>
        <v>0.22480058417917032</v>
      </c>
      <c r="L157" s="27">
        <f>2.721*J157*G157+VLOOKUP(B157,Summary!$A$32:$B$37,2,0)*I157</f>
        <v>4.3135182738162303E-2</v>
      </c>
    </row>
    <row r="158" spans="1:12">
      <c r="A158" s="5" t="s">
        <v>617</v>
      </c>
      <c r="B158" s="5" t="s">
        <v>596</v>
      </c>
      <c r="C158" s="11">
        <v>3200</v>
      </c>
      <c r="D158" s="5" t="str">
        <f t="shared" si="8"/>
        <v>Shrub and Brushland</v>
      </c>
      <c r="E158" s="11" t="s">
        <v>3</v>
      </c>
      <c r="F158" s="12">
        <f t="shared" si="9"/>
        <v>0.69141343344704065</v>
      </c>
      <c r="G158" s="13">
        <f t="shared" si="10"/>
        <v>3.5859246036990831E-2</v>
      </c>
      <c r="H158" s="13">
        <f>HLOOKUP(E158,ROCs!$B$1:$I$17,MATCH(VLOOKUP(C158,HROC,2,0),ROCs!$A$2:$A$17,0)+1,0)</f>
        <v>0.26229721460804234</v>
      </c>
      <c r="I158" s="24">
        <v>1.1951E-2</v>
      </c>
      <c r="J158" s="24">
        <f>VLOOKUP(B158,Summary!$A$32:$C$37,3,0)*H158*I158/12+VLOOKUP(B158,Summary!$A$32:$D$37,4,0)*I158</f>
        <v>1.5065921925266578E-2</v>
      </c>
      <c r="K158" s="6">
        <f t="shared" si="11"/>
        <v>2.8344060574197024E-2</v>
      </c>
      <c r="L158" s="27">
        <f>2.721*J158*G158+VLOOKUP(B158,Summary!$A$32:$B$37,2,0)*I158</f>
        <v>5.4387146584773723E-3</v>
      </c>
    </row>
    <row r="159" spans="1:12">
      <c r="A159" s="5" t="s">
        <v>617</v>
      </c>
      <c r="B159" s="5" t="s">
        <v>596</v>
      </c>
      <c r="C159" s="11">
        <v>3210</v>
      </c>
      <c r="D159" s="5" t="str">
        <f t="shared" si="8"/>
        <v>Palmetto Prairies</v>
      </c>
      <c r="E159" s="11" t="s">
        <v>3</v>
      </c>
      <c r="F159" s="12">
        <f t="shared" si="9"/>
        <v>0.69141343344704065</v>
      </c>
      <c r="G159" s="13">
        <f t="shared" si="10"/>
        <v>3.5859246036990831E-2</v>
      </c>
      <c r="H159" s="13">
        <f>HLOOKUP(E159,ROCs!$B$1:$I$17,MATCH(VLOOKUP(C159,HROC,2,0),ROCs!$A$2:$A$17,0)+1,0)</f>
        <v>0.26229721460804234</v>
      </c>
      <c r="I159" s="24">
        <v>0.116924</v>
      </c>
      <c r="J159" s="24">
        <f>VLOOKUP(B159,Summary!$A$32:$C$37,3,0)*H159*I159/12+VLOOKUP(B159,Summary!$A$32:$D$37,4,0)*I159</f>
        <v>0.1473992013379524</v>
      </c>
      <c r="K159" s="6">
        <f t="shared" si="11"/>
        <v>0.27730741683352123</v>
      </c>
      <c r="L159" s="27">
        <f>2.721*J159*G159+VLOOKUP(B159,Summary!$A$32:$B$37,2,0)*I159</f>
        <v>5.3210298111271717E-2</v>
      </c>
    </row>
    <row r="160" spans="1:12">
      <c r="A160" s="5" t="s">
        <v>617</v>
      </c>
      <c r="B160" s="5" t="s">
        <v>596</v>
      </c>
      <c r="C160" s="11">
        <v>4110</v>
      </c>
      <c r="D160" s="5" t="str">
        <f t="shared" si="8"/>
        <v>Pine Flatwoods</v>
      </c>
      <c r="E160" s="11" t="s">
        <v>3</v>
      </c>
      <c r="F160" s="12">
        <f t="shared" si="9"/>
        <v>0.69141343344704065</v>
      </c>
      <c r="G160" s="13">
        <f t="shared" si="10"/>
        <v>3.5859246036990831E-2</v>
      </c>
      <c r="H160" s="13">
        <f>HLOOKUP(E160,ROCs!$B$1:$I$17,MATCH(VLOOKUP(C160,HROC,2,0),ROCs!$A$2:$A$17,0)+1,0)</f>
        <v>0.26229721460804234</v>
      </c>
      <c r="I160" s="24">
        <v>0.53221600000000002</v>
      </c>
      <c r="J160" s="24">
        <f>VLOOKUP(B160,Summary!$A$32:$C$37,3,0)*H160*I160/12+VLOOKUP(B160,Summary!$A$32:$D$37,4,0)*I160</f>
        <v>0.67093336987512986</v>
      </c>
      <c r="K160" s="6">
        <f t="shared" si="11"/>
        <v>1.262251070417274</v>
      </c>
      <c r="L160" s="27">
        <f>2.721*J160*G160+VLOOKUP(B160,Summary!$A$32:$B$37,2,0)*I160</f>
        <v>0.24220324329982373</v>
      </c>
    </row>
    <row r="161" spans="1:12">
      <c r="A161" s="5" t="s">
        <v>617</v>
      </c>
      <c r="B161" s="5" t="s">
        <v>596</v>
      </c>
      <c r="C161" s="11">
        <v>5110</v>
      </c>
      <c r="D161" s="5" t="e">
        <f t="shared" si="8"/>
        <v>#N/A</v>
      </c>
      <c r="E161" s="11" t="s">
        <v>3</v>
      </c>
      <c r="F161" s="12">
        <f t="shared" si="9"/>
        <v>0.50503242095262102</v>
      </c>
      <c r="G161" s="13">
        <f t="shared" si="10"/>
        <v>6.8458560616073402E-2</v>
      </c>
      <c r="H161" s="13">
        <f>HLOOKUP(E161,ROCs!$B$1:$I$17,MATCH(VLOOKUP(C161,HROC,2,0),ROCs!$A$2:$A$17,0)+1,0)</f>
        <v>5.2632006878587441E-2</v>
      </c>
      <c r="I161" s="24">
        <v>9.969163</v>
      </c>
      <c r="J161" s="24">
        <f>VLOOKUP(B161,Summary!$A$32:$C$37,3,0)*H161*I161/12+VLOOKUP(B161,Summary!$A$32:$D$37,4,0)*I161</f>
        <v>3.1791151076381365</v>
      </c>
      <c r="K161" s="6">
        <f t="shared" si="11"/>
        <v>4.3687184182886076</v>
      </c>
      <c r="L161" s="27">
        <f>2.721*J161*G161+VLOOKUP(B161,Summary!$A$32:$B$37,2,0)*I161</f>
        <v>3.9027510543129198</v>
      </c>
    </row>
    <row r="162" spans="1:12">
      <c r="A162" s="5" t="s">
        <v>617</v>
      </c>
      <c r="B162" s="5" t="s">
        <v>596</v>
      </c>
      <c r="C162" s="11">
        <v>5120</v>
      </c>
      <c r="D162" s="5" t="e">
        <f t="shared" si="8"/>
        <v>#N/A</v>
      </c>
      <c r="E162" s="11" t="s">
        <v>3</v>
      </c>
      <c r="F162" s="12">
        <f t="shared" si="9"/>
        <v>0.50503242095262102</v>
      </c>
      <c r="G162" s="13">
        <f t="shared" si="10"/>
        <v>6.8458560616073402E-2</v>
      </c>
      <c r="H162" s="13">
        <f>HLOOKUP(E162,ROCs!$B$1:$I$17,MATCH(VLOOKUP(C162,HROC,2,0),ROCs!$A$2:$A$17,0)+1,0)</f>
        <v>5.2632006878587441E-2</v>
      </c>
      <c r="I162" s="24">
        <v>1.5765400000000001</v>
      </c>
      <c r="J162" s="24">
        <f>VLOOKUP(B162,Summary!$A$32:$C$37,3,0)*H162*I162/12+VLOOKUP(B162,Summary!$A$32:$D$37,4,0)*I162</f>
        <v>0.50275054503530825</v>
      </c>
      <c r="K162" s="6">
        <f t="shared" si="11"/>
        <v>0.69087638903774806</v>
      </c>
      <c r="L162" s="27">
        <f>2.721*J162*G162+VLOOKUP(B162,Summary!$A$32:$B$37,2,0)*I162</f>
        <v>0.61718753592116926</v>
      </c>
    </row>
    <row r="163" spans="1:12">
      <c r="A163" s="5" t="s">
        <v>617</v>
      </c>
      <c r="B163" s="5" t="s">
        <v>596</v>
      </c>
      <c r="C163" s="11">
        <v>5300</v>
      </c>
      <c r="D163" s="5" t="str">
        <f t="shared" si="8"/>
        <v>Reservoirs</v>
      </c>
      <c r="E163" s="11" t="s">
        <v>3</v>
      </c>
      <c r="F163" s="12">
        <f t="shared" si="9"/>
        <v>0.50503242095262102</v>
      </c>
      <c r="G163" s="13">
        <f t="shared" si="10"/>
        <v>6.8458560616073402E-2</v>
      </c>
      <c r="H163" s="13">
        <f>HLOOKUP(E163,ROCs!$B$1:$I$17,MATCH(VLOOKUP(C163,HROC,2,0),ROCs!$A$2:$A$17,0)+1,0)</f>
        <v>5.2632006878587441E-2</v>
      </c>
      <c r="I163" s="24">
        <v>34.078983999999998</v>
      </c>
      <c r="J163" s="24">
        <f>VLOOKUP(B163,Summary!$A$32:$C$37,3,0)*H163*I163/12+VLOOKUP(B163,Summary!$A$32:$D$37,4,0)*I163</f>
        <v>10.867613749254408</v>
      </c>
      <c r="K163" s="6">
        <f t="shared" si="11"/>
        <v>14.934201103679692</v>
      </c>
      <c r="L163" s="27">
        <f>2.721*J163*G163+VLOOKUP(B163,Summary!$A$32:$B$37,2,0)*I163</f>
        <v>13.341319701153759</v>
      </c>
    </row>
    <row r="164" spans="1:12">
      <c r="A164" s="5" t="s">
        <v>617</v>
      </c>
      <c r="B164" s="5" t="s">
        <v>596</v>
      </c>
      <c r="C164" s="11">
        <v>6120</v>
      </c>
      <c r="D164" s="5" t="str">
        <f t="shared" si="8"/>
        <v>Mangrove Swamps</v>
      </c>
      <c r="E164" s="11" t="s">
        <v>3</v>
      </c>
      <c r="F164" s="12">
        <f t="shared" si="9"/>
        <v>0.60724136328827061</v>
      </c>
      <c r="G164" s="13">
        <f t="shared" si="10"/>
        <v>3.2599314579082571E-2</v>
      </c>
      <c r="H164" s="13">
        <f>HLOOKUP(E164,ROCs!$B$1:$I$17,MATCH(VLOOKUP(C164,HROC,2,0),ROCs!$A$2:$A$17,0)+1,0)</f>
        <v>2.5884593546846281E-2</v>
      </c>
      <c r="I164" s="24">
        <v>0.53079600000000005</v>
      </c>
      <c r="J164" s="24">
        <f>VLOOKUP(B164,Summary!$A$32:$C$37,3,0)*H164*I164/12+VLOOKUP(B164,Summary!$A$32:$D$37,4,0)*I164</f>
        <v>0.10549805220374045</v>
      </c>
      <c r="K164" s="6">
        <f t="shared" si="11"/>
        <v>0.17431482722196612</v>
      </c>
      <c r="L164" s="27">
        <f>2.721*J164*G164+VLOOKUP(B164,Summary!$A$32:$B$37,2,0)*I164</f>
        <v>0.18562466817389084</v>
      </c>
    </row>
    <row r="165" spans="1:12">
      <c r="A165" s="5" t="s">
        <v>617</v>
      </c>
      <c r="B165" s="5" t="s">
        <v>596</v>
      </c>
      <c r="C165" s="11">
        <v>6410</v>
      </c>
      <c r="D165" s="5" t="str">
        <f t="shared" si="8"/>
        <v>Freshwater Marshes</v>
      </c>
      <c r="E165" s="11" t="s">
        <v>3</v>
      </c>
      <c r="F165" s="12">
        <f t="shared" si="9"/>
        <v>0.60724136328827061</v>
      </c>
      <c r="G165" s="13">
        <f t="shared" si="10"/>
        <v>3.2599314579082571E-2</v>
      </c>
      <c r="H165" s="13">
        <f>HLOOKUP(E165,ROCs!$B$1:$I$17,MATCH(VLOOKUP(C165,HROC,2,0),ROCs!$A$2:$A$17,0)+1,0)</f>
        <v>2.5884593546846281E-2</v>
      </c>
      <c r="I165" s="24">
        <v>2.9799999999999998E-4</v>
      </c>
      <c r="J165" s="24">
        <f>VLOOKUP(B165,Summary!$A$32:$C$37,3,0)*H165*I165/12+VLOOKUP(B165,Summary!$A$32:$D$37,4,0)*I165</f>
        <v>5.9228817769377777E-5</v>
      </c>
      <c r="K165" s="6">
        <f t="shared" si="11"/>
        <v>9.7863997679232504E-5</v>
      </c>
      <c r="L165" s="27">
        <f>2.721*J165*G165+VLOOKUP(B165,Summary!$A$32:$B$37,2,0)*I165</f>
        <v>1.0421357944637763E-4</v>
      </c>
    </row>
    <row r="166" spans="1:12">
      <c r="A166" s="5" t="s">
        <v>617</v>
      </c>
      <c r="B166" s="5" t="s">
        <v>596</v>
      </c>
      <c r="C166" s="11">
        <v>7400</v>
      </c>
      <c r="D166" s="5" t="str">
        <f t="shared" si="8"/>
        <v>Disturbed Land</v>
      </c>
      <c r="E166" s="11" t="s">
        <v>3</v>
      </c>
      <c r="F166" s="12">
        <f t="shared" si="9"/>
        <v>0.70945030562392009</v>
      </c>
      <c r="G166" s="13">
        <f t="shared" si="10"/>
        <v>9.7797943737247719E-2</v>
      </c>
      <c r="H166" s="13">
        <f>HLOOKUP(E166,ROCs!$B$1:$I$17,MATCH(VLOOKUP(C166,HROC,2,0),ROCs!$A$2:$A$17,0)+1,0)</f>
        <v>0.26229721460804234</v>
      </c>
      <c r="I166" s="24">
        <v>3.1524000000000003E-2</v>
      </c>
      <c r="J166" s="24">
        <f>VLOOKUP(B166,Summary!$A$32:$C$37,3,0)*H166*I166/12+VLOOKUP(B166,Summary!$A$32:$D$37,4,0)*I166</f>
        <v>3.9740450403489551E-2</v>
      </c>
      <c r="K166" s="6">
        <f t="shared" si="11"/>
        <v>7.6715533016219473E-2</v>
      </c>
      <c r="L166" s="27">
        <f>2.721*J166*G166+VLOOKUP(B166,Summary!$A$32:$B$37,2,0)*I166</f>
        <v>2.1043747863209891E-2</v>
      </c>
    </row>
    <row r="167" spans="1:12">
      <c r="A167" s="5" t="s">
        <v>617</v>
      </c>
      <c r="B167" s="5" t="s">
        <v>596</v>
      </c>
      <c r="C167" s="11">
        <v>8350</v>
      </c>
      <c r="D167" s="5" t="str">
        <f t="shared" si="8"/>
        <v>Solid Waste Disposal</v>
      </c>
      <c r="E167" s="11" t="s">
        <v>3</v>
      </c>
      <c r="F167" s="12">
        <f t="shared" si="9"/>
        <v>1.4429497741503459</v>
      </c>
      <c r="G167" s="13">
        <f t="shared" si="10"/>
        <v>0.22493527059566973</v>
      </c>
      <c r="H167" s="13">
        <f>HLOOKUP(E167,ROCs!$B$1:$I$17,MATCH(VLOOKUP(C167,HROC,2,0),ROCs!$A$2:$A$17,0)+1,0)</f>
        <v>0.43140989244743805</v>
      </c>
      <c r="I167" s="24">
        <v>3.0019710000000002</v>
      </c>
      <c r="J167" s="24">
        <f>VLOOKUP(B167,Summary!$A$32:$C$37,3,0)*H167*I167/12+VLOOKUP(B167,Summary!$A$32:$D$37,4,0)*I167</f>
        <v>6.064698559671565</v>
      </c>
      <c r="K167" s="6">
        <f t="shared" si="11"/>
        <v>23.811621789569962</v>
      </c>
      <c r="L167" s="27">
        <f>2.721*J167*G167+VLOOKUP(B167,Summary!$A$32:$B$37,2,0)*I167</f>
        <v>4.708786249681002</v>
      </c>
    </row>
    <row r="168" spans="1:12">
      <c r="A168" s="5" t="s">
        <v>617</v>
      </c>
      <c r="B168" s="5" t="s">
        <v>596</v>
      </c>
      <c r="C168" s="11">
        <v>8360</v>
      </c>
      <c r="D168" s="5" t="e">
        <f t="shared" si="8"/>
        <v>#N/A</v>
      </c>
      <c r="E168" s="11" t="s">
        <v>3</v>
      </c>
      <c r="F168" s="12">
        <f t="shared" si="9"/>
        <v>1.4429497741503459</v>
      </c>
      <c r="G168" s="13">
        <f t="shared" si="10"/>
        <v>0.22493527059566973</v>
      </c>
      <c r="H168" s="13">
        <f>HLOOKUP(E168,ROCs!$B$1:$I$17,MATCH(VLOOKUP(C168,HROC,2,0),ROCs!$A$2:$A$17,0)+1,0)</f>
        <v>0.43140989244743805</v>
      </c>
      <c r="I168" s="24">
        <v>64.251026999999993</v>
      </c>
      <c r="J168" s="24">
        <f>VLOOKUP(B168,Summary!$A$32:$C$37,3,0)*H168*I168/12+VLOOKUP(B168,Summary!$A$32:$D$37,4,0)*I168</f>
        <v>129.80242344257118</v>
      </c>
      <c r="K168" s="6">
        <f t="shared" si="11"/>
        <v>509.63888542409239</v>
      </c>
      <c r="L168" s="27">
        <f>2.721*J168*G168+VLOOKUP(B168,Summary!$A$32:$B$37,2,0)*I168</f>
        <v>100.78190377771232</v>
      </c>
    </row>
    <row r="169" spans="1:12">
      <c r="A169" s="5" t="s">
        <v>617</v>
      </c>
      <c r="B169" s="5" t="s">
        <v>596</v>
      </c>
      <c r="C169" s="11">
        <v>1210</v>
      </c>
      <c r="D169" s="5" t="str">
        <f t="shared" si="8"/>
        <v>Fixed Single Family Units</v>
      </c>
      <c r="E169" s="11" t="s">
        <v>4</v>
      </c>
      <c r="F169" s="12">
        <f t="shared" si="9"/>
        <v>1.2445441802046733</v>
      </c>
      <c r="G169" s="13">
        <f t="shared" si="10"/>
        <v>0.21319951734720002</v>
      </c>
      <c r="H169" s="13">
        <f>HLOOKUP(E169,ROCs!$B$1:$I$17,MATCH(VLOOKUP(C169,HROC,2,0),ROCs!$A$2:$A$17,0)+1,0)</f>
        <v>0.28818180815488864</v>
      </c>
      <c r="I169" s="24">
        <v>6.2734160000000001</v>
      </c>
      <c r="J169" s="24">
        <f>VLOOKUP(B169,Summary!$A$32:$C$37,3,0)*H169*I169/12+VLOOKUP(B169,Summary!$A$32:$D$37,4,0)*I169</f>
        <v>8.6379046180854004</v>
      </c>
      <c r="K169" s="6">
        <f t="shared" si="11"/>
        <v>29.25144092067702</v>
      </c>
      <c r="L169" s="27">
        <f>2.721*J169*G169+VLOOKUP(B169,Summary!$A$32:$B$37,2,0)*I169</f>
        <v>7.0942612888247787</v>
      </c>
    </row>
    <row r="170" spans="1:12">
      <c r="A170" s="5" t="s">
        <v>617</v>
      </c>
      <c r="B170" s="5" t="s">
        <v>596</v>
      </c>
      <c r="C170" s="11">
        <v>1290</v>
      </c>
      <c r="D170" s="5" t="str">
        <f t="shared" si="8"/>
        <v>Medium Density Under Construction</v>
      </c>
      <c r="E170" s="11" t="s">
        <v>4</v>
      </c>
      <c r="F170" s="12">
        <f t="shared" si="9"/>
        <v>1.2445441802046733</v>
      </c>
      <c r="G170" s="13">
        <f t="shared" si="10"/>
        <v>0.21319951734720002</v>
      </c>
      <c r="H170" s="13">
        <f>HLOOKUP(E170,ROCs!$B$1:$I$17,MATCH(VLOOKUP(C170,HROC,2,0),ROCs!$A$2:$A$17,0)+1,0)</f>
        <v>0.34081381503347608</v>
      </c>
      <c r="I170" s="24">
        <v>6.0290000000000003E-2</v>
      </c>
      <c r="J170" s="24">
        <f>VLOOKUP(B170,Summary!$A$32:$C$37,3,0)*H170*I170/12+VLOOKUP(B170,Summary!$A$32:$D$37,4,0)*I170</f>
        <v>9.7266550850821393E-2</v>
      </c>
      <c r="K170" s="6">
        <f t="shared" si="11"/>
        <v>0.32938390634851294</v>
      </c>
      <c r="L170" s="27">
        <f>2.721*J170*G170+VLOOKUP(B170,Summary!$A$32:$B$37,2,0)*I170</f>
        <v>7.644697081423632E-2</v>
      </c>
    </row>
    <row r="171" spans="1:12">
      <c r="A171" s="5" t="s">
        <v>617</v>
      </c>
      <c r="B171" s="5" t="s">
        <v>596</v>
      </c>
      <c r="C171" s="11">
        <v>1310</v>
      </c>
      <c r="D171" s="5" t="str">
        <f t="shared" si="8"/>
        <v>Fixed Single Family Units &lt;Six or more dwelling units per acre&gt;</v>
      </c>
      <c r="E171" s="11" t="s">
        <v>4</v>
      </c>
      <c r="F171" s="12">
        <f t="shared" si="9"/>
        <v>1.2445441802046733</v>
      </c>
      <c r="G171" s="13">
        <f t="shared" si="10"/>
        <v>0.21319951734720002</v>
      </c>
      <c r="H171" s="13">
        <f>HLOOKUP(E171,ROCs!$B$1:$I$17,MATCH(VLOOKUP(C171,HROC,2,0),ROCs!$A$2:$A$17,0)+1,0)</f>
        <v>0.39344582191206351</v>
      </c>
      <c r="I171" s="24">
        <v>29.647466000000001</v>
      </c>
      <c r="J171" s="24">
        <f>VLOOKUP(B171,Summary!$A$32:$C$37,3,0)*H171*I171/12+VLOOKUP(B171,Summary!$A$32:$D$37,4,0)*I171</f>
        <v>54.839420072027018</v>
      </c>
      <c r="K171" s="6">
        <f t="shared" si="11"/>
        <v>185.70847066341477</v>
      </c>
      <c r="L171" s="27">
        <f>2.721*J171*G171+VLOOKUP(B171,Summary!$A$32:$B$37,2,0)*I171</f>
        <v>41.658547452254858</v>
      </c>
    </row>
    <row r="172" spans="1:12">
      <c r="A172" s="5" t="s">
        <v>617</v>
      </c>
      <c r="B172" s="5" t="s">
        <v>596</v>
      </c>
      <c r="C172" s="11">
        <v>1820</v>
      </c>
      <c r="D172" s="5" t="str">
        <f t="shared" si="8"/>
        <v>Golf Courses</v>
      </c>
      <c r="E172" s="11" t="s">
        <v>4</v>
      </c>
      <c r="F172" s="12">
        <f t="shared" si="9"/>
        <v>2.0141173930848577</v>
      </c>
      <c r="G172" s="13">
        <f t="shared" si="10"/>
        <v>0.28687396829592665</v>
      </c>
      <c r="H172" s="13">
        <f>HLOOKUP(E172,ROCs!$B$1:$I$17,MATCH(VLOOKUP(C172,HROC,2,0),ROCs!$A$2:$A$17,0)+1,0)</f>
        <v>0.28904462793978353</v>
      </c>
      <c r="I172" s="24">
        <v>9.1615000000000002E-2</v>
      </c>
      <c r="J172" s="24">
        <f>VLOOKUP(B172,Summary!$A$32:$C$37,3,0)*H172*I172/12+VLOOKUP(B172,Summary!$A$32:$D$37,4,0)*I172</f>
        <v>0.12650030413347546</v>
      </c>
      <c r="K172" s="6">
        <f t="shared" si="11"/>
        <v>0.69327396524004548</v>
      </c>
      <c r="L172" s="27">
        <f>2.721*J172*G172+VLOOKUP(B172,Summary!$A$32:$B$37,2,0)*I172</f>
        <v>0.12916762542752386</v>
      </c>
    </row>
    <row r="173" spans="1:12">
      <c r="A173" s="5" t="s">
        <v>617</v>
      </c>
      <c r="B173" s="5" t="s">
        <v>596</v>
      </c>
      <c r="C173" s="11">
        <v>3100</v>
      </c>
      <c r="D173" s="5" t="str">
        <f t="shared" si="8"/>
        <v>Herbaceous (Dry Prairie)</v>
      </c>
      <c r="E173" s="11" t="s">
        <v>4</v>
      </c>
      <c r="F173" s="12">
        <f t="shared" si="9"/>
        <v>0.69141343344704065</v>
      </c>
      <c r="G173" s="13">
        <f t="shared" si="10"/>
        <v>3.5859246036990831E-2</v>
      </c>
      <c r="H173" s="13">
        <f>HLOOKUP(E173,ROCs!$B$1:$I$17,MATCH(VLOOKUP(C173,HROC,2,0),ROCs!$A$2:$A$17,0)+1,0)</f>
        <v>0.26229721460804234</v>
      </c>
      <c r="I173" s="24">
        <v>3.623974</v>
      </c>
      <c r="J173" s="24">
        <f>VLOOKUP(B173,Summary!$A$32:$C$37,3,0)*H173*I173/12+VLOOKUP(B173,Summary!$A$32:$D$37,4,0)*I173</f>
        <v>4.5685306119317231</v>
      </c>
      <c r="K173" s="6">
        <f t="shared" si="11"/>
        <v>8.5949408899100561</v>
      </c>
      <c r="L173" s="27">
        <f>2.721*J173*G173+VLOOKUP(B173,Summary!$A$32:$B$37,2,0)*I173</f>
        <v>1.6492143348456931</v>
      </c>
    </row>
    <row r="174" spans="1:12">
      <c r="A174" s="5" t="s">
        <v>617</v>
      </c>
      <c r="B174" s="5" t="s">
        <v>596</v>
      </c>
      <c r="C174" s="11">
        <v>3200</v>
      </c>
      <c r="D174" s="5" t="str">
        <f t="shared" si="8"/>
        <v>Shrub and Brushland</v>
      </c>
      <c r="E174" s="11" t="s">
        <v>4</v>
      </c>
      <c r="F174" s="12">
        <f t="shared" si="9"/>
        <v>0.69141343344704065</v>
      </c>
      <c r="G174" s="13">
        <f t="shared" si="10"/>
        <v>3.5859246036990831E-2</v>
      </c>
      <c r="H174" s="13">
        <f>HLOOKUP(E174,ROCs!$B$1:$I$17,MATCH(VLOOKUP(C174,HROC,2,0),ROCs!$A$2:$A$17,0)+1,0)</f>
        <v>0.26229721460804234</v>
      </c>
      <c r="I174" s="24">
        <v>0.99564900000000001</v>
      </c>
      <c r="J174" s="24">
        <f>VLOOKUP(B174,Summary!$A$32:$C$37,3,0)*H174*I174/12+VLOOKUP(B174,Summary!$A$32:$D$37,4,0)*I174</f>
        <v>1.2551560621679978</v>
      </c>
      <c r="K174" s="6">
        <f t="shared" si="11"/>
        <v>2.3613702256412594</v>
      </c>
      <c r="L174" s="27">
        <f>2.721*J174*G174+VLOOKUP(B174,Summary!$A$32:$B$37,2,0)*I174</f>
        <v>0.45310441059311668</v>
      </c>
    </row>
    <row r="175" spans="1:12">
      <c r="A175" s="5" t="s">
        <v>617</v>
      </c>
      <c r="B175" s="5" t="s">
        <v>596</v>
      </c>
      <c r="C175" s="11">
        <v>4110</v>
      </c>
      <c r="D175" s="5" t="str">
        <f t="shared" si="8"/>
        <v>Pine Flatwoods</v>
      </c>
      <c r="E175" s="11" t="s">
        <v>4</v>
      </c>
      <c r="F175" s="12">
        <f t="shared" si="9"/>
        <v>0.69141343344704065</v>
      </c>
      <c r="G175" s="13">
        <f t="shared" si="10"/>
        <v>3.5859246036990831E-2</v>
      </c>
      <c r="H175" s="13">
        <f>HLOOKUP(E175,ROCs!$B$1:$I$17,MATCH(VLOOKUP(C175,HROC,2,0),ROCs!$A$2:$A$17,0)+1,0)</f>
        <v>0.26229721460804234</v>
      </c>
      <c r="I175" s="24">
        <v>17.437269000000001</v>
      </c>
      <c r="J175" s="24">
        <f>VLOOKUP(B175,Summary!$A$32:$C$37,3,0)*H175*I175/12+VLOOKUP(B175,Summary!$A$32:$D$37,4,0)*I175</f>
        <v>21.982138176208785</v>
      </c>
      <c r="K175" s="6">
        <f t="shared" si="11"/>
        <v>41.355786861732732</v>
      </c>
      <c r="L175" s="27">
        <f>2.721*J175*G175+VLOOKUP(B175,Summary!$A$32:$B$37,2,0)*I175</f>
        <v>7.9354305509257026</v>
      </c>
    </row>
    <row r="176" spans="1:12">
      <c r="A176" s="5" t="s">
        <v>617</v>
      </c>
      <c r="B176" s="5" t="s">
        <v>596</v>
      </c>
      <c r="C176" s="11">
        <v>5110</v>
      </c>
      <c r="D176" s="5" t="e">
        <f t="shared" si="8"/>
        <v>#N/A</v>
      </c>
      <c r="E176" s="11" t="s">
        <v>4</v>
      </c>
      <c r="F176" s="12">
        <f t="shared" si="9"/>
        <v>0.50503242095262102</v>
      </c>
      <c r="G176" s="13">
        <f t="shared" si="10"/>
        <v>6.8458560616073402E-2</v>
      </c>
      <c r="H176" s="13">
        <f>HLOOKUP(E176,ROCs!$B$1:$I$17,MATCH(VLOOKUP(C176,HROC,2,0),ROCs!$A$2:$A$17,0)+1,0)</f>
        <v>5.2632006878587441E-2</v>
      </c>
      <c r="I176" s="24">
        <v>6.130255</v>
      </c>
      <c r="J176" s="24">
        <f>VLOOKUP(B176,Summary!$A$32:$C$37,3,0)*H176*I176/12+VLOOKUP(B176,Summary!$A$32:$D$37,4,0)*I176</f>
        <v>1.9549069750564039</v>
      </c>
      <c r="K176" s="6">
        <f t="shared" si="11"/>
        <v>2.6864199057940801</v>
      </c>
      <c r="L176" s="27">
        <f>2.721*J176*G176+VLOOKUP(B176,Summary!$A$32:$B$37,2,0)*I176</f>
        <v>2.3998864462800991</v>
      </c>
    </row>
    <row r="177" spans="1:12">
      <c r="A177" s="5" t="s">
        <v>617</v>
      </c>
      <c r="B177" s="5" t="s">
        <v>596</v>
      </c>
      <c r="C177" s="11">
        <v>5120</v>
      </c>
      <c r="D177" s="5" t="e">
        <f t="shared" si="8"/>
        <v>#N/A</v>
      </c>
      <c r="E177" s="11" t="s">
        <v>4</v>
      </c>
      <c r="F177" s="12">
        <f t="shared" si="9"/>
        <v>0.50503242095262102</v>
      </c>
      <c r="G177" s="13">
        <f t="shared" si="10"/>
        <v>6.8458560616073402E-2</v>
      </c>
      <c r="H177" s="13">
        <f>HLOOKUP(E177,ROCs!$B$1:$I$17,MATCH(VLOOKUP(C177,HROC,2,0),ROCs!$A$2:$A$17,0)+1,0)</f>
        <v>5.2632006878587441E-2</v>
      </c>
      <c r="I177" s="24">
        <v>0.98318000000000005</v>
      </c>
      <c r="J177" s="24">
        <f>VLOOKUP(B177,Summary!$A$32:$C$37,3,0)*H177*I177/12+VLOOKUP(B177,Summary!$A$32:$D$37,4,0)*I177</f>
        <v>0.31353107492852339</v>
      </c>
      <c r="K177" s="6">
        <f t="shared" si="11"/>
        <v>0.43085227661469605</v>
      </c>
      <c r="L177" s="27">
        <f>2.721*J177*G177+VLOOKUP(B177,Summary!$A$32:$B$37,2,0)*I177</f>
        <v>0.38489758684649628</v>
      </c>
    </row>
    <row r="178" spans="1:12">
      <c r="A178" s="5" t="s">
        <v>617</v>
      </c>
      <c r="B178" s="5" t="s">
        <v>596</v>
      </c>
      <c r="C178" s="11">
        <v>5300</v>
      </c>
      <c r="D178" s="5" t="str">
        <f t="shared" si="8"/>
        <v>Reservoirs</v>
      </c>
      <c r="E178" s="11" t="s">
        <v>4</v>
      </c>
      <c r="F178" s="12">
        <f t="shared" si="9"/>
        <v>0.50503242095262102</v>
      </c>
      <c r="G178" s="13">
        <f t="shared" si="10"/>
        <v>6.8458560616073402E-2</v>
      </c>
      <c r="H178" s="13">
        <f>HLOOKUP(E178,ROCs!$B$1:$I$17,MATCH(VLOOKUP(C178,HROC,2,0),ROCs!$A$2:$A$17,0)+1,0)</f>
        <v>5.2632006878587441E-2</v>
      </c>
      <c r="I178" s="24">
        <v>9.2370000000000004E-3</v>
      </c>
      <c r="J178" s="24">
        <f>VLOOKUP(B178,Summary!$A$32:$C$37,3,0)*H178*I178/12+VLOOKUP(B178,Summary!$A$32:$D$37,4,0)*I178</f>
        <v>2.9456320705412752E-3</v>
      </c>
      <c r="K178" s="6">
        <f t="shared" si="11"/>
        <v>4.0478676123293271E-3</v>
      </c>
      <c r="L178" s="27">
        <f>2.721*J178*G178+VLOOKUP(B178,Summary!$A$32:$B$37,2,0)*I178</f>
        <v>3.6161221848502673E-3</v>
      </c>
    </row>
    <row r="179" spans="1:12">
      <c r="A179" s="5" t="s">
        <v>617</v>
      </c>
      <c r="B179" s="5" t="s">
        <v>596</v>
      </c>
      <c r="C179" s="11">
        <v>6120</v>
      </c>
      <c r="D179" s="5" t="str">
        <f t="shared" si="8"/>
        <v>Mangrove Swamps</v>
      </c>
      <c r="E179" s="11" t="s">
        <v>4</v>
      </c>
      <c r="F179" s="12">
        <f t="shared" si="9"/>
        <v>0.60724136328827061</v>
      </c>
      <c r="G179" s="13">
        <f t="shared" si="10"/>
        <v>3.2599314579082571E-2</v>
      </c>
      <c r="H179" s="13">
        <f>HLOOKUP(E179,ROCs!$B$1:$I$17,MATCH(VLOOKUP(C179,HROC,2,0),ROCs!$A$2:$A$17,0)+1,0)</f>
        <v>2.5884593546846281E-2</v>
      </c>
      <c r="I179" s="24">
        <v>2.8847179999999999</v>
      </c>
      <c r="J179" s="24">
        <f>VLOOKUP(B179,Summary!$A$32:$C$37,3,0)*H179*I179/12+VLOOKUP(B179,Summary!$A$32:$D$37,4,0)*I179</f>
        <v>0.57335045885249647</v>
      </c>
      <c r="K179" s="6">
        <f t="shared" si="11"/>
        <v>0.94734911294375912</v>
      </c>
      <c r="L179" s="27">
        <f>2.721*J179*G179+VLOOKUP(B179,Summary!$A$32:$B$37,2,0)*I179</f>
        <v>1.0088147264207907</v>
      </c>
    </row>
    <row r="180" spans="1:12">
      <c r="A180" s="5" t="s">
        <v>617</v>
      </c>
      <c r="B180" s="5" t="s">
        <v>596</v>
      </c>
      <c r="C180" s="11">
        <v>6170</v>
      </c>
      <c r="D180" s="5" t="str">
        <f t="shared" si="8"/>
        <v>Mixed Wetland Hardwoods</v>
      </c>
      <c r="E180" s="11" t="s">
        <v>4</v>
      </c>
      <c r="F180" s="12">
        <f t="shared" si="9"/>
        <v>0.60724136328827061</v>
      </c>
      <c r="G180" s="13">
        <f t="shared" si="10"/>
        <v>3.2599314579082571E-2</v>
      </c>
      <c r="H180" s="13">
        <f>HLOOKUP(E180,ROCs!$B$1:$I$17,MATCH(VLOOKUP(C180,HROC,2,0),ROCs!$A$2:$A$17,0)+1,0)</f>
        <v>2.5884593546846281E-2</v>
      </c>
      <c r="I180" s="24">
        <v>4.7034549999999999</v>
      </c>
      <c r="J180" s="24">
        <f>VLOOKUP(B180,Summary!$A$32:$C$37,3,0)*H180*I180/12+VLOOKUP(B180,Summary!$A$32:$D$37,4,0)*I180</f>
        <v>0.9348324801391571</v>
      </c>
      <c r="K180" s="6">
        <f t="shared" si="11"/>
        <v>1.5446272120952167</v>
      </c>
      <c r="L180" s="27">
        <f>2.721*J180*G180+VLOOKUP(B180,Summary!$A$32:$B$37,2,0)*I180</f>
        <v>1.6448452393119535</v>
      </c>
    </row>
    <row r="181" spans="1:12">
      <c r="A181" s="5" t="s">
        <v>617</v>
      </c>
      <c r="B181" s="5" t="s">
        <v>596</v>
      </c>
      <c r="C181" s="11">
        <v>6172</v>
      </c>
      <c r="D181" s="5" t="str">
        <f t="shared" si="8"/>
        <v>Mixed Shrubs</v>
      </c>
      <c r="E181" s="11" t="s">
        <v>4</v>
      </c>
      <c r="F181" s="12">
        <f t="shared" si="9"/>
        <v>0.60724136328827061</v>
      </c>
      <c r="G181" s="13">
        <f t="shared" si="10"/>
        <v>3.2599314579082571E-2</v>
      </c>
      <c r="H181" s="13">
        <f>HLOOKUP(E181,ROCs!$B$1:$I$17,MATCH(VLOOKUP(C181,HROC,2,0),ROCs!$A$2:$A$17,0)+1,0)</f>
        <v>2.5884593546846281E-2</v>
      </c>
      <c r="I181" s="24">
        <v>0.737981</v>
      </c>
      <c r="J181" s="24">
        <f>VLOOKUP(B181,Summary!$A$32:$C$37,3,0)*H181*I181/12+VLOOKUP(B181,Summary!$A$32:$D$37,4,0)*I181</f>
        <v>0.14667698713511138</v>
      </c>
      <c r="K181" s="6">
        <f t="shared" si="11"/>
        <v>0.24235493580979089</v>
      </c>
      <c r="L181" s="27">
        <f>2.721*J181*G181+VLOOKUP(B181,Summary!$A$32:$B$37,2,0)*I181</f>
        <v>0.25807933413898393</v>
      </c>
    </row>
    <row r="182" spans="1:12">
      <c r="A182" s="5" t="s">
        <v>617</v>
      </c>
      <c r="B182" s="5" t="s">
        <v>596</v>
      </c>
      <c r="C182" s="11">
        <v>6300</v>
      </c>
      <c r="D182" s="5" t="str">
        <f t="shared" si="8"/>
        <v>Wetland Forested Mixed</v>
      </c>
      <c r="E182" s="11" t="s">
        <v>4</v>
      </c>
      <c r="F182" s="12">
        <f t="shared" si="9"/>
        <v>0.60724136328827061</v>
      </c>
      <c r="G182" s="13">
        <f t="shared" si="10"/>
        <v>3.2599314579082571E-2</v>
      </c>
      <c r="H182" s="13">
        <f>HLOOKUP(E182,ROCs!$B$1:$I$17,MATCH(VLOOKUP(C182,HROC,2,0),ROCs!$A$2:$A$17,0)+1,0)</f>
        <v>2.5884593546846281E-2</v>
      </c>
      <c r="I182" s="24">
        <v>0.209703</v>
      </c>
      <c r="J182" s="24">
        <f>VLOOKUP(B182,Summary!$A$32:$C$37,3,0)*H182*I182/12+VLOOKUP(B182,Summary!$A$32:$D$37,4,0)*I182</f>
        <v>4.1679398566079967E-2</v>
      </c>
      <c r="K182" s="6">
        <f t="shared" si="11"/>
        <v>6.8867026527946629E-2</v>
      </c>
      <c r="L182" s="27">
        <f>2.721*J182*G182+VLOOKUP(B182,Summary!$A$32:$B$37,2,0)*I182</f>
        <v>7.33352357404152E-2</v>
      </c>
    </row>
    <row r="183" spans="1:12">
      <c r="A183" s="5" t="s">
        <v>617</v>
      </c>
      <c r="B183" s="5" t="s">
        <v>596</v>
      </c>
      <c r="C183" s="11">
        <v>1110</v>
      </c>
      <c r="D183" s="5" t="str">
        <f t="shared" si="8"/>
        <v>Fixed Single Family Units</v>
      </c>
      <c r="E183" s="11" t="s">
        <v>591</v>
      </c>
      <c r="F183" s="12">
        <f t="shared" si="9"/>
        <v>0.96797880682585713</v>
      </c>
      <c r="G183" s="13">
        <f t="shared" si="10"/>
        <v>0.12452938169209543</v>
      </c>
      <c r="H183" s="13">
        <f>HLOOKUP(E183,ROCs!$B$1:$I$17,MATCH(VLOOKUP(C183,HROC,2,0),ROCs!$A$2:$A$17,0)+1,0)</f>
        <v>0.28818180815488864</v>
      </c>
      <c r="I183" s="24">
        <v>100.89805800000001</v>
      </c>
      <c r="J183" s="24">
        <f>VLOOKUP(B183,Summary!$A$32:$C$37,3,0)*H183*I183/12+VLOOKUP(B183,Summary!$A$32:$D$37,4,0)*I183</f>
        <v>138.92714928422549</v>
      </c>
      <c r="K183" s="6">
        <f t="shared" si="11"/>
        <v>365.91609699982541</v>
      </c>
      <c r="L183" s="27">
        <f>2.721*J183*G183+VLOOKUP(B183,Summary!$A$32:$B$37,2,0)*I183</f>
        <v>80.58091392995982</v>
      </c>
    </row>
    <row r="184" spans="1:12">
      <c r="A184" s="5" t="s">
        <v>617</v>
      </c>
      <c r="B184" s="5" t="s">
        <v>596</v>
      </c>
      <c r="C184" s="11">
        <v>1120</v>
      </c>
      <c r="D184" s="5" t="str">
        <f t="shared" si="8"/>
        <v>Mobile Home Units</v>
      </c>
      <c r="E184" s="11" t="s">
        <v>591</v>
      </c>
      <c r="F184" s="12">
        <f t="shared" si="9"/>
        <v>0.96797880682585713</v>
      </c>
      <c r="G184" s="13">
        <f t="shared" si="10"/>
        <v>0.12452938169209543</v>
      </c>
      <c r="H184" s="13">
        <f>HLOOKUP(E184,ROCs!$B$1:$I$17,MATCH(VLOOKUP(C184,HROC,2,0),ROCs!$A$2:$A$17,0)+1,0)</f>
        <v>0.28818180815488864</v>
      </c>
      <c r="I184" s="24">
        <v>6.5006969999999997</v>
      </c>
      <c r="J184" s="24">
        <f>VLOOKUP(B184,Summary!$A$32:$C$37,3,0)*H184*I184/12+VLOOKUP(B184,Summary!$A$32:$D$37,4,0)*I184</f>
        <v>8.9508492083218947</v>
      </c>
      <c r="K184" s="6">
        <f t="shared" si="11"/>
        <v>23.57537618829565</v>
      </c>
      <c r="L184" s="27">
        <f>2.721*J184*G184+VLOOKUP(B184,Summary!$A$32:$B$37,2,0)*I184</f>
        <v>5.1916966076963327</v>
      </c>
    </row>
    <row r="185" spans="1:12">
      <c r="A185" s="5" t="s">
        <v>617</v>
      </c>
      <c r="B185" s="5" t="s">
        <v>596</v>
      </c>
      <c r="C185" s="11">
        <v>1210</v>
      </c>
      <c r="D185" s="5" t="str">
        <f t="shared" si="8"/>
        <v>Fixed Single Family Units</v>
      </c>
      <c r="E185" s="11" t="s">
        <v>591</v>
      </c>
      <c r="F185" s="12">
        <f t="shared" si="9"/>
        <v>1.2445441802046733</v>
      </c>
      <c r="G185" s="13">
        <f t="shared" si="10"/>
        <v>0.21319951734720002</v>
      </c>
      <c r="H185" s="13">
        <f>HLOOKUP(E185,ROCs!$B$1:$I$17,MATCH(VLOOKUP(C185,HROC,2,0),ROCs!$A$2:$A$17,0)+1,0)</f>
        <v>0.28818180815488864</v>
      </c>
      <c r="I185" s="24">
        <v>1.4394830000000001</v>
      </c>
      <c r="J185" s="24">
        <f>VLOOKUP(B185,Summary!$A$32:$C$37,3,0)*H185*I185/12+VLOOKUP(B185,Summary!$A$32:$D$37,4,0)*I185</f>
        <v>1.9820328913873124</v>
      </c>
      <c r="K185" s="6">
        <f t="shared" si="11"/>
        <v>6.711965527364824</v>
      </c>
      <c r="L185" s="27">
        <f>2.721*J185*G185+VLOOKUP(B185,Summary!$A$32:$B$37,2,0)*I185</f>
        <v>1.6278321926716419</v>
      </c>
    </row>
    <row r="186" spans="1:12">
      <c r="A186" s="5" t="s">
        <v>617</v>
      </c>
      <c r="B186" s="5" t="s">
        <v>596</v>
      </c>
      <c r="C186" s="11">
        <v>1220</v>
      </c>
      <c r="D186" s="5" t="str">
        <f t="shared" si="8"/>
        <v>Mobile Home Units</v>
      </c>
      <c r="E186" s="11" t="s">
        <v>591</v>
      </c>
      <c r="F186" s="12">
        <f t="shared" si="9"/>
        <v>1.2445441802046733</v>
      </c>
      <c r="G186" s="13">
        <f t="shared" si="10"/>
        <v>0.21319951734720002</v>
      </c>
      <c r="H186" s="13">
        <f>HLOOKUP(E186,ROCs!$B$1:$I$17,MATCH(VLOOKUP(C186,HROC,2,0),ROCs!$A$2:$A$17,0)+1,0)</f>
        <v>0.28818180815488864</v>
      </c>
      <c r="I186" s="24">
        <v>24.842490000000002</v>
      </c>
      <c r="J186" s="24">
        <f>VLOOKUP(B186,Summary!$A$32:$C$37,3,0)*H186*I186/12+VLOOKUP(B186,Summary!$A$32:$D$37,4,0)*I186</f>
        <v>34.2057754651916</v>
      </c>
      <c r="K186" s="6">
        <f t="shared" si="11"/>
        <v>115.83459929287486</v>
      </c>
      <c r="L186" s="27">
        <f>2.721*J186*G186+VLOOKUP(B186,Summary!$A$32:$B$37,2,0)*I186</f>
        <v>28.093006286370411</v>
      </c>
    </row>
    <row r="187" spans="1:12">
      <c r="A187" s="5" t="s">
        <v>617</v>
      </c>
      <c r="B187" s="5" t="s">
        <v>596</v>
      </c>
      <c r="C187" s="11">
        <v>1310</v>
      </c>
      <c r="D187" s="5" t="str">
        <f t="shared" si="8"/>
        <v>Fixed Single Family Units &lt;Six or more dwelling units per acre&gt;</v>
      </c>
      <c r="E187" s="11" t="s">
        <v>591</v>
      </c>
      <c r="F187" s="12">
        <f t="shared" si="9"/>
        <v>1.2445441802046733</v>
      </c>
      <c r="G187" s="13">
        <f t="shared" si="10"/>
        <v>0.21319951734720002</v>
      </c>
      <c r="H187" s="13">
        <f>HLOOKUP(E187,ROCs!$B$1:$I$17,MATCH(VLOOKUP(C187,HROC,2,0),ROCs!$A$2:$A$17,0)+1,0)</f>
        <v>0.39344582191206351</v>
      </c>
      <c r="I187" s="24">
        <v>1.8387530000000001</v>
      </c>
      <c r="J187" s="24">
        <f>VLOOKUP(B187,Summary!$A$32:$C$37,3,0)*H187*I187/12+VLOOKUP(B187,Summary!$A$32:$D$37,4,0)*I187</f>
        <v>3.4011725715681695</v>
      </c>
      <c r="K187" s="6">
        <f t="shared" si="11"/>
        <v>11.517746830631863</v>
      </c>
      <c r="L187" s="27">
        <f>2.721*J187*G187+VLOOKUP(B187,Summary!$A$32:$B$37,2,0)*I187</f>
        <v>2.5836872231669306</v>
      </c>
    </row>
    <row r="188" spans="1:12">
      <c r="A188" s="5" t="s">
        <v>617</v>
      </c>
      <c r="B188" s="5" t="s">
        <v>596</v>
      </c>
      <c r="C188" s="11">
        <v>1330</v>
      </c>
      <c r="D188" s="5" t="str">
        <f t="shared" si="8"/>
        <v>Multiple Dwelling Units, Low Rise &lt;Two stories or less&gt;</v>
      </c>
      <c r="E188" s="11" t="s">
        <v>591</v>
      </c>
      <c r="F188" s="12">
        <f t="shared" si="9"/>
        <v>1.3948514483453343</v>
      </c>
      <c r="G188" s="13">
        <f t="shared" si="10"/>
        <v>0.33903287162245876</v>
      </c>
      <c r="H188" s="13">
        <f>HLOOKUP(E188,ROCs!$B$1:$I$17,MATCH(VLOOKUP(C188,HROC,2,0),ROCs!$A$2:$A$17,0)+1,0)</f>
        <v>0.39344582191206351</v>
      </c>
      <c r="I188" s="24">
        <v>1.0034E-2</v>
      </c>
      <c r="J188" s="24">
        <f>VLOOKUP(B188,Summary!$A$32:$C$37,3,0)*H188*I188/12+VLOOKUP(B188,Summary!$A$32:$D$37,4,0)*I188</f>
        <v>1.8560059770461292E-2</v>
      </c>
      <c r="K188" s="6">
        <f t="shared" si="11"/>
        <v>7.0442679932246829E-2</v>
      </c>
      <c r="L188" s="27">
        <f>2.721*J188*G188+VLOOKUP(B188,Summary!$A$32:$B$37,2,0)*I188</f>
        <v>2.0453901944607372E-2</v>
      </c>
    </row>
    <row r="189" spans="1:12">
      <c r="A189" s="5" t="s">
        <v>617</v>
      </c>
      <c r="B189" s="5" t="s">
        <v>596</v>
      </c>
      <c r="C189" s="11">
        <v>1400</v>
      </c>
      <c r="D189" s="5" t="str">
        <f t="shared" si="8"/>
        <v>Commercial and Services</v>
      </c>
      <c r="E189" s="11" t="s">
        <v>591</v>
      </c>
      <c r="F189" s="12">
        <f t="shared" si="9"/>
        <v>0.70945030562392009</v>
      </c>
      <c r="G189" s="13">
        <f t="shared" si="10"/>
        <v>0.1167055461931156</v>
      </c>
      <c r="H189" s="13">
        <f>HLOOKUP(E189,ROCs!$B$1:$I$17,MATCH(VLOOKUP(C189,HROC,2,0),ROCs!$A$2:$A$17,0)+1,0)</f>
        <v>0.43140989244743805</v>
      </c>
      <c r="I189" s="24">
        <v>0.13788700000000001</v>
      </c>
      <c r="J189" s="24">
        <f>VLOOKUP(B189,Summary!$A$32:$C$37,3,0)*H189*I189/12+VLOOKUP(B189,Summary!$A$32:$D$37,4,0)*I189</f>
        <v>0.27856467977120136</v>
      </c>
      <c r="K189" s="6">
        <f t="shared" si="11"/>
        <v>0.53774523618040615</v>
      </c>
      <c r="L189" s="27">
        <f>2.721*J189*G189+VLOOKUP(B189,Summary!$A$32:$B$37,2,0)*I189</f>
        <v>0.13424933359991639</v>
      </c>
    </row>
    <row r="190" spans="1:12">
      <c r="A190" s="5" t="s">
        <v>617</v>
      </c>
      <c r="B190" s="5" t="s">
        <v>596</v>
      </c>
      <c r="C190" s="11">
        <v>1700</v>
      </c>
      <c r="D190" s="5" t="str">
        <f t="shared" si="8"/>
        <v>Institutional</v>
      </c>
      <c r="E190" s="11" t="s">
        <v>591</v>
      </c>
      <c r="F190" s="12">
        <f t="shared" si="9"/>
        <v>0.96797880682585713</v>
      </c>
      <c r="G190" s="13">
        <f t="shared" si="10"/>
        <v>0.12452938169209543</v>
      </c>
      <c r="H190" s="13">
        <f>HLOOKUP(E190,ROCs!$B$1:$I$17,MATCH(VLOOKUP(C190,HROC,2,0),ROCs!$A$2:$A$17,0)+1,0)</f>
        <v>0.34081381503347608</v>
      </c>
      <c r="I190" s="24">
        <v>0.70147999999999999</v>
      </c>
      <c r="J190" s="24">
        <f>VLOOKUP(B190,Summary!$A$32:$C$37,3,0)*H190*I190/12+VLOOKUP(B190,Summary!$A$32:$D$37,4,0)*I190</f>
        <v>1.1317057570216318</v>
      </c>
      <c r="K190" s="6">
        <f t="shared" si="11"/>
        <v>2.9807662195268869</v>
      </c>
      <c r="L190" s="27">
        <f>2.721*J190*G190+VLOOKUP(B190,Summary!$A$32:$B$37,2,0)*I190</f>
        <v>0.61641964649673153</v>
      </c>
    </row>
    <row r="191" spans="1:12">
      <c r="A191" s="5" t="s">
        <v>617</v>
      </c>
      <c r="B191" s="5" t="s">
        <v>596</v>
      </c>
      <c r="C191" s="11">
        <v>1820</v>
      </c>
      <c r="D191" s="5" t="str">
        <f t="shared" si="8"/>
        <v>Golf Courses</v>
      </c>
      <c r="E191" s="11" t="s">
        <v>591</v>
      </c>
      <c r="F191" s="12">
        <f t="shared" si="9"/>
        <v>2.0141173930848577</v>
      </c>
      <c r="G191" s="13">
        <f t="shared" si="10"/>
        <v>0.28687396829592665</v>
      </c>
      <c r="H191" s="13">
        <f>HLOOKUP(E191,ROCs!$B$1:$I$17,MATCH(VLOOKUP(C191,HROC,2,0),ROCs!$A$2:$A$17,0)+1,0)</f>
        <v>0.28904462793978353</v>
      </c>
      <c r="I191" s="24">
        <v>0.73717900000000003</v>
      </c>
      <c r="J191" s="24">
        <f>VLOOKUP(B191,Summary!$A$32:$C$37,3,0)*H191*I191/12+VLOOKUP(B191,Summary!$A$32:$D$37,4,0)*I191</f>
        <v>1.01788318180223</v>
      </c>
      <c r="K191" s="6">
        <f t="shared" si="11"/>
        <v>5.57842065624288</v>
      </c>
      <c r="L191" s="27">
        <f>2.721*J191*G191+VLOOKUP(B191,Summary!$A$32:$B$37,2,0)*I191</f>
        <v>1.0393457506416699</v>
      </c>
    </row>
    <row r="192" spans="1:12">
      <c r="A192" s="5" t="s">
        <v>617</v>
      </c>
      <c r="B192" s="5" t="s">
        <v>596</v>
      </c>
      <c r="C192" s="11">
        <v>3100</v>
      </c>
      <c r="D192" s="5" t="str">
        <f t="shared" si="8"/>
        <v>Herbaceous (Dry Prairie)</v>
      </c>
      <c r="E192" s="11" t="s">
        <v>591</v>
      </c>
      <c r="F192" s="12">
        <f t="shared" si="9"/>
        <v>0.69141343344704065</v>
      </c>
      <c r="G192" s="13">
        <f t="shared" si="10"/>
        <v>3.5859246036990831E-2</v>
      </c>
      <c r="H192" s="13">
        <f>HLOOKUP(E192,ROCs!$B$1:$I$17,MATCH(VLOOKUP(C192,HROC,2,0),ROCs!$A$2:$A$17,0)+1,0)</f>
        <v>0.26229721460804234</v>
      </c>
      <c r="I192" s="24">
        <v>204.68256299999999</v>
      </c>
      <c r="J192" s="24">
        <f>VLOOKUP(B192,Summary!$A$32:$C$37,3,0)*H192*I192/12+VLOOKUP(B192,Summary!$A$32:$D$37,4,0)*I192</f>
        <v>258.03125375461946</v>
      </c>
      <c r="K192" s="6">
        <f t="shared" si="11"/>
        <v>485.44347453383801</v>
      </c>
      <c r="L192" s="27">
        <f>2.721*J192*G192+VLOOKUP(B192,Summary!$A$32:$B$37,2,0)*I192</f>
        <v>93.147858398696201</v>
      </c>
    </row>
    <row r="193" spans="1:12">
      <c r="A193" s="5" t="s">
        <v>617</v>
      </c>
      <c r="B193" s="5" t="s">
        <v>596</v>
      </c>
      <c r="C193" s="11">
        <v>3200</v>
      </c>
      <c r="D193" s="5" t="str">
        <f t="shared" si="8"/>
        <v>Shrub and Brushland</v>
      </c>
      <c r="E193" s="11" t="s">
        <v>591</v>
      </c>
      <c r="F193" s="12">
        <f t="shared" si="9"/>
        <v>0.69141343344704065</v>
      </c>
      <c r="G193" s="13">
        <f t="shared" si="10"/>
        <v>3.5859246036990831E-2</v>
      </c>
      <c r="H193" s="13">
        <f>HLOOKUP(E193,ROCs!$B$1:$I$17,MATCH(VLOOKUP(C193,HROC,2,0),ROCs!$A$2:$A$17,0)+1,0)</f>
        <v>0.26229721460804234</v>
      </c>
      <c r="I193" s="24">
        <v>4.5193099999999999</v>
      </c>
      <c r="J193" s="24">
        <f>VLOOKUP(B193,Summary!$A$32:$C$37,3,0)*H193*I193/12+VLOOKUP(B193,Summary!$A$32:$D$37,4,0)*I193</f>
        <v>5.6972279822672993</v>
      </c>
      <c r="K193" s="6">
        <f t="shared" si="11"/>
        <v>10.71839983211232</v>
      </c>
      <c r="L193" s="27">
        <f>2.721*J193*G193+VLOOKUP(B193,Summary!$A$32:$B$37,2,0)*I193</f>
        <v>2.0566678556776314</v>
      </c>
    </row>
    <row r="194" spans="1:12">
      <c r="A194" s="5" t="s">
        <v>617</v>
      </c>
      <c r="B194" s="5" t="s">
        <v>596</v>
      </c>
      <c r="C194" s="11">
        <v>3210</v>
      </c>
      <c r="D194" s="5" t="str">
        <f t="shared" ref="D194:D257" si="12">VLOOKUP(C194,FLUCCS,2,0)</f>
        <v>Palmetto Prairies</v>
      </c>
      <c r="E194" s="11" t="s">
        <v>591</v>
      </c>
      <c r="F194" s="12">
        <f t="shared" ref="F194:F257" si="13">VLOOKUP(VLOOKUP(C194,HEMC,2,0),EMCN,2,0)</f>
        <v>0.69141343344704065</v>
      </c>
      <c r="G194" s="13">
        <f t="shared" ref="G194:G257" si="14">VLOOKUP(VLOOKUP(C194,HEMC,2,0),EMCP,3,0)</f>
        <v>3.5859246036990831E-2</v>
      </c>
      <c r="H194" s="13">
        <f>HLOOKUP(E194,ROCs!$B$1:$I$17,MATCH(VLOOKUP(C194,HROC,2,0),ROCs!$A$2:$A$17,0)+1,0)</f>
        <v>0.26229721460804234</v>
      </c>
      <c r="I194" s="24">
        <v>33.678311000000001</v>
      </c>
      <c r="J194" s="24">
        <f>VLOOKUP(B194,Summary!$A$32:$C$37,3,0)*H194*I194/12+VLOOKUP(B194,Summary!$A$32:$D$37,4,0)*I194</f>
        <v>42.456263417358088</v>
      </c>
      <c r="K194" s="6">
        <f t="shared" ref="K194:K257" si="15">2.721*J194*F194</f>
        <v>79.874494772039654</v>
      </c>
      <c r="L194" s="27">
        <f>2.721*J194*G194+VLOOKUP(B194,Summary!$A$32:$B$37,2,0)*I194</f>
        <v>15.326476755791125</v>
      </c>
    </row>
    <row r="195" spans="1:12">
      <c r="A195" s="5" t="s">
        <v>617</v>
      </c>
      <c r="B195" s="5" t="s">
        <v>596</v>
      </c>
      <c r="C195" s="11">
        <v>4110</v>
      </c>
      <c r="D195" s="5" t="str">
        <f t="shared" si="12"/>
        <v>Pine Flatwoods</v>
      </c>
      <c r="E195" s="11" t="s">
        <v>591</v>
      </c>
      <c r="F195" s="12">
        <f t="shared" si="13"/>
        <v>0.69141343344704065</v>
      </c>
      <c r="G195" s="13">
        <f t="shared" si="14"/>
        <v>3.5859246036990831E-2</v>
      </c>
      <c r="H195" s="13">
        <f>HLOOKUP(E195,ROCs!$B$1:$I$17,MATCH(VLOOKUP(C195,HROC,2,0),ROCs!$A$2:$A$17,0)+1,0)</f>
        <v>0.26229721460804234</v>
      </c>
      <c r="I195" s="24">
        <v>2686.8328969999998</v>
      </c>
      <c r="J195" s="24">
        <f>VLOOKUP(B195,Summary!$A$32:$C$37,3,0)*H195*I195/12+VLOOKUP(B195,Summary!$A$32:$D$37,4,0)*I195</f>
        <v>3387.1320100778016</v>
      </c>
      <c r="K195" s="6">
        <f t="shared" si="15"/>
        <v>6372.3332261160785</v>
      </c>
      <c r="L195" s="27">
        <f>2.721*J195*G195+VLOOKUP(B195,Summary!$A$32:$B$37,2,0)*I195</f>
        <v>1222.7359603207365</v>
      </c>
    </row>
    <row r="196" spans="1:12">
      <c r="A196" s="5" t="s">
        <v>617</v>
      </c>
      <c r="B196" s="5" t="s">
        <v>596</v>
      </c>
      <c r="C196" s="11">
        <v>4220</v>
      </c>
      <c r="D196" s="5" t="str">
        <f t="shared" si="12"/>
        <v>Brazilian Pepper</v>
      </c>
      <c r="E196" s="11" t="s">
        <v>591</v>
      </c>
      <c r="F196" s="12">
        <f t="shared" si="13"/>
        <v>0.69141343344704065</v>
      </c>
      <c r="G196" s="13">
        <f t="shared" si="14"/>
        <v>3.5859246036990831E-2</v>
      </c>
      <c r="H196" s="13">
        <f>HLOOKUP(E196,ROCs!$B$1:$I$17,MATCH(VLOOKUP(C196,HROC,2,0),ROCs!$A$2:$A$17,0)+1,0)</f>
        <v>0.26229721460804234</v>
      </c>
      <c r="I196" s="24">
        <v>2.0500099999999999</v>
      </c>
      <c r="J196" s="24">
        <f>VLOOKUP(B196,Summary!$A$32:$C$37,3,0)*H196*I196/12+VLOOKUP(B196,Summary!$A$32:$D$37,4,0)*I196</f>
        <v>2.5843268852828833</v>
      </c>
      <c r="K196" s="6">
        <f t="shared" si="15"/>
        <v>4.8619870820608853</v>
      </c>
      <c r="L196" s="27">
        <f>2.721*J196*G196+VLOOKUP(B196,Summary!$A$32:$B$37,2,0)*I196</f>
        <v>0.9329277413626641</v>
      </c>
    </row>
    <row r="197" spans="1:12">
      <c r="A197" s="5" t="s">
        <v>617</v>
      </c>
      <c r="B197" s="5" t="s">
        <v>596</v>
      </c>
      <c r="C197" s="11">
        <v>4340</v>
      </c>
      <c r="D197" s="5" t="str">
        <f t="shared" si="12"/>
        <v>Hardwood - Coniferous Mixed</v>
      </c>
      <c r="E197" s="11" t="s">
        <v>591</v>
      </c>
      <c r="F197" s="12">
        <f t="shared" si="13"/>
        <v>0.69141343344704065</v>
      </c>
      <c r="G197" s="13">
        <f t="shared" si="14"/>
        <v>3.5859246036990831E-2</v>
      </c>
      <c r="H197" s="13">
        <f>HLOOKUP(E197,ROCs!$B$1:$I$17,MATCH(VLOOKUP(C197,HROC,2,0),ROCs!$A$2:$A$17,0)+1,0)</f>
        <v>0.26229721460804234</v>
      </c>
      <c r="I197" s="24">
        <v>14.398859</v>
      </c>
      <c r="J197" s="24">
        <f>VLOOKUP(B197,Summary!$A$32:$C$37,3,0)*H197*I197/12+VLOOKUP(B197,Summary!$A$32:$D$37,4,0)*I197</f>
        <v>18.151793616176217</v>
      </c>
      <c r="K197" s="6">
        <f t="shared" si="15"/>
        <v>34.149621930827706</v>
      </c>
      <c r="L197" s="27">
        <f>2.721*J197*G197+VLOOKUP(B197,Summary!$A$32:$B$37,2,0)*I197</f>
        <v>6.5526973063884899</v>
      </c>
    </row>
    <row r="198" spans="1:12">
      <c r="A198" s="5" t="s">
        <v>617</v>
      </c>
      <c r="B198" s="5" t="s">
        <v>596</v>
      </c>
      <c r="C198" s="11">
        <v>4410</v>
      </c>
      <c r="D198" s="5" t="str">
        <f t="shared" si="12"/>
        <v>Coniferous Plantations</v>
      </c>
      <c r="E198" s="11" t="s">
        <v>591</v>
      </c>
      <c r="F198" s="12">
        <f t="shared" si="13"/>
        <v>0.69141343344704065</v>
      </c>
      <c r="G198" s="13">
        <f t="shared" si="14"/>
        <v>3.5859246036990831E-2</v>
      </c>
      <c r="H198" s="13">
        <f>HLOOKUP(E198,ROCs!$B$1:$I$17,MATCH(VLOOKUP(C198,HROC,2,0),ROCs!$A$2:$A$17,0)+1,0)</f>
        <v>0.26229721460804234</v>
      </c>
      <c r="I198" s="24">
        <v>16.401947</v>
      </c>
      <c r="J198" s="24">
        <f>VLOOKUP(B198,Summary!$A$32:$C$37,3,0)*H198*I198/12+VLOOKUP(B198,Summary!$A$32:$D$37,4,0)*I198</f>
        <v>20.676968699218502</v>
      </c>
      <c r="K198" s="6">
        <f t="shared" si="15"/>
        <v>38.900324600683547</v>
      </c>
      <c r="L198" s="27">
        <f>2.721*J198*G198+VLOOKUP(B198,Summary!$A$32:$B$37,2,0)*I198</f>
        <v>7.4642715736314083</v>
      </c>
    </row>
    <row r="199" spans="1:12">
      <c r="A199" s="5" t="s">
        <v>617</v>
      </c>
      <c r="B199" s="5" t="s">
        <v>596</v>
      </c>
      <c r="C199" s="11">
        <v>5110</v>
      </c>
      <c r="D199" s="5" t="e">
        <f t="shared" si="12"/>
        <v>#N/A</v>
      </c>
      <c r="E199" s="11" t="s">
        <v>591</v>
      </c>
      <c r="F199" s="12">
        <f t="shared" si="13"/>
        <v>0.50503242095262102</v>
      </c>
      <c r="G199" s="13">
        <f t="shared" si="14"/>
        <v>6.8458560616073402E-2</v>
      </c>
      <c r="H199" s="13">
        <f>HLOOKUP(E199,ROCs!$B$1:$I$17,MATCH(VLOOKUP(C199,HROC,2,0),ROCs!$A$2:$A$17,0)+1,0)</f>
        <v>5.2632006878587441E-2</v>
      </c>
      <c r="I199" s="24">
        <v>9.6151949999999999</v>
      </c>
      <c r="J199" s="24">
        <f>VLOOKUP(B199,Summary!$A$32:$C$37,3,0)*H199*I199/12+VLOOKUP(B199,Summary!$A$32:$D$37,4,0)*I199</f>
        <v>3.0662365223024914</v>
      </c>
      <c r="K199" s="6">
        <f t="shared" si="15"/>
        <v>4.2136014319292929</v>
      </c>
      <c r="L199" s="27">
        <f>2.721*J199*G199+VLOOKUP(B199,Summary!$A$32:$B$37,2,0)*I199</f>
        <v>3.7641788406583698</v>
      </c>
    </row>
    <row r="200" spans="1:12">
      <c r="A200" s="5" t="s">
        <v>617</v>
      </c>
      <c r="B200" s="5" t="s">
        <v>596</v>
      </c>
      <c r="C200" s="11">
        <v>5120</v>
      </c>
      <c r="D200" s="5" t="e">
        <f t="shared" si="12"/>
        <v>#N/A</v>
      </c>
      <c r="E200" s="11" t="s">
        <v>591</v>
      </c>
      <c r="F200" s="12">
        <f t="shared" si="13"/>
        <v>0.50503242095262102</v>
      </c>
      <c r="G200" s="13">
        <f t="shared" si="14"/>
        <v>6.8458560616073402E-2</v>
      </c>
      <c r="H200" s="13">
        <f>HLOOKUP(E200,ROCs!$B$1:$I$17,MATCH(VLOOKUP(C200,HROC,2,0),ROCs!$A$2:$A$17,0)+1,0)</f>
        <v>5.2632006878587441E-2</v>
      </c>
      <c r="I200" s="24">
        <v>7.0248000000000005E-2</v>
      </c>
      <c r="J200" s="24">
        <f>VLOOKUP(B200,Summary!$A$32:$C$37,3,0)*H200*I200/12+VLOOKUP(B200,Summary!$A$32:$D$37,4,0)*I200</f>
        <v>2.2401728016821852E-2</v>
      </c>
      <c r="K200" s="6">
        <f t="shared" si="15"/>
        <v>3.0784302699026794E-2</v>
      </c>
      <c r="L200" s="27">
        <f>2.721*J200*G200+VLOOKUP(B200,Summary!$A$32:$B$37,2,0)*I200</f>
        <v>2.7500849977412749E-2</v>
      </c>
    </row>
    <row r="201" spans="1:12">
      <c r="A201" s="5" t="s">
        <v>617</v>
      </c>
      <c r="B201" s="5" t="s">
        <v>596</v>
      </c>
      <c r="C201" s="11">
        <v>5250</v>
      </c>
      <c r="D201" s="5" t="str">
        <f t="shared" si="12"/>
        <v>Marshy Lakes</v>
      </c>
      <c r="E201" s="11" t="s">
        <v>591</v>
      </c>
      <c r="F201" s="12">
        <f t="shared" si="13"/>
        <v>0.50503242095262102</v>
      </c>
      <c r="G201" s="13">
        <f t="shared" si="14"/>
        <v>6.8458560616073402E-2</v>
      </c>
      <c r="H201" s="13">
        <f>HLOOKUP(E201,ROCs!$B$1:$I$17,MATCH(VLOOKUP(C201,HROC,2,0),ROCs!$A$2:$A$17,0)+1,0)</f>
        <v>5.2632006878587441E-2</v>
      </c>
      <c r="I201" s="24">
        <v>34.950211000000003</v>
      </c>
      <c r="J201" s="24">
        <f>VLOOKUP(B201,Summary!$A$32:$C$37,3,0)*H201*I201/12+VLOOKUP(B201,Summary!$A$32:$D$37,4,0)*I201</f>
        <v>11.145443584906836</v>
      </c>
      <c r="K201" s="6">
        <f t="shared" si="15"/>
        <v>15.315992979427973</v>
      </c>
      <c r="L201" s="27">
        <f>2.721*J201*G201+VLOOKUP(B201,Summary!$A$32:$B$37,2,0)*I201</f>
        <v>13.682389667889776</v>
      </c>
    </row>
    <row r="202" spans="1:12">
      <c r="A202" s="5" t="s">
        <v>617</v>
      </c>
      <c r="B202" s="5" t="s">
        <v>596</v>
      </c>
      <c r="C202" s="11">
        <v>5300</v>
      </c>
      <c r="D202" s="5" t="str">
        <f t="shared" si="12"/>
        <v>Reservoirs</v>
      </c>
      <c r="E202" s="11" t="s">
        <v>591</v>
      </c>
      <c r="F202" s="12">
        <f t="shared" si="13"/>
        <v>0.50503242095262102</v>
      </c>
      <c r="G202" s="13">
        <f t="shared" si="14"/>
        <v>6.8458560616073402E-2</v>
      </c>
      <c r="H202" s="13">
        <f>HLOOKUP(E202,ROCs!$B$1:$I$17,MATCH(VLOOKUP(C202,HROC,2,0),ROCs!$A$2:$A$17,0)+1,0)</f>
        <v>5.2632006878587441E-2</v>
      </c>
      <c r="I202" s="24">
        <v>7.5810839999999997</v>
      </c>
      <c r="J202" s="24">
        <f>VLOOKUP(B202,Summary!$A$32:$C$37,3,0)*H202*I202/12+VLOOKUP(B202,Summary!$A$32:$D$37,4,0)*I202</f>
        <v>2.4175689249612784</v>
      </c>
      <c r="K202" s="6">
        <f t="shared" si="15"/>
        <v>3.3222068193080068</v>
      </c>
      <c r="L202" s="27">
        <f>2.721*J202*G202+VLOOKUP(B202,Summary!$A$32:$B$37,2,0)*I202</f>
        <v>2.9678603483396562</v>
      </c>
    </row>
    <row r="203" spans="1:12">
      <c r="A203" s="5" t="s">
        <v>617</v>
      </c>
      <c r="B203" s="5" t="s">
        <v>596</v>
      </c>
      <c r="C203" s="11">
        <v>6120</v>
      </c>
      <c r="D203" s="5" t="str">
        <f t="shared" si="12"/>
        <v>Mangrove Swamps</v>
      </c>
      <c r="E203" s="11" t="s">
        <v>591</v>
      </c>
      <c r="F203" s="12">
        <f t="shared" si="13"/>
        <v>0.60724136328827061</v>
      </c>
      <c r="G203" s="13">
        <f t="shared" si="14"/>
        <v>3.2599314579082571E-2</v>
      </c>
      <c r="H203" s="13">
        <f>HLOOKUP(E203,ROCs!$B$1:$I$17,MATCH(VLOOKUP(C203,HROC,2,0),ROCs!$A$2:$A$17,0)+1,0)</f>
        <v>2.5884593546846281E-2</v>
      </c>
      <c r="I203" s="24">
        <v>1.430358</v>
      </c>
      <c r="J203" s="24">
        <f>VLOOKUP(B203,Summary!$A$32:$C$37,3,0)*H203*I203/12+VLOOKUP(B203,Summary!$A$32:$D$37,4,0)*I203</f>
        <v>0.28428997760728747</v>
      </c>
      <c r="K203" s="6">
        <f t="shared" si="15"/>
        <v>0.46973339594789143</v>
      </c>
      <c r="L203" s="27">
        <f>2.721*J203*G203+VLOOKUP(B203,Summary!$A$32:$B$37,2,0)*I203</f>
        <v>0.50021049352269065</v>
      </c>
    </row>
    <row r="204" spans="1:12">
      <c r="A204" s="5" t="s">
        <v>617</v>
      </c>
      <c r="B204" s="5" t="s">
        <v>596</v>
      </c>
      <c r="C204" s="11">
        <v>6170</v>
      </c>
      <c r="D204" s="5" t="str">
        <f t="shared" si="12"/>
        <v>Mixed Wetland Hardwoods</v>
      </c>
      <c r="E204" s="11" t="s">
        <v>591</v>
      </c>
      <c r="F204" s="12">
        <f t="shared" si="13"/>
        <v>0.60724136328827061</v>
      </c>
      <c r="G204" s="13">
        <f t="shared" si="14"/>
        <v>3.2599314579082571E-2</v>
      </c>
      <c r="H204" s="13">
        <f>HLOOKUP(E204,ROCs!$B$1:$I$17,MATCH(VLOOKUP(C204,HROC,2,0),ROCs!$A$2:$A$17,0)+1,0)</f>
        <v>2.5884593546846281E-2</v>
      </c>
      <c r="I204" s="24">
        <v>7.8063010000000004</v>
      </c>
      <c r="J204" s="24">
        <f>VLOOKUP(B204,Summary!$A$32:$C$37,3,0)*H204*I204/12+VLOOKUP(B204,Summary!$A$32:$D$37,4,0)*I204</f>
        <v>1.5515368435634618</v>
      </c>
      <c r="K204" s="6">
        <f t="shared" si="15"/>
        <v>2.5636101441187602</v>
      </c>
      <c r="L204" s="27">
        <f>2.721*J204*G204+VLOOKUP(B204,Summary!$A$32:$B$37,2,0)*I204</f>
        <v>2.7299415082075074</v>
      </c>
    </row>
    <row r="205" spans="1:12">
      <c r="A205" s="5" t="s">
        <v>617</v>
      </c>
      <c r="B205" s="5" t="s">
        <v>596</v>
      </c>
      <c r="C205" s="11">
        <v>6172</v>
      </c>
      <c r="D205" s="5" t="str">
        <f t="shared" si="12"/>
        <v>Mixed Shrubs</v>
      </c>
      <c r="E205" s="11" t="s">
        <v>591</v>
      </c>
      <c r="F205" s="12">
        <f t="shared" si="13"/>
        <v>0.60724136328827061</v>
      </c>
      <c r="G205" s="13">
        <f t="shared" si="14"/>
        <v>3.2599314579082571E-2</v>
      </c>
      <c r="H205" s="13">
        <f>HLOOKUP(E205,ROCs!$B$1:$I$17,MATCH(VLOOKUP(C205,HROC,2,0),ROCs!$A$2:$A$17,0)+1,0)</f>
        <v>2.5884593546846281E-2</v>
      </c>
      <c r="I205" s="24">
        <v>25.330013000000001</v>
      </c>
      <c r="J205" s="24">
        <f>VLOOKUP(B205,Summary!$A$32:$C$37,3,0)*H205*I205/12+VLOOKUP(B205,Summary!$A$32:$D$37,4,0)*I205</f>
        <v>5.0344520942045987</v>
      </c>
      <c r="K205" s="6">
        <f t="shared" si="15"/>
        <v>8.3184440719695623</v>
      </c>
      <c r="L205" s="27">
        <f>2.721*J205*G205+VLOOKUP(B205,Summary!$A$32:$B$37,2,0)*I205</f>
        <v>8.8581587991720756</v>
      </c>
    </row>
    <row r="206" spans="1:12">
      <c r="A206" s="5" t="s">
        <v>617</v>
      </c>
      <c r="B206" s="5" t="s">
        <v>596</v>
      </c>
      <c r="C206" s="11">
        <v>6250</v>
      </c>
      <c r="D206" s="5" t="str">
        <f t="shared" si="12"/>
        <v>Hydric Pine Flatwoods</v>
      </c>
      <c r="E206" s="11" t="s">
        <v>591</v>
      </c>
      <c r="F206" s="12">
        <f t="shared" si="13"/>
        <v>0.60724136328827061</v>
      </c>
      <c r="G206" s="13">
        <f t="shared" si="14"/>
        <v>3.2599314579082571E-2</v>
      </c>
      <c r="H206" s="13">
        <f>HLOOKUP(E206,ROCs!$B$1:$I$17,MATCH(VLOOKUP(C206,HROC,2,0),ROCs!$A$2:$A$17,0)+1,0)</f>
        <v>2.5884593546846281E-2</v>
      </c>
      <c r="I206" s="24">
        <v>105.248926</v>
      </c>
      <c r="J206" s="24">
        <f>VLOOKUP(B206,Summary!$A$32:$C$37,3,0)*H206*I206/12+VLOOKUP(B206,Summary!$A$32:$D$37,4,0)*I206</f>
        <v>20.918689457975596</v>
      </c>
      <c r="K206" s="6">
        <f t="shared" si="15"/>
        <v>34.564029026193673</v>
      </c>
      <c r="L206" s="27">
        <f>2.721*J206*G206+VLOOKUP(B206,Summary!$A$32:$B$37,2,0)*I206</f>
        <v>36.806601715929268</v>
      </c>
    </row>
    <row r="207" spans="1:12">
      <c r="A207" s="5" t="s">
        <v>617</v>
      </c>
      <c r="B207" s="5" t="s">
        <v>596</v>
      </c>
      <c r="C207" s="11">
        <v>6300</v>
      </c>
      <c r="D207" s="5" t="str">
        <f t="shared" si="12"/>
        <v>Wetland Forested Mixed</v>
      </c>
      <c r="E207" s="11" t="s">
        <v>591</v>
      </c>
      <c r="F207" s="12">
        <f t="shared" si="13"/>
        <v>0.60724136328827061</v>
      </c>
      <c r="G207" s="13">
        <f t="shared" si="14"/>
        <v>3.2599314579082571E-2</v>
      </c>
      <c r="H207" s="13">
        <f>HLOOKUP(E207,ROCs!$B$1:$I$17,MATCH(VLOOKUP(C207,HROC,2,0),ROCs!$A$2:$A$17,0)+1,0)</f>
        <v>2.5884593546846281E-2</v>
      </c>
      <c r="I207" s="24">
        <v>3.0715819999999998</v>
      </c>
      <c r="J207" s="24">
        <f>VLOOKUP(B207,Summary!$A$32:$C$37,3,0)*H207*I207/12+VLOOKUP(B207,Summary!$A$32:$D$37,4,0)*I207</f>
        <v>0.61049050517349313</v>
      </c>
      <c r="K207" s="6">
        <f t="shared" si="15"/>
        <v>1.0087157507368198</v>
      </c>
      <c r="L207" s="27">
        <f>2.721*J207*G207+VLOOKUP(B207,Summary!$A$32:$B$37,2,0)*I207</f>
        <v>1.074162935513636</v>
      </c>
    </row>
    <row r="208" spans="1:12">
      <c r="A208" s="5" t="s">
        <v>617</v>
      </c>
      <c r="B208" s="5" t="s">
        <v>596</v>
      </c>
      <c r="C208" s="11">
        <v>6410</v>
      </c>
      <c r="D208" s="5" t="str">
        <f t="shared" si="12"/>
        <v>Freshwater Marshes</v>
      </c>
      <c r="E208" s="11" t="s">
        <v>591</v>
      </c>
      <c r="F208" s="12">
        <f t="shared" si="13"/>
        <v>0.60724136328827061</v>
      </c>
      <c r="G208" s="13">
        <f t="shared" si="14"/>
        <v>3.2599314579082571E-2</v>
      </c>
      <c r="H208" s="13">
        <f>HLOOKUP(E208,ROCs!$B$1:$I$17,MATCH(VLOOKUP(C208,HROC,2,0),ROCs!$A$2:$A$17,0)+1,0)</f>
        <v>2.5884593546846281E-2</v>
      </c>
      <c r="I208" s="24">
        <v>186.011381</v>
      </c>
      <c r="J208" s="24">
        <f>VLOOKUP(B208,Summary!$A$32:$C$37,3,0)*H208*I208/12+VLOOKUP(B208,Summary!$A$32:$D$37,4,0)*I208</f>
        <v>36.970584524427188</v>
      </c>
      <c r="K208" s="6">
        <f t="shared" si="15"/>
        <v>61.086635431190722</v>
      </c>
      <c r="L208" s="27">
        <f>2.721*J208*G208+VLOOKUP(B208,Summary!$A$32:$B$37,2,0)*I208</f>
        <v>65.050039703939319</v>
      </c>
    </row>
    <row r="209" spans="1:12">
      <c r="A209" s="5" t="s">
        <v>617</v>
      </c>
      <c r="B209" s="5" t="s">
        <v>596</v>
      </c>
      <c r="C209" s="11">
        <v>6430</v>
      </c>
      <c r="D209" s="5" t="str">
        <f t="shared" si="12"/>
        <v>Wet Prairies</v>
      </c>
      <c r="E209" s="11" t="s">
        <v>591</v>
      </c>
      <c r="F209" s="12">
        <f t="shared" si="13"/>
        <v>0.60724136328827061</v>
      </c>
      <c r="G209" s="13">
        <f t="shared" si="14"/>
        <v>3.2599314579082571E-2</v>
      </c>
      <c r="H209" s="13">
        <f>HLOOKUP(E209,ROCs!$B$1:$I$17,MATCH(VLOOKUP(C209,HROC,2,0),ROCs!$A$2:$A$17,0)+1,0)</f>
        <v>2.5884593546846281E-2</v>
      </c>
      <c r="I209" s="24">
        <v>27.403131999999999</v>
      </c>
      <c r="J209" s="24">
        <f>VLOOKUP(B209,Summary!$A$32:$C$37,3,0)*H209*I209/12+VLOOKUP(B209,Summary!$A$32:$D$37,4,0)*I209</f>
        <v>5.4464936628798828</v>
      </c>
      <c r="K209" s="6">
        <f t="shared" si="15"/>
        <v>8.9992619008446386</v>
      </c>
      <c r="L209" s="27">
        <f>2.721*J209*G209+VLOOKUP(B209,Summary!$A$32:$B$37,2,0)*I209</f>
        <v>9.5831492408106485</v>
      </c>
    </row>
    <row r="210" spans="1:12">
      <c r="A210" s="5" t="s">
        <v>617</v>
      </c>
      <c r="B210" s="5" t="s">
        <v>596</v>
      </c>
      <c r="C210" s="11">
        <v>7400</v>
      </c>
      <c r="D210" s="5" t="str">
        <f t="shared" si="12"/>
        <v>Disturbed Land</v>
      </c>
      <c r="E210" s="11" t="s">
        <v>591</v>
      </c>
      <c r="F210" s="12">
        <f t="shared" si="13"/>
        <v>0.70945030562392009</v>
      </c>
      <c r="G210" s="13">
        <f t="shared" si="14"/>
        <v>9.7797943737247719E-2</v>
      </c>
      <c r="H210" s="13">
        <f>HLOOKUP(E210,ROCs!$B$1:$I$17,MATCH(VLOOKUP(C210,HROC,2,0),ROCs!$A$2:$A$17,0)+1,0)</f>
        <v>0.26229721460804234</v>
      </c>
      <c r="I210" s="24">
        <v>15.307270000000001</v>
      </c>
      <c r="J210" s="24">
        <f>VLOOKUP(B210,Summary!$A$32:$C$37,3,0)*H210*I210/12+VLOOKUP(B210,Summary!$A$32:$D$37,4,0)*I210</f>
        <v>19.29697386904655</v>
      </c>
      <c r="K210" s="6">
        <f t="shared" si="15"/>
        <v>37.251153948521313</v>
      </c>
      <c r="L210" s="27">
        <f>2.721*J210*G210+VLOOKUP(B210,Summary!$A$32:$B$37,2,0)*I210</f>
        <v>10.2183203386016</v>
      </c>
    </row>
    <row r="211" spans="1:12">
      <c r="A211" s="5" t="s">
        <v>617</v>
      </c>
      <c r="B211" s="5" t="s">
        <v>596</v>
      </c>
      <c r="C211" s="11">
        <v>8115</v>
      </c>
      <c r="D211" s="5" t="e">
        <f t="shared" si="12"/>
        <v>#N/A</v>
      </c>
      <c r="E211" s="11" t="s">
        <v>591</v>
      </c>
      <c r="F211" s="12">
        <f t="shared" si="13"/>
        <v>0.96797880682585713</v>
      </c>
      <c r="G211" s="13">
        <f t="shared" si="14"/>
        <v>0.12452938169209543</v>
      </c>
      <c r="H211" s="13">
        <f>HLOOKUP(E211,ROCs!$B$1:$I$17,MATCH(VLOOKUP(C211,HROC,2,0),ROCs!$A$2:$A$17,0)+1,0)</f>
        <v>0.28818180815488864</v>
      </c>
      <c r="I211" s="24">
        <v>26.717037999999999</v>
      </c>
      <c r="J211" s="24">
        <f>VLOOKUP(B211,Summary!$A$32:$C$37,3,0)*H211*I211/12+VLOOKUP(B211,Summary!$A$32:$D$37,4,0)*I211</f>
        <v>36.786851999255774</v>
      </c>
      <c r="K211" s="6">
        <f t="shared" si="15"/>
        <v>96.891798139028808</v>
      </c>
      <c r="L211" s="27">
        <f>2.721*J211*G211+VLOOKUP(B211,Summary!$A$32:$B$37,2,0)*I211</f>
        <v>21.337212848452104</v>
      </c>
    </row>
    <row r="212" spans="1:12">
      <c r="A212" s="5" t="s">
        <v>617</v>
      </c>
      <c r="B212" s="5" t="s">
        <v>596</v>
      </c>
      <c r="C212" s="11">
        <v>8350</v>
      </c>
      <c r="D212" s="5" t="str">
        <f t="shared" si="12"/>
        <v>Solid Waste Disposal</v>
      </c>
      <c r="E212" s="11" t="s">
        <v>591</v>
      </c>
      <c r="F212" s="12">
        <f t="shared" si="13"/>
        <v>1.4429497741503459</v>
      </c>
      <c r="G212" s="13">
        <f t="shared" si="14"/>
        <v>0.22493527059566973</v>
      </c>
      <c r="H212" s="13">
        <f>HLOOKUP(E212,ROCs!$B$1:$I$17,MATCH(VLOOKUP(C212,HROC,2,0),ROCs!$A$2:$A$17,0)+1,0)</f>
        <v>0.43140989244743805</v>
      </c>
      <c r="I212" s="24">
        <v>232.32243</v>
      </c>
      <c r="J212" s="24">
        <f>VLOOKUP(B212,Summary!$A$32:$C$37,3,0)*H212*I212/12+VLOOKUP(B212,Summary!$A$32:$D$37,4,0)*I212</f>
        <v>469.34680801393415</v>
      </c>
      <c r="K212" s="6">
        <f t="shared" si="15"/>
        <v>1842.7805719621683</v>
      </c>
      <c r="L212" s="27">
        <f>2.721*J212*G212+VLOOKUP(B212,Summary!$A$32:$B$37,2,0)*I212</f>
        <v>364.41280208119173</v>
      </c>
    </row>
    <row r="213" spans="1:12">
      <c r="A213" s="5" t="s">
        <v>617</v>
      </c>
      <c r="B213" s="5" t="s">
        <v>596</v>
      </c>
      <c r="C213" s="11">
        <v>8360</v>
      </c>
      <c r="D213" s="5" t="e">
        <f t="shared" si="12"/>
        <v>#N/A</v>
      </c>
      <c r="E213" s="11" t="s">
        <v>591</v>
      </c>
      <c r="F213" s="12">
        <f t="shared" si="13"/>
        <v>1.4429497741503459</v>
      </c>
      <c r="G213" s="13">
        <f t="shared" si="14"/>
        <v>0.22493527059566973</v>
      </c>
      <c r="H213" s="13">
        <f>HLOOKUP(E213,ROCs!$B$1:$I$17,MATCH(VLOOKUP(C213,HROC,2,0),ROCs!$A$2:$A$17,0)+1,0)</f>
        <v>0.43140989244743805</v>
      </c>
      <c r="I213" s="24">
        <v>3.3738760000000001</v>
      </c>
      <c r="J213" s="24">
        <f>VLOOKUP(B213,Summary!$A$32:$C$37,3,0)*H213*I213/12+VLOOKUP(B213,Summary!$A$32:$D$37,4,0)*I213</f>
        <v>6.8160355039107507</v>
      </c>
      <c r="K213" s="6">
        <f t="shared" si="15"/>
        <v>26.761570740325986</v>
      </c>
      <c r="L213" s="27">
        <f>2.721*J213*G213+VLOOKUP(B213,Summary!$A$32:$B$37,2,0)*I213</f>
        <v>5.2921433674504987</v>
      </c>
    </row>
    <row r="214" spans="1:12">
      <c r="A214" s="5" t="s">
        <v>617</v>
      </c>
      <c r="B214" s="5" t="s">
        <v>596</v>
      </c>
      <c r="C214" s="11">
        <v>1120</v>
      </c>
      <c r="D214" s="5" t="str">
        <f t="shared" si="12"/>
        <v>Mobile Home Units</v>
      </c>
      <c r="E214" s="11" t="s">
        <v>592</v>
      </c>
      <c r="F214" s="12">
        <f t="shared" si="13"/>
        <v>0.96797880682585713</v>
      </c>
      <c r="G214" s="13">
        <f t="shared" si="14"/>
        <v>0.12452938169209543</v>
      </c>
      <c r="H214" s="13">
        <f>HLOOKUP(E214,ROCs!$B$1:$I$17,MATCH(VLOOKUP(C214,HROC,2,0),ROCs!$A$2:$A$17,0)+1,0)</f>
        <v>0.28818180815488864</v>
      </c>
      <c r="I214" s="24">
        <v>0.976939</v>
      </c>
      <c r="J214" s="24">
        <f>VLOOKUP(B214,Summary!$A$32:$C$37,3,0)*H214*I214/12+VLOOKUP(B214,Summary!$A$32:$D$37,4,0)*I214</f>
        <v>1.3451532466024465</v>
      </c>
      <c r="K214" s="6">
        <f t="shared" si="15"/>
        <v>3.5429592300667707</v>
      </c>
      <c r="L214" s="27">
        <f>2.721*J214*G214+VLOOKUP(B214,Summary!$A$32:$B$37,2,0)*I214</f>
        <v>0.78021955064606896</v>
      </c>
    </row>
    <row r="215" spans="1:12">
      <c r="A215" s="5" t="s">
        <v>617</v>
      </c>
      <c r="B215" s="5" t="s">
        <v>596</v>
      </c>
      <c r="C215" s="11">
        <v>4110</v>
      </c>
      <c r="D215" s="5" t="str">
        <f t="shared" si="12"/>
        <v>Pine Flatwoods</v>
      </c>
      <c r="E215" s="11" t="s">
        <v>592</v>
      </c>
      <c r="F215" s="12">
        <f t="shared" si="13"/>
        <v>0.69141343344704065</v>
      </c>
      <c r="G215" s="13">
        <f t="shared" si="14"/>
        <v>3.5859246036990831E-2</v>
      </c>
      <c r="H215" s="13">
        <f>HLOOKUP(E215,ROCs!$B$1:$I$17,MATCH(VLOOKUP(C215,HROC,2,0),ROCs!$A$2:$A$17,0)+1,0)</f>
        <v>0.26229721460804234</v>
      </c>
      <c r="I215" s="24">
        <v>11.850720000000001</v>
      </c>
      <c r="J215" s="24">
        <f>VLOOKUP(B215,Summary!$A$32:$C$37,3,0)*H215*I215/12+VLOOKUP(B215,Summary!$A$32:$D$37,4,0)*I215</f>
        <v>14.93950483459084</v>
      </c>
      <c r="K215" s="6">
        <f t="shared" si="15"/>
        <v>28.106227556509758</v>
      </c>
      <c r="L215" s="27">
        <f>2.721*J215*G215+VLOOKUP(B215,Summary!$A$32:$B$37,2,0)*I215</f>
        <v>5.3930787865041392</v>
      </c>
    </row>
    <row r="216" spans="1:12">
      <c r="A216" s="5" t="s">
        <v>617</v>
      </c>
      <c r="B216" s="5" t="s">
        <v>596</v>
      </c>
      <c r="C216" s="11">
        <v>6172</v>
      </c>
      <c r="D216" s="5" t="str">
        <f t="shared" si="12"/>
        <v>Mixed Shrubs</v>
      </c>
      <c r="E216" s="11" t="s">
        <v>592</v>
      </c>
      <c r="F216" s="12">
        <f t="shared" si="13"/>
        <v>0.60724136328827061</v>
      </c>
      <c r="G216" s="13">
        <f t="shared" si="14"/>
        <v>3.2599314579082571E-2</v>
      </c>
      <c r="H216" s="13">
        <f>HLOOKUP(E216,ROCs!$B$1:$I$17,MATCH(VLOOKUP(C216,HROC,2,0),ROCs!$A$2:$A$17,0)+1,0)</f>
        <v>2.5884593546846281E-2</v>
      </c>
      <c r="I216" s="24">
        <v>3.9551000000000003E-2</v>
      </c>
      <c r="J216" s="24">
        <f>VLOOKUP(B216,Summary!$A$32:$C$37,3,0)*H216*I216/12+VLOOKUP(B216,Summary!$A$32:$D$37,4,0)*I216</f>
        <v>7.8609361462975199E-3</v>
      </c>
      <c r="K216" s="6">
        <f t="shared" si="15"/>
        <v>1.2988654269165522E-2</v>
      </c>
      <c r="L216" s="27">
        <f>2.721*J216*G216+VLOOKUP(B216,Summary!$A$32:$B$37,2,0)*I216</f>
        <v>1.3831380136522423E-2</v>
      </c>
    </row>
    <row r="217" spans="1:12">
      <c r="A217" s="5" t="s">
        <v>617</v>
      </c>
      <c r="B217" s="5" t="s">
        <v>596</v>
      </c>
      <c r="C217" s="11">
        <v>6300</v>
      </c>
      <c r="D217" s="5" t="str">
        <f t="shared" si="12"/>
        <v>Wetland Forested Mixed</v>
      </c>
      <c r="E217" s="11" t="s">
        <v>592</v>
      </c>
      <c r="F217" s="12">
        <f t="shared" si="13"/>
        <v>0.60724136328827061</v>
      </c>
      <c r="G217" s="13">
        <f t="shared" si="14"/>
        <v>3.2599314579082571E-2</v>
      </c>
      <c r="H217" s="13">
        <f>HLOOKUP(E217,ROCs!$B$1:$I$17,MATCH(VLOOKUP(C217,HROC,2,0),ROCs!$A$2:$A$17,0)+1,0)</f>
        <v>2.5884593546846281E-2</v>
      </c>
      <c r="I217" s="24">
        <v>14.576304</v>
      </c>
      <c r="J217" s="24">
        <f>VLOOKUP(B217,Summary!$A$32:$C$37,3,0)*H217*I217/12+VLOOKUP(B217,Summary!$A$32:$D$37,4,0)*I217</f>
        <v>2.897104877070646</v>
      </c>
      <c r="K217" s="6">
        <f t="shared" si="15"/>
        <v>4.7868972510999583</v>
      </c>
      <c r="L217" s="27">
        <f>2.721*J217*G217+VLOOKUP(B217,Summary!$A$32:$B$37,2,0)*I217</f>
        <v>5.0974792447602422</v>
      </c>
    </row>
    <row r="218" spans="1:12">
      <c r="A218" s="5" t="s">
        <v>617</v>
      </c>
      <c r="B218" s="5" t="s">
        <v>596</v>
      </c>
      <c r="C218" s="11">
        <v>6410</v>
      </c>
      <c r="D218" s="5" t="str">
        <f t="shared" si="12"/>
        <v>Freshwater Marshes</v>
      </c>
      <c r="E218" s="11" t="s">
        <v>592</v>
      </c>
      <c r="F218" s="12">
        <f t="shared" si="13"/>
        <v>0.60724136328827061</v>
      </c>
      <c r="G218" s="13">
        <f t="shared" si="14"/>
        <v>3.2599314579082571E-2</v>
      </c>
      <c r="H218" s="13">
        <f>HLOOKUP(E218,ROCs!$B$1:$I$17,MATCH(VLOOKUP(C218,HROC,2,0),ROCs!$A$2:$A$17,0)+1,0)</f>
        <v>2.5884593546846281E-2</v>
      </c>
      <c r="I218" s="24">
        <v>0.75734400000000002</v>
      </c>
      <c r="J218" s="24">
        <f>VLOOKUP(B218,Summary!$A$32:$C$37,3,0)*H218*I218/12+VLOOKUP(B218,Summary!$A$32:$D$37,4,0)*I218</f>
        <v>0.15052546900916661</v>
      </c>
      <c r="K218" s="6">
        <f t="shared" si="15"/>
        <v>0.24871379684020356</v>
      </c>
      <c r="L218" s="27">
        <f>2.721*J218*G218+VLOOKUP(B218,Summary!$A$32:$B$37,2,0)*I218</f>
        <v>0.26485076883301151</v>
      </c>
    </row>
    <row r="219" spans="1:12">
      <c r="A219" s="5" t="s">
        <v>617</v>
      </c>
      <c r="B219" s="5" t="s">
        <v>596</v>
      </c>
      <c r="C219" s="11">
        <v>1110</v>
      </c>
      <c r="D219" s="5" t="str">
        <f t="shared" si="12"/>
        <v>Fixed Single Family Units</v>
      </c>
      <c r="E219" s="11" t="s">
        <v>593</v>
      </c>
      <c r="F219" s="12">
        <f t="shared" si="13"/>
        <v>0.96797880682585713</v>
      </c>
      <c r="G219" s="13">
        <f t="shared" si="14"/>
        <v>0.12452938169209543</v>
      </c>
      <c r="H219" s="13">
        <f>HLOOKUP(E219,ROCs!$B$1:$I$17,MATCH(VLOOKUP(C219,HROC,2,0),ROCs!$A$2:$A$17,0)+1,0)</f>
        <v>0.28818180815488864</v>
      </c>
      <c r="I219" s="24">
        <v>13.959955000000001</v>
      </c>
      <c r="J219" s="24">
        <f>VLOOKUP(B219,Summary!$A$32:$C$37,3,0)*H219*I219/12+VLOOKUP(B219,Summary!$A$32:$D$37,4,0)*I219</f>
        <v>19.221546883351017</v>
      </c>
      <c r="K219" s="6">
        <f t="shared" si="15"/>
        <v>50.62706209759952</v>
      </c>
      <c r="L219" s="27">
        <f>2.721*J219*G219+VLOOKUP(B219,Summary!$A$32:$B$37,2,0)*I219</f>
        <v>11.148935416785843</v>
      </c>
    </row>
    <row r="220" spans="1:12">
      <c r="A220" s="5" t="s">
        <v>617</v>
      </c>
      <c r="B220" s="5" t="s">
        <v>596</v>
      </c>
      <c r="C220" s="11">
        <v>1120</v>
      </c>
      <c r="D220" s="5" t="str">
        <f t="shared" si="12"/>
        <v>Mobile Home Units</v>
      </c>
      <c r="E220" s="11" t="s">
        <v>593</v>
      </c>
      <c r="F220" s="12">
        <f t="shared" si="13"/>
        <v>0.96797880682585713</v>
      </c>
      <c r="G220" s="13">
        <f t="shared" si="14"/>
        <v>0.12452938169209543</v>
      </c>
      <c r="H220" s="13">
        <f>HLOOKUP(E220,ROCs!$B$1:$I$17,MATCH(VLOOKUP(C220,HROC,2,0),ROCs!$A$2:$A$17,0)+1,0)</f>
        <v>0.28818180815488864</v>
      </c>
      <c r="I220" s="24">
        <v>11.674709999999999</v>
      </c>
      <c r="J220" s="24">
        <f>VLOOKUP(B220,Summary!$A$32:$C$37,3,0)*H220*I220/12+VLOOKUP(B220,Summary!$A$32:$D$37,4,0)*I220</f>
        <v>16.074979153910373</v>
      </c>
      <c r="K220" s="6">
        <f t="shared" si="15"/>
        <v>42.339410703076467</v>
      </c>
      <c r="L220" s="27">
        <f>2.721*J220*G220+VLOOKUP(B220,Summary!$A$32:$B$37,2,0)*I220</f>
        <v>9.323854396357568</v>
      </c>
    </row>
    <row r="221" spans="1:12">
      <c r="A221" s="5" t="s">
        <v>617</v>
      </c>
      <c r="B221" s="5" t="s">
        <v>596</v>
      </c>
      <c r="C221" s="11">
        <v>1210</v>
      </c>
      <c r="D221" s="5" t="str">
        <f t="shared" si="12"/>
        <v>Fixed Single Family Units</v>
      </c>
      <c r="E221" s="11" t="s">
        <v>593</v>
      </c>
      <c r="F221" s="12">
        <f t="shared" si="13"/>
        <v>1.2445441802046733</v>
      </c>
      <c r="G221" s="13">
        <f t="shared" si="14"/>
        <v>0.21319951734720002</v>
      </c>
      <c r="H221" s="13">
        <f>HLOOKUP(E221,ROCs!$B$1:$I$17,MATCH(VLOOKUP(C221,HROC,2,0),ROCs!$A$2:$A$17,0)+1,0)</f>
        <v>0.28818180815488864</v>
      </c>
      <c r="I221" s="24">
        <v>9.4846E-2</v>
      </c>
      <c r="J221" s="24">
        <f>VLOOKUP(B221,Summary!$A$32:$C$37,3,0)*H221*I221/12+VLOOKUP(B221,Summary!$A$32:$D$37,4,0)*I221</f>
        <v>0.13059403384167861</v>
      </c>
      <c r="K221" s="6">
        <f t="shared" si="15"/>
        <v>0.44224425186573524</v>
      </c>
      <c r="L221" s="27">
        <f>2.721*J221*G221+VLOOKUP(B221,Summary!$A$32:$B$37,2,0)*I221</f>
        <v>0.10725612747502716</v>
      </c>
    </row>
    <row r="222" spans="1:12">
      <c r="A222" s="5" t="s">
        <v>617</v>
      </c>
      <c r="B222" s="5" t="s">
        <v>596</v>
      </c>
      <c r="C222" s="11">
        <v>1220</v>
      </c>
      <c r="D222" s="5" t="str">
        <f t="shared" si="12"/>
        <v>Mobile Home Units</v>
      </c>
      <c r="E222" s="11" t="s">
        <v>593</v>
      </c>
      <c r="F222" s="12">
        <f t="shared" si="13"/>
        <v>1.2445441802046733</v>
      </c>
      <c r="G222" s="13">
        <f t="shared" si="14"/>
        <v>0.21319951734720002</v>
      </c>
      <c r="H222" s="13">
        <f>HLOOKUP(E222,ROCs!$B$1:$I$17,MATCH(VLOOKUP(C222,HROC,2,0),ROCs!$A$2:$A$17,0)+1,0)</f>
        <v>0.28818180815488864</v>
      </c>
      <c r="I222" s="24">
        <v>68.207954000000001</v>
      </c>
      <c r="J222" s="24">
        <f>VLOOKUP(B222,Summary!$A$32:$C$37,3,0)*H222*I222/12+VLOOKUP(B222,Summary!$A$32:$D$37,4,0)*I222</f>
        <v>93.915946407309292</v>
      </c>
      <c r="K222" s="6">
        <f t="shared" si="15"/>
        <v>318.03740366512534</v>
      </c>
      <c r="L222" s="27">
        <f>2.721*J222*G222+VLOOKUP(B222,Summary!$A$32:$B$37,2,0)*I222</f>
        <v>77.132625614520265</v>
      </c>
    </row>
    <row r="223" spans="1:12">
      <c r="A223" s="5" t="s">
        <v>617</v>
      </c>
      <c r="B223" s="5" t="s">
        <v>596</v>
      </c>
      <c r="C223" s="11">
        <v>1290</v>
      </c>
      <c r="D223" s="5" t="str">
        <f t="shared" si="12"/>
        <v>Medium Density Under Construction</v>
      </c>
      <c r="E223" s="11" t="s">
        <v>593</v>
      </c>
      <c r="F223" s="12">
        <f t="shared" si="13"/>
        <v>1.2445441802046733</v>
      </c>
      <c r="G223" s="13">
        <f t="shared" si="14"/>
        <v>0.21319951734720002</v>
      </c>
      <c r="H223" s="13">
        <f>HLOOKUP(E223,ROCs!$B$1:$I$17,MATCH(VLOOKUP(C223,HROC,2,0),ROCs!$A$2:$A$17,0)+1,0)</f>
        <v>0.34081381503347608</v>
      </c>
      <c r="I223" s="24">
        <v>0.14325599999999999</v>
      </c>
      <c r="J223" s="24">
        <f>VLOOKUP(B223,Summary!$A$32:$C$37,3,0)*H223*I223/12+VLOOKUP(B223,Summary!$A$32:$D$37,4,0)*I223</f>
        <v>0.23111655346965115</v>
      </c>
      <c r="K223" s="6">
        <f t="shared" si="15"/>
        <v>0.78265418623092653</v>
      </c>
      <c r="L223" s="27">
        <f>2.721*J223*G223+VLOOKUP(B223,Summary!$A$32:$B$37,2,0)*I223</f>
        <v>0.18164682784813796</v>
      </c>
    </row>
    <row r="224" spans="1:12">
      <c r="A224" s="5" t="s">
        <v>617</v>
      </c>
      <c r="B224" s="5" t="s">
        <v>596</v>
      </c>
      <c r="C224" s="11">
        <v>1310</v>
      </c>
      <c r="D224" s="5" t="str">
        <f t="shared" si="12"/>
        <v>Fixed Single Family Units &lt;Six or more dwelling units per acre&gt;</v>
      </c>
      <c r="E224" s="11" t="s">
        <v>593</v>
      </c>
      <c r="F224" s="12">
        <f t="shared" si="13"/>
        <v>1.2445441802046733</v>
      </c>
      <c r="G224" s="13">
        <f t="shared" si="14"/>
        <v>0.21319951734720002</v>
      </c>
      <c r="H224" s="13">
        <f>HLOOKUP(E224,ROCs!$B$1:$I$17,MATCH(VLOOKUP(C224,HROC,2,0),ROCs!$A$2:$A$17,0)+1,0)</f>
        <v>0.39344582191206351</v>
      </c>
      <c r="I224" s="24">
        <v>3.5728000000000003E-2</v>
      </c>
      <c r="J224" s="24">
        <f>VLOOKUP(B224,Summary!$A$32:$C$37,3,0)*H224*I224/12+VLOOKUP(B224,Summary!$A$32:$D$37,4,0)*I224</f>
        <v>6.6086686812740797E-2</v>
      </c>
      <c r="K224" s="6">
        <f t="shared" si="15"/>
        <v>0.22379626777757275</v>
      </c>
      <c r="L224" s="27">
        <f>2.721*J224*G224+VLOOKUP(B224,Summary!$A$32:$B$37,2,0)*I224</f>
        <v>5.0202488920104059E-2</v>
      </c>
    </row>
    <row r="225" spans="1:12">
      <c r="A225" s="5" t="s">
        <v>617</v>
      </c>
      <c r="B225" s="5" t="s">
        <v>596</v>
      </c>
      <c r="C225" s="11">
        <v>1400</v>
      </c>
      <c r="D225" s="5" t="str">
        <f t="shared" si="12"/>
        <v>Commercial and Services</v>
      </c>
      <c r="E225" s="11" t="s">
        <v>593</v>
      </c>
      <c r="F225" s="12">
        <f t="shared" si="13"/>
        <v>0.70945030562392009</v>
      </c>
      <c r="G225" s="13">
        <f t="shared" si="14"/>
        <v>0.1167055461931156</v>
      </c>
      <c r="H225" s="13">
        <f>HLOOKUP(E225,ROCs!$B$1:$I$17,MATCH(VLOOKUP(C225,HROC,2,0),ROCs!$A$2:$A$17,0)+1,0)</f>
        <v>0.43140989244743805</v>
      </c>
      <c r="I225" s="24">
        <v>7.9419999999999994E-3</v>
      </c>
      <c r="J225" s="24">
        <f>VLOOKUP(B225,Summary!$A$32:$C$37,3,0)*H225*I225/12+VLOOKUP(B225,Summary!$A$32:$D$37,4,0)*I225</f>
        <v>1.6044737261256541E-2</v>
      </c>
      <c r="K225" s="6">
        <f t="shared" si="15"/>
        <v>3.0972989953692402E-2</v>
      </c>
      <c r="L225" s="27">
        <f>2.721*J225*G225+VLOOKUP(B225,Summary!$A$32:$B$37,2,0)*I225</f>
        <v>7.7324780976490582E-3</v>
      </c>
    </row>
    <row r="226" spans="1:12">
      <c r="A226" s="5" t="s">
        <v>617</v>
      </c>
      <c r="B226" s="5" t="s">
        <v>596</v>
      </c>
      <c r="C226" s="11">
        <v>1700</v>
      </c>
      <c r="D226" s="5" t="str">
        <f t="shared" si="12"/>
        <v>Institutional</v>
      </c>
      <c r="E226" s="11" t="s">
        <v>593</v>
      </c>
      <c r="F226" s="12">
        <f t="shared" si="13"/>
        <v>0.96797880682585713</v>
      </c>
      <c r="G226" s="13">
        <f t="shared" si="14"/>
        <v>0.12452938169209543</v>
      </c>
      <c r="H226" s="13">
        <f>HLOOKUP(E226,ROCs!$B$1:$I$17,MATCH(VLOOKUP(C226,HROC,2,0),ROCs!$A$2:$A$17,0)+1,0)</f>
        <v>0.34081381503347608</v>
      </c>
      <c r="I226" s="24">
        <v>22.325226000000001</v>
      </c>
      <c r="J226" s="24">
        <f>VLOOKUP(B226,Summary!$A$32:$C$37,3,0)*H226*I226/12+VLOOKUP(B226,Summary!$A$32:$D$37,4,0)*I226</f>
        <v>36.01754403690628</v>
      </c>
      <c r="K226" s="6">
        <f t="shared" si="15"/>
        <v>94.865540719768717</v>
      </c>
      <c r="L226" s="27">
        <f>2.721*J226*G226+VLOOKUP(B226,Summary!$A$32:$B$37,2,0)*I226</f>
        <v>19.618104463248613</v>
      </c>
    </row>
    <row r="227" spans="1:12">
      <c r="A227" s="5" t="s">
        <v>617</v>
      </c>
      <c r="B227" s="5" t="s">
        <v>596</v>
      </c>
      <c r="C227" s="11">
        <v>3100</v>
      </c>
      <c r="D227" s="5" t="str">
        <f t="shared" si="12"/>
        <v>Herbaceous (Dry Prairie)</v>
      </c>
      <c r="E227" s="11" t="s">
        <v>593</v>
      </c>
      <c r="F227" s="12">
        <f t="shared" si="13"/>
        <v>0.69141343344704065</v>
      </c>
      <c r="G227" s="13">
        <f t="shared" si="14"/>
        <v>3.5859246036990831E-2</v>
      </c>
      <c r="H227" s="13">
        <f>HLOOKUP(E227,ROCs!$B$1:$I$17,MATCH(VLOOKUP(C227,HROC,2,0),ROCs!$A$2:$A$17,0)+1,0)</f>
        <v>0.26229721460804234</v>
      </c>
      <c r="I227" s="24">
        <v>263.97203300000001</v>
      </c>
      <c r="J227" s="24">
        <f>VLOOKUP(B227,Summary!$A$32:$C$37,3,0)*H227*I227/12+VLOOKUP(B227,Summary!$A$32:$D$37,4,0)*I227</f>
        <v>332.77399712424841</v>
      </c>
      <c r="K227" s="6">
        <f t="shared" si="15"/>
        <v>626.05968481682999</v>
      </c>
      <c r="L227" s="27">
        <f>2.721*J227*G227+VLOOKUP(B227,Summary!$A$32:$B$37,2,0)*I227</f>
        <v>120.12957621162855</v>
      </c>
    </row>
    <row r="228" spans="1:12">
      <c r="A228" s="5" t="s">
        <v>617</v>
      </c>
      <c r="B228" s="5" t="s">
        <v>596</v>
      </c>
      <c r="C228" s="11">
        <v>3200</v>
      </c>
      <c r="D228" s="5" t="str">
        <f t="shared" si="12"/>
        <v>Shrub and Brushland</v>
      </c>
      <c r="E228" s="11" t="s">
        <v>593</v>
      </c>
      <c r="F228" s="12">
        <f t="shared" si="13"/>
        <v>0.69141343344704065</v>
      </c>
      <c r="G228" s="13">
        <f t="shared" si="14"/>
        <v>3.5859246036990831E-2</v>
      </c>
      <c r="H228" s="13">
        <f>HLOOKUP(E228,ROCs!$B$1:$I$17,MATCH(VLOOKUP(C228,HROC,2,0),ROCs!$A$2:$A$17,0)+1,0)</f>
        <v>0.26229721460804234</v>
      </c>
      <c r="I228" s="24">
        <v>299.66235699999999</v>
      </c>
      <c r="J228" s="24">
        <f>VLOOKUP(B228,Summary!$A$32:$C$37,3,0)*H228*I228/12+VLOOKUP(B228,Summary!$A$32:$D$37,4,0)*I228</f>
        <v>377.76668684657017</v>
      </c>
      <c r="K228" s="6">
        <f t="shared" si="15"/>
        <v>710.70604958703484</v>
      </c>
      <c r="L228" s="27">
        <f>2.721*J228*G228+VLOOKUP(B228,Summary!$A$32:$B$37,2,0)*I228</f>
        <v>136.37168886367496</v>
      </c>
    </row>
    <row r="229" spans="1:12">
      <c r="A229" s="5" t="s">
        <v>617</v>
      </c>
      <c r="B229" s="5" t="s">
        <v>596</v>
      </c>
      <c r="C229" s="11">
        <v>3210</v>
      </c>
      <c r="D229" s="5" t="str">
        <f t="shared" si="12"/>
        <v>Palmetto Prairies</v>
      </c>
      <c r="E229" s="11" t="s">
        <v>593</v>
      </c>
      <c r="F229" s="12">
        <f t="shared" si="13"/>
        <v>0.69141343344704065</v>
      </c>
      <c r="G229" s="13">
        <f t="shared" si="14"/>
        <v>3.5859246036990831E-2</v>
      </c>
      <c r="H229" s="13">
        <f>HLOOKUP(E229,ROCs!$B$1:$I$17,MATCH(VLOOKUP(C229,HROC,2,0),ROCs!$A$2:$A$17,0)+1,0)</f>
        <v>0.26229721460804234</v>
      </c>
      <c r="I229" s="24">
        <v>4.9587969999999997</v>
      </c>
      <c r="J229" s="24">
        <f>VLOOKUP(B229,Summary!$A$32:$C$37,3,0)*H229*I229/12+VLOOKUP(B229,Summary!$A$32:$D$37,4,0)*I229</f>
        <v>6.2512633625007208</v>
      </c>
      <c r="K229" s="6">
        <f t="shared" si="15"/>
        <v>11.760726511852267</v>
      </c>
      <c r="L229" s="27">
        <f>2.721*J229*G229+VLOOKUP(B229,Summary!$A$32:$B$37,2,0)*I229</f>
        <v>2.2566715699367097</v>
      </c>
    </row>
    <row r="230" spans="1:12">
      <c r="A230" s="5" t="s">
        <v>617</v>
      </c>
      <c r="B230" s="5" t="s">
        <v>596</v>
      </c>
      <c r="C230" s="11">
        <v>4110</v>
      </c>
      <c r="D230" s="5" t="str">
        <f t="shared" si="12"/>
        <v>Pine Flatwoods</v>
      </c>
      <c r="E230" s="11" t="s">
        <v>593</v>
      </c>
      <c r="F230" s="12">
        <f t="shared" si="13"/>
        <v>0.69141343344704065</v>
      </c>
      <c r="G230" s="13">
        <f t="shared" si="14"/>
        <v>3.5859246036990831E-2</v>
      </c>
      <c r="H230" s="13">
        <f>HLOOKUP(E230,ROCs!$B$1:$I$17,MATCH(VLOOKUP(C230,HROC,2,0),ROCs!$A$2:$A$17,0)+1,0)</f>
        <v>0.26229721460804234</v>
      </c>
      <c r="I230" s="24">
        <v>1749.252148</v>
      </c>
      <c r="J230" s="24">
        <f>VLOOKUP(B230,Summary!$A$32:$C$37,3,0)*H230*I230/12+VLOOKUP(B230,Summary!$A$32:$D$37,4,0)*I230</f>
        <v>2205.1791724017112</v>
      </c>
      <c r="K230" s="6">
        <f t="shared" si="15"/>
        <v>4148.6828585437406</v>
      </c>
      <c r="L230" s="27">
        <f>2.721*J230*G230+VLOOKUP(B230,Summary!$A$32:$B$37,2,0)*I230</f>
        <v>796.05750972308851</v>
      </c>
    </row>
    <row r="231" spans="1:12">
      <c r="A231" s="5" t="s">
        <v>617</v>
      </c>
      <c r="B231" s="5" t="s">
        <v>596</v>
      </c>
      <c r="C231" s="11">
        <v>4220</v>
      </c>
      <c r="D231" s="5" t="str">
        <f t="shared" si="12"/>
        <v>Brazilian Pepper</v>
      </c>
      <c r="E231" s="11" t="s">
        <v>593</v>
      </c>
      <c r="F231" s="12">
        <f t="shared" si="13"/>
        <v>0.69141343344704065</v>
      </c>
      <c r="G231" s="13">
        <f t="shared" si="14"/>
        <v>3.5859246036990831E-2</v>
      </c>
      <c r="H231" s="13">
        <f>HLOOKUP(E231,ROCs!$B$1:$I$17,MATCH(VLOOKUP(C231,HROC,2,0),ROCs!$A$2:$A$17,0)+1,0)</f>
        <v>0.26229721460804234</v>
      </c>
      <c r="I231" s="24">
        <v>10.503876</v>
      </c>
      <c r="J231" s="24">
        <f>VLOOKUP(B231,Summary!$A$32:$C$37,3,0)*H231*I231/12+VLOOKUP(B231,Summary!$A$32:$D$37,4,0)*I231</f>
        <v>13.241617917218758</v>
      </c>
      <c r="K231" s="6">
        <f t="shared" si="15"/>
        <v>24.911931855732096</v>
      </c>
      <c r="L231" s="27">
        <f>2.721*J231*G231+VLOOKUP(B231,Summary!$A$32:$B$37,2,0)*I231</f>
        <v>4.7801509808408218</v>
      </c>
    </row>
    <row r="232" spans="1:12">
      <c r="A232" s="5" t="s">
        <v>617</v>
      </c>
      <c r="B232" s="5" t="s">
        <v>596</v>
      </c>
      <c r="C232" s="11">
        <v>4410</v>
      </c>
      <c r="D232" s="5" t="str">
        <f t="shared" si="12"/>
        <v>Coniferous Plantations</v>
      </c>
      <c r="E232" s="11" t="s">
        <v>593</v>
      </c>
      <c r="F232" s="12">
        <f t="shared" si="13"/>
        <v>0.69141343344704065</v>
      </c>
      <c r="G232" s="13">
        <f t="shared" si="14"/>
        <v>3.5859246036990831E-2</v>
      </c>
      <c r="H232" s="13">
        <f>HLOOKUP(E232,ROCs!$B$1:$I$17,MATCH(VLOOKUP(C232,HROC,2,0),ROCs!$A$2:$A$17,0)+1,0)</f>
        <v>0.26229721460804234</v>
      </c>
      <c r="I232" s="24">
        <v>1.500737</v>
      </c>
      <c r="J232" s="24">
        <f>VLOOKUP(B232,Summary!$A$32:$C$37,3,0)*H232*I232/12+VLOOKUP(B232,Summary!$A$32:$D$37,4,0)*I232</f>
        <v>1.8918907599664283</v>
      </c>
      <c r="K232" s="6">
        <f t="shared" si="15"/>
        <v>3.5592821047559799</v>
      </c>
      <c r="L232" s="27">
        <f>2.721*J232*G232+VLOOKUP(B232,Summary!$A$32:$B$37,2,0)*I232</f>
        <v>0.6829621220332488</v>
      </c>
    </row>
    <row r="233" spans="1:12">
      <c r="A233" s="5" t="s">
        <v>617</v>
      </c>
      <c r="B233" s="5" t="s">
        <v>596</v>
      </c>
      <c r="C233" s="11">
        <v>5110</v>
      </c>
      <c r="D233" s="5" t="e">
        <f t="shared" si="12"/>
        <v>#N/A</v>
      </c>
      <c r="E233" s="11" t="s">
        <v>593</v>
      </c>
      <c r="F233" s="12">
        <f t="shared" si="13"/>
        <v>0.50503242095262102</v>
      </c>
      <c r="G233" s="13">
        <f t="shared" si="14"/>
        <v>6.8458560616073402E-2</v>
      </c>
      <c r="H233" s="13">
        <f>HLOOKUP(E233,ROCs!$B$1:$I$17,MATCH(VLOOKUP(C233,HROC,2,0),ROCs!$A$2:$A$17,0)+1,0)</f>
        <v>5.2632006878587441E-2</v>
      </c>
      <c r="I233" s="24">
        <v>2.5325760000000002</v>
      </c>
      <c r="J233" s="24">
        <f>VLOOKUP(B233,Summary!$A$32:$C$37,3,0)*H233*I233/12+VLOOKUP(B233,Summary!$A$32:$D$37,4,0)*I233</f>
        <v>0.80762553715309515</v>
      </c>
      <c r="K233" s="6">
        <f t="shared" si="15"/>
        <v>1.1098335353645725</v>
      </c>
      <c r="L233" s="27">
        <f>2.721*J233*G233+VLOOKUP(B233,Summary!$A$32:$B$37,2,0)*I233</f>
        <v>0.99145872668824842</v>
      </c>
    </row>
    <row r="234" spans="1:12">
      <c r="A234" s="5" t="s">
        <v>617</v>
      </c>
      <c r="B234" s="5" t="s">
        <v>596</v>
      </c>
      <c r="C234" s="11">
        <v>5120</v>
      </c>
      <c r="D234" s="5" t="e">
        <f t="shared" si="12"/>
        <v>#N/A</v>
      </c>
      <c r="E234" s="11" t="s">
        <v>593</v>
      </c>
      <c r="F234" s="12">
        <f t="shared" si="13"/>
        <v>0.50503242095262102</v>
      </c>
      <c r="G234" s="13">
        <f t="shared" si="14"/>
        <v>6.8458560616073402E-2</v>
      </c>
      <c r="H234" s="13">
        <f>HLOOKUP(E234,ROCs!$B$1:$I$17,MATCH(VLOOKUP(C234,HROC,2,0),ROCs!$A$2:$A$17,0)+1,0)</f>
        <v>5.2632006878587441E-2</v>
      </c>
      <c r="I234" s="24">
        <v>0.17122599999999999</v>
      </c>
      <c r="J234" s="24">
        <f>VLOOKUP(B234,Summary!$A$32:$C$37,3,0)*H234*I234/12+VLOOKUP(B234,Summary!$A$32:$D$37,4,0)*I234</f>
        <v>5.4603095908899023E-2</v>
      </c>
      <c r="K234" s="6">
        <f t="shared" si="15"/>
        <v>7.5035204047710441E-2</v>
      </c>
      <c r="L234" s="27">
        <f>2.721*J234*G234+VLOOKUP(B234,Summary!$A$32:$B$37,2,0)*I234</f>
        <v>6.7031951631825459E-2</v>
      </c>
    </row>
    <row r="235" spans="1:12">
      <c r="A235" s="5" t="s">
        <v>617</v>
      </c>
      <c r="B235" s="5" t="s">
        <v>596</v>
      </c>
      <c r="C235" s="11">
        <v>5250</v>
      </c>
      <c r="D235" s="5" t="str">
        <f t="shared" si="12"/>
        <v>Marshy Lakes</v>
      </c>
      <c r="E235" s="11" t="s">
        <v>593</v>
      </c>
      <c r="F235" s="12">
        <f t="shared" si="13"/>
        <v>0.50503242095262102</v>
      </c>
      <c r="G235" s="13">
        <f t="shared" si="14"/>
        <v>6.8458560616073402E-2</v>
      </c>
      <c r="H235" s="13">
        <f>HLOOKUP(E235,ROCs!$B$1:$I$17,MATCH(VLOOKUP(C235,HROC,2,0),ROCs!$A$2:$A$17,0)+1,0)</f>
        <v>5.2632006878587441E-2</v>
      </c>
      <c r="I235" s="24">
        <v>3.8247149999999999</v>
      </c>
      <c r="J235" s="24">
        <f>VLOOKUP(B235,Summary!$A$32:$C$37,3,0)*H235*I235/12+VLOOKUP(B235,Summary!$A$32:$D$37,4,0)*I235</f>
        <v>1.219682057451583</v>
      </c>
      <c r="K235" s="6">
        <f t="shared" si="15"/>
        <v>1.6760788107491784</v>
      </c>
      <c r="L235" s="27">
        <f>2.721*J235*G235+VLOOKUP(B235,Summary!$A$32:$B$37,2,0)*I235</f>
        <v>1.497308299472728</v>
      </c>
    </row>
    <row r="236" spans="1:12">
      <c r="A236" s="5" t="s">
        <v>617</v>
      </c>
      <c r="B236" s="5" t="s">
        <v>596</v>
      </c>
      <c r="C236" s="11">
        <v>5300</v>
      </c>
      <c r="D236" s="5" t="str">
        <f t="shared" si="12"/>
        <v>Reservoirs</v>
      </c>
      <c r="E236" s="11" t="s">
        <v>593</v>
      </c>
      <c r="F236" s="12">
        <f t="shared" si="13"/>
        <v>0.50503242095262102</v>
      </c>
      <c r="G236" s="13">
        <f t="shared" si="14"/>
        <v>6.8458560616073402E-2</v>
      </c>
      <c r="H236" s="13">
        <f>HLOOKUP(E236,ROCs!$B$1:$I$17,MATCH(VLOOKUP(C236,HROC,2,0),ROCs!$A$2:$A$17,0)+1,0)</f>
        <v>5.2632006878587441E-2</v>
      </c>
      <c r="I236" s="24">
        <v>8.6605249999999998</v>
      </c>
      <c r="J236" s="24">
        <f>VLOOKUP(B236,Summary!$A$32:$C$37,3,0)*H236*I236/12+VLOOKUP(B236,Summary!$A$32:$D$37,4,0)*I236</f>
        <v>2.7617971406002462</v>
      </c>
      <c r="K236" s="6">
        <f t="shared" si="15"/>
        <v>3.7952428984809399</v>
      </c>
      <c r="L236" s="27">
        <f>2.721*J236*G236+VLOOKUP(B236,Summary!$A$32:$B$37,2,0)*I236</f>
        <v>3.390442414739673</v>
      </c>
    </row>
    <row r="237" spans="1:12">
      <c r="A237" s="5" t="s">
        <v>617</v>
      </c>
      <c r="B237" s="5" t="s">
        <v>596</v>
      </c>
      <c r="C237" s="11">
        <v>6120</v>
      </c>
      <c r="D237" s="5" t="str">
        <f t="shared" si="12"/>
        <v>Mangrove Swamps</v>
      </c>
      <c r="E237" s="11" t="s">
        <v>593</v>
      </c>
      <c r="F237" s="12">
        <f t="shared" si="13"/>
        <v>0.60724136328827061</v>
      </c>
      <c r="G237" s="13">
        <f t="shared" si="14"/>
        <v>3.2599314579082571E-2</v>
      </c>
      <c r="H237" s="13">
        <f>HLOOKUP(E237,ROCs!$B$1:$I$17,MATCH(VLOOKUP(C237,HROC,2,0),ROCs!$A$2:$A$17,0)+1,0)</f>
        <v>2.5884593546846281E-2</v>
      </c>
      <c r="I237" s="24">
        <v>10.480852000000001</v>
      </c>
      <c r="J237" s="24">
        <f>VLOOKUP(B237,Summary!$A$32:$C$37,3,0)*H237*I237/12+VLOOKUP(B237,Summary!$A$32:$D$37,4,0)*I237</f>
        <v>2.0831156817980494</v>
      </c>
      <c r="K237" s="6">
        <f t="shared" si="15"/>
        <v>3.4419398516925486</v>
      </c>
      <c r="L237" s="27">
        <f>2.721*J237*G237+VLOOKUP(B237,Summary!$A$32:$B$37,2,0)*I237</f>
        <v>3.665258733448745</v>
      </c>
    </row>
    <row r="238" spans="1:12">
      <c r="A238" s="5" t="s">
        <v>617</v>
      </c>
      <c r="B238" s="5" t="s">
        <v>596</v>
      </c>
      <c r="C238" s="11">
        <v>6170</v>
      </c>
      <c r="D238" s="5" t="str">
        <f t="shared" si="12"/>
        <v>Mixed Wetland Hardwoods</v>
      </c>
      <c r="E238" s="11" t="s">
        <v>593</v>
      </c>
      <c r="F238" s="12">
        <f t="shared" si="13"/>
        <v>0.60724136328827061</v>
      </c>
      <c r="G238" s="13">
        <f t="shared" si="14"/>
        <v>3.2599314579082571E-2</v>
      </c>
      <c r="H238" s="13">
        <f>HLOOKUP(E238,ROCs!$B$1:$I$17,MATCH(VLOOKUP(C238,HROC,2,0),ROCs!$A$2:$A$17,0)+1,0)</f>
        <v>2.5884593546846281E-2</v>
      </c>
      <c r="I238" s="24">
        <v>7.8927040000000002</v>
      </c>
      <c r="J238" s="24">
        <f>VLOOKUP(B238,Summary!$A$32:$C$37,3,0)*H238*I238/12+VLOOKUP(B238,Summary!$A$32:$D$37,4,0)*I238</f>
        <v>1.5687098218914066</v>
      </c>
      <c r="K238" s="6">
        <f t="shared" si="15"/>
        <v>2.5919851206002322</v>
      </c>
      <c r="L238" s="27">
        <f>2.721*J238*G238+VLOOKUP(B238,Summary!$A$32:$B$37,2,0)*I238</f>
        <v>2.7601575011769888</v>
      </c>
    </row>
    <row r="239" spans="1:12">
      <c r="A239" s="5" t="s">
        <v>617</v>
      </c>
      <c r="B239" s="5" t="s">
        <v>596</v>
      </c>
      <c r="C239" s="11">
        <v>6172</v>
      </c>
      <c r="D239" s="5" t="str">
        <f t="shared" si="12"/>
        <v>Mixed Shrubs</v>
      </c>
      <c r="E239" s="11" t="s">
        <v>593</v>
      </c>
      <c r="F239" s="12">
        <f t="shared" si="13"/>
        <v>0.60724136328827061</v>
      </c>
      <c r="G239" s="13">
        <f t="shared" si="14"/>
        <v>3.2599314579082571E-2</v>
      </c>
      <c r="H239" s="13">
        <f>HLOOKUP(E239,ROCs!$B$1:$I$17,MATCH(VLOOKUP(C239,HROC,2,0),ROCs!$A$2:$A$17,0)+1,0)</f>
        <v>2.5884593546846281E-2</v>
      </c>
      <c r="I239" s="24">
        <v>109.417967</v>
      </c>
      <c r="J239" s="24">
        <f>VLOOKUP(B239,Summary!$A$32:$C$37,3,0)*H239*I239/12+VLOOKUP(B239,Summary!$A$32:$D$37,4,0)*I239</f>
        <v>21.747304792412056</v>
      </c>
      <c r="K239" s="6">
        <f t="shared" si="15"/>
        <v>35.93315325018235</v>
      </c>
      <c r="L239" s="27">
        <f>2.721*J239*G239+VLOOKUP(B239,Summary!$A$32:$B$37,2,0)*I239</f>
        <v>38.26455703629405</v>
      </c>
    </row>
    <row r="240" spans="1:12">
      <c r="A240" s="5" t="s">
        <v>617</v>
      </c>
      <c r="B240" s="5" t="s">
        <v>596</v>
      </c>
      <c r="C240" s="11">
        <v>6250</v>
      </c>
      <c r="D240" s="5" t="str">
        <f t="shared" si="12"/>
        <v>Hydric Pine Flatwoods</v>
      </c>
      <c r="E240" s="11" t="s">
        <v>593</v>
      </c>
      <c r="F240" s="12">
        <f t="shared" si="13"/>
        <v>0.60724136328827061</v>
      </c>
      <c r="G240" s="13">
        <f t="shared" si="14"/>
        <v>3.2599314579082571E-2</v>
      </c>
      <c r="H240" s="13">
        <f>HLOOKUP(E240,ROCs!$B$1:$I$17,MATCH(VLOOKUP(C240,HROC,2,0),ROCs!$A$2:$A$17,0)+1,0)</f>
        <v>2.5884593546846281E-2</v>
      </c>
      <c r="I240" s="24">
        <v>102.607939</v>
      </c>
      <c r="J240" s="24">
        <f>VLOOKUP(B240,Summary!$A$32:$C$37,3,0)*H240*I240/12+VLOOKUP(B240,Summary!$A$32:$D$37,4,0)*I240</f>
        <v>20.393781613162524</v>
      </c>
      <c r="K240" s="6">
        <f t="shared" si="15"/>
        <v>33.69672182606319</v>
      </c>
      <c r="L240" s="27">
        <f>2.721*J240*G240+VLOOKUP(B240,Summary!$A$32:$B$37,2,0)*I240</f>
        <v>35.883022157065668</v>
      </c>
    </row>
    <row r="241" spans="1:12">
      <c r="A241" s="5" t="s">
        <v>617</v>
      </c>
      <c r="B241" s="5" t="s">
        <v>596</v>
      </c>
      <c r="C241" s="11">
        <v>6300</v>
      </c>
      <c r="D241" s="5" t="str">
        <f t="shared" si="12"/>
        <v>Wetland Forested Mixed</v>
      </c>
      <c r="E241" s="11" t="s">
        <v>593</v>
      </c>
      <c r="F241" s="12">
        <f t="shared" si="13"/>
        <v>0.60724136328827061</v>
      </c>
      <c r="G241" s="13">
        <f t="shared" si="14"/>
        <v>3.2599314579082571E-2</v>
      </c>
      <c r="H241" s="13">
        <f>HLOOKUP(E241,ROCs!$B$1:$I$17,MATCH(VLOOKUP(C241,HROC,2,0),ROCs!$A$2:$A$17,0)+1,0)</f>
        <v>2.5884593546846281E-2</v>
      </c>
      <c r="I241" s="24">
        <v>20.898897999999999</v>
      </c>
      <c r="J241" s="24">
        <f>VLOOKUP(B241,Summary!$A$32:$C$37,3,0)*H241*I241/12+VLOOKUP(B241,Summary!$A$32:$D$37,4,0)*I241</f>
        <v>4.1537483933651469</v>
      </c>
      <c r="K241" s="6">
        <f t="shared" si="15"/>
        <v>6.8632540448675057</v>
      </c>
      <c r="L241" s="27">
        <f>2.721*J241*G241+VLOOKUP(B241,Summary!$A$32:$B$37,2,0)*I241</f>
        <v>7.3085535807541699</v>
      </c>
    </row>
    <row r="242" spans="1:12">
      <c r="A242" s="5" t="s">
        <v>617</v>
      </c>
      <c r="B242" s="5" t="s">
        <v>596</v>
      </c>
      <c r="C242" s="11">
        <v>6410</v>
      </c>
      <c r="D242" s="5" t="str">
        <f t="shared" si="12"/>
        <v>Freshwater Marshes</v>
      </c>
      <c r="E242" s="11" t="s">
        <v>593</v>
      </c>
      <c r="F242" s="12">
        <f t="shared" si="13"/>
        <v>0.60724136328827061</v>
      </c>
      <c r="G242" s="13">
        <f t="shared" si="14"/>
        <v>3.2599314579082571E-2</v>
      </c>
      <c r="H242" s="13">
        <f>HLOOKUP(E242,ROCs!$B$1:$I$17,MATCH(VLOOKUP(C242,HROC,2,0),ROCs!$A$2:$A$17,0)+1,0)</f>
        <v>2.5884593546846281E-2</v>
      </c>
      <c r="I242" s="24">
        <v>277.94611400000002</v>
      </c>
      <c r="J242" s="24">
        <f>VLOOKUP(B242,Summary!$A$32:$C$37,3,0)*H242*I242/12+VLOOKUP(B242,Summary!$A$32:$D$37,4,0)*I242</f>
        <v>55.243019247693645</v>
      </c>
      <c r="K242" s="6">
        <f t="shared" si="15"/>
        <v>91.278247837072811</v>
      </c>
      <c r="L242" s="27">
        <f>2.721*J242*G242+VLOOKUP(B242,Summary!$A$32:$B$37,2,0)*I242</f>
        <v>97.200535010573617</v>
      </c>
    </row>
    <row r="243" spans="1:12">
      <c r="A243" s="5" t="s">
        <v>617</v>
      </c>
      <c r="B243" s="5" t="s">
        <v>596</v>
      </c>
      <c r="C243" s="11">
        <v>6430</v>
      </c>
      <c r="D243" s="5" t="str">
        <f t="shared" si="12"/>
        <v>Wet Prairies</v>
      </c>
      <c r="E243" s="11" t="s">
        <v>593</v>
      </c>
      <c r="F243" s="12">
        <f t="shared" si="13"/>
        <v>0.60724136328827061</v>
      </c>
      <c r="G243" s="13">
        <f t="shared" si="14"/>
        <v>3.2599314579082571E-2</v>
      </c>
      <c r="H243" s="13">
        <f>HLOOKUP(E243,ROCs!$B$1:$I$17,MATCH(VLOOKUP(C243,HROC,2,0),ROCs!$A$2:$A$17,0)+1,0)</f>
        <v>2.5884593546846281E-2</v>
      </c>
      <c r="I243" s="24">
        <v>29.247568999999999</v>
      </c>
      <c r="J243" s="24">
        <f>VLOOKUP(B243,Summary!$A$32:$C$37,3,0)*H243*I243/12+VLOOKUP(B243,Summary!$A$32:$D$37,4,0)*I243</f>
        <v>5.8130836728130966</v>
      </c>
      <c r="K243" s="6">
        <f t="shared" si="15"/>
        <v>9.6049799487892358</v>
      </c>
      <c r="L243" s="27">
        <f>2.721*J243*G243+VLOOKUP(B243,Summary!$A$32:$B$37,2,0)*I243</f>
        <v>10.228167300654066</v>
      </c>
    </row>
    <row r="244" spans="1:12">
      <c r="A244" s="5" t="s">
        <v>617</v>
      </c>
      <c r="B244" s="5" t="s">
        <v>596</v>
      </c>
      <c r="C244" s="11">
        <v>7400</v>
      </c>
      <c r="D244" s="5" t="str">
        <f t="shared" si="12"/>
        <v>Disturbed Land</v>
      </c>
      <c r="E244" s="11" t="s">
        <v>593</v>
      </c>
      <c r="F244" s="12">
        <f t="shared" si="13"/>
        <v>0.70945030562392009</v>
      </c>
      <c r="G244" s="13">
        <f t="shared" si="14"/>
        <v>9.7797943737247719E-2</v>
      </c>
      <c r="H244" s="13">
        <f>HLOOKUP(E244,ROCs!$B$1:$I$17,MATCH(VLOOKUP(C244,HROC,2,0),ROCs!$A$2:$A$17,0)+1,0)</f>
        <v>0.26229721460804234</v>
      </c>
      <c r="I244" s="24">
        <v>53.069702999999997</v>
      </c>
      <c r="J244" s="24">
        <f>VLOOKUP(B244,Summary!$A$32:$C$37,3,0)*H244*I244/12+VLOOKUP(B244,Summary!$A$32:$D$37,4,0)*I244</f>
        <v>66.901849384577474</v>
      </c>
      <c r="K244" s="6">
        <f t="shared" si="15"/>
        <v>129.14828551762028</v>
      </c>
      <c r="L244" s="27">
        <f>2.721*J244*G244+VLOOKUP(B244,Summary!$A$32:$B$37,2,0)*I244</f>
        <v>35.426514690630427</v>
      </c>
    </row>
    <row r="245" spans="1:12">
      <c r="A245" s="5" t="s">
        <v>617</v>
      </c>
      <c r="B245" s="5" t="s">
        <v>596</v>
      </c>
      <c r="C245" s="11">
        <v>8115</v>
      </c>
      <c r="D245" s="5" t="e">
        <f t="shared" si="12"/>
        <v>#N/A</v>
      </c>
      <c r="E245" s="11" t="s">
        <v>593</v>
      </c>
      <c r="F245" s="12">
        <f t="shared" si="13"/>
        <v>0.96797880682585713</v>
      </c>
      <c r="G245" s="13">
        <f t="shared" si="14"/>
        <v>0.12452938169209543</v>
      </c>
      <c r="H245" s="13">
        <f>HLOOKUP(E245,ROCs!$B$1:$I$17,MATCH(VLOOKUP(C245,HROC,2,0),ROCs!$A$2:$A$17,0)+1,0)</f>
        <v>0.28818180815488864</v>
      </c>
      <c r="I245" s="24">
        <v>13.318745</v>
      </c>
      <c r="J245" s="24">
        <f>VLOOKUP(B245,Summary!$A$32:$C$37,3,0)*H245*I245/12+VLOOKUP(B245,Summary!$A$32:$D$37,4,0)*I245</f>
        <v>18.338660937295064</v>
      </c>
      <c r="K245" s="6">
        <f t="shared" si="15"/>
        <v>48.301654996530644</v>
      </c>
      <c r="L245" s="27">
        <f>2.721*J245*G245+VLOOKUP(B245,Summary!$A$32:$B$37,2,0)*I245</f>
        <v>10.636841439506027</v>
      </c>
    </row>
    <row r="246" spans="1:12">
      <c r="A246" s="5" t="s">
        <v>617</v>
      </c>
      <c r="B246" s="5" t="s">
        <v>596</v>
      </c>
      <c r="C246" s="11">
        <v>8140</v>
      </c>
      <c r="D246" s="5" t="str">
        <f t="shared" si="12"/>
        <v>Roads and Highways</v>
      </c>
      <c r="E246" s="11" t="s">
        <v>593</v>
      </c>
      <c r="F246" s="12">
        <f t="shared" si="13"/>
        <v>0.98601567900273634</v>
      </c>
      <c r="G246" s="13">
        <f t="shared" si="14"/>
        <v>0.14343698414796333</v>
      </c>
      <c r="H246" s="13">
        <f>HLOOKUP(E246,ROCs!$B$1:$I$17,MATCH(VLOOKUP(C246,HROC,2,0),ROCs!$A$2:$A$17,0)+1,0)</f>
        <v>0.44607782879065094</v>
      </c>
      <c r="I246" s="24">
        <v>3.8875E-2</v>
      </c>
      <c r="J246" s="24">
        <f>VLOOKUP(B246,Summary!$A$32:$C$37,3,0)*H246*I246/12+VLOOKUP(B246,Summary!$A$32:$D$37,4,0)*I246</f>
        <v>8.1098007147290721E-2</v>
      </c>
      <c r="K246" s="6">
        <f t="shared" si="15"/>
        <v>0.21758178981262771</v>
      </c>
      <c r="L246" s="27">
        <f>2.721*J246*G246+VLOOKUP(B246,Summary!$A$32:$B$37,2,0)*I246</f>
        <v>4.4561513715340631E-2</v>
      </c>
    </row>
    <row r="247" spans="1:12">
      <c r="A247" s="5" t="s">
        <v>617</v>
      </c>
      <c r="B247" s="5" t="s">
        <v>596</v>
      </c>
      <c r="C247" s="11">
        <v>8200</v>
      </c>
      <c r="D247" s="5" t="str">
        <f t="shared" si="12"/>
        <v>Communications</v>
      </c>
      <c r="E247" s="11" t="s">
        <v>593</v>
      </c>
      <c r="F247" s="12">
        <f t="shared" si="13"/>
        <v>0.72147488707517293</v>
      </c>
      <c r="G247" s="13">
        <f t="shared" si="14"/>
        <v>0.16951643581122938</v>
      </c>
      <c r="H247" s="13">
        <f>HLOOKUP(E247,ROCs!$B$1:$I$17,MATCH(VLOOKUP(C247,HROC,2,0),ROCs!$A$2:$A$17,0)+1,0)</f>
        <v>0.43140989244743805</v>
      </c>
      <c r="I247" s="24">
        <v>7.2311230000000002</v>
      </c>
      <c r="J247" s="24">
        <f>VLOOKUP(B247,Summary!$A$32:$C$37,3,0)*H247*I247/12+VLOOKUP(B247,Summary!$A$32:$D$37,4,0)*I247</f>
        <v>14.608595900129592</v>
      </c>
      <c r="K247" s="6">
        <f t="shared" si="15"/>
        <v>28.678619145531474</v>
      </c>
      <c r="L247" s="27">
        <f>2.721*J247*G247+VLOOKUP(B247,Summary!$A$32:$B$37,2,0)*I247</f>
        <v>9.1395874067133338</v>
      </c>
    </row>
    <row r="248" spans="1:12">
      <c r="A248" s="5" t="s">
        <v>617</v>
      </c>
      <c r="B248" s="5" t="s">
        <v>596</v>
      </c>
      <c r="C248" s="11">
        <v>8350</v>
      </c>
      <c r="D248" s="5" t="str">
        <f t="shared" si="12"/>
        <v>Solid Waste Disposal</v>
      </c>
      <c r="E248" s="11" t="s">
        <v>593</v>
      </c>
      <c r="F248" s="12">
        <f t="shared" si="13"/>
        <v>1.4429497741503459</v>
      </c>
      <c r="G248" s="13">
        <f t="shared" si="14"/>
        <v>0.22493527059566973</v>
      </c>
      <c r="H248" s="13">
        <f>HLOOKUP(E248,ROCs!$B$1:$I$17,MATCH(VLOOKUP(C248,HROC,2,0),ROCs!$A$2:$A$17,0)+1,0)</f>
        <v>0.43140989244743805</v>
      </c>
      <c r="I248" s="24">
        <v>7.0700060000000002</v>
      </c>
      <c r="J248" s="24">
        <f>VLOOKUP(B248,Summary!$A$32:$C$37,3,0)*H248*I248/12+VLOOKUP(B248,Summary!$A$32:$D$37,4,0)*I248</f>
        <v>14.283101070952826</v>
      </c>
      <c r="K248" s="6">
        <f t="shared" si="15"/>
        <v>56.079258900898907</v>
      </c>
      <c r="L248" s="27">
        <f>2.721*J248*G248+VLOOKUP(B248,Summary!$A$32:$B$37,2,0)*I248</f>
        <v>11.089763038337875</v>
      </c>
    </row>
    <row r="249" spans="1:12">
      <c r="A249" s="5" t="s">
        <v>617</v>
      </c>
      <c r="B249" s="5" t="s">
        <v>596</v>
      </c>
      <c r="C249" s="11">
        <v>8360</v>
      </c>
      <c r="D249" s="5" t="e">
        <f t="shared" si="12"/>
        <v>#N/A</v>
      </c>
      <c r="E249" s="11" t="s">
        <v>593</v>
      </c>
      <c r="F249" s="12">
        <f t="shared" si="13"/>
        <v>1.4429497741503459</v>
      </c>
      <c r="G249" s="13">
        <f t="shared" si="14"/>
        <v>0.22493527059566973</v>
      </c>
      <c r="H249" s="13">
        <f>HLOOKUP(E249,ROCs!$B$1:$I$17,MATCH(VLOOKUP(C249,HROC,2,0),ROCs!$A$2:$A$17,0)+1,0)</f>
        <v>0.43140989244743805</v>
      </c>
      <c r="I249" s="24">
        <v>0.53018500000000002</v>
      </c>
      <c r="J249" s="24">
        <f>VLOOKUP(B249,Summary!$A$32:$C$37,3,0)*H249*I249/12+VLOOKUP(B249,Summary!$A$32:$D$37,4,0)*I249</f>
        <v>1.0711003556861372</v>
      </c>
      <c r="K249" s="6">
        <f t="shared" si="15"/>
        <v>4.2054252684330233</v>
      </c>
      <c r="L249" s="27">
        <f>2.721*J249*G249+VLOOKUP(B249,Summary!$A$32:$B$37,2,0)*I249</f>
        <v>0.83162956530463561</v>
      </c>
    </row>
    <row r="250" spans="1:12">
      <c r="A250" s="5" t="s">
        <v>617</v>
      </c>
      <c r="B250" s="5" t="s">
        <v>596</v>
      </c>
      <c r="C250" s="11">
        <v>4110</v>
      </c>
      <c r="D250" s="5" t="str">
        <f t="shared" si="12"/>
        <v>Pine Flatwoods</v>
      </c>
      <c r="E250" s="11" t="s">
        <v>2</v>
      </c>
      <c r="F250" s="12">
        <f t="shared" si="13"/>
        <v>0.69141343344704065</v>
      </c>
      <c r="G250" s="13">
        <f t="shared" si="14"/>
        <v>3.5859246036990831E-2</v>
      </c>
      <c r="H250" s="13">
        <f>HLOOKUP(E250,ROCs!$B$1:$I$17,MATCH(VLOOKUP(C250,HROC,2,0),ROCs!$A$2:$A$17,0)+1,0)</f>
        <v>0.26229721460804234</v>
      </c>
      <c r="I250" s="24">
        <v>30.375302999999999</v>
      </c>
      <c r="J250" s="24">
        <f>VLOOKUP(B250,Summary!$A$32:$C$37,3,0)*H250*I250/12+VLOOKUP(B250,Summary!$A$32:$D$37,4,0)*I250</f>
        <v>38.29235574046654</v>
      </c>
      <c r="K250" s="6">
        <f t="shared" si="15"/>
        <v>72.040785556990087</v>
      </c>
      <c r="L250" s="27">
        <f>2.721*J250*G250+VLOOKUP(B250,Summary!$A$32:$B$37,2,0)*I250</f>
        <v>13.823329067173601</v>
      </c>
    </row>
    <row r="251" spans="1:12">
      <c r="A251" s="5" t="s">
        <v>617</v>
      </c>
      <c r="B251" s="5" t="s">
        <v>596</v>
      </c>
      <c r="C251" s="11">
        <v>6250</v>
      </c>
      <c r="D251" s="5" t="str">
        <f t="shared" si="12"/>
        <v>Hydric Pine Flatwoods</v>
      </c>
      <c r="E251" s="11" t="s">
        <v>2</v>
      </c>
      <c r="F251" s="12">
        <f t="shared" si="13"/>
        <v>0.60724136328827061</v>
      </c>
      <c r="G251" s="13">
        <f t="shared" si="14"/>
        <v>3.2599314579082571E-2</v>
      </c>
      <c r="H251" s="13">
        <f>HLOOKUP(E251,ROCs!$B$1:$I$17,MATCH(VLOOKUP(C251,HROC,2,0),ROCs!$A$2:$A$17,0)+1,0)</f>
        <v>2.5884593546846281E-2</v>
      </c>
      <c r="I251" s="24">
        <v>2.290867</v>
      </c>
      <c r="J251" s="24">
        <f>VLOOKUP(B251,Summary!$A$32:$C$37,3,0)*H251*I251/12+VLOOKUP(B251,Summary!$A$32:$D$37,4,0)*I251</f>
        <v>0.45531994656671537</v>
      </c>
      <c r="K251" s="6">
        <f t="shared" si="15"/>
        <v>0.7523268549376857</v>
      </c>
      <c r="L251" s="27">
        <f>2.721*J251*G251+VLOOKUP(B251,Summary!$A$32:$B$37,2,0)*I251</f>
        <v>0.80113909431404295</v>
      </c>
    </row>
    <row r="252" spans="1:12">
      <c r="A252" s="5" t="s">
        <v>617</v>
      </c>
      <c r="B252" s="5" t="s">
        <v>596</v>
      </c>
      <c r="C252" s="11">
        <v>6410</v>
      </c>
      <c r="D252" s="5" t="str">
        <f t="shared" si="12"/>
        <v>Freshwater Marshes</v>
      </c>
      <c r="E252" s="11" t="s">
        <v>2</v>
      </c>
      <c r="F252" s="12">
        <f t="shared" si="13"/>
        <v>0.60724136328827061</v>
      </c>
      <c r="G252" s="13">
        <f t="shared" si="14"/>
        <v>3.2599314579082571E-2</v>
      </c>
      <c r="H252" s="13">
        <f>HLOOKUP(E252,ROCs!$B$1:$I$17,MATCH(VLOOKUP(C252,HROC,2,0),ROCs!$A$2:$A$17,0)+1,0)</f>
        <v>2.5884593546846281E-2</v>
      </c>
      <c r="I252" s="24">
        <v>0.86743300000000001</v>
      </c>
      <c r="J252" s="24">
        <f>VLOOKUP(B252,Summary!$A$32:$C$37,3,0)*H252*I252/12+VLOOKUP(B252,Summary!$A$32:$D$37,4,0)*I252</f>
        <v>0.17240614457766673</v>
      </c>
      <c r="K252" s="6">
        <f t="shared" si="15"/>
        <v>0.28486731912379093</v>
      </c>
      <c r="L252" s="27">
        <f>2.721*J252*G252+VLOOKUP(B252,Summary!$A$32:$B$37,2,0)*I252</f>
        <v>0.3033499928184889</v>
      </c>
    </row>
    <row r="253" spans="1:12">
      <c r="A253" s="5" t="s">
        <v>613</v>
      </c>
      <c r="B253" s="5" t="s">
        <v>596</v>
      </c>
      <c r="C253" s="11">
        <v>1330</v>
      </c>
      <c r="D253" s="5" t="str">
        <f t="shared" si="12"/>
        <v>Multiple Dwelling Units, Low Rise &lt;Two stories or less&gt;</v>
      </c>
      <c r="E253" s="11" t="s">
        <v>3</v>
      </c>
      <c r="F253" s="12">
        <f t="shared" si="13"/>
        <v>1.3948514483453343</v>
      </c>
      <c r="G253" s="13">
        <f t="shared" si="14"/>
        <v>0.33903287162245876</v>
      </c>
      <c r="H253" s="13">
        <f>HLOOKUP(E253,ROCs!$B$1:$I$17,MATCH(VLOOKUP(C253,HROC,2,0),ROCs!$A$2:$A$17,0)+1,0)</f>
        <v>0.39344582191206351</v>
      </c>
      <c r="I253" s="24">
        <v>8.8999999999999995E-5</v>
      </c>
      <c r="J253" s="24">
        <f>VLOOKUP(B253,Summary!$A$32:$C$37,3,0)*H253*I253/12+VLOOKUP(B253,Summary!$A$32:$D$37,4,0)*I253</f>
        <v>1.6462480761122734E-4</v>
      </c>
      <c r="K253" s="6">
        <f t="shared" si="15"/>
        <v>6.2481547876918155E-4</v>
      </c>
      <c r="L253" s="27">
        <f>2.721*J253*G253+VLOOKUP(B253,Summary!$A$32:$B$37,2,0)*I253</f>
        <v>1.8142288948276423E-4</v>
      </c>
    </row>
    <row r="254" spans="1:12">
      <c r="A254" s="5" t="s">
        <v>613</v>
      </c>
      <c r="B254" s="5" t="s">
        <v>596</v>
      </c>
      <c r="C254" s="11">
        <v>1400</v>
      </c>
      <c r="D254" s="5" t="str">
        <f t="shared" si="12"/>
        <v>Commercial and Services</v>
      </c>
      <c r="E254" s="11" t="s">
        <v>3</v>
      </c>
      <c r="F254" s="12">
        <f t="shared" si="13"/>
        <v>0.70945030562392009</v>
      </c>
      <c r="G254" s="13">
        <f t="shared" si="14"/>
        <v>0.1167055461931156</v>
      </c>
      <c r="H254" s="13">
        <f>HLOOKUP(E254,ROCs!$B$1:$I$17,MATCH(VLOOKUP(C254,HROC,2,0),ROCs!$A$2:$A$17,0)+1,0)</f>
        <v>0.43140989244743805</v>
      </c>
      <c r="I254" s="24">
        <v>0.72824999999999995</v>
      </c>
      <c r="J254" s="24">
        <f>VLOOKUP(B254,Summary!$A$32:$C$37,3,0)*H254*I254/12+VLOOKUP(B254,Summary!$A$32:$D$37,4,0)*I254</f>
        <v>1.4712389713560912</v>
      </c>
      <c r="K254" s="6">
        <f t="shared" si="15"/>
        <v>2.8401007219562442</v>
      </c>
      <c r="L254" s="27">
        <f>2.721*J254*G254+VLOOKUP(B254,Summary!$A$32:$B$37,2,0)*I254</f>
        <v>0.70903766993363471</v>
      </c>
    </row>
    <row r="255" spans="1:12">
      <c r="A255" s="5" t="s">
        <v>613</v>
      </c>
      <c r="B255" s="5" t="s">
        <v>596</v>
      </c>
      <c r="C255" s="11">
        <v>4240</v>
      </c>
      <c r="D255" s="5" t="str">
        <f t="shared" si="12"/>
        <v>Melaleuca</v>
      </c>
      <c r="E255" s="11" t="s">
        <v>3</v>
      </c>
      <c r="F255" s="12">
        <f t="shared" si="13"/>
        <v>0.69141343344704065</v>
      </c>
      <c r="G255" s="13">
        <f t="shared" si="14"/>
        <v>3.5859246036990831E-2</v>
      </c>
      <c r="H255" s="13">
        <f>HLOOKUP(E255,ROCs!$B$1:$I$17,MATCH(VLOOKUP(C255,HROC,2,0),ROCs!$A$2:$A$17,0)+1,0)</f>
        <v>0.26229721460804234</v>
      </c>
      <c r="I255" s="24">
        <v>1.1731E-2</v>
      </c>
      <c r="J255" s="24">
        <f>VLOOKUP(B255,Summary!$A$32:$C$37,3,0)*H255*I255/12+VLOOKUP(B255,Summary!$A$32:$D$37,4,0)*I255</f>
        <v>1.4788580880704729E-2</v>
      </c>
      <c r="K255" s="6">
        <f t="shared" si="15"/>
        <v>2.7822288895984041E-2</v>
      </c>
      <c r="L255" s="27">
        <f>2.721*J255*G255+VLOOKUP(B255,Summary!$A$32:$B$37,2,0)*I255</f>
        <v>5.3385960721778983E-3</v>
      </c>
    </row>
    <row r="256" spans="1:12">
      <c r="A256" s="5" t="s">
        <v>613</v>
      </c>
      <c r="B256" s="5" t="s">
        <v>596</v>
      </c>
      <c r="C256" s="11">
        <v>8140</v>
      </c>
      <c r="D256" s="5" t="str">
        <f t="shared" si="12"/>
        <v>Roads and Highways</v>
      </c>
      <c r="E256" s="11" t="s">
        <v>3</v>
      </c>
      <c r="F256" s="12">
        <f t="shared" si="13"/>
        <v>0.98601567900273634</v>
      </c>
      <c r="G256" s="13">
        <f t="shared" si="14"/>
        <v>0.14343698414796333</v>
      </c>
      <c r="H256" s="13">
        <f>HLOOKUP(E256,ROCs!$B$1:$I$17,MATCH(VLOOKUP(C256,HROC,2,0),ROCs!$A$2:$A$17,0)+1,0)</f>
        <v>0.44607782879065094</v>
      </c>
      <c r="I256" s="24">
        <v>1.278554</v>
      </c>
      <c r="J256" s="24">
        <f>VLOOKUP(B256,Summary!$A$32:$C$37,3,0)*H256*I256/12+VLOOKUP(B256,Summary!$A$32:$D$37,4,0)*I256</f>
        <v>2.667220101098319</v>
      </c>
      <c r="K256" s="6">
        <f t="shared" si="15"/>
        <v>7.1560146030120748</v>
      </c>
      <c r="L256" s="27">
        <f>2.721*J256*G256+VLOOKUP(B256,Summary!$A$32:$B$37,2,0)*I256</f>
        <v>1.4655768902071671</v>
      </c>
    </row>
    <row r="257" spans="1:12">
      <c r="A257" s="5" t="s">
        <v>613</v>
      </c>
      <c r="B257" s="5" t="s">
        <v>596</v>
      </c>
      <c r="C257" s="11">
        <v>8200</v>
      </c>
      <c r="D257" s="5" t="str">
        <f t="shared" si="12"/>
        <v>Communications</v>
      </c>
      <c r="E257" s="11" t="s">
        <v>3</v>
      </c>
      <c r="F257" s="12">
        <f t="shared" si="13"/>
        <v>0.72147488707517293</v>
      </c>
      <c r="G257" s="13">
        <f t="shared" si="14"/>
        <v>0.16951643581122938</v>
      </c>
      <c r="H257" s="13">
        <f>HLOOKUP(E257,ROCs!$B$1:$I$17,MATCH(VLOOKUP(C257,HROC,2,0),ROCs!$A$2:$A$17,0)+1,0)</f>
        <v>0.43140989244743805</v>
      </c>
      <c r="I257" s="24">
        <v>1.4543E-2</v>
      </c>
      <c r="J257" s="24">
        <f>VLOOKUP(B257,Summary!$A$32:$C$37,3,0)*H257*I257/12+VLOOKUP(B257,Summary!$A$32:$D$37,4,0)*I257</f>
        <v>2.938033417155048E-2</v>
      </c>
      <c r="K257" s="6">
        <f t="shared" si="15"/>
        <v>5.7677508491207265E-2</v>
      </c>
      <c r="L257" s="27">
        <f>2.721*J257*G257+VLOOKUP(B257,Summary!$A$32:$B$37,2,0)*I257</f>
        <v>1.8381241704204451E-2</v>
      </c>
    </row>
    <row r="258" spans="1:12">
      <c r="A258" s="5" t="s">
        <v>613</v>
      </c>
      <c r="B258" s="5" t="s">
        <v>596</v>
      </c>
      <c r="C258" s="11">
        <v>1210</v>
      </c>
      <c r="D258" s="5" t="str">
        <f t="shared" ref="D258:D321" si="16">VLOOKUP(C258,FLUCCS,2,0)</f>
        <v>Fixed Single Family Units</v>
      </c>
      <c r="E258" s="11" t="s">
        <v>4</v>
      </c>
      <c r="F258" s="12">
        <f t="shared" ref="F258:F321" si="17">VLOOKUP(VLOOKUP(C258,HEMC,2,0),EMCN,2,0)</f>
        <v>1.2445441802046733</v>
      </c>
      <c r="G258" s="13">
        <f t="shared" ref="G258:G321" si="18">VLOOKUP(VLOOKUP(C258,HEMC,2,0),EMCP,3,0)</f>
        <v>0.21319951734720002</v>
      </c>
      <c r="H258" s="13">
        <f>HLOOKUP(E258,ROCs!$B$1:$I$17,MATCH(VLOOKUP(C258,HROC,2,0),ROCs!$A$2:$A$17,0)+1,0)</f>
        <v>0.28818180815488864</v>
      </c>
      <c r="I258" s="24">
        <v>8.8014999999999996E-2</v>
      </c>
      <c r="J258" s="24">
        <f>VLOOKUP(B258,Summary!$A$32:$C$37,3,0)*H258*I258/12+VLOOKUP(B258,Summary!$A$32:$D$37,4,0)*I258</f>
        <v>0.12118838842518757</v>
      </c>
      <c r="K258" s="6">
        <f t="shared" ref="K258:K321" si="19">2.721*J258*F258</f>
        <v>0.41039292988594855</v>
      </c>
      <c r="L258" s="27">
        <f>2.721*J258*G258+VLOOKUP(B258,Summary!$A$32:$B$37,2,0)*I258</f>
        <v>9.9531325092407849E-2</v>
      </c>
    </row>
    <row r="259" spans="1:12">
      <c r="A259" s="5" t="s">
        <v>613</v>
      </c>
      <c r="B259" s="5" t="s">
        <v>596</v>
      </c>
      <c r="C259" s="11">
        <v>1330</v>
      </c>
      <c r="D259" s="5" t="str">
        <f t="shared" si="16"/>
        <v>Multiple Dwelling Units, Low Rise &lt;Two stories or less&gt;</v>
      </c>
      <c r="E259" s="11" t="s">
        <v>4</v>
      </c>
      <c r="F259" s="12">
        <f t="shared" si="17"/>
        <v>1.3948514483453343</v>
      </c>
      <c r="G259" s="13">
        <f t="shared" si="18"/>
        <v>0.33903287162245876</v>
      </c>
      <c r="H259" s="13">
        <f>HLOOKUP(E259,ROCs!$B$1:$I$17,MATCH(VLOOKUP(C259,HROC,2,0),ROCs!$A$2:$A$17,0)+1,0)</f>
        <v>0.39344582191206351</v>
      </c>
      <c r="I259" s="24">
        <v>0.997174</v>
      </c>
      <c r="J259" s="24">
        <f>VLOOKUP(B259,Summary!$A$32:$C$37,3,0)*H259*I259/12+VLOOKUP(B259,Summary!$A$32:$D$37,4,0)*I259</f>
        <v>1.8444896393811012</v>
      </c>
      <c r="K259" s="6">
        <f t="shared" si="19"/>
        <v>7.0005589913053923</v>
      </c>
      <c r="L259" s="27">
        <f>2.721*J259*G259+VLOOKUP(B259,Summary!$A$32:$B$37,2,0)*I259</f>
        <v>2.0326987460346735</v>
      </c>
    </row>
    <row r="260" spans="1:12">
      <c r="A260" s="5" t="s">
        <v>613</v>
      </c>
      <c r="B260" s="5" t="s">
        <v>596</v>
      </c>
      <c r="C260" s="11">
        <v>1400</v>
      </c>
      <c r="D260" s="5" t="str">
        <f t="shared" si="16"/>
        <v>Commercial and Services</v>
      </c>
      <c r="E260" s="11" t="s">
        <v>4</v>
      </c>
      <c r="F260" s="12">
        <f t="shared" si="17"/>
        <v>0.70945030562392009</v>
      </c>
      <c r="G260" s="13">
        <f t="shared" si="18"/>
        <v>0.1167055461931156</v>
      </c>
      <c r="H260" s="13">
        <f>HLOOKUP(E260,ROCs!$B$1:$I$17,MATCH(VLOOKUP(C260,HROC,2,0),ROCs!$A$2:$A$17,0)+1,0)</f>
        <v>0.43140989244743805</v>
      </c>
      <c r="I260" s="24">
        <v>0.64102899999999996</v>
      </c>
      <c r="J260" s="24">
        <f>VLOOKUP(B260,Summary!$A$32:$C$37,3,0)*H260*I260/12+VLOOKUP(B260,Summary!$A$32:$D$37,4,0)*I260</f>
        <v>1.295031715165704</v>
      </c>
      <c r="K260" s="6">
        <f t="shared" si="19"/>
        <v>2.4999477180842975</v>
      </c>
      <c r="L260" s="27">
        <f>2.721*J260*G260+VLOOKUP(B260,Summary!$A$32:$B$37,2,0)*I260</f>
        <v>0.62411769106747417</v>
      </c>
    </row>
    <row r="261" spans="1:12">
      <c r="A261" s="5" t="s">
        <v>613</v>
      </c>
      <c r="B261" s="5" t="s">
        <v>596</v>
      </c>
      <c r="C261" s="11">
        <v>1550</v>
      </c>
      <c r="D261" s="5" t="str">
        <f t="shared" si="16"/>
        <v>Other Light Industrial</v>
      </c>
      <c r="E261" s="11" t="s">
        <v>4</v>
      </c>
      <c r="F261" s="12">
        <f t="shared" si="17"/>
        <v>0.72147488707517293</v>
      </c>
      <c r="G261" s="13">
        <f t="shared" si="18"/>
        <v>0.16951643581122938</v>
      </c>
      <c r="H261" s="13">
        <f>HLOOKUP(E261,ROCs!$B$1:$I$17,MATCH(VLOOKUP(C261,HROC,2,0),ROCs!$A$2:$A$17,0)+1,0)</f>
        <v>0.34081381503347608</v>
      </c>
      <c r="I261" s="24">
        <v>1.823874</v>
      </c>
      <c r="J261" s="24">
        <f>VLOOKUP(B261,Summary!$A$32:$C$37,3,0)*H261*I261/12+VLOOKUP(B261,Summary!$A$32:$D$37,4,0)*I261</f>
        <v>2.9424769143554652</v>
      </c>
      <c r="K261" s="6">
        <f t="shared" si="19"/>
        <v>5.7764740258555882</v>
      </c>
      <c r="L261" s="27">
        <f>2.721*J261*G261+VLOOKUP(B261,Summary!$A$32:$B$37,2,0)*I261</f>
        <v>1.9629018630188013</v>
      </c>
    </row>
    <row r="262" spans="1:12">
      <c r="A262" s="5" t="s">
        <v>613</v>
      </c>
      <c r="B262" s="5" t="s">
        <v>596</v>
      </c>
      <c r="C262" s="11">
        <v>3200</v>
      </c>
      <c r="D262" s="5" t="str">
        <f t="shared" si="16"/>
        <v>Shrub and Brushland</v>
      </c>
      <c r="E262" s="11" t="s">
        <v>4</v>
      </c>
      <c r="F262" s="12">
        <f t="shared" si="17"/>
        <v>0.69141343344704065</v>
      </c>
      <c r="G262" s="13">
        <f t="shared" si="18"/>
        <v>3.5859246036990831E-2</v>
      </c>
      <c r="H262" s="13">
        <f>HLOOKUP(E262,ROCs!$B$1:$I$17,MATCH(VLOOKUP(C262,HROC,2,0),ROCs!$A$2:$A$17,0)+1,0)</f>
        <v>0.26229721460804234</v>
      </c>
      <c r="I262" s="24">
        <v>1.0741149999999999</v>
      </c>
      <c r="J262" s="24">
        <f>VLOOKUP(B262,Summary!$A$32:$C$37,3,0)*H262*I262/12+VLOOKUP(B262,Summary!$A$32:$D$37,4,0)*I262</f>
        <v>1.3540735276343159</v>
      </c>
      <c r="K262" s="6">
        <f t="shared" si="19"/>
        <v>2.5474672097442586</v>
      </c>
      <c r="L262" s="27">
        <f>2.721*J262*G262+VLOOKUP(B262,Summary!$A$32:$B$37,2,0)*I262</f>
        <v>0.48881306965027382</v>
      </c>
    </row>
    <row r="263" spans="1:12">
      <c r="A263" s="5" t="s">
        <v>613</v>
      </c>
      <c r="B263" s="5" t="s">
        <v>596</v>
      </c>
      <c r="C263" s="11">
        <v>4110</v>
      </c>
      <c r="D263" s="5" t="str">
        <f t="shared" si="16"/>
        <v>Pine Flatwoods</v>
      </c>
      <c r="E263" s="11" t="s">
        <v>4</v>
      </c>
      <c r="F263" s="12">
        <f t="shared" si="17"/>
        <v>0.69141343344704065</v>
      </c>
      <c r="G263" s="13">
        <f t="shared" si="18"/>
        <v>3.5859246036990831E-2</v>
      </c>
      <c r="H263" s="13">
        <f>HLOOKUP(E263,ROCs!$B$1:$I$17,MATCH(VLOOKUP(C263,HROC,2,0),ROCs!$A$2:$A$17,0)+1,0)</f>
        <v>0.26229721460804234</v>
      </c>
      <c r="I263" s="24">
        <v>2.887E-2</v>
      </c>
      <c r="J263" s="24">
        <f>VLOOKUP(B263,Summary!$A$32:$C$37,3,0)*H263*I263/12+VLOOKUP(B263,Summary!$A$32:$D$37,4,0)*I263</f>
        <v>3.6394708893184337E-2</v>
      </c>
      <c r="K263" s="6">
        <f t="shared" si="19"/>
        <v>6.8470674318221722E-2</v>
      </c>
      <c r="L263" s="27">
        <f>2.721*J263*G263+VLOOKUP(B263,Summary!$A$32:$B$37,2,0)*I263</f>
        <v>1.3138289029390154E-2</v>
      </c>
    </row>
    <row r="264" spans="1:12">
      <c r="A264" s="5" t="s">
        <v>613</v>
      </c>
      <c r="B264" s="5" t="s">
        <v>596</v>
      </c>
      <c r="C264" s="11">
        <v>8140</v>
      </c>
      <c r="D264" s="5" t="str">
        <f t="shared" si="16"/>
        <v>Roads and Highways</v>
      </c>
      <c r="E264" s="11" t="s">
        <v>4</v>
      </c>
      <c r="F264" s="12">
        <f t="shared" si="17"/>
        <v>0.98601567900273634</v>
      </c>
      <c r="G264" s="13">
        <f t="shared" si="18"/>
        <v>0.14343698414796333</v>
      </c>
      <c r="H264" s="13">
        <f>HLOOKUP(E264,ROCs!$B$1:$I$17,MATCH(VLOOKUP(C264,HROC,2,0),ROCs!$A$2:$A$17,0)+1,0)</f>
        <v>0.44607782879065094</v>
      </c>
      <c r="I264" s="24">
        <v>2.18798</v>
      </c>
      <c r="J264" s="24">
        <f>VLOOKUP(B264,Summary!$A$32:$C$37,3,0)*H264*I264/12+VLOOKUP(B264,Summary!$A$32:$D$37,4,0)*I264</f>
        <v>4.5643940238747041</v>
      </c>
      <c r="K264" s="6">
        <f t="shared" si="19"/>
        <v>12.246034841780913</v>
      </c>
      <c r="L264" s="27">
        <f>2.721*J264*G264+VLOOKUP(B264,Summary!$A$32:$B$37,2,0)*I264</f>
        <v>2.5080308882029829</v>
      </c>
    </row>
    <row r="265" spans="1:12">
      <c r="A265" s="5" t="s">
        <v>613</v>
      </c>
      <c r="B265" s="5" t="s">
        <v>596</v>
      </c>
      <c r="C265" s="11">
        <v>8200</v>
      </c>
      <c r="D265" s="5" t="str">
        <f t="shared" si="16"/>
        <v>Communications</v>
      </c>
      <c r="E265" s="11" t="s">
        <v>4</v>
      </c>
      <c r="F265" s="12">
        <f t="shared" si="17"/>
        <v>0.72147488707517293</v>
      </c>
      <c r="G265" s="13">
        <f t="shared" si="18"/>
        <v>0.16951643581122938</v>
      </c>
      <c r="H265" s="13">
        <f>HLOOKUP(E265,ROCs!$B$1:$I$17,MATCH(VLOOKUP(C265,HROC,2,0),ROCs!$A$2:$A$17,0)+1,0)</f>
        <v>0.43140989244743805</v>
      </c>
      <c r="I265" s="24">
        <v>1.159389</v>
      </c>
      <c r="J265" s="24">
        <f>VLOOKUP(B265,Summary!$A$32:$C$37,3,0)*H265*I265/12+VLOOKUP(B265,Summary!$A$32:$D$37,4,0)*I265</f>
        <v>2.3422427459822419</v>
      </c>
      <c r="K265" s="6">
        <f t="shared" si="19"/>
        <v>4.5981344215163524</v>
      </c>
      <c r="L265" s="27">
        <f>2.721*J265*G265+VLOOKUP(B265,Summary!$A$32:$B$37,2,0)*I265</f>
        <v>1.4653791816128652</v>
      </c>
    </row>
    <row r="266" spans="1:12">
      <c r="A266" s="5" t="s">
        <v>613</v>
      </c>
      <c r="B266" s="5" t="s">
        <v>596</v>
      </c>
      <c r="C266" s="11">
        <v>1210</v>
      </c>
      <c r="D266" s="5" t="str">
        <f t="shared" si="16"/>
        <v>Fixed Single Family Units</v>
      </c>
      <c r="E266" s="11" t="s">
        <v>591</v>
      </c>
      <c r="F266" s="12">
        <f t="shared" si="17"/>
        <v>1.2445441802046733</v>
      </c>
      <c r="G266" s="13">
        <f t="shared" si="18"/>
        <v>0.21319951734720002</v>
      </c>
      <c r="H266" s="13">
        <f>HLOOKUP(E266,ROCs!$B$1:$I$17,MATCH(VLOOKUP(C266,HROC,2,0),ROCs!$A$2:$A$17,0)+1,0)</f>
        <v>0.28818180815488864</v>
      </c>
      <c r="I266" s="24">
        <v>0.100706</v>
      </c>
      <c r="J266" s="24">
        <f>VLOOKUP(B266,Summary!$A$32:$C$37,3,0)*H266*I266/12+VLOOKUP(B266,Summary!$A$32:$D$37,4,0)*I266</f>
        <v>0.13866270345676238</v>
      </c>
      <c r="K266" s="6">
        <f t="shared" si="19"/>
        <v>0.46956803268868191</v>
      </c>
      <c r="L266" s="27">
        <f>2.721*J266*G266+VLOOKUP(B266,Summary!$A$32:$B$37,2,0)*I266</f>
        <v>0.1138828793359771</v>
      </c>
    </row>
    <row r="267" spans="1:12">
      <c r="A267" s="5" t="s">
        <v>613</v>
      </c>
      <c r="B267" s="5" t="s">
        <v>596</v>
      </c>
      <c r="C267" s="11">
        <v>1310</v>
      </c>
      <c r="D267" s="5" t="str">
        <f t="shared" si="16"/>
        <v>Fixed Single Family Units &lt;Six or more dwelling units per acre&gt;</v>
      </c>
      <c r="E267" s="11" t="s">
        <v>591</v>
      </c>
      <c r="F267" s="12">
        <f t="shared" si="17"/>
        <v>1.2445441802046733</v>
      </c>
      <c r="G267" s="13">
        <f t="shared" si="18"/>
        <v>0.21319951734720002</v>
      </c>
      <c r="H267" s="13">
        <f>HLOOKUP(E267,ROCs!$B$1:$I$17,MATCH(VLOOKUP(C267,HROC,2,0),ROCs!$A$2:$A$17,0)+1,0)</f>
        <v>0.39344582191206351</v>
      </c>
      <c r="I267" s="24">
        <v>0.424072</v>
      </c>
      <c r="J267" s="24">
        <f>VLOOKUP(B267,Summary!$A$32:$C$37,3,0)*H267*I267/12+VLOOKUP(B267,Summary!$A$32:$D$37,4,0)*I267</f>
        <v>0.78441316194728539</v>
      </c>
      <c r="K267" s="6">
        <f t="shared" si="19"/>
        <v>2.6563404296062143</v>
      </c>
      <c r="L267" s="27">
        <f>2.721*J267*G267+VLOOKUP(B267,Summary!$A$32:$B$37,2,0)*I267</f>
        <v>0.59587634016251578</v>
      </c>
    </row>
    <row r="268" spans="1:12">
      <c r="A268" s="5" t="s">
        <v>613</v>
      </c>
      <c r="B268" s="5" t="s">
        <v>596</v>
      </c>
      <c r="C268" s="11">
        <v>1330</v>
      </c>
      <c r="D268" s="5" t="str">
        <f t="shared" si="16"/>
        <v>Multiple Dwelling Units, Low Rise &lt;Two stories or less&gt;</v>
      </c>
      <c r="E268" s="11" t="s">
        <v>591</v>
      </c>
      <c r="F268" s="12">
        <f t="shared" si="17"/>
        <v>1.3948514483453343</v>
      </c>
      <c r="G268" s="13">
        <f t="shared" si="18"/>
        <v>0.33903287162245876</v>
      </c>
      <c r="H268" s="13">
        <f>HLOOKUP(E268,ROCs!$B$1:$I$17,MATCH(VLOOKUP(C268,HROC,2,0),ROCs!$A$2:$A$17,0)+1,0)</f>
        <v>0.39344582191206351</v>
      </c>
      <c r="I268" s="24">
        <v>5.79E-3</v>
      </c>
      <c r="J268" s="24">
        <f>VLOOKUP(B268,Summary!$A$32:$C$37,3,0)*H268*I268/12+VLOOKUP(B268,Summary!$A$32:$D$37,4,0)*I268</f>
        <v>1.0709861079427037E-2</v>
      </c>
      <c r="K268" s="6">
        <f t="shared" si="19"/>
        <v>4.0648108113186081E-2</v>
      </c>
      <c r="L268" s="27">
        <f>2.721*J268*G268+VLOOKUP(B268,Summary!$A$32:$B$37,2,0)*I268</f>
        <v>1.1802680113541627E-2</v>
      </c>
    </row>
    <row r="269" spans="1:12">
      <c r="A269" s="5" t="s">
        <v>613</v>
      </c>
      <c r="B269" s="5" t="s">
        <v>596</v>
      </c>
      <c r="C269" s="11">
        <v>1400</v>
      </c>
      <c r="D269" s="5" t="str">
        <f t="shared" si="16"/>
        <v>Commercial and Services</v>
      </c>
      <c r="E269" s="11" t="s">
        <v>591</v>
      </c>
      <c r="F269" s="12">
        <f t="shared" si="17"/>
        <v>0.70945030562392009</v>
      </c>
      <c r="G269" s="13">
        <f t="shared" si="18"/>
        <v>0.1167055461931156</v>
      </c>
      <c r="H269" s="13">
        <f>HLOOKUP(E269,ROCs!$B$1:$I$17,MATCH(VLOOKUP(C269,HROC,2,0),ROCs!$A$2:$A$17,0)+1,0)</f>
        <v>0.43140989244743805</v>
      </c>
      <c r="I269" s="24">
        <v>1.168E-3</v>
      </c>
      <c r="J269" s="24">
        <f>VLOOKUP(B269,Summary!$A$32:$C$37,3,0)*H269*I269/12+VLOOKUP(B269,Summary!$A$32:$D$37,4,0)*I269</f>
        <v>2.3596390230606447E-3</v>
      </c>
      <c r="K269" s="6">
        <f t="shared" si="19"/>
        <v>4.5550808695432798E-3</v>
      </c>
      <c r="L269" s="27">
        <f>2.721*J269*G269+VLOOKUP(B269,Summary!$A$32:$B$37,2,0)*I269</f>
        <v>1.1371864036834678E-3</v>
      </c>
    </row>
    <row r="270" spans="1:12">
      <c r="A270" s="5" t="s">
        <v>613</v>
      </c>
      <c r="B270" s="5" t="s">
        <v>596</v>
      </c>
      <c r="C270" s="11">
        <v>1820</v>
      </c>
      <c r="D270" s="5" t="str">
        <f t="shared" si="16"/>
        <v>Golf Courses</v>
      </c>
      <c r="E270" s="11" t="s">
        <v>591</v>
      </c>
      <c r="F270" s="12">
        <f t="shared" si="17"/>
        <v>2.0141173930848577</v>
      </c>
      <c r="G270" s="13">
        <f t="shared" si="18"/>
        <v>0.28687396829592665</v>
      </c>
      <c r="H270" s="13">
        <f>HLOOKUP(E270,ROCs!$B$1:$I$17,MATCH(VLOOKUP(C270,HROC,2,0),ROCs!$A$2:$A$17,0)+1,0)</f>
        <v>0.28904462793978353</v>
      </c>
      <c r="I270" s="24">
        <v>0.26711600000000002</v>
      </c>
      <c r="J270" s="24">
        <f>VLOOKUP(B270,Summary!$A$32:$C$37,3,0)*H270*I270/12+VLOOKUP(B270,Summary!$A$32:$D$37,4,0)*I270</f>
        <v>0.36882885159545303</v>
      </c>
      <c r="K270" s="6">
        <f t="shared" si="19"/>
        <v>2.0213345903952407</v>
      </c>
      <c r="L270" s="27">
        <f>2.721*J270*G270+VLOOKUP(B270,Summary!$A$32:$B$37,2,0)*I270</f>
        <v>0.37660578981278675</v>
      </c>
    </row>
    <row r="271" spans="1:12">
      <c r="A271" s="5" t="s">
        <v>613</v>
      </c>
      <c r="B271" s="5" t="s">
        <v>596</v>
      </c>
      <c r="C271" s="11">
        <v>2110</v>
      </c>
      <c r="D271" s="5" t="str">
        <f t="shared" si="16"/>
        <v>Improved Pastures</v>
      </c>
      <c r="E271" s="11" t="s">
        <v>591</v>
      </c>
      <c r="F271" s="12">
        <f t="shared" si="17"/>
        <v>2.0141173930848577</v>
      </c>
      <c r="G271" s="13">
        <f t="shared" si="18"/>
        <v>0.28687396829592665</v>
      </c>
      <c r="H271" s="13">
        <f>HLOOKUP(E271,ROCs!$B$1:$I$17,MATCH(VLOOKUP(C271,HROC,2,0),ROCs!$A$2:$A$17,0)+1,0)</f>
        <v>0.31492922148662977</v>
      </c>
      <c r="I271" s="24">
        <v>2.0789339999999998</v>
      </c>
      <c r="J271" s="24">
        <f>VLOOKUP(B271,Summary!$A$32:$C$37,3,0)*H271*I271/12+VLOOKUP(B271,Summary!$A$32:$D$37,4,0)*I271</f>
        <v>3.1122609568711099</v>
      </c>
      <c r="K271" s="6">
        <f t="shared" si="19"/>
        <v>17.056476735069282</v>
      </c>
      <c r="L271" s="27">
        <f>2.721*J271*G271+VLOOKUP(B271,Summary!$A$32:$B$37,2,0)*I271</f>
        <v>3.1197535899731133</v>
      </c>
    </row>
    <row r="272" spans="1:12">
      <c r="A272" s="5" t="s">
        <v>613</v>
      </c>
      <c r="B272" s="5" t="s">
        <v>596</v>
      </c>
      <c r="C272" s="11">
        <v>2430</v>
      </c>
      <c r="D272" s="5" t="str">
        <f t="shared" si="16"/>
        <v>Ornamentals</v>
      </c>
      <c r="E272" s="11" t="s">
        <v>591</v>
      </c>
      <c r="F272" s="12">
        <f t="shared" si="17"/>
        <v>1.6774291124497771</v>
      </c>
      <c r="G272" s="13">
        <f t="shared" si="18"/>
        <v>0.48898971868623858</v>
      </c>
      <c r="H272" s="13">
        <f>HLOOKUP(E272,ROCs!$B$1:$I$17,MATCH(VLOOKUP(C272,HROC,2,0),ROCs!$A$2:$A$17,0)+1,0)</f>
        <v>0.28904462793978353</v>
      </c>
      <c r="I272" s="24">
        <v>0.44175900000000001</v>
      </c>
      <c r="J272" s="24">
        <f>VLOOKUP(B272,Summary!$A$32:$C$37,3,0)*H272*I272/12+VLOOKUP(B272,Summary!$A$32:$D$37,4,0)*I272</f>
        <v>0.60997268846477093</v>
      </c>
      <c r="K272" s="6">
        <f t="shared" si="19"/>
        <v>2.7840889575152072</v>
      </c>
      <c r="L272" s="27">
        <f>2.721*J272*G272+VLOOKUP(B272,Summary!$A$32:$B$37,2,0)*I272</f>
        <v>0.95829298688486775</v>
      </c>
    </row>
    <row r="273" spans="1:12">
      <c r="A273" s="5" t="s">
        <v>613</v>
      </c>
      <c r="B273" s="5" t="s">
        <v>596</v>
      </c>
      <c r="C273" s="11">
        <v>3100</v>
      </c>
      <c r="D273" s="5" t="str">
        <f t="shared" si="16"/>
        <v>Herbaceous (Dry Prairie)</v>
      </c>
      <c r="E273" s="11" t="s">
        <v>591</v>
      </c>
      <c r="F273" s="12">
        <f t="shared" si="17"/>
        <v>0.69141343344704065</v>
      </c>
      <c r="G273" s="13">
        <f t="shared" si="18"/>
        <v>3.5859246036990831E-2</v>
      </c>
      <c r="H273" s="13">
        <f>HLOOKUP(E273,ROCs!$B$1:$I$17,MATCH(VLOOKUP(C273,HROC,2,0),ROCs!$A$2:$A$17,0)+1,0)</f>
        <v>0.26229721460804234</v>
      </c>
      <c r="I273" s="24">
        <v>0.82699199999999995</v>
      </c>
      <c r="J273" s="24">
        <f>VLOOKUP(B273,Summary!$A$32:$C$37,3,0)*H273*I273/12+VLOOKUP(B273,Summary!$A$32:$D$37,4,0)*I273</f>
        <v>1.0425401142013266</v>
      </c>
      <c r="K273" s="6">
        <f t="shared" si="19"/>
        <v>1.961368198675955</v>
      </c>
      <c r="L273" s="27">
        <f>2.721*J273*G273+VLOOKUP(B273,Summary!$A$32:$B$37,2,0)*I273</f>
        <v>0.37635122691352346</v>
      </c>
    </row>
    <row r="274" spans="1:12">
      <c r="A274" s="5" t="s">
        <v>613</v>
      </c>
      <c r="B274" s="5" t="s">
        <v>596</v>
      </c>
      <c r="C274" s="11">
        <v>3200</v>
      </c>
      <c r="D274" s="5" t="str">
        <f t="shared" si="16"/>
        <v>Shrub and Brushland</v>
      </c>
      <c r="E274" s="11" t="s">
        <v>591</v>
      </c>
      <c r="F274" s="12">
        <f t="shared" si="17"/>
        <v>0.69141343344704065</v>
      </c>
      <c r="G274" s="13">
        <f t="shared" si="18"/>
        <v>3.5859246036990831E-2</v>
      </c>
      <c r="H274" s="13">
        <f>HLOOKUP(E274,ROCs!$B$1:$I$17,MATCH(VLOOKUP(C274,HROC,2,0),ROCs!$A$2:$A$17,0)+1,0)</f>
        <v>0.26229721460804234</v>
      </c>
      <c r="I274" s="24">
        <v>0.52835699999999997</v>
      </c>
      <c r="J274" s="24">
        <f>VLOOKUP(B274,Summary!$A$32:$C$37,3,0)*H274*I274/12+VLOOKUP(B274,Summary!$A$32:$D$37,4,0)*I274</f>
        <v>0.66606855582529267</v>
      </c>
      <c r="K274" s="6">
        <f t="shared" si="19"/>
        <v>1.2530987208435291</v>
      </c>
      <c r="L274" s="27">
        <f>2.721*J274*G274+VLOOKUP(B274,Summary!$A$32:$B$37,2,0)*I274</f>
        <v>0.24044707227923429</v>
      </c>
    </row>
    <row r="275" spans="1:12">
      <c r="A275" s="5" t="s">
        <v>613</v>
      </c>
      <c r="B275" s="5" t="s">
        <v>596</v>
      </c>
      <c r="C275" s="11">
        <v>4110</v>
      </c>
      <c r="D275" s="5" t="str">
        <f t="shared" si="16"/>
        <v>Pine Flatwoods</v>
      </c>
      <c r="E275" s="11" t="s">
        <v>591</v>
      </c>
      <c r="F275" s="12">
        <f t="shared" si="17"/>
        <v>0.69141343344704065</v>
      </c>
      <c r="G275" s="13">
        <f t="shared" si="18"/>
        <v>3.5859246036990831E-2</v>
      </c>
      <c r="H275" s="13">
        <f>HLOOKUP(E275,ROCs!$B$1:$I$17,MATCH(VLOOKUP(C275,HROC,2,0),ROCs!$A$2:$A$17,0)+1,0)</f>
        <v>0.26229721460804234</v>
      </c>
      <c r="I275" s="24">
        <v>57.893718</v>
      </c>
      <c r="J275" s="24">
        <f>VLOOKUP(B275,Summary!$A$32:$C$37,3,0)*H275*I275/12+VLOOKUP(B275,Summary!$A$32:$D$37,4,0)*I275</f>
        <v>72.98320101676849</v>
      </c>
      <c r="K275" s="6">
        <f t="shared" si="19"/>
        <v>137.30591999476866</v>
      </c>
      <c r="L275" s="27">
        <f>2.721*J275*G275+VLOOKUP(B275,Summary!$A$32:$B$37,2,0)*I275</f>
        <v>26.346532735365685</v>
      </c>
    </row>
    <row r="276" spans="1:12">
      <c r="A276" s="5" t="s">
        <v>613</v>
      </c>
      <c r="B276" s="5" t="s">
        <v>596</v>
      </c>
      <c r="C276" s="11">
        <v>6170</v>
      </c>
      <c r="D276" s="5" t="str">
        <f t="shared" si="16"/>
        <v>Mixed Wetland Hardwoods</v>
      </c>
      <c r="E276" s="11" t="s">
        <v>591</v>
      </c>
      <c r="F276" s="12">
        <f t="shared" si="17"/>
        <v>0.60724136328827061</v>
      </c>
      <c r="G276" s="13">
        <f t="shared" si="18"/>
        <v>3.2599314579082571E-2</v>
      </c>
      <c r="H276" s="13">
        <f>HLOOKUP(E276,ROCs!$B$1:$I$17,MATCH(VLOOKUP(C276,HROC,2,0),ROCs!$A$2:$A$17,0)+1,0)</f>
        <v>2.5884593546846281E-2</v>
      </c>
      <c r="I276" s="24">
        <v>1.5313E-2</v>
      </c>
      <c r="J276" s="24">
        <f>VLOOKUP(B276,Summary!$A$32:$C$37,3,0)*H276*I276/12+VLOOKUP(B276,Summary!$A$32:$D$37,4,0)*I276</f>
        <v>3.0435264647734302E-3</v>
      </c>
      <c r="K276" s="6">
        <f t="shared" si="19"/>
        <v>5.028830189470093E-3</v>
      </c>
      <c r="L276" s="27">
        <f>2.721*J276*G276+VLOOKUP(B276,Summary!$A$32:$B$37,2,0)*I276</f>
        <v>5.3551092015516142E-3</v>
      </c>
    </row>
    <row r="277" spans="1:12">
      <c r="A277" s="5" t="s">
        <v>613</v>
      </c>
      <c r="B277" s="5" t="s">
        <v>596</v>
      </c>
      <c r="C277" s="11">
        <v>6172</v>
      </c>
      <c r="D277" s="5" t="str">
        <f t="shared" si="16"/>
        <v>Mixed Shrubs</v>
      </c>
      <c r="E277" s="11" t="s">
        <v>591</v>
      </c>
      <c r="F277" s="12">
        <f t="shared" si="17"/>
        <v>0.60724136328827061</v>
      </c>
      <c r="G277" s="13">
        <f t="shared" si="18"/>
        <v>3.2599314579082571E-2</v>
      </c>
      <c r="H277" s="13">
        <f>HLOOKUP(E277,ROCs!$B$1:$I$17,MATCH(VLOOKUP(C277,HROC,2,0),ROCs!$A$2:$A$17,0)+1,0)</f>
        <v>2.5884593546846281E-2</v>
      </c>
      <c r="I277" s="24">
        <v>0.32577899999999999</v>
      </c>
      <c r="J277" s="24">
        <f>VLOOKUP(B277,Summary!$A$32:$C$37,3,0)*H277*I277/12+VLOOKUP(B277,Summary!$A$32:$D$37,4,0)*I277</f>
        <v>6.4750016859362838E-2</v>
      </c>
      <c r="K277" s="6">
        <f t="shared" si="19"/>
        <v>0.10698669563739156</v>
      </c>
      <c r="L277" s="27">
        <f>2.721*J277*G277+VLOOKUP(B277,Summary!$A$32:$B$37,2,0)*I277</f>
        <v>0.11392817348477</v>
      </c>
    </row>
    <row r="278" spans="1:12">
      <c r="A278" s="5" t="s">
        <v>613</v>
      </c>
      <c r="B278" s="5" t="s">
        <v>596</v>
      </c>
      <c r="C278" s="11">
        <v>6250</v>
      </c>
      <c r="D278" s="5" t="str">
        <f t="shared" si="16"/>
        <v>Hydric Pine Flatwoods</v>
      </c>
      <c r="E278" s="11" t="s">
        <v>591</v>
      </c>
      <c r="F278" s="12">
        <f t="shared" si="17"/>
        <v>0.60724136328827061</v>
      </c>
      <c r="G278" s="13">
        <f t="shared" si="18"/>
        <v>3.2599314579082571E-2</v>
      </c>
      <c r="H278" s="13">
        <f>HLOOKUP(E278,ROCs!$B$1:$I$17,MATCH(VLOOKUP(C278,HROC,2,0),ROCs!$A$2:$A$17,0)+1,0)</f>
        <v>2.5884593546846281E-2</v>
      </c>
      <c r="I278" s="24">
        <v>3.3060830000000001</v>
      </c>
      <c r="J278" s="24">
        <f>VLOOKUP(B278,Summary!$A$32:$C$37,3,0)*H278*I278/12+VLOOKUP(B278,Summary!$A$32:$D$37,4,0)*I278</f>
        <v>0.65709861589744234</v>
      </c>
      <c r="K278" s="6">
        <f t="shared" si="19"/>
        <v>1.0857265068434565</v>
      </c>
      <c r="L278" s="27">
        <f>2.721*J278*G278+VLOOKUP(B278,Summary!$A$32:$B$37,2,0)*I278</f>
        <v>1.1561702797879816</v>
      </c>
    </row>
    <row r="279" spans="1:12">
      <c r="A279" s="5" t="s">
        <v>613</v>
      </c>
      <c r="B279" s="5" t="s">
        <v>596</v>
      </c>
      <c r="C279" s="11">
        <v>6410</v>
      </c>
      <c r="D279" s="5" t="str">
        <f t="shared" si="16"/>
        <v>Freshwater Marshes</v>
      </c>
      <c r="E279" s="11" t="s">
        <v>591</v>
      </c>
      <c r="F279" s="12">
        <f t="shared" si="17"/>
        <v>0.60724136328827061</v>
      </c>
      <c r="G279" s="13">
        <f t="shared" si="18"/>
        <v>3.2599314579082571E-2</v>
      </c>
      <c r="H279" s="13">
        <f>HLOOKUP(E279,ROCs!$B$1:$I$17,MATCH(VLOOKUP(C279,HROC,2,0),ROCs!$A$2:$A$17,0)+1,0)</f>
        <v>2.5884593546846281E-2</v>
      </c>
      <c r="I279" s="24">
        <v>0.54609700000000005</v>
      </c>
      <c r="J279" s="24">
        <f>VLOOKUP(B279,Summary!$A$32:$C$37,3,0)*H279*I279/12+VLOOKUP(B279,Summary!$A$32:$D$37,4,0)*I279</f>
        <v>0.10853919361544934</v>
      </c>
      <c r="K279" s="6">
        <f t="shared" si="19"/>
        <v>0.17933971657931488</v>
      </c>
      <c r="L279" s="27">
        <f>2.721*J279*G279+VLOOKUP(B279,Summary!$A$32:$B$37,2,0)*I279</f>
        <v>0.19097558085546473</v>
      </c>
    </row>
    <row r="280" spans="1:12">
      <c r="A280" s="5" t="s">
        <v>613</v>
      </c>
      <c r="B280" s="5" t="s">
        <v>596</v>
      </c>
      <c r="C280" s="11">
        <v>7400</v>
      </c>
      <c r="D280" s="5" t="str">
        <f t="shared" si="16"/>
        <v>Disturbed Land</v>
      </c>
      <c r="E280" s="11" t="s">
        <v>591</v>
      </c>
      <c r="F280" s="12">
        <f t="shared" si="17"/>
        <v>0.70945030562392009</v>
      </c>
      <c r="G280" s="13">
        <f t="shared" si="18"/>
        <v>9.7797943737247719E-2</v>
      </c>
      <c r="H280" s="13">
        <f>HLOOKUP(E280,ROCs!$B$1:$I$17,MATCH(VLOOKUP(C280,HROC,2,0),ROCs!$A$2:$A$17,0)+1,0)</f>
        <v>0.26229721460804234</v>
      </c>
      <c r="I280" s="24">
        <v>0.36732700000000001</v>
      </c>
      <c r="J280" s="24">
        <f>VLOOKUP(B280,Summary!$A$32:$C$37,3,0)*H280*I280/12+VLOOKUP(B280,Summary!$A$32:$D$37,4,0)*I280</f>
        <v>0.46306751761713633</v>
      </c>
      <c r="K280" s="6">
        <f t="shared" si="19"/>
        <v>0.89391214935442365</v>
      </c>
      <c r="L280" s="27">
        <f>2.721*J280*G280+VLOOKUP(B280,Summary!$A$32:$B$37,2,0)*I280</f>
        <v>0.24520799300054877</v>
      </c>
    </row>
    <row r="281" spans="1:12">
      <c r="A281" s="5" t="s">
        <v>613</v>
      </c>
      <c r="B281" s="5" t="s">
        <v>596</v>
      </c>
      <c r="C281" s="11">
        <v>8140</v>
      </c>
      <c r="D281" s="5" t="str">
        <f t="shared" si="16"/>
        <v>Roads and Highways</v>
      </c>
      <c r="E281" s="11" t="s">
        <v>591</v>
      </c>
      <c r="F281" s="12">
        <f t="shared" si="17"/>
        <v>0.98601567900273634</v>
      </c>
      <c r="G281" s="13">
        <f t="shared" si="18"/>
        <v>0.14343698414796333</v>
      </c>
      <c r="H281" s="13">
        <f>HLOOKUP(E281,ROCs!$B$1:$I$17,MATCH(VLOOKUP(C281,HROC,2,0),ROCs!$A$2:$A$17,0)+1,0)</f>
        <v>0.44607782879065094</v>
      </c>
      <c r="I281" s="24">
        <v>72.363986999999995</v>
      </c>
      <c r="J281" s="24">
        <f>VLOOKUP(B281,Summary!$A$32:$C$37,3,0)*H281*I281/12+VLOOKUP(B281,Summary!$A$32:$D$37,4,0)*I281</f>
        <v>150.96013208829459</v>
      </c>
      <c r="K281" s="6">
        <f t="shared" si="19"/>
        <v>405.01828448714394</v>
      </c>
      <c r="L281" s="27">
        <f>2.721*J281*G281+VLOOKUP(B281,Summary!$A$32:$B$37,2,0)*I281</f>
        <v>82.949165252661871</v>
      </c>
    </row>
    <row r="282" spans="1:12">
      <c r="A282" s="5" t="s">
        <v>613</v>
      </c>
      <c r="B282" s="5" t="s">
        <v>596</v>
      </c>
      <c r="C282" s="11">
        <v>1210</v>
      </c>
      <c r="D282" s="5" t="str">
        <f t="shared" si="16"/>
        <v>Fixed Single Family Units</v>
      </c>
      <c r="E282" s="11" t="s">
        <v>593</v>
      </c>
      <c r="F282" s="12">
        <f t="shared" si="17"/>
        <v>1.2445441802046733</v>
      </c>
      <c r="G282" s="13">
        <f t="shared" si="18"/>
        <v>0.21319951734720002</v>
      </c>
      <c r="H282" s="13">
        <f>HLOOKUP(E282,ROCs!$B$1:$I$17,MATCH(VLOOKUP(C282,HROC,2,0),ROCs!$A$2:$A$17,0)+1,0)</f>
        <v>0.28818180815488864</v>
      </c>
      <c r="I282" s="24">
        <v>0.39514899999999997</v>
      </c>
      <c r="J282" s="24">
        <f>VLOOKUP(B282,Summary!$A$32:$C$37,3,0)*H282*I282/12+VLOOKUP(B282,Summary!$A$32:$D$37,4,0)*I282</f>
        <v>0.544083059681014</v>
      </c>
      <c r="K282" s="6">
        <f t="shared" si="19"/>
        <v>1.8424854382946394</v>
      </c>
      <c r="L282" s="27">
        <f>2.721*J282*G282+VLOOKUP(B282,Summary!$A$32:$B$37,2,0)*I282</f>
        <v>0.44685228175810798</v>
      </c>
    </row>
    <row r="283" spans="1:12">
      <c r="A283" s="5" t="s">
        <v>613</v>
      </c>
      <c r="B283" s="5" t="s">
        <v>596</v>
      </c>
      <c r="C283" s="11">
        <v>1310</v>
      </c>
      <c r="D283" s="5" t="str">
        <f t="shared" si="16"/>
        <v>Fixed Single Family Units &lt;Six or more dwelling units per acre&gt;</v>
      </c>
      <c r="E283" s="11" t="s">
        <v>593</v>
      </c>
      <c r="F283" s="12">
        <f t="shared" si="17"/>
        <v>1.2445441802046733</v>
      </c>
      <c r="G283" s="13">
        <f t="shared" si="18"/>
        <v>0.21319951734720002</v>
      </c>
      <c r="H283" s="13">
        <f>HLOOKUP(E283,ROCs!$B$1:$I$17,MATCH(VLOOKUP(C283,HROC,2,0),ROCs!$A$2:$A$17,0)+1,0)</f>
        <v>0.39344582191206351</v>
      </c>
      <c r="I283" s="24">
        <v>2.2667079999999999</v>
      </c>
      <c r="J283" s="24">
        <f>VLOOKUP(B283,Summary!$A$32:$C$37,3,0)*H283*I283/12+VLOOKUP(B283,Summary!$A$32:$D$37,4,0)*I283</f>
        <v>4.1927681843913467</v>
      </c>
      <c r="K283" s="6">
        <f t="shared" si="19"/>
        <v>14.198409945744688</v>
      </c>
      <c r="L283" s="27">
        <f>2.721*J283*G283+VLOOKUP(B283,Summary!$A$32:$B$37,2,0)*I283</f>
        <v>3.185019683584617</v>
      </c>
    </row>
    <row r="284" spans="1:12">
      <c r="A284" s="5" t="s">
        <v>613</v>
      </c>
      <c r="B284" s="5" t="s">
        <v>596</v>
      </c>
      <c r="C284" s="11">
        <v>1330</v>
      </c>
      <c r="D284" s="5" t="str">
        <f t="shared" si="16"/>
        <v>Multiple Dwelling Units, Low Rise &lt;Two stories or less&gt;</v>
      </c>
      <c r="E284" s="11" t="s">
        <v>593</v>
      </c>
      <c r="F284" s="12">
        <f t="shared" si="17"/>
        <v>1.3948514483453343</v>
      </c>
      <c r="G284" s="13">
        <f t="shared" si="18"/>
        <v>0.33903287162245876</v>
      </c>
      <c r="H284" s="13">
        <f>HLOOKUP(E284,ROCs!$B$1:$I$17,MATCH(VLOOKUP(C284,HROC,2,0),ROCs!$A$2:$A$17,0)+1,0)</f>
        <v>0.39344582191206351</v>
      </c>
      <c r="I284" s="24">
        <v>4.2676350000000003</v>
      </c>
      <c r="J284" s="24">
        <f>VLOOKUP(B284,Summary!$A$32:$C$37,3,0)*H284*I284/12+VLOOKUP(B284,Summary!$A$32:$D$37,4,0)*I284</f>
        <v>7.8939167508982049</v>
      </c>
      <c r="K284" s="6">
        <f t="shared" si="19"/>
        <v>29.960498940866476</v>
      </c>
      <c r="L284" s="27">
        <f>2.721*J284*G284+VLOOKUP(B284,Summary!$A$32:$B$37,2,0)*I284</f>
        <v>8.6994008197502986</v>
      </c>
    </row>
    <row r="285" spans="1:12">
      <c r="A285" s="5" t="s">
        <v>613</v>
      </c>
      <c r="B285" s="5" t="s">
        <v>596</v>
      </c>
      <c r="C285" s="11">
        <v>1400</v>
      </c>
      <c r="D285" s="5" t="str">
        <f t="shared" si="16"/>
        <v>Commercial and Services</v>
      </c>
      <c r="E285" s="11" t="s">
        <v>593</v>
      </c>
      <c r="F285" s="12">
        <f t="shared" si="17"/>
        <v>0.70945030562392009</v>
      </c>
      <c r="G285" s="13">
        <f t="shared" si="18"/>
        <v>0.1167055461931156</v>
      </c>
      <c r="H285" s="13">
        <f>HLOOKUP(E285,ROCs!$B$1:$I$17,MATCH(VLOOKUP(C285,HROC,2,0),ROCs!$A$2:$A$17,0)+1,0)</f>
        <v>0.43140989244743805</v>
      </c>
      <c r="I285" s="24">
        <v>1.2229730000000001</v>
      </c>
      <c r="J285" s="24">
        <f>VLOOKUP(B285,Summary!$A$32:$C$37,3,0)*H285*I285/12+VLOOKUP(B285,Summary!$A$32:$D$37,4,0)*I285</f>
        <v>2.4706976155389953</v>
      </c>
      <c r="K285" s="6">
        <f t="shared" si="19"/>
        <v>4.7694699625581798</v>
      </c>
      <c r="L285" s="27">
        <f>2.721*J285*G285+VLOOKUP(B285,Summary!$A$32:$B$37,2,0)*I285</f>
        <v>1.1907091332808064</v>
      </c>
    </row>
    <row r="286" spans="1:12">
      <c r="A286" s="5" t="s">
        <v>613</v>
      </c>
      <c r="B286" s="5" t="s">
        <v>596</v>
      </c>
      <c r="C286" s="11">
        <v>1411</v>
      </c>
      <c r="D286" s="5" t="str">
        <f t="shared" si="16"/>
        <v>Shopping Centers (Plazas, Malls)</v>
      </c>
      <c r="E286" s="11" t="s">
        <v>593</v>
      </c>
      <c r="F286" s="12">
        <f t="shared" si="17"/>
        <v>1.4429497741503459</v>
      </c>
      <c r="G286" s="13">
        <f t="shared" si="18"/>
        <v>0.22493527059566973</v>
      </c>
      <c r="H286" s="13">
        <f>HLOOKUP(E286,ROCs!$B$1:$I$17,MATCH(VLOOKUP(C286,HROC,2,0),ROCs!$A$2:$A$17,0)+1,0)</f>
        <v>0.43140989244743805</v>
      </c>
      <c r="I286" s="24">
        <v>2.1684429999999999</v>
      </c>
      <c r="J286" s="24">
        <f>VLOOKUP(B286,Summary!$A$32:$C$37,3,0)*H286*I286/12+VLOOKUP(B286,Summary!$A$32:$D$37,4,0)*I286</f>
        <v>4.3807728784954572</v>
      </c>
      <c r="K286" s="6">
        <f t="shared" si="19"/>
        <v>17.200081076146457</v>
      </c>
      <c r="L286" s="27">
        <f>2.721*J286*G286+VLOOKUP(B286,Summary!$A$32:$B$37,2,0)*I286</f>
        <v>3.4013435111854915</v>
      </c>
    </row>
    <row r="287" spans="1:12">
      <c r="A287" s="5" t="s">
        <v>613</v>
      </c>
      <c r="B287" s="5" t="s">
        <v>596</v>
      </c>
      <c r="C287" s="11">
        <v>1550</v>
      </c>
      <c r="D287" s="5" t="str">
        <f t="shared" si="16"/>
        <v>Other Light Industrial</v>
      </c>
      <c r="E287" s="11" t="s">
        <v>593</v>
      </c>
      <c r="F287" s="12">
        <f t="shared" si="17"/>
        <v>0.72147488707517293</v>
      </c>
      <c r="G287" s="13">
        <f t="shared" si="18"/>
        <v>0.16951643581122938</v>
      </c>
      <c r="H287" s="13">
        <f>HLOOKUP(E287,ROCs!$B$1:$I$17,MATCH(VLOOKUP(C287,HROC,2,0),ROCs!$A$2:$A$17,0)+1,0)</f>
        <v>0.34081381503347608</v>
      </c>
      <c r="I287" s="24">
        <v>1.7800720000000001</v>
      </c>
      <c r="J287" s="24">
        <f>VLOOKUP(B287,Summary!$A$32:$C$37,3,0)*H287*I287/12+VLOOKUP(B287,Summary!$A$32:$D$37,4,0)*I287</f>
        <v>2.8718106436577093</v>
      </c>
      <c r="K287" s="6">
        <f t="shared" si="19"/>
        <v>5.6377467260089276</v>
      </c>
      <c r="L287" s="27">
        <f>2.721*J287*G287+VLOOKUP(B287,Summary!$A$32:$B$37,2,0)*I287</f>
        <v>1.9157609819031378</v>
      </c>
    </row>
    <row r="288" spans="1:12">
      <c r="A288" s="5" t="s">
        <v>613</v>
      </c>
      <c r="B288" s="5" t="s">
        <v>596</v>
      </c>
      <c r="C288" s="11">
        <v>1700</v>
      </c>
      <c r="D288" s="5" t="str">
        <f t="shared" si="16"/>
        <v>Institutional</v>
      </c>
      <c r="E288" s="11" t="s">
        <v>593</v>
      </c>
      <c r="F288" s="12">
        <f t="shared" si="17"/>
        <v>0.96797880682585713</v>
      </c>
      <c r="G288" s="13">
        <f t="shared" si="18"/>
        <v>0.12452938169209543</v>
      </c>
      <c r="H288" s="13">
        <f>HLOOKUP(E288,ROCs!$B$1:$I$17,MATCH(VLOOKUP(C288,HROC,2,0),ROCs!$A$2:$A$17,0)+1,0)</f>
        <v>0.34081381503347608</v>
      </c>
      <c r="I288" s="24">
        <v>0.91562399999999999</v>
      </c>
      <c r="J288" s="24">
        <f>VLOOKUP(B288,Summary!$A$32:$C$37,3,0)*H288*I288/12+VLOOKUP(B288,Summary!$A$32:$D$37,4,0)*I288</f>
        <v>1.4771867367097775</v>
      </c>
      <c r="K288" s="6">
        <f t="shared" si="19"/>
        <v>3.8907183226721882</v>
      </c>
      <c r="L288" s="27">
        <f>2.721*J288*G288+VLOOKUP(B288,Summary!$A$32:$B$37,2,0)*I288</f>
        <v>0.80459688430735488</v>
      </c>
    </row>
    <row r="289" spans="1:12">
      <c r="A289" s="5" t="s">
        <v>613</v>
      </c>
      <c r="B289" s="5" t="s">
        <v>596</v>
      </c>
      <c r="C289" s="11">
        <v>1820</v>
      </c>
      <c r="D289" s="5" t="str">
        <f t="shared" si="16"/>
        <v>Golf Courses</v>
      </c>
      <c r="E289" s="11" t="s">
        <v>593</v>
      </c>
      <c r="F289" s="12">
        <f t="shared" si="17"/>
        <v>2.0141173930848577</v>
      </c>
      <c r="G289" s="13">
        <f t="shared" si="18"/>
        <v>0.28687396829592665</v>
      </c>
      <c r="H289" s="13">
        <f>HLOOKUP(E289,ROCs!$B$1:$I$17,MATCH(VLOOKUP(C289,HROC,2,0),ROCs!$A$2:$A$17,0)+1,0)</f>
        <v>0.28904462793978353</v>
      </c>
      <c r="I289" s="24">
        <v>1.6602650000000001</v>
      </c>
      <c r="J289" s="24">
        <f>VLOOKUP(B289,Summary!$A$32:$C$37,3,0)*H289*I289/12+VLOOKUP(B289,Summary!$A$32:$D$37,4,0)*I289</f>
        <v>2.2924633241517722</v>
      </c>
      <c r="K289" s="6">
        <f t="shared" si="19"/>
        <v>12.563646781632528</v>
      </c>
      <c r="L289" s="27">
        <f>2.721*J289*G289+VLOOKUP(B289,Summary!$A$32:$B$37,2,0)*I289</f>
        <v>2.3408010438293716</v>
      </c>
    </row>
    <row r="290" spans="1:12">
      <c r="A290" s="5" t="s">
        <v>613</v>
      </c>
      <c r="B290" s="5" t="s">
        <v>596</v>
      </c>
      <c r="C290" s="11">
        <v>2110</v>
      </c>
      <c r="D290" s="5" t="str">
        <f t="shared" si="16"/>
        <v>Improved Pastures</v>
      </c>
      <c r="E290" s="11" t="s">
        <v>593</v>
      </c>
      <c r="F290" s="12">
        <f t="shared" si="17"/>
        <v>2.0141173930848577</v>
      </c>
      <c r="G290" s="13">
        <f t="shared" si="18"/>
        <v>0.28687396829592665</v>
      </c>
      <c r="H290" s="13">
        <f>HLOOKUP(E290,ROCs!$B$1:$I$17,MATCH(VLOOKUP(C290,HROC,2,0),ROCs!$A$2:$A$17,0)+1,0)</f>
        <v>0.31492922148662977</v>
      </c>
      <c r="I290" s="24">
        <v>4.5956140000000003</v>
      </c>
      <c r="J290" s="24">
        <f>VLOOKUP(B290,Summary!$A$32:$C$37,3,0)*H290*I290/12+VLOOKUP(B290,Summary!$A$32:$D$37,4,0)*I290</f>
        <v>6.8798480495534102</v>
      </c>
      <c r="K290" s="6">
        <f t="shared" si="19"/>
        <v>37.704411623629547</v>
      </c>
      <c r="L290" s="27">
        <f>2.721*J290*G290+VLOOKUP(B290,Summary!$A$32:$B$37,2,0)*I290</f>
        <v>6.8964109849714808</v>
      </c>
    </row>
    <row r="291" spans="1:12">
      <c r="A291" s="5" t="s">
        <v>613</v>
      </c>
      <c r="B291" s="5" t="s">
        <v>596</v>
      </c>
      <c r="C291" s="11">
        <v>2430</v>
      </c>
      <c r="D291" s="5" t="str">
        <f t="shared" si="16"/>
        <v>Ornamentals</v>
      </c>
      <c r="E291" s="11" t="s">
        <v>593</v>
      </c>
      <c r="F291" s="12">
        <f t="shared" si="17"/>
        <v>1.6774291124497771</v>
      </c>
      <c r="G291" s="13">
        <f t="shared" si="18"/>
        <v>0.48898971868623858</v>
      </c>
      <c r="H291" s="13">
        <f>HLOOKUP(E291,ROCs!$B$1:$I$17,MATCH(VLOOKUP(C291,HROC,2,0),ROCs!$A$2:$A$17,0)+1,0)</f>
        <v>0.28904462793978353</v>
      </c>
      <c r="I291" s="24">
        <v>4.0480460000000003</v>
      </c>
      <c r="J291" s="24">
        <f>VLOOKUP(B291,Summary!$A$32:$C$37,3,0)*H291*I291/12+VLOOKUP(B291,Summary!$A$32:$D$37,4,0)*I291</f>
        <v>5.5894673377317998</v>
      </c>
      <c r="K291" s="6">
        <f t="shared" si="19"/>
        <v>25.511919775519242</v>
      </c>
      <c r="L291" s="27">
        <f>2.721*J291*G291+VLOOKUP(B291,Summary!$A$32:$B$37,2,0)*I291</f>
        <v>8.7812904601543877</v>
      </c>
    </row>
    <row r="292" spans="1:12">
      <c r="A292" s="5" t="s">
        <v>613</v>
      </c>
      <c r="B292" s="5" t="s">
        <v>596</v>
      </c>
      <c r="C292" s="11">
        <v>3100</v>
      </c>
      <c r="D292" s="5" t="str">
        <f t="shared" si="16"/>
        <v>Herbaceous (Dry Prairie)</v>
      </c>
      <c r="E292" s="11" t="s">
        <v>593</v>
      </c>
      <c r="F292" s="12">
        <f t="shared" si="17"/>
        <v>0.69141343344704065</v>
      </c>
      <c r="G292" s="13">
        <f t="shared" si="18"/>
        <v>3.5859246036990831E-2</v>
      </c>
      <c r="H292" s="13">
        <f>HLOOKUP(E292,ROCs!$B$1:$I$17,MATCH(VLOOKUP(C292,HROC,2,0),ROCs!$A$2:$A$17,0)+1,0)</f>
        <v>0.26229721460804234</v>
      </c>
      <c r="I292" s="24">
        <v>1.223848</v>
      </c>
      <c r="J292" s="24">
        <f>VLOOKUP(B292,Summary!$A$32:$C$37,3,0)*H292*I292/12+VLOOKUP(B292,Summary!$A$32:$D$37,4,0)*I292</f>
        <v>1.5428331032042213</v>
      </c>
      <c r="K292" s="6">
        <f t="shared" si="19"/>
        <v>2.90258738562546</v>
      </c>
      <c r="L292" s="27">
        <f>2.721*J292*G292+VLOOKUP(B292,Summary!$A$32:$B$37,2,0)*I292</f>
        <v>0.55695423457017945</v>
      </c>
    </row>
    <row r="293" spans="1:12">
      <c r="A293" s="5" t="s">
        <v>613</v>
      </c>
      <c r="B293" s="5" t="s">
        <v>596</v>
      </c>
      <c r="C293" s="11">
        <v>3200</v>
      </c>
      <c r="D293" s="5" t="str">
        <f t="shared" si="16"/>
        <v>Shrub and Brushland</v>
      </c>
      <c r="E293" s="11" t="s">
        <v>593</v>
      </c>
      <c r="F293" s="12">
        <f t="shared" si="17"/>
        <v>0.69141343344704065</v>
      </c>
      <c r="G293" s="13">
        <f t="shared" si="18"/>
        <v>3.5859246036990831E-2</v>
      </c>
      <c r="H293" s="13">
        <f>HLOOKUP(E293,ROCs!$B$1:$I$17,MATCH(VLOOKUP(C293,HROC,2,0),ROCs!$A$2:$A$17,0)+1,0)</f>
        <v>0.26229721460804234</v>
      </c>
      <c r="I293" s="24">
        <v>2.5721530000000001</v>
      </c>
      <c r="J293" s="24">
        <f>VLOOKUP(B293,Summary!$A$32:$C$37,3,0)*H293*I293/12+VLOOKUP(B293,Summary!$A$32:$D$37,4,0)*I293</f>
        <v>3.2425618172404151</v>
      </c>
      <c r="K293" s="6">
        <f t="shared" si="19"/>
        <v>6.1003481246843432</v>
      </c>
      <c r="L293" s="27">
        <f>2.721*J293*G293+VLOOKUP(B293,Summary!$A$32:$B$37,2,0)*I293</f>
        <v>1.1705469186634214</v>
      </c>
    </row>
    <row r="294" spans="1:12">
      <c r="A294" s="5" t="s">
        <v>613</v>
      </c>
      <c r="B294" s="5" t="s">
        <v>596</v>
      </c>
      <c r="C294" s="11">
        <v>4110</v>
      </c>
      <c r="D294" s="5" t="str">
        <f t="shared" si="16"/>
        <v>Pine Flatwoods</v>
      </c>
      <c r="E294" s="11" t="s">
        <v>593</v>
      </c>
      <c r="F294" s="12">
        <f t="shared" si="17"/>
        <v>0.69141343344704065</v>
      </c>
      <c r="G294" s="13">
        <f t="shared" si="18"/>
        <v>3.5859246036990831E-2</v>
      </c>
      <c r="H294" s="13">
        <f>HLOOKUP(E294,ROCs!$B$1:$I$17,MATCH(VLOOKUP(C294,HROC,2,0),ROCs!$A$2:$A$17,0)+1,0)</f>
        <v>0.26229721460804234</v>
      </c>
      <c r="I294" s="24">
        <v>69.353281999999993</v>
      </c>
      <c r="J294" s="24">
        <f>VLOOKUP(B294,Summary!$A$32:$C$37,3,0)*H294*I294/12+VLOOKUP(B294,Summary!$A$32:$D$37,4,0)*I294</f>
        <v>87.429598516692806</v>
      </c>
      <c r="K294" s="6">
        <f t="shared" si="19"/>
        <v>164.48444699417354</v>
      </c>
      <c r="L294" s="27">
        <f>2.721*J294*G294+VLOOKUP(B294,Summary!$A$32:$B$37,2,0)*I294</f>
        <v>31.561602495767289</v>
      </c>
    </row>
    <row r="295" spans="1:12">
      <c r="A295" s="5" t="s">
        <v>613</v>
      </c>
      <c r="B295" s="5" t="s">
        <v>596</v>
      </c>
      <c r="C295" s="11">
        <v>4240</v>
      </c>
      <c r="D295" s="5" t="str">
        <f t="shared" si="16"/>
        <v>Melaleuca</v>
      </c>
      <c r="E295" s="11" t="s">
        <v>593</v>
      </c>
      <c r="F295" s="12">
        <f t="shared" si="17"/>
        <v>0.69141343344704065</v>
      </c>
      <c r="G295" s="13">
        <f t="shared" si="18"/>
        <v>3.5859246036990831E-2</v>
      </c>
      <c r="H295" s="13">
        <f>HLOOKUP(E295,ROCs!$B$1:$I$17,MATCH(VLOOKUP(C295,HROC,2,0),ROCs!$A$2:$A$17,0)+1,0)</f>
        <v>0.26229721460804234</v>
      </c>
      <c r="I295" s="24">
        <v>0.12196899999999999</v>
      </c>
      <c r="J295" s="24">
        <f>VLOOKUP(B295,Summary!$A$32:$C$37,3,0)*H295*I295/12+VLOOKUP(B295,Summary!$A$32:$D$37,4,0)*I295</f>
        <v>0.15375913574620023</v>
      </c>
      <c r="K295" s="6">
        <f t="shared" si="19"/>
        <v>0.28927259009072348</v>
      </c>
      <c r="L295" s="27">
        <f>2.721*J295*G295+VLOOKUP(B295,Summary!$A$32:$B$37,2,0)*I295</f>
        <v>5.5506199328911938E-2</v>
      </c>
    </row>
    <row r="296" spans="1:12">
      <c r="A296" s="5" t="s">
        <v>613</v>
      </c>
      <c r="B296" s="5" t="s">
        <v>596</v>
      </c>
      <c r="C296" s="11">
        <v>6250</v>
      </c>
      <c r="D296" s="5" t="str">
        <f t="shared" si="16"/>
        <v>Hydric Pine Flatwoods</v>
      </c>
      <c r="E296" s="11" t="s">
        <v>593</v>
      </c>
      <c r="F296" s="12">
        <f t="shared" si="17"/>
        <v>0.60724136328827061</v>
      </c>
      <c r="G296" s="13">
        <f t="shared" si="18"/>
        <v>3.2599314579082571E-2</v>
      </c>
      <c r="H296" s="13">
        <f>HLOOKUP(E296,ROCs!$B$1:$I$17,MATCH(VLOOKUP(C296,HROC,2,0),ROCs!$A$2:$A$17,0)+1,0)</f>
        <v>2.5884593546846281E-2</v>
      </c>
      <c r="I296" s="24">
        <v>3.767439</v>
      </c>
      <c r="J296" s="24">
        <f>VLOOKUP(B296,Summary!$A$32:$C$37,3,0)*H296*I296/12+VLOOKUP(B296,Summary!$A$32:$D$37,4,0)*I296</f>
        <v>0.74879516103438548</v>
      </c>
      <c r="K296" s="6">
        <f t="shared" si="19"/>
        <v>1.2372370521901008</v>
      </c>
      <c r="L296" s="27">
        <f>2.721*J296*G296+VLOOKUP(B296,Summary!$A$32:$B$37,2,0)*I296</f>
        <v>1.3175110856908776</v>
      </c>
    </row>
    <row r="297" spans="1:12">
      <c r="A297" s="5" t="s">
        <v>613</v>
      </c>
      <c r="B297" s="5" t="s">
        <v>596</v>
      </c>
      <c r="C297" s="11">
        <v>6410</v>
      </c>
      <c r="D297" s="5" t="str">
        <f t="shared" si="16"/>
        <v>Freshwater Marshes</v>
      </c>
      <c r="E297" s="11" t="s">
        <v>593</v>
      </c>
      <c r="F297" s="12">
        <f t="shared" si="17"/>
        <v>0.60724136328827061</v>
      </c>
      <c r="G297" s="13">
        <f t="shared" si="18"/>
        <v>3.2599314579082571E-2</v>
      </c>
      <c r="H297" s="13">
        <f>HLOOKUP(E297,ROCs!$B$1:$I$17,MATCH(VLOOKUP(C297,HROC,2,0),ROCs!$A$2:$A$17,0)+1,0)</f>
        <v>2.5884593546846281E-2</v>
      </c>
      <c r="I297" s="24">
        <v>6.7637489999999998</v>
      </c>
      <c r="J297" s="24">
        <f>VLOOKUP(B297,Summary!$A$32:$C$37,3,0)*H297*I297/12+VLOOKUP(B297,Summary!$A$32:$D$37,4,0)*I297</f>
        <v>1.3443250233517157</v>
      </c>
      <c r="K297" s="6">
        <f t="shared" si="19"/>
        <v>2.2212332766406417</v>
      </c>
      <c r="L297" s="27">
        <f>2.721*J297*G297+VLOOKUP(B297,Summary!$A$32:$B$37,2,0)*I297</f>
        <v>2.3653506502243533</v>
      </c>
    </row>
    <row r="298" spans="1:12">
      <c r="A298" s="5" t="s">
        <v>613</v>
      </c>
      <c r="B298" s="5" t="s">
        <v>596</v>
      </c>
      <c r="C298" s="11">
        <v>7400</v>
      </c>
      <c r="D298" s="5" t="str">
        <f t="shared" si="16"/>
        <v>Disturbed Land</v>
      </c>
      <c r="E298" s="11" t="s">
        <v>593</v>
      </c>
      <c r="F298" s="12">
        <f t="shared" si="17"/>
        <v>0.70945030562392009</v>
      </c>
      <c r="G298" s="13">
        <f t="shared" si="18"/>
        <v>9.7797943737247719E-2</v>
      </c>
      <c r="H298" s="13">
        <f>HLOOKUP(E298,ROCs!$B$1:$I$17,MATCH(VLOOKUP(C298,HROC,2,0),ROCs!$A$2:$A$17,0)+1,0)</f>
        <v>0.26229721460804234</v>
      </c>
      <c r="I298" s="24">
        <v>2.7019999999999999E-2</v>
      </c>
      <c r="J298" s="24">
        <f>VLOOKUP(B298,Summary!$A$32:$C$37,3,0)*H298*I298/12+VLOOKUP(B298,Summary!$A$32:$D$37,4,0)*I298</f>
        <v>3.4062522836641532E-2</v>
      </c>
      <c r="K298" s="6">
        <f t="shared" si="19"/>
        <v>6.5754780551270472E-2</v>
      </c>
      <c r="L298" s="27">
        <f>2.721*J298*G298+VLOOKUP(B298,Summary!$A$32:$B$37,2,0)*I298</f>
        <v>1.8037116713105289E-2</v>
      </c>
    </row>
    <row r="299" spans="1:12">
      <c r="A299" s="5" t="s">
        <v>613</v>
      </c>
      <c r="B299" s="5" t="s">
        <v>596</v>
      </c>
      <c r="C299" s="11">
        <v>8140</v>
      </c>
      <c r="D299" s="5" t="str">
        <f t="shared" si="16"/>
        <v>Roads and Highways</v>
      </c>
      <c r="E299" s="11" t="s">
        <v>593</v>
      </c>
      <c r="F299" s="12">
        <f t="shared" si="17"/>
        <v>0.98601567900273634</v>
      </c>
      <c r="G299" s="13">
        <f t="shared" si="18"/>
        <v>0.14343698414796333</v>
      </c>
      <c r="H299" s="13">
        <f>HLOOKUP(E299,ROCs!$B$1:$I$17,MATCH(VLOOKUP(C299,HROC,2,0),ROCs!$A$2:$A$17,0)+1,0)</f>
        <v>0.44607782879065094</v>
      </c>
      <c r="I299" s="24">
        <v>71.796734999999998</v>
      </c>
      <c r="J299" s="24">
        <f>VLOOKUP(B299,Summary!$A$32:$C$37,3,0)*H299*I299/12+VLOOKUP(B299,Summary!$A$32:$D$37,4,0)*I299</f>
        <v>149.77677500146976</v>
      </c>
      <c r="K299" s="6">
        <f t="shared" si="19"/>
        <v>401.84339817370875</v>
      </c>
      <c r="L299" s="27">
        <f>2.721*J299*G299+VLOOKUP(B299,Summary!$A$32:$B$37,2,0)*I299</f>
        <v>82.298937399850189</v>
      </c>
    </row>
    <row r="300" spans="1:12">
      <c r="A300" s="5" t="s">
        <v>613</v>
      </c>
      <c r="B300" s="5" t="s">
        <v>596</v>
      </c>
      <c r="C300" s="11">
        <v>6250</v>
      </c>
      <c r="D300" s="5" t="str">
        <f t="shared" si="16"/>
        <v>Hydric Pine Flatwoods</v>
      </c>
      <c r="E300" s="11" t="s">
        <v>2</v>
      </c>
      <c r="F300" s="12">
        <f t="shared" si="17"/>
        <v>0.60724136328827061</v>
      </c>
      <c r="G300" s="13">
        <f t="shared" si="18"/>
        <v>3.2599314579082571E-2</v>
      </c>
      <c r="H300" s="13">
        <f>HLOOKUP(E300,ROCs!$B$1:$I$17,MATCH(VLOOKUP(C300,HROC,2,0),ROCs!$A$2:$A$17,0)+1,0)</f>
        <v>2.5884593546846281E-2</v>
      </c>
      <c r="I300" s="24">
        <v>4.7295999999999998E-2</v>
      </c>
      <c r="J300" s="24">
        <f>VLOOKUP(B300,Summary!$A$32:$C$37,3,0)*H300*I300/12+VLOOKUP(B300,Summary!$A$32:$D$37,4,0)*I300</f>
        <v>9.4002891450352052E-3</v>
      </c>
      <c r="K300" s="6">
        <f t="shared" si="19"/>
        <v>1.5532133000795235E-2</v>
      </c>
      <c r="L300" s="27">
        <f>2.721*J300*G300+VLOOKUP(B300,Summary!$A$32:$B$37,2,0)*I300</f>
        <v>1.6539884072133814E-2</v>
      </c>
    </row>
    <row r="301" spans="1:12">
      <c r="A301" s="5" t="s">
        <v>618</v>
      </c>
      <c r="B301" s="5" t="s">
        <v>596</v>
      </c>
      <c r="C301" s="11">
        <v>4240</v>
      </c>
      <c r="D301" s="5" t="str">
        <f t="shared" si="16"/>
        <v>Melaleuca</v>
      </c>
      <c r="E301" s="11" t="s">
        <v>3</v>
      </c>
      <c r="F301" s="12">
        <f t="shared" si="17"/>
        <v>0.69141343344704065</v>
      </c>
      <c r="G301" s="13">
        <f t="shared" si="18"/>
        <v>3.5859246036990831E-2</v>
      </c>
      <c r="H301" s="13">
        <f>HLOOKUP(E301,ROCs!$B$1:$I$17,MATCH(VLOOKUP(C301,HROC,2,0),ROCs!$A$2:$A$17,0)+1,0)</f>
        <v>0.26229721460804234</v>
      </c>
      <c r="I301" s="24">
        <v>2.297E-3</v>
      </c>
      <c r="J301" s="24">
        <f>VLOOKUP(B301,Summary!$A$32:$C$37,3,0)*H301*I301/12+VLOOKUP(B301,Summary!$A$32:$D$37,4,0)*I301</f>
        <v>2.8956926334480233E-3</v>
      </c>
      <c r="K301" s="6">
        <f t="shared" si="19"/>
        <v>5.4477706584328137E-3</v>
      </c>
      <c r="L301" s="27">
        <f>2.721*J301*G301+VLOOKUP(B301,Summary!$A$32:$B$37,2,0)*I301</f>
        <v>1.0453290578631516E-3</v>
      </c>
    </row>
    <row r="302" spans="1:12">
      <c r="A302" s="5" t="s">
        <v>618</v>
      </c>
      <c r="B302" s="5" t="s">
        <v>596</v>
      </c>
      <c r="C302" s="11">
        <v>5300</v>
      </c>
      <c r="D302" s="5" t="str">
        <f t="shared" si="16"/>
        <v>Reservoirs</v>
      </c>
      <c r="E302" s="11" t="s">
        <v>3</v>
      </c>
      <c r="F302" s="12">
        <f t="shared" si="17"/>
        <v>0.50503242095262102</v>
      </c>
      <c r="G302" s="13">
        <f t="shared" si="18"/>
        <v>6.8458560616073402E-2</v>
      </c>
      <c r="H302" s="13">
        <f>HLOOKUP(E302,ROCs!$B$1:$I$17,MATCH(VLOOKUP(C302,HROC,2,0),ROCs!$A$2:$A$17,0)+1,0)</f>
        <v>5.2632006878587441E-2</v>
      </c>
      <c r="I302" s="24">
        <v>4.2070309999999997</v>
      </c>
      <c r="J302" s="24">
        <f>VLOOKUP(B302,Summary!$A$32:$C$37,3,0)*H302*I302/12+VLOOKUP(B302,Summary!$A$32:$D$37,4,0)*I302</f>
        <v>1.3416006750418241</v>
      </c>
      <c r="K302" s="6">
        <f t="shared" si="19"/>
        <v>1.8436185481179452</v>
      </c>
      <c r="L302" s="27">
        <f>2.721*J302*G302+VLOOKUP(B302,Summary!$A$32:$B$37,2,0)*I302</f>
        <v>1.6469782539193247</v>
      </c>
    </row>
    <row r="303" spans="1:12">
      <c r="A303" s="5" t="s">
        <v>618</v>
      </c>
      <c r="B303" s="5" t="s">
        <v>596</v>
      </c>
      <c r="C303" s="11">
        <v>8140</v>
      </c>
      <c r="D303" s="5" t="str">
        <f t="shared" si="16"/>
        <v>Roads and Highways</v>
      </c>
      <c r="E303" s="11" t="s">
        <v>3</v>
      </c>
      <c r="F303" s="12">
        <f t="shared" si="17"/>
        <v>0.98601567900273634</v>
      </c>
      <c r="G303" s="13">
        <f t="shared" si="18"/>
        <v>0.14343698414796333</v>
      </c>
      <c r="H303" s="13">
        <f>HLOOKUP(E303,ROCs!$B$1:$I$17,MATCH(VLOOKUP(C303,HROC,2,0),ROCs!$A$2:$A$17,0)+1,0)</f>
        <v>0.44607782879065094</v>
      </c>
      <c r="I303" s="24">
        <v>5.0242529999999999</v>
      </c>
      <c r="J303" s="24">
        <f>VLOOKUP(B303,Summary!$A$32:$C$37,3,0)*H303*I303/12+VLOOKUP(B303,Summary!$A$32:$D$37,4,0)*I303</f>
        <v>10.481206577589628</v>
      </c>
      <c r="K303" s="6">
        <f t="shared" si="19"/>
        <v>28.120539169426728</v>
      </c>
      <c r="L303" s="27">
        <f>2.721*J303*G303+VLOOKUP(B303,Summary!$A$32:$B$37,2,0)*I303</f>
        <v>5.7591850538608682</v>
      </c>
    </row>
    <row r="304" spans="1:12">
      <c r="A304" s="5" t="s">
        <v>618</v>
      </c>
      <c r="B304" s="5" t="s">
        <v>596</v>
      </c>
      <c r="C304" s="11">
        <v>8200</v>
      </c>
      <c r="D304" s="5" t="str">
        <f t="shared" si="16"/>
        <v>Communications</v>
      </c>
      <c r="E304" s="11" t="s">
        <v>3</v>
      </c>
      <c r="F304" s="12">
        <f t="shared" si="17"/>
        <v>0.72147488707517293</v>
      </c>
      <c r="G304" s="13">
        <f t="shared" si="18"/>
        <v>0.16951643581122938</v>
      </c>
      <c r="H304" s="13">
        <f>HLOOKUP(E304,ROCs!$B$1:$I$17,MATCH(VLOOKUP(C304,HROC,2,0),ROCs!$A$2:$A$17,0)+1,0)</f>
        <v>0.43140989244743805</v>
      </c>
      <c r="I304" s="24">
        <v>0.113737</v>
      </c>
      <c r="J304" s="24">
        <f>VLOOKUP(B304,Summary!$A$32:$C$37,3,0)*H304*I304/12+VLOOKUP(B304,Summary!$A$32:$D$37,4,0)*I304</f>
        <v>0.22977591058719915</v>
      </c>
      <c r="K304" s="6">
        <f t="shared" si="19"/>
        <v>0.45108071121944865</v>
      </c>
      <c r="L304" s="27">
        <f>2.721*J304*G304+VLOOKUP(B304,Summary!$A$32:$B$37,2,0)*I304</f>
        <v>0.14375488466692579</v>
      </c>
    </row>
    <row r="305" spans="1:12">
      <c r="A305" s="5" t="s">
        <v>618</v>
      </c>
      <c r="B305" s="5" t="s">
        <v>596</v>
      </c>
      <c r="C305" s="11">
        <v>1550</v>
      </c>
      <c r="D305" s="5" t="str">
        <f t="shared" si="16"/>
        <v>Other Light Industrial</v>
      </c>
      <c r="E305" s="11" t="s">
        <v>4</v>
      </c>
      <c r="F305" s="12">
        <f t="shared" si="17"/>
        <v>0.72147488707517293</v>
      </c>
      <c r="G305" s="13">
        <f t="shared" si="18"/>
        <v>0.16951643581122938</v>
      </c>
      <c r="H305" s="13">
        <f>HLOOKUP(E305,ROCs!$B$1:$I$17,MATCH(VLOOKUP(C305,HROC,2,0),ROCs!$A$2:$A$17,0)+1,0)</f>
        <v>0.34081381503347608</v>
      </c>
      <c r="I305" s="24">
        <v>0.36824000000000001</v>
      </c>
      <c r="J305" s="24">
        <f>VLOOKUP(B305,Summary!$A$32:$C$37,3,0)*H305*I305/12+VLOOKUP(B305,Summary!$A$32:$D$37,4,0)*I305</f>
        <v>0.59408582991054015</v>
      </c>
      <c r="K305" s="6">
        <f t="shared" si="19"/>
        <v>1.166269597176703</v>
      </c>
      <c r="L305" s="27">
        <f>2.721*J305*G305+VLOOKUP(B305,Summary!$A$32:$B$37,2,0)*I305</f>
        <v>0.3963097133014909</v>
      </c>
    </row>
    <row r="306" spans="1:12">
      <c r="A306" s="5" t="s">
        <v>618</v>
      </c>
      <c r="B306" s="5" t="s">
        <v>596</v>
      </c>
      <c r="C306" s="11">
        <v>1820</v>
      </c>
      <c r="D306" s="5" t="str">
        <f t="shared" si="16"/>
        <v>Golf Courses</v>
      </c>
      <c r="E306" s="11" t="s">
        <v>4</v>
      </c>
      <c r="F306" s="12">
        <f t="shared" si="17"/>
        <v>2.0141173930848577</v>
      </c>
      <c r="G306" s="13">
        <f t="shared" si="18"/>
        <v>0.28687396829592665</v>
      </c>
      <c r="H306" s="13">
        <f>HLOOKUP(E306,ROCs!$B$1:$I$17,MATCH(VLOOKUP(C306,HROC,2,0),ROCs!$A$2:$A$17,0)+1,0)</f>
        <v>0.28904462793978353</v>
      </c>
      <c r="I306" s="24">
        <v>1.4680299999999999</v>
      </c>
      <c r="J306" s="24">
        <f>VLOOKUP(B306,Summary!$A$32:$C$37,3,0)*H306*I306/12+VLOOKUP(B306,Summary!$A$32:$D$37,4,0)*I306</f>
        <v>2.0270287777882006</v>
      </c>
      <c r="K306" s="6">
        <f t="shared" si="19"/>
        <v>11.108955729862402</v>
      </c>
      <c r="L306" s="27">
        <f>2.721*J306*G306+VLOOKUP(B306,Summary!$A$32:$B$37,2,0)*I306</f>
        <v>2.0697696791613582</v>
      </c>
    </row>
    <row r="307" spans="1:12">
      <c r="A307" s="5" t="s">
        <v>618</v>
      </c>
      <c r="B307" s="5" t="s">
        <v>596</v>
      </c>
      <c r="C307" s="11">
        <v>2110</v>
      </c>
      <c r="D307" s="5" t="str">
        <f t="shared" si="16"/>
        <v>Improved Pastures</v>
      </c>
      <c r="E307" s="11" t="s">
        <v>4</v>
      </c>
      <c r="F307" s="12">
        <f t="shared" si="17"/>
        <v>2.0141173930848577</v>
      </c>
      <c r="G307" s="13">
        <f t="shared" si="18"/>
        <v>0.28687396829592665</v>
      </c>
      <c r="H307" s="13">
        <f>HLOOKUP(E307,ROCs!$B$1:$I$17,MATCH(VLOOKUP(C307,HROC,2,0),ROCs!$A$2:$A$17,0)+1,0)</f>
        <v>0.31492922148662977</v>
      </c>
      <c r="I307" s="24">
        <v>1.726213</v>
      </c>
      <c r="J307" s="24">
        <f>VLOOKUP(B307,Summary!$A$32:$C$37,3,0)*H307*I307/12+VLOOKUP(B307,Summary!$A$32:$D$37,4,0)*I307</f>
        <v>2.5842212033394758</v>
      </c>
      <c r="K307" s="6">
        <f t="shared" si="19"/>
        <v>14.162600580044462</v>
      </c>
      <c r="L307" s="27">
        <f>2.721*J307*G307+VLOOKUP(B307,Summary!$A$32:$B$37,2,0)*I307</f>
        <v>2.5904426036652723</v>
      </c>
    </row>
    <row r="308" spans="1:12">
      <c r="A308" s="5" t="s">
        <v>618</v>
      </c>
      <c r="B308" s="5" t="s">
        <v>596</v>
      </c>
      <c r="C308" s="11">
        <v>2130</v>
      </c>
      <c r="D308" s="5" t="str">
        <f t="shared" si="16"/>
        <v>Woodland Pastures</v>
      </c>
      <c r="E308" s="11" t="s">
        <v>4</v>
      </c>
      <c r="F308" s="12">
        <f t="shared" si="17"/>
        <v>1.022089423356495</v>
      </c>
      <c r="G308" s="13">
        <f t="shared" si="18"/>
        <v>0.19559588747449544</v>
      </c>
      <c r="H308" s="13">
        <f>HLOOKUP(E308,ROCs!$B$1:$I$17,MATCH(VLOOKUP(C308,HROC,2,0),ROCs!$A$2:$A$17,0)+1,0)</f>
        <v>0.26229721460804234</v>
      </c>
      <c r="I308" s="24">
        <v>0.54504600000000003</v>
      </c>
      <c r="J308" s="24">
        <f>VLOOKUP(B308,Summary!$A$32:$C$37,3,0)*H308*I308/12+VLOOKUP(B308,Summary!$A$32:$D$37,4,0)*I308</f>
        <v>0.68710739533753218</v>
      </c>
      <c r="K308" s="6">
        <f t="shared" si="19"/>
        <v>1.9109180332393831</v>
      </c>
      <c r="L308" s="27">
        <f>2.721*J308*G308+VLOOKUP(B308,Summary!$A$32:$B$37,2,0)*I308</f>
        <v>0.54668867262225629</v>
      </c>
    </row>
    <row r="309" spans="1:12">
      <c r="A309" s="5" t="s">
        <v>618</v>
      </c>
      <c r="B309" s="5" t="s">
        <v>596</v>
      </c>
      <c r="C309" s="11">
        <v>3200</v>
      </c>
      <c r="D309" s="5" t="str">
        <f t="shared" si="16"/>
        <v>Shrub and Brushland</v>
      </c>
      <c r="E309" s="11" t="s">
        <v>4</v>
      </c>
      <c r="F309" s="12">
        <f t="shared" si="17"/>
        <v>0.69141343344704065</v>
      </c>
      <c r="G309" s="13">
        <f t="shared" si="18"/>
        <v>3.5859246036990831E-2</v>
      </c>
      <c r="H309" s="13">
        <f>HLOOKUP(E309,ROCs!$B$1:$I$17,MATCH(VLOOKUP(C309,HROC,2,0),ROCs!$A$2:$A$17,0)+1,0)</f>
        <v>0.26229721460804234</v>
      </c>
      <c r="I309" s="24">
        <v>0.935917</v>
      </c>
      <c r="J309" s="24">
        <f>VLOOKUP(B309,Summary!$A$32:$C$37,3,0)*H309*I309/12+VLOOKUP(B309,Summary!$A$32:$D$37,4,0)*I309</f>
        <v>1.1798554472872327</v>
      </c>
      <c r="K309" s="6">
        <f t="shared" si="19"/>
        <v>2.2197044716275416</v>
      </c>
      <c r="L309" s="27">
        <f>2.721*J309*G309+VLOOKUP(B309,Summary!$A$32:$B$37,2,0)*I309</f>
        <v>0.42592130424384295</v>
      </c>
    </row>
    <row r="310" spans="1:12">
      <c r="A310" s="5" t="s">
        <v>618</v>
      </c>
      <c r="B310" s="5" t="s">
        <v>596</v>
      </c>
      <c r="C310" s="11">
        <v>4110</v>
      </c>
      <c r="D310" s="5" t="str">
        <f t="shared" si="16"/>
        <v>Pine Flatwoods</v>
      </c>
      <c r="E310" s="11" t="s">
        <v>4</v>
      </c>
      <c r="F310" s="12">
        <f t="shared" si="17"/>
        <v>0.69141343344704065</v>
      </c>
      <c r="G310" s="13">
        <f t="shared" si="18"/>
        <v>3.5859246036990831E-2</v>
      </c>
      <c r="H310" s="13">
        <f>HLOOKUP(E310,ROCs!$B$1:$I$17,MATCH(VLOOKUP(C310,HROC,2,0),ROCs!$A$2:$A$17,0)+1,0)</f>
        <v>0.26229721460804234</v>
      </c>
      <c r="I310" s="24">
        <v>2.5832449999999998</v>
      </c>
      <c r="J310" s="24">
        <f>VLOOKUP(B310,Summary!$A$32:$C$37,3,0)*H310*I310/12+VLOOKUP(B310,Summary!$A$32:$D$37,4,0)*I310</f>
        <v>3.2565448484507789</v>
      </c>
      <c r="K310" s="6">
        <f t="shared" si="19"/>
        <v>6.126654904024063</v>
      </c>
      <c r="L310" s="27">
        <f>2.721*J310*G310+VLOOKUP(B310,Summary!$A$32:$B$37,2,0)*I310</f>
        <v>1.1755947157508475</v>
      </c>
    </row>
    <row r="311" spans="1:12">
      <c r="A311" s="5" t="s">
        <v>618</v>
      </c>
      <c r="B311" s="5" t="s">
        <v>596</v>
      </c>
      <c r="C311" s="11">
        <v>4240</v>
      </c>
      <c r="D311" s="5" t="str">
        <f t="shared" si="16"/>
        <v>Melaleuca</v>
      </c>
      <c r="E311" s="11" t="s">
        <v>4</v>
      </c>
      <c r="F311" s="12">
        <f t="shared" si="17"/>
        <v>0.69141343344704065</v>
      </c>
      <c r="G311" s="13">
        <f t="shared" si="18"/>
        <v>3.5859246036990831E-2</v>
      </c>
      <c r="H311" s="13">
        <f>HLOOKUP(E311,ROCs!$B$1:$I$17,MATCH(VLOOKUP(C311,HROC,2,0),ROCs!$A$2:$A$17,0)+1,0)</f>
        <v>0.26229721460804234</v>
      </c>
      <c r="I311" s="24">
        <v>7.5775999999999996E-2</v>
      </c>
      <c r="J311" s="24">
        <f>VLOOKUP(B311,Summary!$A$32:$C$37,3,0)*H311*I311/12+VLOOKUP(B311,Summary!$A$32:$D$37,4,0)*I311</f>
        <v>9.5526340875993654E-2</v>
      </c>
      <c r="K311" s="6">
        <f t="shared" si="19"/>
        <v>0.17971713949212231</v>
      </c>
      <c r="L311" s="27">
        <f>2.721*J311*G311+VLOOKUP(B311,Summary!$A$32:$B$37,2,0)*I311</f>
        <v>3.4484481797404515E-2</v>
      </c>
    </row>
    <row r="312" spans="1:12">
      <c r="A312" s="5" t="s">
        <v>618</v>
      </c>
      <c r="B312" s="5" t="s">
        <v>596</v>
      </c>
      <c r="C312" s="11">
        <v>5300</v>
      </c>
      <c r="D312" s="5" t="str">
        <f t="shared" si="16"/>
        <v>Reservoirs</v>
      </c>
      <c r="E312" s="11" t="s">
        <v>4</v>
      </c>
      <c r="F312" s="12">
        <f t="shared" si="17"/>
        <v>0.50503242095262102</v>
      </c>
      <c r="G312" s="13">
        <f t="shared" si="18"/>
        <v>6.8458560616073402E-2</v>
      </c>
      <c r="H312" s="13">
        <f>HLOOKUP(E312,ROCs!$B$1:$I$17,MATCH(VLOOKUP(C312,HROC,2,0),ROCs!$A$2:$A$17,0)+1,0)</f>
        <v>5.2632006878587441E-2</v>
      </c>
      <c r="I312" s="24">
        <v>0.201072</v>
      </c>
      <c r="J312" s="24">
        <f>VLOOKUP(B312,Summary!$A$32:$C$37,3,0)*H312*I312/12+VLOOKUP(B312,Summary!$A$32:$D$37,4,0)*I312</f>
        <v>6.4120832704111203E-2</v>
      </c>
      <c r="K312" s="6">
        <f t="shared" si="19"/>
        <v>8.8114413396804411E-2</v>
      </c>
      <c r="L312" s="27">
        <f>2.721*J312*G312+VLOOKUP(B312,Summary!$A$32:$B$37,2,0)*I312</f>
        <v>7.8716132938422959E-2</v>
      </c>
    </row>
    <row r="313" spans="1:12">
      <c r="A313" s="5" t="s">
        <v>618</v>
      </c>
      <c r="B313" s="5" t="s">
        <v>596</v>
      </c>
      <c r="C313" s="11">
        <v>6170</v>
      </c>
      <c r="D313" s="5" t="str">
        <f t="shared" si="16"/>
        <v>Mixed Wetland Hardwoods</v>
      </c>
      <c r="E313" s="11" t="s">
        <v>4</v>
      </c>
      <c r="F313" s="12">
        <f t="shared" si="17"/>
        <v>0.60724136328827061</v>
      </c>
      <c r="G313" s="13">
        <f t="shared" si="18"/>
        <v>3.2599314579082571E-2</v>
      </c>
      <c r="H313" s="13">
        <f>HLOOKUP(E313,ROCs!$B$1:$I$17,MATCH(VLOOKUP(C313,HROC,2,0),ROCs!$A$2:$A$17,0)+1,0)</f>
        <v>2.5884593546846281E-2</v>
      </c>
      <c r="I313" s="24">
        <v>0.14816699999999999</v>
      </c>
      <c r="J313" s="24">
        <f>VLOOKUP(B313,Summary!$A$32:$C$37,3,0)*H313*I313/12+VLOOKUP(B313,Summary!$A$32:$D$37,4,0)*I313</f>
        <v>2.9448846451125499E-2</v>
      </c>
      <c r="K313" s="6">
        <f t="shared" si="19"/>
        <v>4.8658439409861885E-2</v>
      </c>
      <c r="L313" s="27">
        <f>2.721*J313*G313+VLOOKUP(B313,Summary!$A$32:$B$37,2,0)*I313</f>
        <v>5.1815481294736357E-2</v>
      </c>
    </row>
    <row r="314" spans="1:12">
      <c r="A314" s="5" t="s">
        <v>618</v>
      </c>
      <c r="B314" s="5" t="s">
        <v>596</v>
      </c>
      <c r="C314" s="11">
        <v>6410</v>
      </c>
      <c r="D314" s="5" t="str">
        <f t="shared" si="16"/>
        <v>Freshwater Marshes</v>
      </c>
      <c r="E314" s="11" t="s">
        <v>4</v>
      </c>
      <c r="F314" s="12">
        <f t="shared" si="17"/>
        <v>0.60724136328827061</v>
      </c>
      <c r="G314" s="13">
        <f t="shared" si="18"/>
        <v>3.2599314579082571E-2</v>
      </c>
      <c r="H314" s="13">
        <f>HLOOKUP(E314,ROCs!$B$1:$I$17,MATCH(VLOOKUP(C314,HROC,2,0),ROCs!$A$2:$A$17,0)+1,0)</f>
        <v>2.5884593546846281E-2</v>
      </c>
      <c r="I314" s="24">
        <v>2.1429680000000002</v>
      </c>
      <c r="J314" s="24">
        <f>VLOOKUP(B314,Summary!$A$32:$C$37,3,0)*H314*I314/12+VLOOKUP(B314,Summary!$A$32:$D$37,4,0)*I314</f>
        <v>0.42592436630069797</v>
      </c>
      <c r="K314" s="6">
        <f t="shared" si="19"/>
        <v>0.70375642744519984</v>
      </c>
      <c r="L314" s="27">
        <f>2.721*J314*G314+VLOOKUP(B314,Summary!$A$32:$B$37,2,0)*I314</f>
        <v>0.74941733529880872</v>
      </c>
    </row>
    <row r="315" spans="1:12">
      <c r="A315" s="5" t="s">
        <v>618</v>
      </c>
      <c r="B315" s="5" t="s">
        <v>596</v>
      </c>
      <c r="C315" s="11">
        <v>7430</v>
      </c>
      <c r="D315" s="5" t="str">
        <f t="shared" si="16"/>
        <v>Spoil Areas</v>
      </c>
      <c r="E315" s="11" t="s">
        <v>4</v>
      </c>
      <c r="F315" s="12">
        <f t="shared" si="17"/>
        <v>0.70945030562392009</v>
      </c>
      <c r="G315" s="13">
        <f t="shared" si="18"/>
        <v>9.7797943737247719E-2</v>
      </c>
      <c r="H315" s="13">
        <f>HLOOKUP(E315,ROCs!$B$1:$I$17,MATCH(VLOOKUP(C315,HROC,2,0),ROCs!$A$2:$A$17,0)+1,0)</f>
        <v>0.26229721460804234</v>
      </c>
      <c r="I315" s="24">
        <v>7.8689999999999996E-2</v>
      </c>
      <c r="J315" s="24">
        <f>VLOOKUP(B315,Summary!$A$32:$C$37,3,0)*H315*I315/12+VLOOKUP(B315,Summary!$A$32:$D$37,4,0)*I315</f>
        <v>9.9199849075326474E-2</v>
      </c>
      <c r="K315" s="6">
        <f t="shared" si="19"/>
        <v>0.19149680538784131</v>
      </c>
      <c r="L315" s="27">
        <f>2.721*J315*G315+VLOOKUP(B315,Summary!$A$32:$B$37,2,0)*I315</f>
        <v>5.2529264032355853E-2</v>
      </c>
    </row>
    <row r="316" spans="1:12">
      <c r="A316" s="5" t="s">
        <v>618</v>
      </c>
      <c r="B316" s="5" t="s">
        <v>596</v>
      </c>
      <c r="C316" s="11">
        <v>8140</v>
      </c>
      <c r="D316" s="5" t="str">
        <f t="shared" si="16"/>
        <v>Roads and Highways</v>
      </c>
      <c r="E316" s="11" t="s">
        <v>4</v>
      </c>
      <c r="F316" s="12">
        <f t="shared" si="17"/>
        <v>0.98601567900273634</v>
      </c>
      <c r="G316" s="13">
        <f t="shared" si="18"/>
        <v>0.14343698414796333</v>
      </c>
      <c r="H316" s="13">
        <f>HLOOKUP(E316,ROCs!$B$1:$I$17,MATCH(VLOOKUP(C316,HROC,2,0),ROCs!$A$2:$A$17,0)+1,0)</f>
        <v>0.44607782879065094</v>
      </c>
      <c r="I316" s="24">
        <v>34.858885999999998</v>
      </c>
      <c r="J316" s="24">
        <f>VLOOKUP(B316,Summary!$A$32:$C$37,3,0)*H316*I316/12+VLOOKUP(B316,Summary!$A$32:$D$37,4,0)*I316</f>
        <v>72.719901890021674</v>
      </c>
      <c r="K316" s="6">
        <f t="shared" si="19"/>
        <v>195.10376351779681</v>
      </c>
      <c r="L316" s="27">
        <f>2.721*J316*G316+VLOOKUP(B316,Summary!$A$32:$B$37,2,0)*I316</f>
        <v>39.957935089144577</v>
      </c>
    </row>
    <row r="317" spans="1:12">
      <c r="A317" s="5" t="s">
        <v>618</v>
      </c>
      <c r="B317" s="5" t="s">
        <v>596</v>
      </c>
      <c r="C317" s="11">
        <v>8200</v>
      </c>
      <c r="D317" s="5" t="str">
        <f t="shared" si="16"/>
        <v>Communications</v>
      </c>
      <c r="E317" s="11" t="s">
        <v>4</v>
      </c>
      <c r="F317" s="12">
        <f t="shared" si="17"/>
        <v>0.72147488707517293</v>
      </c>
      <c r="G317" s="13">
        <f t="shared" si="18"/>
        <v>0.16951643581122938</v>
      </c>
      <c r="H317" s="13">
        <f>HLOOKUP(E317,ROCs!$B$1:$I$17,MATCH(VLOOKUP(C317,HROC,2,0),ROCs!$A$2:$A$17,0)+1,0)</f>
        <v>0.43140989244743805</v>
      </c>
      <c r="I317" s="24">
        <v>2.3766340000000001</v>
      </c>
      <c r="J317" s="24">
        <f>VLOOKUP(B317,Summary!$A$32:$C$37,3,0)*H317*I317/12+VLOOKUP(B317,Summary!$A$32:$D$37,4,0)*I317</f>
        <v>4.8013684331615698</v>
      </c>
      <c r="K317" s="6">
        <f t="shared" si="19"/>
        <v>9.4257256216387209</v>
      </c>
      <c r="L317" s="27">
        <f>2.721*J317*G317+VLOOKUP(B317,Summary!$A$32:$B$37,2,0)*I317</f>
        <v>3.0038839301677953</v>
      </c>
    </row>
    <row r="318" spans="1:12">
      <c r="A318" s="5" t="s">
        <v>618</v>
      </c>
      <c r="B318" s="5" t="s">
        <v>596</v>
      </c>
      <c r="C318" s="11">
        <v>8340</v>
      </c>
      <c r="D318" s="5" t="str">
        <f t="shared" si="16"/>
        <v>Sewage Treatment</v>
      </c>
      <c r="E318" s="11" t="s">
        <v>4</v>
      </c>
      <c r="F318" s="12">
        <f t="shared" si="17"/>
        <v>0.72147488707517293</v>
      </c>
      <c r="G318" s="13">
        <f t="shared" si="18"/>
        <v>0.16951643581122938</v>
      </c>
      <c r="H318" s="13">
        <f>HLOOKUP(E318,ROCs!$B$1:$I$17,MATCH(VLOOKUP(C318,HROC,2,0),ROCs!$A$2:$A$17,0)+1,0)</f>
        <v>0.43140989244743805</v>
      </c>
      <c r="I318" s="24">
        <v>0.477381</v>
      </c>
      <c r="J318" s="24">
        <f>VLOOKUP(B318,Summary!$A$32:$C$37,3,0)*H318*I318/12+VLOOKUP(B318,Summary!$A$32:$D$37,4,0)*I318</f>
        <v>0.96442366135934388</v>
      </c>
      <c r="K318" s="6">
        <f t="shared" si="19"/>
        <v>1.893292077359624</v>
      </c>
      <c r="L318" s="27">
        <f>2.721*J318*G318+VLOOKUP(B318,Summary!$A$32:$B$37,2,0)*I318</f>
        <v>0.60337313800418235</v>
      </c>
    </row>
    <row r="319" spans="1:12">
      <c r="A319" s="5" t="s">
        <v>618</v>
      </c>
      <c r="B319" s="5" t="s">
        <v>596</v>
      </c>
      <c r="C319" s="11">
        <v>1820</v>
      </c>
      <c r="D319" s="5" t="str">
        <f t="shared" si="16"/>
        <v>Golf Courses</v>
      </c>
      <c r="E319" s="11" t="s">
        <v>591</v>
      </c>
      <c r="F319" s="12">
        <f t="shared" si="17"/>
        <v>2.0141173930848577</v>
      </c>
      <c r="G319" s="13">
        <f t="shared" si="18"/>
        <v>0.28687396829592665</v>
      </c>
      <c r="H319" s="13">
        <f>HLOOKUP(E319,ROCs!$B$1:$I$17,MATCH(VLOOKUP(C319,HROC,2,0),ROCs!$A$2:$A$17,0)+1,0)</f>
        <v>0.28904462793978353</v>
      </c>
      <c r="I319" s="24">
        <v>4.7295999999999998E-2</v>
      </c>
      <c r="J319" s="24">
        <f>VLOOKUP(B319,Summary!$A$32:$C$37,3,0)*H319*I319/12+VLOOKUP(B319,Summary!$A$32:$D$37,4,0)*I319</f>
        <v>6.530544544339742E-2</v>
      </c>
      <c r="K319" s="6">
        <f t="shared" si="19"/>
        <v>0.35790084003703748</v>
      </c>
      <c r="L319" s="27">
        <f>2.721*J319*G319+VLOOKUP(B319,Summary!$A$32:$B$37,2,0)*I319</f>
        <v>6.6682442964800165E-2</v>
      </c>
    </row>
    <row r="320" spans="1:12">
      <c r="A320" s="5" t="s">
        <v>618</v>
      </c>
      <c r="B320" s="5" t="s">
        <v>596</v>
      </c>
      <c r="C320" s="11">
        <v>2110</v>
      </c>
      <c r="D320" s="5" t="str">
        <f t="shared" si="16"/>
        <v>Improved Pastures</v>
      </c>
      <c r="E320" s="11" t="s">
        <v>591</v>
      </c>
      <c r="F320" s="12">
        <f t="shared" si="17"/>
        <v>2.0141173930848577</v>
      </c>
      <c r="G320" s="13">
        <f t="shared" si="18"/>
        <v>0.28687396829592665</v>
      </c>
      <c r="H320" s="13">
        <f>HLOOKUP(E320,ROCs!$B$1:$I$17,MATCH(VLOOKUP(C320,HROC,2,0),ROCs!$A$2:$A$17,0)+1,0)</f>
        <v>0.31492922148662977</v>
      </c>
      <c r="I320" s="24">
        <v>9.3925999999999996E-2</v>
      </c>
      <c r="J320" s="24">
        <f>VLOOKUP(B320,Summary!$A$32:$C$37,3,0)*H320*I320/12+VLOOKUP(B320,Summary!$A$32:$D$37,4,0)*I320</f>
        <v>0.14061159355471403</v>
      </c>
      <c r="K320" s="6">
        <f t="shared" si="19"/>
        <v>0.7706096652506127</v>
      </c>
      <c r="L320" s="27">
        <f>2.721*J320*G320+VLOOKUP(B320,Summary!$A$32:$B$37,2,0)*I320</f>
        <v>0.14095010986006032</v>
      </c>
    </row>
    <row r="321" spans="1:12">
      <c r="A321" s="5" t="s">
        <v>618</v>
      </c>
      <c r="B321" s="5" t="s">
        <v>596</v>
      </c>
      <c r="C321" s="11">
        <v>4110</v>
      </c>
      <c r="D321" s="5" t="str">
        <f t="shared" si="16"/>
        <v>Pine Flatwoods</v>
      </c>
      <c r="E321" s="11" t="s">
        <v>591</v>
      </c>
      <c r="F321" s="12">
        <f t="shared" si="17"/>
        <v>0.69141343344704065</v>
      </c>
      <c r="G321" s="13">
        <f t="shared" si="18"/>
        <v>3.5859246036990831E-2</v>
      </c>
      <c r="H321" s="13">
        <f>HLOOKUP(E321,ROCs!$B$1:$I$17,MATCH(VLOOKUP(C321,HROC,2,0),ROCs!$A$2:$A$17,0)+1,0)</f>
        <v>0.26229721460804234</v>
      </c>
      <c r="I321" s="24">
        <v>0.74726599999999999</v>
      </c>
      <c r="J321" s="24">
        <f>VLOOKUP(B321,Summary!$A$32:$C$37,3,0)*H321*I321/12+VLOOKUP(B321,Summary!$A$32:$D$37,4,0)*I321</f>
        <v>0.94203424093433641</v>
      </c>
      <c r="K321" s="6">
        <f t="shared" si="19"/>
        <v>1.7722828858704638</v>
      </c>
      <c r="L321" s="27">
        <f>2.721*J321*G321+VLOOKUP(B321,Summary!$A$32:$B$37,2,0)*I321</f>
        <v>0.34006916140756022</v>
      </c>
    </row>
    <row r="322" spans="1:12">
      <c r="A322" s="5" t="s">
        <v>618</v>
      </c>
      <c r="B322" s="5" t="s">
        <v>596</v>
      </c>
      <c r="C322" s="11">
        <v>6170</v>
      </c>
      <c r="D322" s="5" t="str">
        <f t="shared" ref="D322:D385" si="20">VLOOKUP(C322,FLUCCS,2,0)</f>
        <v>Mixed Wetland Hardwoods</v>
      </c>
      <c r="E322" s="11" t="s">
        <v>591</v>
      </c>
      <c r="F322" s="12">
        <f t="shared" ref="F322:F385" si="21">VLOOKUP(VLOOKUP(C322,HEMC,2,0),EMCN,2,0)</f>
        <v>0.60724136328827061</v>
      </c>
      <c r="G322" s="13">
        <f t="shared" ref="G322:G385" si="22">VLOOKUP(VLOOKUP(C322,HEMC,2,0),EMCP,3,0)</f>
        <v>3.2599314579082571E-2</v>
      </c>
      <c r="H322" s="13">
        <f>HLOOKUP(E322,ROCs!$B$1:$I$17,MATCH(VLOOKUP(C322,HROC,2,0),ROCs!$A$2:$A$17,0)+1,0)</f>
        <v>2.5884593546846281E-2</v>
      </c>
      <c r="I322" s="24">
        <v>0.396061</v>
      </c>
      <c r="J322" s="24">
        <f>VLOOKUP(B322,Summary!$A$32:$C$37,3,0)*H322*I322/12+VLOOKUP(B322,Summary!$A$32:$D$37,4,0)*I322</f>
        <v>7.871887514952193E-2</v>
      </c>
      <c r="K322" s="6">
        <f t="shared" ref="K322:K385" si="23">2.721*J322*F322</f>
        <v>0.13006749256655875</v>
      </c>
      <c r="L322" s="27">
        <f>2.721*J322*G322+VLOOKUP(B322,Summary!$A$32:$B$37,2,0)*I322</f>
        <v>0.13850649157420059</v>
      </c>
    </row>
    <row r="323" spans="1:12">
      <c r="A323" s="5" t="s">
        <v>618</v>
      </c>
      <c r="B323" s="5" t="s">
        <v>596</v>
      </c>
      <c r="C323" s="11">
        <v>8140</v>
      </c>
      <c r="D323" s="5" t="str">
        <f t="shared" si="20"/>
        <v>Roads and Highways</v>
      </c>
      <c r="E323" s="11" t="s">
        <v>591</v>
      </c>
      <c r="F323" s="12">
        <f t="shared" si="21"/>
        <v>0.98601567900273634</v>
      </c>
      <c r="G323" s="13">
        <f t="shared" si="22"/>
        <v>0.14343698414796333</v>
      </c>
      <c r="H323" s="13">
        <f>HLOOKUP(E323,ROCs!$B$1:$I$17,MATCH(VLOOKUP(C323,HROC,2,0),ROCs!$A$2:$A$17,0)+1,0)</f>
        <v>0.44607782879065094</v>
      </c>
      <c r="I323" s="24">
        <v>2.4108269999999998</v>
      </c>
      <c r="J323" s="24">
        <f>VLOOKUP(B323,Summary!$A$32:$C$37,3,0)*H323*I323/12+VLOOKUP(B323,Summary!$A$32:$D$37,4,0)*I323</f>
        <v>5.0292801357397154</v>
      </c>
      <c r="K323" s="6">
        <f t="shared" si="23"/>
        <v>13.493300413854861</v>
      </c>
      <c r="L323" s="27">
        <f>2.721*J323*G323+VLOOKUP(B323,Summary!$A$32:$B$37,2,0)*I323</f>
        <v>2.7634752521109576</v>
      </c>
    </row>
    <row r="324" spans="1:12">
      <c r="A324" s="5" t="s">
        <v>618</v>
      </c>
      <c r="B324" s="5" t="s">
        <v>596</v>
      </c>
      <c r="C324" s="11">
        <v>1210</v>
      </c>
      <c r="D324" s="5" t="str">
        <f t="shared" si="20"/>
        <v>Fixed Single Family Units</v>
      </c>
      <c r="E324" s="11" t="s">
        <v>593</v>
      </c>
      <c r="F324" s="12">
        <f t="shared" si="21"/>
        <v>1.2445441802046733</v>
      </c>
      <c r="G324" s="13">
        <f t="shared" si="22"/>
        <v>0.21319951734720002</v>
      </c>
      <c r="H324" s="13">
        <f>HLOOKUP(E324,ROCs!$B$1:$I$17,MATCH(VLOOKUP(C324,HROC,2,0),ROCs!$A$2:$A$17,0)+1,0)</f>
        <v>0.28818180815488864</v>
      </c>
      <c r="I324" s="24">
        <v>1.9149689999999999</v>
      </c>
      <c r="J324" s="24">
        <f>VLOOKUP(B324,Summary!$A$32:$C$37,3,0)*H324*I324/12+VLOOKUP(B324,Summary!$A$32:$D$37,4,0)*I324</f>
        <v>2.6367324546292452</v>
      </c>
      <c r="K324" s="6">
        <f t="shared" si="23"/>
        <v>8.9290432148016237</v>
      </c>
      <c r="L324" s="27">
        <f>2.721*J324*G324+VLOOKUP(B324,Summary!$A$32:$B$37,2,0)*I324</f>
        <v>2.1655331714012744</v>
      </c>
    </row>
    <row r="325" spans="1:12">
      <c r="A325" s="5" t="s">
        <v>618</v>
      </c>
      <c r="B325" s="5" t="s">
        <v>596</v>
      </c>
      <c r="C325" s="11">
        <v>1330</v>
      </c>
      <c r="D325" s="5" t="str">
        <f t="shared" si="20"/>
        <v>Multiple Dwelling Units, Low Rise &lt;Two stories or less&gt;</v>
      </c>
      <c r="E325" s="11" t="s">
        <v>593</v>
      </c>
      <c r="F325" s="12">
        <f t="shared" si="21"/>
        <v>1.3948514483453343</v>
      </c>
      <c r="G325" s="13">
        <f t="shared" si="22"/>
        <v>0.33903287162245876</v>
      </c>
      <c r="H325" s="13">
        <f>HLOOKUP(E325,ROCs!$B$1:$I$17,MATCH(VLOOKUP(C325,HROC,2,0),ROCs!$A$2:$A$17,0)+1,0)</f>
        <v>0.39344582191206351</v>
      </c>
      <c r="I325" s="24">
        <v>0.443413</v>
      </c>
      <c r="J325" s="24">
        <f>VLOOKUP(B325,Summary!$A$32:$C$37,3,0)*H325*I325/12+VLOOKUP(B325,Summary!$A$32:$D$37,4,0)*I325</f>
        <v>0.82018853727322649</v>
      </c>
      <c r="K325" s="6">
        <f t="shared" si="23"/>
        <v>3.1129360212076311</v>
      </c>
      <c r="L325" s="27">
        <f>2.721*J325*G325+VLOOKUP(B325,Summary!$A$32:$B$37,2,0)*I325</f>
        <v>0.90387941229461743</v>
      </c>
    </row>
    <row r="326" spans="1:12">
      <c r="A326" s="5" t="s">
        <v>618</v>
      </c>
      <c r="B326" s="5" t="s">
        <v>596</v>
      </c>
      <c r="C326" s="11">
        <v>1550</v>
      </c>
      <c r="D326" s="5" t="str">
        <f t="shared" si="20"/>
        <v>Other Light Industrial</v>
      </c>
      <c r="E326" s="11" t="s">
        <v>593</v>
      </c>
      <c r="F326" s="12">
        <f t="shared" si="21"/>
        <v>0.72147488707517293</v>
      </c>
      <c r="G326" s="13">
        <f t="shared" si="22"/>
        <v>0.16951643581122938</v>
      </c>
      <c r="H326" s="13">
        <f>HLOOKUP(E326,ROCs!$B$1:$I$17,MATCH(VLOOKUP(C326,HROC,2,0),ROCs!$A$2:$A$17,0)+1,0)</f>
        <v>0.34081381503347608</v>
      </c>
      <c r="I326" s="24">
        <v>7.2609539999999999</v>
      </c>
      <c r="J326" s="24">
        <f>VLOOKUP(B326,Summary!$A$32:$C$37,3,0)*H326*I326/12+VLOOKUP(B326,Summary!$A$32:$D$37,4,0)*I326</f>
        <v>11.714180651293331</v>
      </c>
      <c r="K326" s="6">
        <f t="shared" si="23"/>
        <v>22.996496569353056</v>
      </c>
      <c r="L326" s="27">
        <f>2.721*J326*G326+VLOOKUP(B326,Summary!$A$32:$B$37,2,0)*I326</f>
        <v>7.8144324300328964</v>
      </c>
    </row>
    <row r="327" spans="1:12">
      <c r="A327" s="5" t="s">
        <v>618</v>
      </c>
      <c r="B327" s="5" t="s">
        <v>596</v>
      </c>
      <c r="C327" s="11">
        <v>1820</v>
      </c>
      <c r="D327" s="5" t="str">
        <f t="shared" si="20"/>
        <v>Golf Courses</v>
      </c>
      <c r="E327" s="11" t="s">
        <v>593</v>
      </c>
      <c r="F327" s="12">
        <f t="shared" si="21"/>
        <v>2.0141173930848577</v>
      </c>
      <c r="G327" s="13">
        <f t="shared" si="22"/>
        <v>0.28687396829592665</v>
      </c>
      <c r="H327" s="13">
        <f>HLOOKUP(E327,ROCs!$B$1:$I$17,MATCH(VLOOKUP(C327,HROC,2,0),ROCs!$A$2:$A$17,0)+1,0)</f>
        <v>0.28904462793978353</v>
      </c>
      <c r="I327" s="24">
        <v>1.6773830000000001</v>
      </c>
      <c r="J327" s="24">
        <f>VLOOKUP(B327,Summary!$A$32:$C$37,3,0)*H327*I327/12+VLOOKUP(B327,Summary!$A$32:$D$37,4,0)*I327</f>
        <v>2.3160995431787534</v>
      </c>
      <c r="K327" s="6">
        <f t="shared" si="23"/>
        <v>12.693183033741672</v>
      </c>
      <c r="L327" s="27">
        <f>2.721*J327*G327+VLOOKUP(B327,Summary!$A$32:$B$37,2,0)*I327</f>
        <v>2.3649356441903207</v>
      </c>
    </row>
    <row r="328" spans="1:12">
      <c r="A328" s="5" t="s">
        <v>618</v>
      </c>
      <c r="B328" s="5" t="s">
        <v>596</v>
      </c>
      <c r="C328" s="11">
        <v>2110</v>
      </c>
      <c r="D328" s="5" t="str">
        <f t="shared" si="20"/>
        <v>Improved Pastures</v>
      </c>
      <c r="E328" s="11" t="s">
        <v>593</v>
      </c>
      <c r="F328" s="12">
        <f t="shared" si="21"/>
        <v>2.0141173930848577</v>
      </c>
      <c r="G328" s="13">
        <f t="shared" si="22"/>
        <v>0.28687396829592665</v>
      </c>
      <c r="H328" s="13">
        <f>HLOOKUP(E328,ROCs!$B$1:$I$17,MATCH(VLOOKUP(C328,HROC,2,0),ROCs!$A$2:$A$17,0)+1,0)</f>
        <v>0.31492922148662977</v>
      </c>
      <c r="I328" s="24">
        <v>2.2002609999999998</v>
      </c>
      <c r="J328" s="24">
        <f>VLOOKUP(B328,Summary!$A$32:$C$37,3,0)*H328*I328/12+VLOOKUP(B328,Summary!$A$32:$D$37,4,0)*I328</f>
        <v>3.293893122737992</v>
      </c>
      <c r="K328" s="6">
        <f t="shared" si="23"/>
        <v>18.051896095585654</v>
      </c>
      <c r="L328" s="27">
        <f>2.721*J328*G328+VLOOKUP(B328,Summary!$A$32:$B$37,2,0)*I328</f>
        <v>3.3018230273918427</v>
      </c>
    </row>
    <row r="329" spans="1:12">
      <c r="A329" s="5" t="s">
        <v>618</v>
      </c>
      <c r="B329" s="5" t="s">
        <v>596</v>
      </c>
      <c r="C329" s="11">
        <v>2130</v>
      </c>
      <c r="D329" s="5" t="str">
        <f t="shared" si="20"/>
        <v>Woodland Pastures</v>
      </c>
      <c r="E329" s="11" t="s">
        <v>593</v>
      </c>
      <c r="F329" s="12">
        <f t="shared" si="21"/>
        <v>1.022089423356495</v>
      </c>
      <c r="G329" s="13">
        <f t="shared" si="22"/>
        <v>0.19559588747449544</v>
      </c>
      <c r="H329" s="13">
        <f>HLOOKUP(E329,ROCs!$B$1:$I$17,MATCH(VLOOKUP(C329,HROC,2,0),ROCs!$A$2:$A$17,0)+1,0)</f>
        <v>0.26229721460804234</v>
      </c>
      <c r="I329" s="24">
        <v>7.1933930000000004</v>
      </c>
      <c r="J329" s="24">
        <f>VLOOKUP(B329,Summary!$A$32:$C$37,3,0)*H329*I329/12+VLOOKUP(B329,Summary!$A$32:$D$37,4,0)*I329</f>
        <v>9.0682869480176649</v>
      </c>
      <c r="K329" s="6">
        <f t="shared" si="23"/>
        <v>25.219861083060778</v>
      </c>
      <c r="L329" s="27">
        <f>2.721*J329*G329+VLOOKUP(B329,Summary!$A$32:$B$37,2,0)*I329</f>
        <v>7.2150726192288905</v>
      </c>
    </row>
    <row r="330" spans="1:12">
      <c r="A330" s="5" t="s">
        <v>618</v>
      </c>
      <c r="B330" s="5" t="s">
        <v>596</v>
      </c>
      <c r="C330" s="11">
        <v>2210</v>
      </c>
      <c r="D330" s="5" t="str">
        <f t="shared" si="20"/>
        <v>Citrus Groves</v>
      </c>
      <c r="E330" s="11" t="s">
        <v>593</v>
      </c>
      <c r="F330" s="12">
        <f t="shared" si="21"/>
        <v>1.3467531225403229</v>
      </c>
      <c r="G330" s="13">
        <f t="shared" si="22"/>
        <v>0.27383424246429361</v>
      </c>
      <c r="H330" s="13">
        <f>HLOOKUP(E330,ROCs!$B$1:$I$17,MATCH(VLOOKUP(C330,HROC,2,0),ROCs!$A$2:$A$17,0)+1,0)</f>
        <v>0.31492922148662977</v>
      </c>
      <c r="I330" s="24">
        <v>0.88856100000000005</v>
      </c>
      <c r="J330" s="24">
        <f>VLOOKUP(B330,Summary!$A$32:$C$37,3,0)*H330*I330/12+VLOOKUP(B330,Summary!$A$32:$D$37,4,0)*I330</f>
        <v>1.3302171728868499</v>
      </c>
      <c r="K330" s="6">
        <f t="shared" si="23"/>
        <v>4.8746011111098246</v>
      </c>
      <c r="L330" s="27">
        <f>2.721*J330*G330+VLOOKUP(B330,Summary!$A$32:$B$37,2,0)*I330</f>
        <v>1.2862220524296726</v>
      </c>
    </row>
    <row r="331" spans="1:12">
      <c r="A331" s="5" t="s">
        <v>618</v>
      </c>
      <c r="B331" s="5" t="s">
        <v>596</v>
      </c>
      <c r="C331" s="11">
        <v>2430</v>
      </c>
      <c r="D331" s="5" t="str">
        <f t="shared" si="20"/>
        <v>Ornamentals</v>
      </c>
      <c r="E331" s="11" t="s">
        <v>593</v>
      </c>
      <c r="F331" s="12">
        <f t="shared" si="21"/>
        <v>1.6774291124497771</v>
      </c>
      <c r="G331" s="13">
        <f t="shared" si="22"/>
        <v>0.48898971868623858</v>
      </c>
      <c r="H331" s="13">
        <f>HLOOKUP(E331,ROCs!$B$1:$I$17,MATCH(VLOOKUP(C331,HROC,2,0),ROCs!$A$2:$A$17,0)+1,0)</f>
        <v>0.28904462793978353</v>
      </c>
      <c r="I331" s="24">
        <v>0.37615300000000002</v>
      </c>
      <c r="J331" s="24">
        <f>VLOOKUP(B331,Summary!$A$32:$C$37,3,0)*H331*I331/12+VLOOKUP(B331,Summary!$A$32:$D$37,4,0)*I331</f>
        <v>0.51938513235517325</v>
      </c>
      <c r="K331" s="6">
        <f t="shared" si="23"/>
        <v>2.3706215688559094</v>
      </c>
      <c r="L331" s="27">
        <f>2.721*J331*G331+VLOOKUP(B331,Summary!$A$32:$B$37,2,0)*I331</f>
        <v>0.81597609079996936</v>
      </c>
    </row>
    <row r="332" spans="1:12">
      <c r="A332" s="5" t="s">
        <v>618</v>
      </c>
      <c r="B332" s="5" t="s">
        <v>596</v>
      </c>
      <c r="C332" s="11">
        <v>2540</v>
      </c>
      <c r="D332" s="5" t="str">
        <f t="shared" si="20"/>
        <v>Aquaculture</v>
      </c>
      <c r="E332" s="11" t="s">
        <v>593</v>
      </c>
      <c r="F332" s="12">
        <f t="shared" si="21"/>
        <v>1.6774291124497771</v>
      </c>
      <c r="G332" s="13">
        <f t="shared" si="22"/>
        <v>0.48898971868623858</v>
      </c>
      <c r="H332" s="13">
        <f>HLOOKUP(E332,ROCs!$B$1:$I$17,MATCH(VLOOKUP(C332,HROC,2,0),ROCs!$A$2:$A$17,0)+1,0)</f>
        <v>0.28904462793978353</v>
      </c>
      <c r="I332" s="24">
        <v>1.0235380000000001</v>
      </c>
      <c r="J332" s="24">
        <f>VLOOKUP(B332,Summary!$A$32:$C$37,3,0)*H332*I332/12+VLOOKUP(B332,Summary!$A$32:$D$37,4,0)*I332</f>
        <v>1.4132824132747825</v>
      </c>
      <c r="K332" s="6">
        <f t="shared" si="23"/>
        <v>6.4506231755260224</v>
      </c>
      <c r="L332" s="27">
        <f>2.721*J332*G332+VLOOKUP(B332,Summary!$A$32:$B$37,2,0)*I332</f>
        <v>2.2203266650145528</v>
      </c>
    </row>
    <row r="333" spans="1:12">
      <c r="A333" s="5" t="s">
        <v>618</v>
      </c>
      <c r="B333" s="5" t="s">
        <v>596</v>
      </c>
      <c r="C333" s="11">
        <v>3100</v>
      </c>
      <c r="D333" s="5" t="str">
        <f t="shared" si="20"/>
        <v>Herbaceous (Dry Prairie)</v>
      </c>
      <c r="E333" s="11" t="s">
        <v>593</v>
      </c>
      <c r="F333" s="12">
        <f t="shared" si="21"/>
        <v>0.69141343344704065</v>
      </c>
      <c r="G333" s="13">
        <f t="shared" si="22"/>
        <v>3.5859246036990831E-2</v>
      </c>
      <c r="H333" s="13">
        <f>HLOOKUP(E333,ROCs!$B$1:$I$17,MATCH(VLOOKUP(C333,HROC,2,0),ROCs!$A$2:$A$17,0)+1,0)</f>
        <v>0.26229721460804234</v>
      </c>
      <c r="I333" s="24">
        <v>0.50678400000000001</v>
      </c>
      <c r="J333" s="24">
        <f>VLOOKUP(B333,Summary!$A$32:$C$37,3,0)*H333*I333/12+VLOOKUP(B333,Summary!$A$32:$D$37,4,0)*I333</f>
        <v>0.63887274512378023</v>
      </c>
      <c r="K333" s="6">
        <f t="shared" si="23"/>
        <v>1.2019342644158535</v>
      </c>
      <c r="L333" s="27">
        <f>2.721*J333*G333+VLOOKUP(B333,Summary!$A$32:$B$37,2,0)*I333</f>
        <v>0.23062953472360442</v>
      </c>
    </row>
    <row r="334" spans="1:12">
      <c r="A334" s="5" t="s">
        <v>618</v>
      </c>
      <c r="B334" s="5" t="s">
        <v>596</v>
      </c>
      <c r="C334" s="11">
        <v>4110</v>
      </c>
      <c r="D334" s="5" t="str">
        <f t="shared" si="20"/>
        <v>Pine Flatwoods</v>
      </c>
      <c r="E334" s="11" t="s">
        <v>593</v>
      </c>
      <c r="F334" s="12">
        <f t="shared" si="21"/>
        <v>0.69141343344704065</v>
      </c>
      <c r="G334" s="13">
        <f t="shared" si="22"/>
        <v>3.5859246036990831E-2</v>
      </c>
      <c r="H334" s="13">
        <f>HLOOKUP(E334,ROCs!$B$1:$I$17,MATCH(VLOOKUP(C334,HROC,2,0),ROCs!$A$2:$A$17,0)+1,0)</f>
        <v>0.26229721460804234</v>
      </c>
      <c r="I334" s="24">
        <v>8.7195029999999996</v>
      </c>
      <c r="J334" s="24">
        <f>VLOOKUP(B334,Summary!$A$32:$C$37,3,0)*H334*I334/12+VLOOKUP(B334,Summary!$A$32:$D$37,4,0)*I334</f>
        <v>10.992163954909856</v>
      </c>
      <c r="K334" s="6">
        <f t="shared" si="23"/>
        <v>20.679953243150585</v>
      </c>
      <c r="L334" s="27">
        <f>2.721*J334*G334+VLOOKUP(B334,Summary!$A$32:$B$37,2,0)*I334</f>
        <v>3.9681105163364925</v>
      </c>
    </row>
    <row r="335" spans="1:12">
      <c r="A335" s="5" t="s">
        <v>618</v>
      </c>
      <c r="B335" s="5" t="s">
        <v>596</v>
      </c>
      <c r="C335" s="11">
        <v>4240</v>
      </c>
      <c r="D335" s="5" t="str">
        <f t="shared" si="20"/>
        <v>Melaleuca</v>
      </c>
      <c r="E335" s="11" t="s">
        <v>593</v>
      </c>
      <c r="F335" s="12">
        <f t="shared" si="21"/>
        <v>0.69141343344704065</v>
      </c>
      <c r="G335" s="13">
        <f t="shared" si="22"/>
        <v>3.5859246036990831E-2</v>
      </c>
      <c r="H335" s="13">
        <f>HLOOKUP(E335,ROCs!$B$1:$I$17,MATCH(VLOOKUP(C335,HROC,2,0),ROCs!$A$2:$A$17,0)+1,0)</f>
        <v>0.26229721460804234</v>
      </c>
      <c r="I335" s="24">
        <v>1.7456240000000001</v>
      </c>
      <c r="J335" s="24">
        <f>VLOOKUP(B335,Summary!$A$32:$C$37,3,0)*H335*I335/12+VLOOKUP(B335,Summary!$A$32:$D$37,4,0)*I335</f>
        <v>2.2006053798737799</v>
      </c>
      <c r="K335" s="6">
        <f t="shared" si="23"/>
        <v>4.1400780182220824</v>
      </c>
      <c r="L335" s="27">
        <f>2.721*J335*G335+VLOOKUP(B335,Summary!$A$32:$B$37,2,0)*I335</f>
        <v>0.79440639586561002</v>
      </c>
    </row>
    <row r="336" spans="1:12">
      <c r="A336" s="5" t="s">
        <v>618</v>
      </c>
      <c r="B336" s="5" t="s">
        <v>596</v>
      </c>
      <c r="C336" s="11">
        <v>6250</v>
      </c>
      <c r="D336" s="5" t="str">
        <f t="shared" si="20"/>
        <v>Hydric Pine Flatwoods</v>
      </c>
      <c r="E336" s="11" t="s">
        <v>593</v>
      </c>
      <c r="F336" s="12">
        <f t="shared" si="21"/>
        <v>0.60724136328827061</v>
      </c>
      <c r="G336" s="13">
        <f t="shared" si="22"/>
        <v>3.2599314579082571E-2</v>
      </c>
      <c r="H336" s="13">
        <f>HLOOKUP(E336,ROCs!$B$1:$I$17,MATCH(VLOOKUP(C336,HROC,2,0),ROCs!$A$2:$A$17,0)+1,0)</f>
        <v>2.5884593546846281E-2</v>
      </c>
      <c r="I336" s="24">
        <v>2.4710000000000001E-3</v>
      </c>
      <c r="J336" s="24">
        <f>VLOOKUP(B336,Summary!$A$32:$C$37,3,0)*H336*I336/12+VLOOKUP(B336,Summary!$A$32:$D$37,4,0)*I336</f>
        <v>4.9112217687292785E-4</v>
      </c>
      <c r="K336" s="6">
        <f t="shared" si="23"/>
        <v>8.1148301431336754E-4</v>
      </c>
      <c r="L336" s="27">
        <f>2.721*J336*G336+VLOOKUP(B336,Summary!$A$32:$B$37,2,0)*I336</f>
        <v>8.6413340540939312E-4</v>
      </c>
    </row>
    <row r="337" spans="1:12">
      <c r="A337" s="5" t="s">
        <v>618</v>
      </c>
      <c r="B337" s="5" t="s">
        <v>596</v>
      </c>
      <c r="C337" s="11">
        <v>6410</v>
      </c>
      <c r="D337" s="5" t="str">
        <f t="shared" si="20"/>
        <v>Freshwater Marshes</v>
      </c>
      <c r="E337" s="11" t="s">
        <v>593</v>
      </c>
      <c r="F337" s="12">
        <f t="shared" si="21"/>
        <v>0.60724136328827061</v>
      </c>
      <c r="G337" s="13">
        <f t="shared" si="22"/>
        <v>3.2599314579082571E-2</v>
      </c>
      <c r="H337" s="13">
        <f>HLOOKUP(E337,ROCs!$B$1:$I$17,MATCH(VLOOKUP(C337,HROC,2,0),ROCs!$A$2:$A$17,0)+1,0)</f>
        <v>2.5884593546846281E-2</v>
      </c>
      <c r="I337" s="24">
        <v>0.46581800000000001</v>
      </c>
      <c r="J337" s="24">
        <f>VLOOKUP(B337,Summary!$A$32:$C$37,3,0)*H337*I337/12+VLOOKUP(B337,Summary!$A$32:$D$37,4,0)*I337</f>
        <v>9.258338736810745E-2</v>
      </c>
      <c r="K337" s="6">
        <f t="shared" si="23"/>
        <v>0.15297587809041854</v>
      </c>
      <c r="L337" s="27">
        <f>2.721*J337*G337+VLOOKUP(B337,Summary!$A$32:$B$37,2,0)*I337</f>
        <v>0.16290121191460652</v>
      </c>
    </row>
    <row r="338" spans="1:12">
      <c r="A338" s="5" t="s">
        <v>618</v>
      </c>
      <c r="B338" s="5" t="s">
        <v>596</v>
      </c>
      <c r="C338" s="11">
        <v>7430</v>
      </c>
      <c r="D338" s="5" t="str">
        <f t="shared" si="20"/>
        <v>Spoil Areas</v>
      </c>
      <c r="E338" s="11" t="s">
        <v>593</v>
      </c>
      <c r="F338" s="12">
        <f t="shared" si="21"/>
        <v>0.70945030562392009</v>
      </c>
      <c r="G338" s="13">
        <f t="shared" si="22"/>
        <v>9.7797943737247719E-2</v>
      </c>
      <c r="H338" s="13">
        <f>HLOOKUP(E338,ROCs!$B$1:$I$17,MATCH(VLOOKUP(C338,HROC,2,0),ROCs!$A$2:$A$17,0)+1,0)</f>
        <v>0.26229721460804234</v>
      </c>
      <c r="I338" s="24">
        <v>9.9550000000000003E-3</v>
      </c>
      <c r="J338" s="24">
        <f>VLOOKUP(B338,Summary!$A$32:$C$37,3,0)*H338*I338/12+VLOOKUP(B338,Summary!$A$32:$D$37,4,0)*I338</f>
        <v>1.2549682266423627E-2</v>
      </c>
      <c r="K338" s="6">
        <f t="shared" si="23"/>
        <v>2.4226085876680143E-2</v>
      </c>
      <c r="L338" s="27">
        <f>2.721*J338*G338+VLOOKUP(B338,Summary!$A$32:$B$37,2,0)*I338</f>
        <v>6.6454291961126266E-3</v>
      </c>
    </row>
    <row r="339" spans="1:12">
      <c r="A339" s="5" t="s">
        <v>618</v>
      </c>
      <c r="B339" s="5" t="s">
        <v>596</v>
      </c>
      <c r="C339" s="11">
        <v>8140</v>
      </c>
      <c r="D339" s="5" t="str">
        <f t="shared" si="20"/>
        <v>Roads and Highways</v>
      </c>
      <c r="E339" s="11" t="s">
        <v>593</v>
      </c>
      <c r="F339" s="12">
        <f t="shared" si="21"/>
        <v>0.98601567900273634</v>
      </c>
      <c r="G339" s="13">
        <f t="shared" si="22"/>
        <v>0.14343698414796333</v>
      </c>
      <c r="H339" s="13">
        <f>HLOOKUP(E339,ROCs!$B$1:$I$17,MATCH(VLOOKUP(C339,HROC,2,0),ROCs!$A$2:$A$17,0)+1,0)</f>
        <v>0.44607782879065094</v>
      </c>
      <c r="I339" s="24">
        <v>79.064182000000002</v>
      </c>
      <c r="J339" s="24">
        <f>VLOOKUP(B339,Summary!$A$32:$C$37,3,0)*H339*I339/12+VLOOKUP(B339,Summary!$A$32:$D$37,4,0)*I339</f>
        <v>164.93755876349053</v>
      </c>
      <c r="K339" s="6">
        <f t="shared" si="23"/>
        <v>442.51900269148143</v>
      </c>
      <c r="L339" s="27">
        <f>2.721*J339*G339+VLOOKUP(B339,Summary!$A$32:$B$37,2,0)*I339</f>
        <v>90.629443873573962</v>
      </c>
    </row>
    <row r="340" spans="1:12">
      <c r="A340" s="5" t="s">
        <v>618</v>
      </c>
      <c r="B340" s="5" t="s">
        <v>596</v>
      </c>
      <c r="C340" s="11">
        <v>8310</v>
      </c>
      <c r="D340" s="5" t="str">
        <f t="shared" si="20"/>
        <v>Electric Power Facilities</v>
      </c>
      <c r="E340" s="11" t="s">
        <v>593</v>
      </c>
      <c r="F340" s="12">
        <f t="shared" si="21"/>
        <v>0.72147488707517293</v>
      </c>
      <c r="G340" s="13">
        <f t="shared" si="22"/>
        <v>0.16951643581122938</v>
      </c>
      <c r="H340" s="13">
        <f>HLOOKUP(E340,ROCs!$B$1:$I$17,MATCH(VLOOKUP(C340,HROC,2,0),ROCs!$A$2:$A$17,0)+1,0)</f>
        <v>0.43140989244743805</v>
      </c>
      <c r="I340" s="24">
        <v>1.1400539999999999</v>
      </c>
      <c r="J340" s="24">
        <f>VLOOKUP(B340,Summary!$A$32:$C$37,3,0)*H340*I340/12+VLOOKUP(B340,Summary!$A$32:$D$37,4,0)*I340</f>
        <v>2.3031814270516957</v>
      </c>
      <c r="K340" s="6">
        <f t="shared" si="23"/>
        <v>4.5214518507484573</v>
      </c>
      <c r="L340" s="27">
        <f>2.721*J340*G340+VLOOKUP(B340,Summary!$A$32:$B$37,2,0)*I340</f>
        <v>1.4409412177573473</v>
      </c>
    </row>
    <row r="341" spans="1:12">
      <c r="A341" s="5" t="s">
        <v>618</v>
      </c>
      <c r="B341" s="5" t="s">
        <v>596</v>
      </c>
      <c r="C341" s="11">
        <v>8340</v>
      </c>
      <c r="D341" s="5" t="str">
        <f t="shared" si="20"/>
        <v>Sewage Treatment</v>
      </c>
      <c r="E341" s="11" t="s">
        <v>593</v>
      </c>
      <c r="F341" s="12">
        <f t="shared" si="21"/>
        <v>0.72147488707517293</v>
      </c>
      <c r="G341" s="13">
        <f t="shared" si="22"/>
        <v>0.16951643581122938</v>
      </c>
      <c r="H341" s="13">
        <f>HLOOKUP(E341,ROCs!$B$1:$I$17,MATCH(VLOOKUP(C341,HROC,2,0),ROCs!$A$2:$A$17,0)+1,0)</f>
        <v>0.43140989244743805</v>
      </c>
      <c r="I341" s="24">
        <v>7.897831</v>
      </c>
      <c r="J341" s="24">
        <f>VLOOKUP(B341,Summary!$A$32:$C$37,3,0)*H341*I341/12+VLOOKUP(B341,Summary!$A$32:$D$37,4,0)*I341</f>
        <v>15.955505329741504</v>
      </c>
      <c r="K341" s="6">
        <f t="shared" si="23"/>
        <v>31.322781720732998</v>
      </c>
      <c r="L341" s="27">
        <f>2.721*J341*G341+VLOOKUP(B341,Summary!$A$32:$B$37,2,0)*I341</f>
        <v>9.9822554184115209</v>
      </c>
    </row>
    <row r="342" spans="1:12">
      <c r="A342" s="5" t="s">
        <v>603</v>
      </c>
      <c r="B342" s="5" t="s">
        <v>187</v>
      </c>
      <c r="C342" s="11">
        <v>2110</v>
      </c>
      <c r="D342" s="5" t="str">
        <f t="shared" si="20"/>
        <v>Improved Pastures</v>
      </c>
      <c r="E342" s="11" t="s">
        <v>3</v>
      </c>
      <c r="F342" s="12">
        <f t="shared" si="21"/>
        <v>2.0141173930848577</v>
      </c>
      <c r="G342" s="13">
        <f t="shared" si="22"/>
        <v>0.28687396829592665</v>
      </c>
      <c r="H342" s="13">
        <f>HLOOKUP(E342,ROCs!$B$1:$I$17,MATCH(VLOOKUP(C342,HROC,2,0),ROCs!$A$2:$A$17,0)+1,0)</f>
        <v>0.31492922148662977</v>
      </c>
      <c r="I342" s="24">
        <v>1.087726</v>
      </c>
      <c r="J342" s="24">
        <f>VLOOKUP(B342,Summary!$A$32:$C$37,3,0)*H342*I342/12+VLOOKUP(B342,Summary!$A$32:$D$37,4,0)*I342</f>
        <v>1.4244649540251013</v>
      </c>
      <c r="K342" s="6">
        <f t="shared" si="23"/>
        <v>7.8066568597373802</v>
      </c>
      <c r="L342" s="27">
        <f>2.721*J342*G342+VLOOKUP(B342,Summary!$A$32:$B$37,2,0)*I342</f>
        <v>1.9821234615060375</v>
      </c>
    </row>
    <row r="343" spans="1:12">
      <c r="A343" s="5" t="s">
        <v>603</v>
      </c>
      <c r="B343" s="5" t="s">
        <v>187</v>
      </c>
      <c r="C343" s="11">
        <v>2130</v>
      </c>
      <c r="D343" s="5" t="str">
        <f t="shared" si="20"/>
        <v>Woodland Pastures</v>
      </c>
      <c r="E343" s="11" t="s">
        <v>3</v>
      </c>
      <c r="F343" s="12">
        <f t="shared" si="21"/>
        <v>1.022089423356495</v>
      </c>
      <c r="G343" s="13">
        <f t="shared" si="22"/>
        <v>0.19559588747449544</v>
      </c>
      <c r="H343" s="13">
        <f>HLOOKUP(E343,ROCs!$B$1:$I$17,MATCH(VLOOKUP(C343,HROC,2,0),ROCs!$A$2:$A$17,0)+1,0)</f>
        <v>0.26229721460804234</v>
      </c>
      <c r="I343" s="24">
        <v>1.1608940000000001</v>
      </c>
      <c r="J343" s="24">
        <f>VLOOKUP(B343,Summary!$A$32:$C$37,3,0)*H343*I343/12+VLOOKUP(B343,Summary!$A$32:$D$37,4,0)*I343</f>
        <v>1.2662094338744931</v>
      </c>
      <c r="K343" s="6">
        <f t="shared" si="23"/>
        <v>3.5214617939892676</v>
      </c>
      <c r="L343" s="27">
        <f>2.721*J343*G343+VLOOKUP(B343,Summary!$A$32:$B$37,2,0)*I343</f>
        <v>1.6026425366965347</v>
      </c>
    </row>
    <row r="344" spans="1:12">
      <c r="A344" s="5" t="s">
        <v>603</v>
      </c>
      <c r="B344" s="5" t="s">
        <v>187</v>
      </c>
      <c r="C344" s="11">
        <v>2140</v>
      </c>
      <c r="D344" s="5" t="str">
        <f t="shared" si="20"/>
        <v>Row Crops</v>
      </c>
      <c r="E344" s="11" t="s">
        <v>3</v>
      </c>
      <c r="F344" s="12">
        <f t="shared" si="21"/>
        <v>1.7435643104316678</v>
      </c>
      <c r="G344" s="13">
        <f t="shared" si="22"/>
        <v>0.58026779950766982</v>
      </c>
      <c r="H344" s="13">
        <f>HLOOKUP(E344,ROCs!$B$1:$I$17,MATCH(VLOOKUP(C344,HROC,2,0),ROCs!$A$2:$A$17,0)+1,0)</f>
        <v>0.36669840858032232</v>
      </c>
      <c r="I344" s="24">
        <v>0.594719</v>
      </c>
      <c r="J344" s="24">
        <f>VLOOKUP(B344,Summary!$A$32:$C$37,3,0)*H344*I344/12+VLOOKUP(B344,Summary!$A$32:$D$37,4,0)*I344</f>
        <v>0.90685977429489883</v>
      </c>
      <c r="K344" s="6">
        <f t="shared" si="23"/>
        <v>4.3023590450496592</v>
      </c>
      <c r="L344" s="27">
        <f>2.721*J344*G344+VLOOKUP(B344,Summary!$A$32:$B$37,2,0)*I344</f>
        <v>1.9076392878310875</v>
      </c>
    </row>
    <row r="345" spans="1:12">
      <c r="A345" s="5" t="s">
        <v>603</v>
      </c>
      <c r="B345" s="5" t="s">
        <v>187</v>
      </c>
      <c r="C345" s="11">
        <v>2210</v>
      </c>
      <c r="D345" s="5" t="str">
        <f t="shared" si="20"/>
        <v>Citrus Groves</v>
      </c>
      <c r="E345" s="11" t="s">
        <v>3</v>
      </c>
      <c r="F345" s="12">
        <f t="shared" si="21"/>
        <v>1.3467531225403229</v>
      </c>
      <c r="G345" s="13">
        <f t="shared" si="22"/>
        <v>0.27383424246429361</v>
      </c>
      <c r="H345" s="13">
        <f>HLOOKUP(E345,ROCs!$B$1:$I$17,MATCH(VLOOKUP(C345,HROC,2,0),ROCs!$A$2:$A$17,0)+1,0)</f>
        <v>0.31492922148662977</v>
      </c>
      <c r="I345" s="24">
        <v>2.332843</v>
      </c>
      <c r="J345" s="24">
        <f>VLOOKUP(B345,Summary!$A$32:$C$37,3,0)*H345*I345/12+VLOOKUP(B345,Summary!$A$32:$D$37,4,0)*I345</f>
        <v>3.0550461207535533</v>
      </c>
      <c r="K345" s="6">
        <f t="shared" si="23"/>
        <v>11.195263088055</v>
      </c>
      <c r="L345" s="27">
        <f>2.721*J345*G345+VLOOKUP(B345,Summary!$A$32:$B$37,2,0)*I345</f>
        <v>4.1426584296577484</v>
      </c>
    </row>
    <row r="346" spans="1:12">
      <c r="A346" s="5" t="s">
        <v>603</v>
      </c>
      <c r="B346" s="5" t="s">
        <v>187</v>
      </c>
      <c r="C346" s="11">
        <v>2110</v>
      </c>
      <c r="D346" s="5" t="str">
        <f t="shared" si="20"/>
        <v>Improved Pastures</v>
      </c>
      <c r="E346" s="11" t="s">
        <v>4</v>
      </c>
      <c r="F346" s="12">
        <f t="shared" si="21"/>
        <v>2.0141173930848577</v>
      </c>
      <c r="G346" s="13">
        <f t="shared" si="22"/>
        <v>0.28687396829592665</v>
      </c>
      <c r="H346" s="13">
        <f>HLOOKUP(E346,ROCs!$B$1:$I$17,MATCH(VLOOKUP(C346,HROC,2,0),ROCs!$A$2:$A$17,0)+1,0)</f>
        <v>0.31492922148662977</v>
      </c>
      <c r="I346" s="24">
        <v>475.063468</v>
      </c>
      <c r="J346" s="24">
        <f>VLOOKUP(B346,Summary!$A$32:$C$37,3,0)*H346*I346/12+VLOOKUP(B346,Summary!$A$32:$D$37,4,0)*I346</f>
        <v>622.13393915712709</v>
      </c>
      <c r="K346" s="6">
        <f t="shared" si="23"/>
        <v>3409.5511932902491</v>
      </c>
      <c r="L346" s="27">
        <f>2.721*J346*G346+VLOOKUP(B346,Summary!$A$32:$B$37,2,0)*I346</f>
        <v>865.69085011043467</v>
      </c>
    </row>
    <row r="347" spans="1:12">
      <c r="A347" s="5" t="s">
        <v>603</v>
      </c>
      <c r="B347" s="5" t="s">
        <v>187</v>
      </c>
      <c r="C347" s="11">
        <v>2120</v>
      </c>
      <c r="D347" s="5" t="str">
        <f t="shared" si="20"/>
        <v>Unimproved Pastures</v>
      </c>
      <c r="E347" s="11" t="s">
        <v>4</v>
      </c>
      <c r="F347" s="12">
        <f t="shared" si="21"/>
        <v>1.022089423356495</v>
      </c>
      <c r="G347" s="13">
        <f t="shared" si="22"/>
        <v>0.19559588747449544</v>
      </c>
      <c r="H347" s="13">
        <f>HLOOKUP(E347,ROCs!$B$1:$I$17,MATCH(VLOOKUP(C347,HROC,2,0),ROCs!$A$2:$A$17,0)+1,0)</f>
        <v>0.26229721460804234</v>
      </c>
      <c r="I347" s="24">
        <v>6.8471120000000001</v>
      </c>
      <c r="J347" s="24">
        <f>VLOOKUP(B347,Summary!$A$32:$C$37,3,0)*H347*I347/12+VLOOKUP(B347,Summary!$A$32:$D$37,4,0)*I347</f>
        <v>7.4682768704078475</v>
      </c>
      <c r="K347" s="6">
        <f t="shared" si="23"/>
        <v>20.770064542641656</v>
      </c>
      <c r="L347" s="27">
        <f>2.721*J347*G347+VLOOKUP(B347,Summary!$A$32:$B$37,2,0)*I347</f>
        <v>9.4526054443603655</v>
      </c>
    </row>
    <row r="348" spans="1:12">
      <c r="A348" s="5" t="s">
        <v>603</v>
      </c>
      <c r="B348" s="5" t="s">
        <v>187</v>
      </c>
      <c r="C348" s="11">
        <v>2130</v>
      </c>
      <c r="D348" s="5" t="str">
        <f t="shared" si="20"/>
        <v>Woodland Pastures</v>
      </c>
      <c r="E348" s="11" t="s">
        <v>4</v>
      </c>
      <c r="F348" s="12">
        <f t="shared" si="21"/>
        <v>1.022089423356495</v>
      </c>
      <c r="G348" s="13">
        <f t="shared" si="22"/>
        <v>0.19559588747449544</v>
      </c>
      <c r="H348" s="13">
        <f>HLOOKUP(E348,ROCs!$B$1:$I$17,MATCH(VLOOKUP(C348,HROC,2,0),ROCs!$A$2:$A$17,0)+1,0)</f>
        <v>0.26229721460804234</v>
      </c>
      <c r="I348" s="24">
        <v>597.57703200000003</v>
      </c>
      <c r="J348" s="24">
        <f>VLOOKUP(B348,Summary!$A$32:$C$37,3,0)*H348*I348/12+VLOOKUP(B348,Summary!$A$32:$D$37,4,0)*I348</f>
        <v>651.78877260552633</v>
      </c>
      <c r="K348" s="6">
        <f t="shared" si="23"/>
        <v>1812.6932236306693</v>
      </c>
      <c r="L348" s="27">
        <f>2.721*J348*G348+VLOOKUP(B348,Summary!$A$32:$B$37,2,0)*I348</f>
        <v>824.96969614458021</v>
      </c>
    </row>
    <row r="349" spans="1:12">
      <c r="A349" s="5" t="s">
        <v>603</v>
      </c>
      <c r="B349" s="5" t="s">
        <v>187</v>
      </c>
      <c r="C349" s="11">
        <v>2140</v>
      </c>
      <c r="D349" s="5" t="str">
        <f t="shared" si="20"/>
        <v>Row Crops</v>
      </c>
      <c r="E349" s="11" t="s">
        <v>4</v>
      </c>
      <c r="F349" s="12">
        <f t="shared" si="21"/>
        <v>1.7435643104316678</v>
      </c>
      <c r="G349" s="13">
        <f t="shared" si="22"/>
        <v>0.58026779950766982</v>
      </c>
      <c r="H349" s="13">
        <f>HLOOKUP(E349,ROCs!$B$1:$I$17,MATCH(VLOOKUP(C349,HROC,2,0),ROCs!$A$2:$A$17,0)+1,0)</f>
        <v>0.36669840858032232</v>
      </c>
      <c r="I349" s="24">
        <v>53.475068</v>
      </c>
      <c r="J349" s="24">
        <f>VLOOKUP(B349,Summary!$A$32:$C$37,3,0)*H349*I349/12+VLOOKUP(B349,Summary!$A$32:$D$37,4,0)*I349</f>
        <v>81.541682873566131</v>
      </c>
      <c r="K349" s="6">
        <f t="shared" si="23"/>
        <v>386.8531903208837</v>
      </c>
      <c r="L349" s="27">
        <f>2.721*J349*G349+VLOOKUP(B349,Summary!$A$32:$B$37,2,0)*I349</f>
        <v>171.52830267107493</v>
      </c>
    </row>
    <row r="350" spans="1:12">
      <c r="A350" s="5" t="s">
        <v>603</v>
      </c>
      <c r="B350" s="5" t="s">
        <v>187</v>
      </c>
      <c r="C350" s="11">
        <v>2150</v>
      </c>
      <c r="D350" s="5" t="str">
        <f t="shared" si="20"/>
        <v>Field Crops</v>
      </c>
      <c r="E350" s="11" t="s">
        <v>4</v>
      </c>
      <c r="F350" s="12">
        <f t="shared" si="21"/>
        <v>1.6774291124497771</v>
      </c>
      <c r="G350" s="13">
        <f t="shared" si="22"/>
        <v>0.48898971868623858</v>
      </c>
      <c r="H350" s="13">
        <f>HLOOKUP(E350,ROCs!$B$1:$I$17,MATCH(VLOOKUP(C350,HROC,2,0),ROCs!$A$2:$A$17,0)+1,0)</f>
        <v>0.28904462793978353</v>
      </c>
      <c r="I350" s="24">
        <v>2.560511</v>
      </c>
      <c r="J350" s="24">
        <f>VLOOKUP(B350,Summary!$A$32:$C$37,3,0)*H350*I350/12+VLOOKUP(B350,Summary!$A$32:$D$37,4,0)*I350</f>
        <v>3.0775906059669231</v>
      </c>
      <c r="K350" s="6">
        <f t="shared" si="23"/>
        <v>14.04699945400901</v>
      </c>
      <c r="L350" s="27">
        <f>2.721*J350*G350+VLOOKUP(B350,Summary!$A$32:$B$37,2,0)*I350</f>
        <v>6.1433353015222245</v>
      </c>
    </row>
    <row r="351" spans="1:12">
      <c r="A351" s="5" t="s">
        <v>603</v>
      </c>
      <c r="B351" s="5" t="s">
        <v>187</v>
      </c>
      <c r="C351" s="11">
        <v>2210</v>
      </c>
      <c r="D351" s="5" t="str">
        <f t="shared" si="20"/>
        <v>Citrus Groves</v>
      </c>
      <c r="E351" s="11" t="s">
        <v>4</v>
      </c>
      <c r="F351" s="12">
        <f t="shared" si="21"/>
        <v>1.3467531225403229</v>
      </c>
      <c r="G351" s="13">
        <f t="shared" si="22"/>
        <v>0.27383424246429361</v>
      </c>
      <c r="H351" s="13">
        <f>HLOOKUP(E351,ROCs!$B$1:$I$17,MATCH(VLOOKUP(C351,HROC,2,0),ROCs!$A$2:$A$17,0)+1,0)</f>
        <v>0.31492922148662977</v>
      </c>
      <c r="I351" s="24">
        <v>249.36350200000001</v>
      </c>
      <c r="J351" s="24">
        <f>VLOOKUP(B351,Summary!$A$32:$C$37,3,0)*H351*I351/12+VLOOKUP(B351,Summary!$A$32:$D$37,4,0)*I351</f>
        <v>326.5616243538982</v>
      </c>
      <c r="K351" s="6">
        <f t="shared" si="23"/>
        <v>1196.690051344531</v>
      </c>
      <c r="L351" s="27">
        <f>2.721*J351*G351+VLOOKUP(B351,Summary!$A$32:$B$37,2,0)*I351</f>
        <v>442.81926113728059</v>
      </c>
    </row>
    <row r="352" spans="1:12">
      <c r="A352" s="5" t="s">
        <v>603</v>
      </c>
      <c r="B352" s="5" t="s">
        <v>187</v>
      </c>
      <c r="C352" s="11">
        <v>2310</v>
      </c>
      <c r="D352" s="5" t="str">
        <f t="shared" si="20"/>
        <v>Cattle Feeding Operations</v>
      </c>
      <c r="E352" s="11" t="s">
        <v>4</v>
      </c>
      <c r="F352" s="12">
        <f t="shared" si="21"/>
        <v>1.6774291124497771</v>
      </c>
      <c r="G352" s="13">
        <f t="shared" si="22"/>
        <v>0.48898971868623858</v>
      </c>
      <c r="H352" s="13">
        <f>HLOOKUP(E352,ROCs!$B$1:$I$17,MATCH(VLOOKUP(C352,HROC,2,0),ROCs!$A$2:$A$17,0)+1,0)</f>
        <v>0.28904462793978353</v>
      </c>
      <c r="I352" s="24">
        <v>21.761721999999999</v>
      </c>
      <c r="J352" s="24">
        <f>VLOOKUP(B352,Summary!$A$32:$C$37,3,0)*H352*I352/12+VLOOKUP(B352,Summary!$A$32:$D$37,4,0)*I352</f>
        <v>26.156369254755678</v>
      </c>
      <c r="K352" s="6">
        <f t="shared" si="23"/>
        <v>119.3851137731085</v>
      </c>
      <c r="L352" s="27">
        <f>2.721*J352*G352+VLOOKUP(B352,Summary!$A$32:$B$37,2,0)*I352</f>
        <v>52.212060399081594</v>
      </c>
    </row>
    <row r="353" spans="1:12">
      <c r="A353" s="5" t="s">
        <v>603</v>
      </c>
      <c r="B353" s="5" t="s">
        <v>187</v>
      </c>
      <c r="C353" s="11">
        <v>2520</v>
      </c>
      <c r="D353" s="5" t="str">
        <f t="shared" si="20"/>
        <v>Dairies</v>
      </c>
      <c r="E353" s="11" t="s">
        <v>4</v>
      </c>
      <c r="F353" s="12">
        <f t="shared" si="21"/>
        <v>2.0141173930848577</v>
      </c>
      <c r="G353" s="13">
        <f t="shared" si="22"/>
        <v>0.28687396829592665</v>
      </c>
      <c r="H353" s="13">
        <f>HLOOKUP(E353,ROCs!$B$1:$I$17,MATCH(VLOOKUP(C353,HROC,2,0),ROCs!$A$2:$A$17,0)+1,0)</f>
        <v>0.31492922148662977</v>
      </c>
      <c r="I353" s="24">
        <v>160.323182</v>
      </c>
      <c r="J353" s="24">
        <f>VLOOKUP(B353,Summary!$A$32:$C$37,3,0)*H353*I353/12+VLOOKUP(B353,Summary!$A$32:$D$37,4,0)*I353</f>
        <v>209.95614159888422</v>
      </c>
      <c r="K353" s="6">
        <f t="shared" si="23"/>
        <v>1150.6464574122751</v>
      </c>
      <c r="L353" s="27">
        <f>2.721*J353*G353+VLOOKUP(B353,Summary!$A$32:$B$37,2,0)*I353</f>
        <v>292.1510936260625</v>
      </c>
    </row>
    <row r="354" spans="1:12">
      <c r="A354" s="5" t="s">
        <v>603</v>
      </c>
      <c r="B354" s="5" t="s">
        <v>187</v>
      </c>
      <c r="C354" s="11">
        <v>3300</v>
      </c>
      <c r="D354" s="5" t="str">
        <f t="shared" si="20"/>
        <v>Mixed Rangeland</v>
      </c>
      <c r="E354" s="11" t="s">
        <v>4</v>
      </c>
      <c r="F354" s="12">
        <f t="shared" si="21"/>
        <v>0.69141343344704065</v>
      </c>
      <c r="G354" s="13">
        <f t="shared" si="22"/>
        <v>3.5859246036990831E-2</v>
      </c>
      <c r="H354" s="13">
        <f>HLOOKUP(E354,ROCs!$B$1:$I$17,MATCH(VLOOKUP(C354,HROC,2,0),ROCs!$A$2:$A$17,0)+1,0)</f>
        <v>0.26229721460804234</v>
      </c>
      <c r="I354" s="24">
        <v>5.5862730000000003</v>
      </c>
      <c r="J354" s="24">
        <f>VLOOKUP(B354,Summary!$A$32:$C$37,3,0)*H354*I354/12+VLOOKUP(B354,Summary!$A$32:$D$37,4,0)*I354</f>
        <v>6.093055501017635</v>
      </c>
      <c r="K354" s="6">
        <f t="shared" si="23"/>
        <v>11.463084374090332</v>
      </c>
      <c r="L354" s="27">
        <f>2.721*J354*G354+VLOOKUP(B354,Summary!$A$32:$B$37,2,0)*I354</f>
        <v>5.0636800251423431</v>
      </c>
    </row>
    <row r="355" spans="1:12">
      <c r="A355" s="5" t="s">
        <v>603</v>
      </c>
      <c r="B355" s="5" t="s">
        <v>187</v>
      </c>
      <c r="C355" s="11">
        <v>2110</v>
      </c>
      <c r="D355" s="5" t="str">
        <f t="shared" si="20"/>
        <v>Improved Pastures</v>
      </c>
      <c r="E355" s="11" t="s">
        <v>591</v>
      </c>
      <c r="F355" s="12">
        <f t="shared" si="21"/>
        <v>2.0141173930848577</v>
      </c>
      <c r="G355" s="13">
        <f t="shared" si="22"/>
        <v>0.28687396829592665</v>
      </c>
      <c r="H355" s="13">
        <f>HLOOKUP(E355,ROCs!$B$1:$I$17,MATCH(VLOOKUP(C355,HROC,2,0),ROCs!$A$2:$A$17,0)+1,0)</f>
        <v>0.31492922148662977</v>
      </c>
      <c r="I355" s="24">
        <v>6693.6771799999997</v>
      </c>
      <c r="J355" s="24">
        <f>VLOOKUP(B355,Summary!$A$32:$C$37,3,0)*H355*I355/12+VLOOKUP(B355,Summary!$A$32:$D$37,4,0)*I355</f>
        <v>8765.9103087244112</v>
      </c>
      <c r="K355" s="6">
        <f t="shared" si="23"/>
        <v>48040.812552163465</v>
      </c>
      <c r="L355" s="27">
        <f>2.721*J355*G355+VLOOKUP(B355,Summary!$A$32:$B$37,2,0)*I355</f>
        <v>12197.64405946495</v>
      </c>
    </row>
    <row r="356" spans="1:12">
      <c r="A356" s="5" t="s">
        <v>603</v>
      </c>
      <c r="B356" s="5" t="s">
        <v>187</v>
      </c>
      <c r="C356" s="11">
        <v>2120</v>
      </c>
      <c r="D356" s="5" t="str">
        <f t="shared" si="20"/>
        <v>Unimproved Pastures</v>
      </c>
      <c r="E356" s="11" t="s">
        <v>591</v>
      </c>
      <c r="F356" s="12">
        <f t="shared" si="21"/>
        <v>1.022089423356495</v>
      </c>
      <c r="G356" s="13">
        <f t="shared" si="22"/>
        <v>0.19559588747449544</v>
      </c>
      <c r="H356" s="13">
        <f>HLOOKUP(E356,ROCs!$B$1:$I$17,MATCH(VLOOKUP(C356,HROC,2,0),ROCs!$A$2:$A$17,0)+1,0)</f>
        <v>0.26229721460804234</v>
      </c>
      <c r="I356" s="24">
        <v>1200.0072419999999</v>
      </c>
      <c r="J356" s="24">
        <f>VLOOKUP(B356,Summary!$A$32:$C$37,3,0)*H356*I356/12+VLOOKUP(B356,Summary!$A$32:$D$37,4,0)*I356</f>
        <v>1308.8709998829452</v>
      </c>
      <c r="K356" s="6">
        <f t="shared" si="23"/>
        <v>3640.1081022155622</v>
      </c>
      <c r="L356" s="27">
        <f>2.721*J356*G356+VLOOKUP(B356,Summary!$A$32:$B$37,2,0)*I356</f>
        <v>1656.6393231191582</v>
      </c>
    </row>
    <row r="357" spans="1:12">
      <c r="A357" s="5" t="s">
        <v>603</v>
      </c>
      <c r="B357" s="5" t="s">
        <v>187</v>
      </c>
      <c r="C357" s="11">
        <v>2130</v>
      </c>
      <c r="D357" s="5" t="str">
        <f t="shared" si="20"/>
        <v>Woodland Pastures</v>
      </c>
      <c r="E357" s="11" t="s">
        <v>591</v>
      </c>
      <c r="F357" s="12">
        <f t="shared" si="21"/>
        <v>1.022089423356495</v>
      </c>
      <c r="G357" s="13">
        <f t="shared" si="22"/>
        <v>0.19559588747449544</v>
      </c>
      <c r="H357" s="13">
        <f>HLOOKUP(E357,ROCs!$B$1:$I$17,MATCH(VLOOKUP(C357,HROC,2,0),ROCs!$A$2:$A$17,0)+1,0)</f>
        <v>0.26229721460804234</v>
      </c>
      <c r="I357" s="24">
        <v>1827.091369</v>
      </c>
      <c r="J357" s="24">
        <f>VLOOKUP(B357,Summary!$A$32:$C$37,3,0)*H357*I357/12+VLOOKUP(B357,Summary!$A$32:$D$37,4,0)*I357</f>
        <v>1992.8437290385361</v>
      </c>
      <c r="K357" s="6">
        <f t="shared" si="23"/>
        <v>5542.308298656937</v>
      </c>
      <c r="L357" s="27">
        <f>2.721*J357*G357+VLOOKUP(B357,Summary!$A$32:$B$37,2,0)*I357</f>
        <v>2522.3442849997537</v>
      </c>
    </row>
    <row r="358" spans="1:12">
      <c r="A358" s="5" t="s">
        <v>603</v>
      </c>
      <c r="B358" s="5" t="s">
        <v>187</v>
      </c>
      <c r="C358" s="11">
        <v>2140</v>
      </c>
      <c r="D358" s="5" t="str">
        <f t="shared" si="20"/>
        <v>Row Crops</v>
      </c>
      <c r="E358" s="11" t="s">
        <v>591</v>
      </c>
      <c r="F358" s="12">
        <f t="shared" si="21"/>
        <v>1.7435643104316678</v>
      </c>
      <c r="G358" s="13">
        <f t="shared" si="22"/>
        <v>0.58026779950766982</v>
      </c>
      <c r="H358" s="13">
        <f>HLOOKUP(E358,ROCs!$B$1:$I$17,MATCH(VLOOKUP(C358,HROC,2,0),ROCs!$A$2:$A$17,0)+1,0)</f>
        <v>0.36669840858032232</v>
      </c>
      <c r="I358" s="24">
        <v>348.24153200000001</v>
      </c>
      <c r="J358" s="24">
        <f>VLOOKUP(B358,Summary!$A$32:$C$37,3,0)*H358*I358/12+VLOOKUP(B358,Summary!$A$32:$D$37,4,0)*I358</f>
        <v>531.01756814500607</v>
      </c>
      <c r="K358" s="6">
        <f t="shared" si="23"/>
        <v>2519.2739849612185</v>
      </c>
      <c r="L358" s="27">
        <f>2.721*J358*G358+VLOOKUP(B358,Summary!$A$32:$B$37,2,0)*I358</f>
        <v>1117.0304431129443</v>
      </c>
    </row>
    <row r="359" spans="1:12">
      <c r="A359" s="5" t="s">
        <v>603</v>
      </c>
      <c r="B359" s="5" t="s">
        <v>187</v>
      </c>
      <c r="C359" s="11">
        <v>2150</v>
      </c>
      <c r="D359" s="5" t="str">
        <f t="shared" si="20"/>
        <v>Field Crops</v>
      </c>
      <c r="E359" s="11" t="s">
        <v>591</v>
      </c>
      <c r="F359" s="12">
        <f t="shared" si="21"/>
        <v>1.6774291124497771</v>
      </c>
      <c r="G359" s="13">
        <f t="shared" si="22"/>
        <v>0.48898971868623858</v>
      </c>
      <c r="H359" s="13">
        <f>HLOOKUP(E359,ROCs!$B$1:$I$17,MATCH(VLOOKUP(C359,HROC,2,0),ROCs!$A$2:$A$17,0)+1,0)</f>
        <v>0.28904462793978353</v>
      </c>
      <c r="I359" s="24">
        <v>246.00612000000001</v>
      </c>
      <c r="J359" s="24">
        <f>VLOOKUP(B359,Summary!$A$32:$C$37,3,0)*H359*I359/12+VLOOKUP(B359,Summary!$A$32:$D$37,4,0)*I359</f>
        <v>295.68555804773797</v>
      </c>
      <c r="K359" s="6">
        <f t="shared" si="23"/>
        <v>1349.5930434678371</v>
      </c>
      <c r="L359" s="27">
        <f>2.721*J359*G359+VLOOKUP(B359,Summary!$A$32:$B$37,2,0)*I359</f>
        <v>590.2329970019706</v>
      </c>
    </row>
    <row r="360" spans="1:12">
      <c r="A360" s="5" t="s">
        <v>603</v>
      </c>
      <c r="B360" s="5" t="s">
        <v>187</v>
      </c>
      <c r="C360" s="11">
        <v>2210</v>
      </c>
      <c r="D360" s="5" t="str">
        <f t="shared" si="20"/>
        <v>Citrus Groves</v>
      </c>
      <c r="E360" s="11" t="s">
        <v>591</v>
      </c>
      <c r="F360" s="12">
        <f t="shared" si="21"/>
        <v>1.3467531225403229</v>
      </c>
      <c r="G360" s="13">
        <f t="shared" si="22"/>
        <v>0.27383424246429361</v>
      </c>
      <c r="H360" s="13">
        <f>HLOOKUP(E360,ROCs!$B$1:$I$17,MATCH(VLOOKUP(C360,HROC,2,0),ROCs!$A$2:$A$17,0)+1,0)</f>
        <v>0.31492922148662977</v>
      </c>
      <c r="I360" s="24">
        <v>3253.835321</v>
      </c>
      <c r="J360" s="24">
        <f>VLOOKUP(B360,Summary!$A$32:$C$37,3,0)*H360*I360/12+VLOOKUP(B360,Summary!$A$32:$D$37,4,0)*I360</f>
        <v>4261.1598701635485</v>
      </c>
      <c r="K360" s="6">
        <f t="shared" si="23"/>
        <v>15615.085311699457</v>
      </c>
      <c r="L360" s="27">
        <f>2.721*J360*G360+VLOOKUP(B360,Summary!$A$32:$B$37,2,0)*I360</f>
        <v>5778.1549471005028</v>
      </c>
    </row>
    <row r="361" spans="1:12">
      <c r="A361" s="5" t="s">
        <v>603</v>
      </c>
      <c r="B361" s="5" t="s">
        <v>187</v>
      </c>
      <c r="C361" s="11">
        <v>2230</v>
      </c>
      <c r="D361" s="5" t="str">
        <f t="shared" si="20"/>
        <v>Other Groves</v>
      </c>
      <c r="E361" s="11" t="s">
        <v>591</v>
      </c>
      <c r="F361" s="12">
        <f t="shared" si="21"/>
        <v>1.3467531225403229</v>
      </c>
      <c r="G361" s="13">
        <f t="shared" si="22"/>
        <v>0.27383424246429361</v>
      </c>
      <c r="H361" s="13">
        <f>HLOOKUP(E361,ROCs!$B$1:$I$17,MATCH(VLOOKUP(C361,HROC,2,0),ROCs!$A$2:$A$17,0)+1,0)</f>
        <v>0.31492922148662977</v>
      </c>
      <c r="I361" s="24">
        <v>17.146795999999998</v>
      </c>
      <c r="J361" s="24">
        <f>VLOOKUP(B361,Summary!$A$32:$C$37,3,0)*H361*I361/12+VLOOKUP(B361,Summary!$A$32:$D$37,4,0)*I361</f>
        <v>22.455112754331321</v>
      </c>
      <c r="K361" s="6">
        <f t="shared" si="23"/>
        <v>82.287103048601693</v>
      </c>
      <c r="L361" s="27">
        <f>2.721*J361*G361+VLOOKUP(B361,Summary!$A$32:$B$37,2,0)*I361</f>
        <v>30.449249688479579</v>
      </c>
    </row>
    <row r="362" spans="1:12">
      <c r="A362" s="5" t="s">
        <v>603</v>
      </c>
      <c r="B362" s="5" t="s">
        <v>187</v>
      </c>
      <c r="C362" s="11">
        <v>2310</v>
      </c>
      <c r="D362" s="5" t="str">
        <f t="shared" si="20"/>
        <v>Cattle Feeding Operations</v>
      </c>
      <c r="E362" s="11" t="s">
        <v>591</v>
      </c>
      <c r="F362" s="12">
        <f t="shared" si="21"/>
        <v>1.6774291124497771</v>
      </c>
      <c r="G362" s="13">
        <f t="shared" si="22"/>
        <v>0.48898971868623858</v>
      </c>
      <c r="H362" s="13">
        <f>HLOOKUP(E362,ROCs!$B$1:$I$17,MATCH(VLOOKUP(C362,HROC,2,0),ROCs!$A$2:$A$17,0)+1,0)</f>
        <v>0.28904462793978353</v>
      </c>
      <c r="I362" s="24">
        <v>78.048045000000002</v>
      </c>
      <c r="J362" s="24">
        <f>VLOOKUP(B362,Summary!$A$32:$C$37,3,0)*H362*I362/12+VLOOKUP(B362,Summary!$A$32:$D$37,4,0)*I362</f>
        <v>93.809372467481566</v>
      </c>
      <c r="K362" s="6">
        <f t="shared" si="23"/>
        <v>428.17267549386463</v>
      </c>
      <c r="L362" s="27">
        <f>2.721*J362*G362+VLOOKUP(B362,Summary!$A$32:$B$37,2,0)*I362</f>
        <v>187.2576646080783</v>
      </c>
    </row>
    <row r="363" spans="1:12">
      <c r="A363" s="5" t="s">
        <v>603</v>
      </c>
      <c r="B363" s="5" t="s">
        <v>187</v>
      </c>
      <c r="C363" s="11">
        <v>2410</v>
      </c>
      <c r="D363" s="5" t="str">
        <f t="shared" si="20"/>
        <v>Tree Nurseries</v>
      </c>
      <c r="E363" s="11" t="s">
        <v>591</v>
      </c>
      <c r="F363" s="12">
        <f t="shared" si="21"/>
        <v>1.6774291124497771</v>
      </c>
      <c r="G363" s="13">
        <f t="shared" si="22"/>
        <v>0.48898971868623858</v>
      </c>
      <c r="H363" s="13">
        <f>HLOOKUP(E363,ROCs!$B$1:$I$17,MATCH(VLOOKUP(C363,HROC,2,0),ROCs!$A$2:$A$17,0)+1,0)</f>
        <v>0.28904462793978353</v>
      </c>
      <c r="I363" s="24">
        <v>19.850314999999998</v>
      </c>
      <c r="J363" s="24">
        <f>VLOOKUP(B363,Summary!$A$32:$C$37,3,0)*H363*I363/12+VLOOKUP(B363,Summary!$A$32:$D$37,4,0)*I363</f>
        <v>23.858965249313243</v>
      </c>
      <c r="K363" s="6">
        <f t="shared" si="23"/>
        <v>108.89910801668373</v>
      </c>
      <c r="L363" s="27">
        <f>2.721*J363*G363+VLOOKUP(B363,Summary!$A$32:$B$37,2,0)*I363</f>
        <v>47.626095293414529</v>
      </c>
    </row>
    <row r="364" spans="1:12">
      <c r="A364" s="5" t="s">
        <v>603</v>
      </c>
      <c r="B364" s="5" t="s">
        <v>187</v>
      </c>
      <c r="C364" s="11">
        <v>2510</v>
      </c>
      <c r="D364" s="5" t="str">
        <f t="shared" si="20"/>
        <v>Horse Farms</v>
      </c>
      <c r="E364" s="11" t="s">
        <v>591</v>
      </c>
      <c r="F364" s="12">
        <f t="shared" si="21"/>
        <v>2.0141173930848577</v>
      </c>
      <c r="G364" s="13">
        <f t="shared" si="22"/>
        <v>0.28687396829592665</v>
      </c>
      <c r="H364" s="13">
        <f>HLOOKUP(E364,ROCs!$B$1:$I$17,MATCH(VLOOKUP(C364,HROC,2,0),ROCs!$A$2:$A$17,0)+1,0)</f>
        <v>0.31492922148662977</v>
      </c>
      <c r="I364" s="24">
        <v>19.731238000000001</v>
      </c>
      <c r="J364" s="24">
        <f>VLOOKUP(B364,Summary!$A$32:$C$37,3,0)*H364*I364/12+VLOOKUP(B364,Summary!$A$32:$D$37,4,0)*I364</f>
        <v>25.8396480644283</v>
      </c>
      <c r="K364" s="6">
        <f t="shared" si="23"/>
        <v>141.61195419049548</v>
      </c>
      <c r="L364" s="27">
        <f>2.721*J364*G364+VLOOKUP(B364,Summary!$A$32:$B$37,2,0)*I364</f>
        <v>35.95551615421482</v>
      </c>
    </row>
    <row r="365" spans="1:12">
      <c r="A365" s="5" t="s">
        <v>603</v>
      </c>
      <c r="B365" s="5" t="s">
        <v>187</v>
      </c>
      <c r="C365" s="11">
        <v>2520</v>
      </c>
      <c r="D365" s="5" t="str">
        <f t="shared" si="20"/>
        <v>Dairies</v>
      </c>
      <c r="E365" s="11" t="s">
        <v>591</v>
      </c>
      <c r="F365" s="12">
        <f t="shared" si="21"/>
        <v>2.0141173930848577</v>
      </c>
      <c r="G365" s="13">
        <f t="shared" si="22"/>
        <v>0.28687396829592665</v>
      </c>
      <c r="H365" s="13">
        <f>HLOOKUP(E365,ROCs!$B$1:$I$17,MATCH(VLOOKUP(C365,HROC,2,0),ROCs!$A$2:$A$17,0)+1,0)</f>
        <v>0.31492922148662977</v>
      </c>
      <c r="I365" s="24">
        <v>81.851867999999996</v>
      </c>
      <c r="J365" s="24">
        <f>VLOOKUP(B365,Summary!$A$32:$C$37,3,0)*H365*I365/12+VLOOKUP(B365,Summary!$A$32:$D$37,4,0)*I365</f>
        <v>107.19162490138937</v>
      </c>
      <c r="K365" s="6">
        <f t="shared" si="23"/>
        <v>587.45442032691926</v>
      </c>
      <c r="L365" s="27">
        <f>2.721*J365*G365+VLOOKUP(B365,Summary!$A$32:$B$37,2,0)*I365</f>
        <v>149.15567700955503</v>
      </c>
    </row>
    <row r="366" spans="1:12">
      <c r="A366" s="5" t="s">
        <v>603</v>
      </c>
      <c r="B366" s="5" t="s">
        <v>187</v>
      </c>
      <c r="C366" s="11">
        <v>2540</v>
      </c>
      <c r="D366" s="5" t="str">
        <f t="shared" si="20"/>
        <v>Aquaculture</v>
      </c>
      <c r="E366" s="11" t="s">
        <v>591</v>
      </c>
      <c r="F366" s="12">
        <f t="shared" si="21"/>
        <v>1.6774291124497771</v>
      </c>
      <c r="G366" s="13">
        <f t="shared" si="22"/>
        <v>0.48898971868623858</v>
      </c>
      <c r="H366" s="13">
        <f>HLOOKUP(E366,ROCs!$B$1:$I$17,MATCH(VLOOKUP(C366,HROC,2,0),ROCs!$A$2:$A$17,0)+1,0)</f>
        <v>0.28904462793978353</v>
      </c>
      <c r="I366" s="24">
        <v>56.939830000000001</v>
      </c>
      <c r="J366" s="24">
        <f>VLOOKUP(B366,Summary!$A$32:$C$37,3,0)*H366*I366/12+VLOOKUP(B366,Summary!$A$32:$D$37,4,0)*I366</f>
        <v>68.438481972291314</v>
      </c>
      <c r="K366" s="6">
        <f t="shared" si="23"/>
        <v>312.37271033843086</v>
      </c>
      <c r="L366" s="27">
        <f>2.721*J366*G366+VLOOKUP(B366,Summary!$A$32:$B$37,2,0)*I366</f>
        <v>136.61353835295932</v>
      </c>
    </row>
    <row r="367" spans="1:12">
      <c r="A367" s="5" t="s">
        <v>603</v>
      </c>
      <c r="B367" s="5" t="s">
        <v>187</v>
      </c>
      <c r="C367" s="11">
        <v>3300</v>
      </c>
      <c r="D367" s="5" t="str">
        <f t="shared" si="20"/>
        <v>Mixed Rangeland</v>
      </c>
      <c r="E367" s="11" t="s">
        <v>591</v>
      </c>
      <c r="F367" s="12">
        <f t="shared" si="21"/>
        <v>0.69141343344704065</v>
      </c>
      <c r="G367" s="13">
        <f t="shared" si="22"/>
        <v>3.5859246036990831E-2</v>
      </c>
      <c r="H367" s="13">
        <f>HLOOKUP(E367,ROCs!$B$1:$I$17,MATCH(VLOOKUP(C367,HROC,2,0),ROCs!$A$2:$A$17,0)+1,0)</f>
        <v>0.26229721460804234</v>
      </c>
      <c r="I367" s="24">
        <v>188.837007</v>
      </c>
      <c r="J367" s="24">
        <f>VLOOKUP(B367,Summary!$A$32:$C$37,3,0)*H367*I367/12+VLOOKUP(B367,Summary!$A$32:$D$37,4,0)*I367</f>
        <v>205.96815878798898</v>
      </c>
      <c r="K367" s="6">
        <f t="shared" si="23"/>
        <v>387.49530217941128</v>
      </c>
      <c r="L367" s="27">
        <f>2.721*J367*G367+VLOOKUP(B367,Summary!$A$32:$B$37,2,0)*I367</f>
        <v>171.17140181898822</v>
      </c>
    </row>
    <row r="368" spans="1:12">
      <c r="A368" s="5" t="s">
        <v>603</v>
      </c>
      <c r="B368" s="5" t="s">
        <v>187</v>
      </c>
      <c r="C368" s="11">
        <v>2110</v>
      </c>
      <c r="D368" s="5" t="str">
        <f t="shared" si="20"/>
        <v>Improved Pastures</v>
      </c>
      <c r="E368" s="11" t="s">
        <v>592</v>
      </c>
      <c r="F368" s="12">
        <f t="shared" si="21"/>
        <v>2.0141173930848577</v>
      </c>
      <c r="G368" s="13">
        <f t="shared" si="22"/>
        <v>0.28687396829592665</v>
      </c>
      <c r="H368" s="13">
        <f>HLOOKUP(E368,ROCs!$B$1:$I$17,MATCH(VLOOKUP(C368,HROC,2,0),ROCs!$A$2:$A$17,0)+1,0)</f>
        <v>0.31492922148662977</v>
      </c>
      <c r="I368" s="24">
        <v>2332.5096229999999</v>
      </c>
      <c r="J368" s="24">
        <f>VLOOKUP(B368,Summary!$A$32:$C$37,3,0)*H368*I368/12+VLOOKUP(B368,Summary!$A$32:$D$37,4,0)*I368</f>
        <v>3054.6095366754139</v>
      </c>
      <c r="K368" s="6">
        <f t="shared" si="23"/>
        <v>16740.523117767159</v>
      </c>
      <c r="L368" s="27">
        <f>2.721*J368*G368+VLOOKUP(B368,Summary!$A$32:$B$37,2,0)*I368</f>
        <v>4250.4473074440648</v>
      </c>
    </row>
    <row r="369" spans="1:12">
      <c r="A369" s="5" t="s">
        <v>603</v>
      </c>
      <c r="B369" s="5" t="s">
        <v>187</v>
      </c>
      <c r="C369" s="11">
        <v>2120</v>
      </c>
      <c r="D369" s="5" t="str">
        <f t="shared" si="20"/>
        <v>Unimproved Pastures</v>
      </c>
      <c r="E369" s="11" t="s">
        <v>592</v>
      </c>
      <c r="F369" s="12">
        <f t="shared" si="21"/>
        <v>1.022089423356495</v>
      </c>
      <c r="G369" s="13">
        <f t="shared" si="22"/>
        <v>0.19559588747449544</v>
      </c>
      <c r="H369" s="13">
        <f>HLOOKUP(E369,ROCs!$B$1:$I$17,MATCH(VLOOKUP(C369,HROC,2,0),ROCs!$A$2:$A$17,0)+1,0)</f>
        <v>0.26229721460804234</v>
      </c>
      <c r="I369" s="24">
        <v>205.884243</v>
      </c>
      <c r="J369" s="24">
        <f>VLOOKUP(B369,Summary!$A$32:$C$37,3,0)*H369*I369/12+VLOOKUP(B369,Summary!$A$32:$D$37,4,0)*I369</f>
        <v>224.56190726518403</v>
      </c>
      <c r="K369" s="6">
        <f t="shared" si="23"/>
        <v>624.53031517856255</v>
      </c>
      <c r="L369" s="27">
        <f>2.721*J369*G369+VLOOKUP(B369,Summary!$A$32:$B$37,2,0)*I369</f>
        <v>284.22822881965601</v>
      </c>
    </row>
    <row r="370" spans="1:12">
      <c r="A370" s="5" t="s">
        <v>603</v>
      </c>
      <c r="B370" s="5" t="s">
        <v>187</v>
      </c>
      <c r="C370" s="11">
        <v>2130</v>
      </c>
      <c r="D370" s="5" t="str">
        <f t="shared" si="20"/>
        <v>Woodland Pastures</v>
      </c>
      <c r="E370" s="11" t="s">
        <v>592</v>
      </c>
      <c r="F370" s="12">
        <f t="shared" si="21"/>
        <v>1.022089423356495</v>
      </c>
      <c r="G370" s="13">
        <f t="shared" si="22"/>
        <v>0.19559588747449544</v>
      </c>
      <c r="H370" s="13">
        <f>HLOOKUP(E370,ROCs!$B$1:$I$17,MATCH(VLOOKUP(C370,HROC,2,0),ROCs!$A$2:$A$17,0)+1,0)</f>
        <v>0.26229721460804234</v>
      </c>
      <c r="I370" s="24">
        <v>550.64422500000001</v>
      </c>
      <c r="J370" s="24">
        <f>VLOOKUP(B370,Summary!$A$32:$C$37,3,0)*H370*I370/12+VLOOKUP(B370,Summary!$A$32:$D$37,4,0)*I370</f>
        <v>600.59825651912149</v>
      </c>
      <c r="K370" s="6">
        <f t="shared" si="23"/>
        <v>1670.3270069604375</v>
      </c>
      <c r="L370" s="27">
        <f>2.721*J370*G370+VLOOKUP(B370,Summary!$A$32:$B$37,2,0)*I370</f>
        <v>760.17780914648301</v>
      </c>
    </row>
    <row r="371" spans="1:12">
      <c r="A371" s="5" t="s">
        <v>603</v>
      </c>
      <c r="B371" s="5" t="s">
        <v>187</v>
      </c>
      <c r="C371" s="11">
        <v>2140</v>
      </c>
      <c r="D371" s="5" t="str">
        <f t="shared" si="20"/>
        <v>Row Crops</v>
      </c>
      <c r="E371" s="11" t="s">
        <v>592</v>
      </c>
      <c r="F371" s="12">
        <f t="shared" si="21"/>
        <v>1.7435643104316678</v>
      </c>
      <c r="G371" s="13">
        <f t="shared" si="22"/>
        <v>0.58026779950766982</v>
      </c>
      <c r="H371" s="13">
        <f>HLOOKUP(E371,ROCs!$B$1:$I$17,MATCH(VLOOKUP(C371,HROC,2,0),ROCs!$A$2:$A$17,0)+1,0)</f>
        <v>0.36669840858032232</v>
      </c>
      <c r="I371" s="24">
        <v>31.293692</v>
      </c>
      <c r="J371" s="24">
        <f>VLOOKUP(B371,Summary!$A$32:$C$37,3,0)*H371*I371/12+VLOOKUP(B371,Summary!$A$32:$D$37,4,0)*I371</f>
        <v>47.718318170386489</v>
      </c>
      <c r="K371" s="6">
        <f t="shared" si="23"/>
        <v>226.38708167924378</v>
      </c>
      <c r="L371" s="27">
        <f>2.721*J371*G371+VLOOKUP(B371,Summary!$A$32:$B$37,2,0)*I371</f>
        <v>100.37862641093594</v>
      </c>
    </row>
    <row r="372" spans="1:12">
      <c r="A372" s="5" t="s">
        <v>603</v>
      </c>
      <c r="B372" s="5" t="s">
        <v>187</v>
      </c>
      <c r="C372" s="11">
        <v>2210</v>
      </c>
      <c r="D372" s="5" t="str">
        <f t="shared" si="20"/>
        <v>Citrus Groves</v>
      </c>
      <c r="E372" s="11" t="s">
        <v>592</v>
      </c>
      <c r="F372" s="12">
        <f t="shared" si="21"/>
        <v>1.3467531225403229</v>
      </c>
      <c r="G372" s="13">
        <f t="shared" si="22"/>
        <v>0.27383424246429361</v>
      </c>
      <c r="H372" s="13">
        <f>HLOOKUP(E372,ROCs!$B$1:$I$17,MATCH(VLOOKUP(C372,HROC,2,0),ROCs!$A$2:$A$17,0)+1,0)</f>
        <v>0.31492922148662977</v>
      </c>
      <c r="I372" s="24">
        <v>510.54718200000002</v>
      </c>
      <c r="J372" s="24">
        <f>VLOOKUP(B372,Summary!$A$32:$C$37,3,0)*H372*I372/12+VLOOKUP(B372,Summary!$A$32:$D$37,4,0)*I372</f>
        <v>668.60272544305747</v>
      </c>
      <c r="K372" s="6">
        <f t="shared" si="23"/>
        <v>2450.1048811922187</v>
      </c>
      <c r="L372" s="27">
        <f>2.721*J372*G372+VLOOKUP(B372,Summary!$A$32:$B$37,2,0)*I372</f>
        <v>906.62877323948032</v>
      </c>
    </row>
    <row r="373" spans="1:12">
      <c r="A373" s="5" t="s">
        <v>603</v>
      </c>
      <c r="B373" s="5" t="s">
        <v>187</v>
      </c>
      <c r="C373" s="11">
        <v>2410</v>
      </c>
      <c r="D373" s="5" t="str">
        <f t="shared" si="20"/>
        <v>Tree Nurseries</v>
      </c>
      <c r="E373" s="11" t="s">
        <v>592</v>
      </c>
      <c r="F373" s="12">
        <f t="shared" si="21"/>
        <v>1.6774291124497771</v>
      </c>
      <c r="G373" s="13">
        <f t="shared" si="22"/>
        <v>0.48898971868623858</v>
      </c>
      <c r="H373" s="13">
        <f>HLOOKUP(E373,ROCs!$B$1:$I$17,MATCH(VLOOKUP(C373,HROC,2,0),ROCs!$A$2:$A$17,0)+1,0)</f>
        <v>0.28904462793978353</v>
      </c>
      <c r="I373" s="24">
        <v>137.23789500000001</v>
      </c>
      <c r="J373" s="24">
        <f>VLOOKUP(B373,Summary!$A$32:$C$37,3,0)*H373*I373/12+VLOOKUP(B373,Summary!$A$32:$D$37,4,0)*I373</f>
        <v>164.95225227881272</v>
      </c>
      <c r="K373" s="6">
        <f t="shared" si="23"/>
        <v>752.88902728179892</v>
      </c>
      <c r="L373" s="27">
        <f>2.721*J373*G373+VLOOKUP(B373,Summary!$A$32:$B$37,2,0)*I373</f>
        <v>329.2695891796991</v>
      </c>
    </row>
    <row r="374" spans="1:12">
      <c r="A374" s="5" t="s">
        <v>603</v>
      </c>
      <c r="B374" s="5" t="s">
        <v>187</v>
      </c>
      <c r="C374" s="11">
        <v>2540</v>
      </c>
      <c r="D374" s="5" t="str">
        <f t="shared" si="20"/>
        <v>Aquaculture</v>
      </c>
      <c r="E374" s="11" t="s">
        <v>592</v>
      </c>
      <c r="F374" s="12">
        <f t="shared" si="21"/>
        <v>1.6774291124497771</v>
      </c>
      <c r="G374" s="13">
        <f t="shared" si="22"/>
        <v>0.48898971868623858</v>
      </c>
      <c r="H374" s="13">
        <f>HLOOKUP(E374,ROCs!$B$1:$I$17,MATCH(VLOOKUP(C374,HROC,2,0),ROCs!$A$2:$A$17,0)+1,0)</f>
        <v>0.28904462793978353</v>
      </c>
      <c r="I374" s="24">
        <v>1.5991359999999999</v>
      </c>
      <c r="J374" s="24">
        <f>VLOOKUP(B374,Summary!$A$32:$C$37,3,0)*H374*I374/12+VLOOKUP(B374,Summary!$A$32:$D$37,4,0)*I374</f>
        <v>1.9220717783534307</v>
      </c>
      <c r="K374" s="6">
        <f t="shared" si="23"/>
        <v>8.7728826468178234</v>
      </c>
      <c r="L374" s="27">
        <f>2.721*J374*G374+VLOOKUP(B374,Summary!$A$32:$B$37,2,0)*I374</f>
        <v>3.8367453374482841</v>
      </c>
    </row>
    <row r="375" spans="1:12">
      <c r="A375" s="5" t="s">
        <v>603</v>
      </c>
      <c r="B375" s="5" t="s">
        <v>187</v>
      </c>
      <c r="C375" s="11">
        <v>3300</v>
      </c>
      <c r="D375" s="5" t="str">
        <f t="shared" si="20"/>
        <v>Mixed Rangeland</v>
      </c>
      <c r="E375" s="11" t="s">
        <v>592</v>
      </c>
      <c r="F375" s="12">
        <f t="shared" si="21"/>
        <v>0.69141343344704065</v>
      </c>
      <c r="G375" s="13">
        <f t="shared" si="22"/>
        <v>3.5859246036990831E-2</v>
      </c>
      <c r="H375" s="13">
        <f>HLOOKUP(E375,ROCs!$B$1:$I$17,MATCH(VLOOKUP(C375,HROC,2,0),ROCs!$A$2:$A$17,0)+1,0)</f>
        <v>0.26229721460804234</v>
      </c>
      <c r="I375" s="24">
        <v>2.8541720000000002</v>
      </c>
      <c r="J375" s="24">
        <f>VLOOKUP(B375,Summary!$A$32:$C$37,3,0)*H375*I375/12+VLOOKUP(B375,Summary!$A$32:$D$37,4,0)*I375</f>
        <v>3.1131003453376707</v>
      </c>
      <c r="K375" s="6">
        <f t="shared" si="23"/>
        <v>5.8567876031418722</v>
      </c>
      <c r="L375" s="27">
        <f>2.721*J375*G375+VLOOKUP(B375,Summary!$A$32:$B$37,2,0)*I375</f>
        <v>2.587165672841369</v>
      </c>
    </row>
    <row r="376" spans="1:12">
      <c r="A376" s="5" t="s">
        <v>603</v>
      </c>
      <c r="B376" s="5" t="s">
        <v>187</v>
      </c>
      <c r="C376" s="11">
        <v>2110</v>
      </c>
      <c r="D376" s="5" t="str">
        <f t="shared" si="20"/>
        <v>Improved Pastures</v>
      </c>
      <c r="E376" s="11" t="s">
        <v>593</v>
      </c>
      <c r="F376" s="12">
        <f t="shared" si="21"/>
        <v>2.0141173930848577</v>
      </c>
      <c r="G376" s="13">
        <f t="shared" si="22"/>
        <v>0.28687396829592665</v>
      </c>
      <c r="H376" s="13">
        <f>HLOOKUP(E376,ROCs!$B$1:$I$17,MATCH(VLOOKUP(C376,HROC,2,0),ROCs!$A$2:$A$17,0)+1,0)</f>
        <v>0.31492922148662977</v>
      </c>
      <c r="I376" s="24">
        <v>12347.473307</v>
      </c>
      <c r="J376" s="24">
        <f>VLOOKUP(B376,Summary!$A$32:$C$37,3,0)*H376*I376/12+VLOOKUP(B376,Summary!$A$32:$D$37,4,0)*I376</f>
        <v>16170.012481619378</v>
      </c>
      <c r="K376" s="6">
        <f t="shared" si="23"/>
        <v>88618.35351229606</v>
      </c>
      <c r="L376" s="27">
        <f>2.721*J376*G376+VLOOKUP(B376,Summary!$A$32:$B$37,2,0)*I376</f>
        <v>22500.350761243404</v>
      </c>
    </row>
    <row r="377" spans="1:12">
      <c r="A377" s="5" t="s">
        <v>603</v>
      </c>
      <c r="B377" s="5" t="s">
        <v>187</v>
      </c>
      <c r="C377" s="11">
        <v>2120</v>
      </c>
      <c r="D377" s="5" t="str">
        <f t="shared" si="20"/>
        <v>Unimproved Pastures</v>
      </c>
      <c r="E377" s="11" t="s">
        <v>593</v>
      </c>
      <c r="F377" s="12">
        <f t="shared" si="21"/>
        <v>1.022089423356495</v>
      </c>
      <c r="G377" s="13">
        <f t="shared" si="22"/>
        <v>0.19559588747449544</v>
      </c>
      <c r="H377" s="13">
        <f>HLOOKUP(E377,ROCs!$B$1:$I$17,MATCH(VLOOKUP(C377,HROC,2,0),ROCs!$A$2:$A$17,0)+1,0)</f>
        <v>0.26229721460804234</v>
      </c>
      <c r="I377" s="24">
        <v>610.13544999999999</v>
      </c>
      <c r="J377" s="24">
        <f>VLOOKUP(B377,Summary!$A$32:$C$37,3,0)*H377*I377/12+VLOOKUP(B377,Summary!$A$32:$D$37,4,0)*I377</f>
        <v>665.4864808770302</v>
      </c>
      <c r="K377" s="6">
        <f t="shared" si="23"/>
        <v>1850.7879929894107</v>
      </c>
      <c r="L377" s="27">
        <f>2.721*J377*G377+VLOOKUP(B377,Summary!$A$32:$B$37,2,0)*I377</f>
        <v>842.30689909369983</v>
      </c>
    </row>
    <row r="378" spans="1:12">
      <c r="A378" s="5" t="s">
        <v>603</v>
      </c>
      <c r="B378" s="5" t="s">
        <v>187</v>
      </c>
      <c r="C378" s="11">
        <v>2130</v>
      </c>
      <c r="D378" s="5" t="str">
        <f t="shared" si="20"/>
        <v>Woodland Pastures</v>
      </c>
      <c r="E378" s="11" t="s">
        <v>593</v>
      </c>
      <c r="F378" s="12">
        <f t="shared" si="21"/>
        <v>1.022089423356495</v>
      </c>
      <c r="G378" s="13">
        <f t="shared" si="22"/>
        <v>0.19559588747449544</v>
      </c>
      <c r="H378" s="13">
        <f>HLOOKUP(E378,ROCs!$B$1:$I$17,MATCH(VLOOKUP(C378,HROC,2,0),ROCs!$A$2:$A$17,0)+1,0)</f>
        <v>0.26229721460804234</v>
      </c>
      <c r="I378" s="24">
        <v>3405.7907639999999</v>
      </c>
      <c r="J378" s="24">
        <f>VLOOKUP(B378,Summary!$A$32:$C$37,3,0)*H378*I378/12+VLOOKUP(B378,Summary!$A$32:$D$37,4,0)*I378</f>
        <v>3714.7615503046932</v>
      </c>
      <c r="K378" s="6">
        <f t="shared" si="23"/>
        <v>10331.143113624083</v>
      </c>
      <c r="L378" s="27">
        <f>2.721*J378*G378+VLOOKUP(B378,Summary!$A$32:$B$37,2,0)*I378</f>
        <v>4701.77737973888</v>
      </c>
    </row>
    <row r="379" spans="1:12">
      <c r="A379" s="5" t="s">
        <v>603</v>
      </c>
      <c r="B379" s="5" t="s">
        <v>187</v>
      </c>
      <c r="C379" s="11">
        <v>2140</v>
      </c>
      <c r="D379" s="5" t="str">
        <f t="shared" si="20"/>
        <v>Row Crops</v>
      </c>
      <c r="E379" s="11" t="s">
        <v>593</v>
      </c>
      <c r="F379" s="12">
        <f t="shared" si="21"/>
        <v>1.7435643104316678</v>
      </c>
      <c r="G379" s="13">
        <f t="shared" si="22"/>
        <v>0.58026779950766982</v>
      </c>
      <c r="H379" s="13">
        <f>HLOOKUP(E379,ROCs!$B$1:$I$17,MATCH(VLOOKUP(C379,HROC,2,0),ROCs!$A$2:$A$17,0)+1,0)</f>
        <v>0.36669840858032232</v>
      </c>
      <c r="I379" s="24">
        <v>443.22014000000001</v>
      </c>
      <c r="J379" s="24">
        <f>VLOOKUP(B379,Summary!$A$32:$C$37,3,0)*H379*I379/12+VLOOKUP(B379,Summary!$A$32:$D$37,4,0)*I379</f>
        <v>675.84609895320898</v>
      </c>
      <c r="K379" s="6">
        <f t="shared" si="23"/>
        <v>3206.3750750811337</v>
      </c>
      <c r="L379" s="27">
        <f>2.721*J379*G379+VLOOKUP(B379,Summary!$A$32:$B$37,2,0)*I379</f>
        <v>1421.6868003578079</v>
      </c>
    </row>
    <row r="380" spans="1:12">
      <c r="A380" s="5" t="s">
        <v>603</v>
      </c>
      <c r="B380" s="5" t="s">
        <v>187</v>
      </c>
      <c r="C380" s="11">
        <v>2150</v>
      </c>
      <c r="D380" s="5" t="str">
        <f t="shared" si="20"/>
        <v>Field Crops</v>
      </c>
      <c r="E380" s="11" t="s">
        <v>593</v>
      </c>
      <c r="F380" s="12">
        <f t="shared" si="21"/>
        <v>1.6774291124497771</v>
      </c>
      <c r="G380" s="13">
        <f t="shared" si="22"/>
        <v>0.48898971868623858</v>
      </c>
      <c r="H380" s="13">
        <f>HLOOKUP(E380,ROCs!$B$1:$I$17,MATCH(VLOOKUP(C380,HROC,2,0),ROCs!$A$2:$A$17,0)+1,0)</f>
        <v>0.28904462793978353</v>
      </c>
      <c r="I380" s="24">
        <v>101.133549</v>
      </c>
      <c r="J380" s="24">
        <f>VLOOKUP(B380,Summary!$A$32:$C$37,3,0)*H380*I380/12+VLOOKUP(B380,Summary!$A$32:$D$37,4,0)*I380</f>
        <v>121.55685343687081</v>
      </c>
      <c r="K380" s="6">
        <f t="shared" si="23"/>
        <v>554.82007598678297</v>
      </c>
      <c r="L380" s="27">
        <f>2.721*J380*G380+VLOOKUP(B380,Summary!$A$32:$B$37,2,0)*I380</f>
        <v>242.64582411086215</v>
      </c>
    </row>
    <row r="381" spans="1:12">
      <c r="A381" s="5" t="s">
        <v>603</v>
      </c>
      <c r="B381" s="5" t="s">
        <v>187</v>
      </c>
      <c r="C381" s="11">
        <v>2210</v>
      </c>
      <c r="D381" s="5" t="str">
        <f t="shared" si="20"/>
        <v>Citrus Groves</v>
      </c>
      <c r="E381" s="11" t="s">
        <v>593</v>
      </c>
      <c r="F381" s="12">
        <f t="shared" si="21"/>
        <v>1.3467531225403229</v>
      </c>
      <c r="G381" s="13">
        <f t="shared" si="22"/>
        <v>0.27383424246429361</v>
      </c>
      <c r="H381" s="13">
        <f>HLOOKUP(E381,ROCs!$B$1:$I$17,MATCH(VLOOKUP(C381,HROC,2,0),ROCs!$A$2:$A$17,0)+1,0)</f>
        <v>0.31492922148662977</v>
      </c>
      <c r="I381" s="24">
        <v>18514.407738999998</v>
      </c>
      <c r="J381" s="24">
        <f>VLOOKUP(B381,Summary!$A$32:$C$37,3,0)*H381*I381/12+VLOOKUP(B381,Summary!$A$32:$D$37,4,0)*I381</f>
        <v>24246.110664576016</v>
      </c>
      <c r="K381" s="6">
        <f t="shared" si="23"/>
        <v>88850.242197021609</v>
      </c>
      <c r="L381" s="27">
        <f>2.721*J381*G381+VLOOKUP(B381,Summary!$A$32:$B$37,2,0)*I381</f>
        <v>32877.852170115613</v>
      </c>
    </row>
    <row r="382" spans="1:12">
      <c r="A382" s="5" t="s">
        <v>603</v>
      </c>
      <c r="B382" s="5" t="s">
        <v>187</v>
      </c>
      <c r="C382" s="11">
        <v>2310</v>
      </c>
      <c r="D382" s="5" t="str">
        <f t="shared" si="20"/>
        <v>Cattle Feeding Operations</v>
      </c>
      <c r="E382" s="11" t="s">
        <v>593</v>
      </c>
      <c r="F382" s="12">
        <f t="shared" si="21"/>
        <v>1.6774291124497771</v>
      </c>
      <c r="G382" s="13">
        <f t="shared" si="22"/>
        <v>0.48898971868623858</v>
      </c>
      <c r="H382" s="13">
        <f>HLOOKUP(E382,ROCs!$B$1:$I$17,MATCH(VLOOKUP(C382,HROC,2,0),ROCs!$A$2:$A$17,0)+1,0)</f>
        <v>0.28904462793978353</v>
      </c>
      <c r="I382" s="24">
        <v>2.7324670000000002</v>
      </c>
      <c r="J382" s="24">
        <f>VLOOKUP(B382,Summary!$A$32:$C$37,3,0)*H382*I382/12+VLOOKUP(B382,Summary!$A$32:$D$37,4,0)*I382</f>
        <v>3.2842720731582955</v>
      </c>
      <c r="K382" s="6">
        <f t="shared" si="23"/>
        <v>14.990352494911225</v>
      </c>
      <c r="L382" s="27">
        <f>2.721*J382*G382+VLOOKUP(B382,Summary!$A$32:$B$37,2,0)*I382</f>
        <v>6.5559027011969597</v>
      </c>
    </row>
    <row r="383" spans="1:12">
      <c r="A383" s="5" t="s">
        <v>603</v>
      </c>
      <c r="B383" s="5" t="s">
        <v>187</v>
      </c>
      <c r="C383" s="11">
        <v>2410</v>
      </c>
      <c r="D383" s="5" t="str">
        <f t="shared" si="20"/>
        <v>Tree Nurseries</v>
      </c>
      <c r="E383" s="11" t="s">
        <v>593</v>
      </c>
      <c r="F383" s="12">
        <f t="shared" si="21"/>
        <v>1.6774291124497771</v>
      </c>
      <c r="G383" s="13">
        <f t="shared" si="22"/>
        <v>0.48898971868623858</v>
      </c>
      <c r="H383" s="13">
        <f>HLOOKUP(E383,ROCs!$B$1:$I$17,MATCH(VLOOKUP(C383,HROC,2,0),ROCs!$A$2:$A$17,0)+1,0)</f>
        <v>0.28904462793978353</v>
      </c>
      <c r="I383" s="24">
        <v>4.2646940000000004</v>
      </c>
      <c r="J383" s="24">
        <f>VLOOKUP(B383,Summary!$A$32:$C$37,3,0)*H383*I383/12+VLOOKUP(B383,Summary!$A$32:$D$37,4,0)*I383</f>
        <v>5.1259229863583879</v>
      </c>
      <c r="K383" s="6">
        <f t="shared" si="23"/>
        <v>23.396171424186623</v>
      </c>
      <c r="L383" s="27">
        <f>2.721*J383*G383+VLOOKUP(B383,Summary!$A$32:$B$37,2,0)*I383</f>
        <v>10.23211585515158</v>
      </c>
    </row>
    <row r="384" spans="1:12">
      <c r="A384" s="5" t="s">
        <v>603</v>
      </c>
      <c r="B384" s="5" t="s">
        <v>187</v>
      </c>
      <c r="C384" s="11">
        <v>2520</v>
      </c>
      <c r="D384" s="5" t="str">
        <f t="shared" si="20"/>
        <v>Dairies</v>
      </c>
      <c r="E384" s="11" t="s">
        <v>593</v>
      </c>
      <c r="F384" s="12">
        <f t="shared" si="21"/>
        <v>2.0141173930848577</v>
      </c>
      <c r="G384" s="13">
        <f t="shared" si="22"/>
        <v>0.28687396829592665</v>
      </c>
      <c r="H384" s="13">
        <f>HLOOKUP(E384,ROCs!$B$1:$I$17,MATCH(VLOOKUP(C384,HROC,2,0),ROCs!$A$2:$A$17,0)+1,0)</f>
        <v>0.31492922148662977</v>
      </c>
      <c r="I384" s="24">
        <v>145.467153</v>
      </c>
      <c r="J384" s="24">
        <f>VLOOKUP(B384,Summary!$A$32:$C$37,3,0)*H384*I384/12+VLOOKUP(B384,Summary!$A$32:$D$37,4,0)*I384</f>
        <v>190.50097304864218</v>
      </c>
      <c r="K384" s="6">
        <f t="shared" si="23"/>
        <v>1044.0240904730761</v>
      </c>
      <c r="L384" s="27">
        <f>2.721*J384*G384+VLOOKUP(B384,Summary!$A$32:$B$37,2,0)*I384</f>
        <v>265.07949321776658</v>
      </c>
    </row>
    <row r="385" spans="1:12">
      <c r="A385" s="5" t="s">
        <v>603</v>
      </c>
      <c r="B385" s="5" t="s">
        <v>187</v>
      </c>
      <c r="C385" s="11">
        <v>3300</v>
      </c>
      <c r="D385" s="5" t="str">
        <f t="shared" si="20"/>
        <v>Mixed Rangeland</v>
      </c>
      <c r="E385" s="11" t="s">
        <v>593</v>
      </c>
      <c r="F385" s="12">
        <f t="shared" si="21"/>
        <v>0.69141343344704065</v>
      </c>
      <c r="G385" s="13">
        <f t="shared" si="22"/>
        <v>3.5859246036990831E-2</v>
      </c>
      <c r="H385" s="13">
        <f>HLOOKUP(E385,ROCs!$B$1:$I$17,MATCH(VLOOKUP(C385,HROC,2,0),ROCs!$A$2:$A$17,0)+1,0)</f>
        <v>0.26229721460804234</v>
      </c>
      <c r="I385" s="24">
        <v>7.6835310000000003</v>
      </c>
      <c r="J385" s="24">
        <f>VLOOKUP(B385,Summary!$A$32:$C$37,3,0)*H385*I385/12+VLOOKUP(B385,Summary!$A$32:$D$37,4,0)*I385</f>
        <v>8.3805751753968227</v>
      </c>
      <c r="K385" s="6">
        <f t="shared" si="23"/>
        <v>15.766677379343736</v>
      </c>
      <c r="L385" s="27">
        <f>2.721*J385*G385+VLOOKUP(B385,Summary!$A$32:$B$37,2,0)*I385</f>
        <v>6.964740614585426</v>
      </c>
    </row>
    <row r="386" spans="1:12">
      <c r="A386" s="5" t="s">
        <v>603</v>
      </c>
      <c r="B386" s="5" t="s">
        <v>187</v>
      </c>
      <c r="C386" s="11">
        <v>2110</v>
      </c>
      <c r="D386" s="5" t="str">
        <f t="shared" ref="D386:D449" si="24">VLOOKUP(C386,FLUCCS,2,0)</f>
        <v>Improved Pastures</v>
      </c>
      <c r="E386" s="11" t="s">
        <v>2</v>
      </c>
      <c r="F386" s="12">
        <f t="shared" ref="F386:F449" si="25">VLOOKUP(VLOOKUP(C386,HEMC,2,0),EMCN,2,0)</f>
        <v>2.0141173930848577</v>
      </c>
      <c r="G386" s="13">
        <f t="shared" ref="G386:G449" si="26">VLOOKUP(VLOOKUP(C386,HEMC,2,0),EMCP,3,0)</f>
        <v>0.28687396829592665</v>
      </c>
      <c r="H386" s="13">
        <f>HLOOKUP(E386,ROCs!$B$1:$I$17,MATCH(VLOOKUP(C386,HROC,2,0),ROCs!$A$2:$A$17,0)+1,0)</f>
        <v>0.31492922148662977</v>
      </c>
      <c r="I386" s="24">
        <v>739.798405</v>
      </c>
      <c r="J386" s="24">
        <f>VLOOKUP(B386,Summary!$A$32:$C$37,3,0)*H386*I386/12+VLOOKUP(B386,Summary!$A$32:$D$37,4,0)*I386</f>
        <v>968.82569780088761</v>
      </c>
      <c r="K386" s="6">
        <f t="shared" ref="K386:K449" si="27">2.721*J386*F386</f>
        <v>5309.5653622474983</v>
      </c>
      <c r="L386" s="27">
        <f>2.721*J386*G386+VLOOKUP(B386,Summary!$A$32:$B$37,2,0)*I386</f>
        <v>1348.1076809189499</v>
      </c>
    </row>
    <row r="387" spans="1:12">
      <c r="A387" s="5" t="s">
        <v>603</v>
      </c>
      <c r="B387" s="5" t="s">
        <v>187</v>
      </c>
      <c r="C387" s="11">
        <v>2120</v>
      </c>
      <c r="D387" s="5" t="str">
        <f t="shared" si="24"/>
        <v>Unimproved Pastures</v>
      </c>
      <c r="E387" s="11" t="s">
        <v>2</v>
      </c>
      <c r="F387" s="12">
        <f t="shared" si="25"/>
        <v>1.022089423356495</v>
      </c>
      <c r="G387" s="13">
        <f t="shared" si="26"/>
        <v>0.19559588747449544</v>
      </c>
      <c r="H387" s="13">
        <f>HLOOKUP(E387,ROCs!$B$1:$I$17,MATCH(VLOOKUP(C387,HROC,2,0),ROCs!$A$2:$A$17,0)+1,0)</f>
        <v>0.26229721460804234</v>
      </c>
      <c r="I387" s="24">
        <v>58.059364000000002</v>
      </c>
      <c r="J387" s="24">
        <f>VLOOKUP(B387,Summary!$A$32:$C$37,3,0)*H387*I387/12+VLOOKUP(B387,Summary!$A$32:$D$37,4,0)*I387</f>
        <v>63.326466000817582</v>
      </c>
      <c r="K387" s="6">
        <f t="shared" si="27"/>
        <v>176.11757155202449</v>
      </c>
      <c r="L387" s="27">
        <f>2.721*J387*G387+VLOOKUP(B387,Summary!$A$32:$B$37,2,0)*I387</f>
        <v>80.152370845182645</v>
      </c>
    </row>
    <row r="388" spans="1:12">
      <c r="A388" s="5" t="s">
        <v>603</v>
      </c>
      <c r="B388" s="5" t="s">
        <v>187</v>
      </c>
      <c r="C388" s="11">
        <v>2130</v>
      </c>
      <c r="D388" s="5" t="str">
        <f t="shared" si="24"/>
        <v>Woodland Pastures</v>
      </c>
      <c r="E388" s="11" t="s">
        <v>2</v>
      </c>
      <c r="F388" s="12">
        <f t="shared" si="25"/>
        <v>1.022089423356495</v>
      </c>
      <c r="G388" s="13">
        <f t="shared" si="26"/>
        <v>0.19559588747449544</v>
      </c>
      <c r="H388" s="13">
        <f>HLOOKUP(E388,ROCs!$B$1:$I$17,MATCH(VLOOKUP(C388,HROC,2,0),ROCs!$A$2:$A$17,0)+1,0)</f>
        <v>0.26229721460804234</v>
      </c>
      <c r="I388" s="24">
        <v>377.683402</v>
      </c>
      <c r="J388" s="24">
        <f>VLOOKUP(B388,Summary!$A$32:$C$37,3,0)*H388*I388/12+VLOOKUP(B388,Summary!$A$32:$D$37,4,0)*I388</f>
        <v>411.94655724830392</v>
      </c>
      <c r="K388" s="6">
        <f t="shared" si="27"/>
        <v>1145.666762311537</v>
      </c>
      <c r="L388" s="27">
        <f>2.721*J388*G388+VLOOKUP(B388,Summary!$A$32:$B$37,2,0)*I388</f>
        <v>521.40116621281277</v>
      </c>
    </row>
    <row r="389" spans="1:12">
      <c r="A389" s="5" t="s">
        <v>603</v>
      </c>
      <c r="B389" s="5" t="s">
        <v>187</v>
      </c>
      <c r="C389" s="11">
        <v>2140</v>
      </c>
      <c r="D389" s="5" t="str">
        <f t="shared" si="24"/>
        <v>Row Crops</v>
      </c>
      <c r="E389" s="11" t="s">
        <v>2</v>
      </c>
      <c r="F389" s="12">
        <f t="shared" si="25"/>
        <v>1.7435643104316678</v>
      </c>
      <c r="G389" s="13">
        <f t="shared" si="26"/>
        <v>0.58026779950766982</v>
      </c>
      <c r="H389" s="13">
        <f>HLOOKUP(E389,ROCs!$B$1:$I$17,MATCH(VLOOKUP(C389,HROC,2,0),ROCs!$A$2:$A$17,0)+1,0)</f>
        <v>0.36669840858032232</v>
      </c>
      <c r="I389" s="24">
        <v>12.077327</v>
      </c>
      <c r="J389" s="24">
        <f>VLOOKUP(B389,Summary!$A$32:$C$37,3,0)*H389*I389/12+VLOOKUP(B389,Summary!$A$32:$D$37,4,0)*I389</f>
        <v>18.416162990093959</v>
      </c>
      <c r="K389" s="6">
        <f t="shared" si="27"/>
        <v>87.370669271492048</v>
      </c>
      <c r="L389" s="27">
        <f>2.721*J389*G389+VLOOKUP(B389,Summary!$A$32:$B$37,2,0)*I389</f>
        <v>38.73961228274726</v>
      </c>
    </row>
    <row r="390" spans="1:12">
      <c r="A390" s="5" t="s">
        <v>603</v>
      </c>
      <c r="B390" s="5" t="s">
        <v>187</v>
      </c>
      <c r="C390" s="11">
        <v>2210</v>
      </c>
      <c r="D390" s="5" t="str">
        <f t="shared" si="24"/>
        <v>Citrus Groves</v>
      </c>
      <c r="E390" s="11" t="s">
        <v>2</v>
      </c>
      <c r="F390" s="12">
        <f t="shared" si="25"/>
        <v>1.3467531225403229</v>
      </c>
      <c r="G390" s="13">
        <f t="shared" si="26"/>
        <v>0.27383424246429361</v>
      </c>
      <c r="H390" s="13">
        <f>HLOOKUP(E390,ROCs!$B$1:$I$17,MATCH(VLOOKUP(C390,HROC,2,0),ROCs!$A$2:$A$17,0)+1,0)</f>
        <v>0.31492922148662977</v>
      </c>
      <c r="I390" s="24">
        <v>319.52250099999998</v>
      </c>
      <c r="J390" s="24">
        <f>VLOOKUP(B390,Summary!$A$32:$C$37,3,0)*H390*I390/12+VLOOKUP(B390,Summary!$A$32:$D$37,4,0)*I390</f>
        <v>418.44049392673372</v>
      </c>
      <c r="K390" s="6">
        <f t="shared" si="27"/>
        <v>1533.381569719144</v>
      </c>
      <c r="L390" s="27">
        <f>2.721*J390*G390+VLOOKUP(B390,Summary!$A$32:$B$37,2,0)*I390</f>
        <v>567.40748615872417</v>
      </c>
    </row>
    <row r="391" spans="1:12">
      <c r="A391" s="5" t="s">
        <v>611</v>
      </c>
      <c r="B391" s="5" t="s">
        <v>187</v>
      </c>
      <c r="C391" s="11">
        <v>1630</v>
      </c>
      <c r="D391" s="5" t="str">
        <f t="shared" si="24"/>
        <v>Rock Quarries</v>
      </c>
      <c r="E391" s="11" t="s">
        <v>3</v>
      </c>
      <c r="F391" s="12">
        <f t="shared" si="25"/>
        <v>0.70945030562392009</v>
      </c>
      <c r="G391" s="13">
        <f t="shared" si="26"/>
        <v>9.7797943737247719E-2</v>
      </c>
      <c r="H391" s="13">
        <f>HLOOKUP(E391,ROCs!$B$1:$I$17,MATCH(VLOOKUP(C391,HROC,2,0),ROCs!$A$2:$A$17,0)+1,0)</f>
        <v>0.28818180815488864</v>
      </c>
      <c r="I391" s="24">
        <v>1.3597859999999999</v>
      </c>
      <c r="J391" s="24">
        <f>VLOOKUP(B391,Summary!$A$32:$C$37,3,0)*H391*I391/12+VLOOKUP(B391,Summary!$A$32:$D$37,4,0)*I391</f>
        <v>1.6295077375305667</v>
      </c>
      <c r="K391" s="6">
        <f t="shared" si="27"/>
        <v>3.1456250085110882</v>
      </c>
      <c r="L391" s="27">
        <f>2.721*J391*G391+VLOOKUP(B391,Summary!$A$32:$B$37,2,0)*I391</f>
        <v>1.5214891989162072</v>
      </c>
    </row>
    <row r="392" spans="1:12">
      <c r="A392" s="5" t="s">
        <v>611</v>
      </c>
      <c r="B392" s="5" t="s">
        <v>187</v>
      </c>
      <c r="C392" s="11">
        <v>1660</v>
      </c>
      <c r="D392" s="5" t="str">
        <f t="shared" si="24"/>
        <v>Holding Ponds</v>
      </c>
      <c r="E392" s="11" t="s">
        <v>3</v>
      </c>
      <c r="F392" s="12">
        <f t="shared" si="25"/>
        <v>0.50503242095262102</v>
      </c>
      <c r="G392" s="13">
        <f t="shared" si="26"/>
        <v>6.8458560616073402E-2</v>
      </c>
      <c r="H392" s="13">
        <f>HLOOKUP(E392,ROCs!$B$1:$I$17,MATCH(VLOOKUP(C392,HROC,2,0),ROCs!$A$2:$A$17,0)+1,0)</f>
        <v>5.2632006878587441E-2</v>
      </c>
      <c r="I392" s="24">
        <v>90.541692999999995</v>
      </c>
      <c r="J392" s="24">
        <f>VLOOKUP(B392,Summary!$A$32:$C$37,3,0)*H392*I392/12+VLOOKUP(B392,Summary!$A$32:$D$37,4,0)*I392</f>
        <v>19.816084278155842</v>
      </c>
      <c r="K392" s="6">
        <f t="shared" si="27"/>
        <v>27.231128610707948</v>
      </c>
      <c r="L392" s="27">
        <f>2.721*J392*G392+VLOOKUP(B392,Summary!$A$32:$B$37,2,0)*I392</f>
        <v>76.126942046192895</v>
      </c>
    </row>
    <row r="393" spans="1:12">
      <c r="A393" s="5" t="s">
        <v>611</v>
      </c>
      <c r="B393" s="5" t="s">
        <v>187</v>
      </c>
      <c r="C393" s="11">
        <v>2210</v>
      </c>
      <c r="D393" s="5" t="str">
        <f t="shared" si="24"/>
        <v>Citrus Groves</v>
      </c>
      <c r="E393" s="11" t="s">
        <v>3</v>
      </c>
      <c r="F393" s="12">
        <f t="shared" si="25"/>
        <v>1.3467531225403229</v>
      </c>
      <c r="G393" s="13">
        <f t="shared" si="26"/>
        <v>0.27383424246429361</v>
      </c>
      <c r="H393" s="13">
        <f>HLOOKUP(E393,ROCs!$B$1:$I$17,MATCH(VLOOKUP(C393,HROC,2,0),ROCs!$A$2:$A$17,0)+1,0)</f>
        <v>0.31492922148662977</v>
      </c>
      <c r="I393" s="24">
        <v>43.176985000000002</v>
      </c>
      <c r="J393" s="24">
        <f>VLOOKUP(B393,Summary!$A$32:$C$37,3,0)*H393*I393/12+VLOOKUP(B393,Summary!$A$32:$D$37,4,0)*I393</f>
        <v>56.543745348522968</v>
      </c>
      <c r="K393" s="6">
        <f t="shared" si="27"/>
        <v>207.20541692004326</v>
      </c>
      <c r="L393" s="27">
        <f>2.721*J393*G393+VLOOKUP(B393,Summary!$A$32:$B$37,2,0)*I393</f>
        <v>76.673612788111413</v>
      </c>
    </row>
    <row r="394" spans="1:12">
      <c r="A394" s="5" t="s">
        <v>611</v>
      </c>
      <c r="B394" s="5" t="s">
        <v>187</v>
      </c>
      <c r="C394" s="11">
        <v>3200</v>
      </c>
      <c r="D394" s="5" t="str">
        <f t="shared" si="24"/>
        <v>Shrub and Brushland</v>
      </c>
      <c r="E394" s="11" t="s">
        <v>3</v>
      </c>
      <c r="F394" s="12">
        <f t="shared" si="25"/>
        <v>0.69141343344704065</v>
      </c>
      <c r="G394" s="13">
        <f t="shared" si="26"/>
        <v>3.5859246036990831E-2</v>
      </c>
      <c r="H394" s="13">
        <f>HLOOKUP(E394,ROCs!$B$1:$I$17,MATCH(VLOOKUP(C394,HROC,2,0),ROCs!$A$2:$A$17,0)+1,0)</f>
        <v>0.26229721460804234</v>
      </c>
      <c r="I394" s="24">
        <v>0.101867</v>
      </c>
      <c r="J394" s="24">
        <f>VLOOKUP(B394,Summary!$A$32:$C$37,3,0)*H394*I394/12+VLOOKUP(B394,Summary!$A$32:$D$37,4,0)*I394</f>
        <v>0.11110829791565206</v>
      </c>
      <c r="K394" s="6">
        <f t="shared" si="27"/>
        <v>0.20903203547973034</v>
      </c>
      <c r="L394" s="27">
        <f>2.721*J394*G394+VLOOKUP(B394,Summary!$A$32:$B$37,2,0)*I394</f>
        <v>9.2337394381043505E-2</v>
      </c>
    </row>
    <row r="395" spans="1:12">
      <c r="A395" s="5" t="s">
        <v>611</v>
      </c>
      <c r="B395" s="5" t="s">
        <v>187</v>
      </c>
      <c r="C395" s="11">
        <v>4110</v>
      </c>
      <c r="D395" s="5" t="str">
        <f t="shared" si="24"/>
        <v>Pine Flatwoods</v>
      </c>
      <c r="E395" s="11" t="s">
        <v>3</v>
      </c>
      <c r="F395" s="12">
        <f t="shared" si="25"/>
        <v>0.69141343344704065</v>
      </c>
      <c r="G395" s="13">
        <f t="shared" si="26"/>
        <v>3.5859246036990831E-2</v>
      </c>
      <c r="H395" s="13">
        <f>HLOOKUP(E395,ROCs!$B$1:$I$17,MATCH(VLOOKUP(C395,HROC,2,0),ROCs!$A$2:$A$17,0)+1,0)</f>
        <v>0.26229721460804234</v>
      </c>
      <c r="I395" s="24">
        <v>0.37800099999999998</v>
      </c>
      <c r="J395" s="24">
        <f>VLOOKUP(B395,Summary!$A$32:$C$37,3,0)*H395*I395/12+VLOOKUP(B395,Summary!$A$32:$D$37,4,0)*I395</f>
        <v>0.41229296750090211</v>
      </c>
      <c r="K395" s="6">
        <f t="shared" si="27"/>
        <v>0.77566158268500651</v>
      </c>
      <c r="L395" s="27">
        <f>2.721*J395*G395+VLOOKUP(B395,Summary!$A$32:$B$37,2,0)*I395</f>
        <v>0.34263920026533445</v>
      </c>
    </row>
    <row r="396" spans="1:12">
      <c r="A396" s="5" t="s">
        <v>611</v>
      </c>
      <c r="B396" s="5" t="s">
        <v>187</v>
      </c>
      <c r="C396" s="11">
        <v>5300</v>
      </c>
      <c r="D396" s="5" t="str">
        <f t="shared" si="24"/>
        <v>Reservoirs</v>
      </c>
      <c r="E396" s="11" t="s">
        <v>3</v>
      </c>
      <c r="F396" s="12">
        <f t="shared" si="25"/>
        <v>0.50503242095262102</v>
      </c>
      <c r="G396" s="13">
        <f t="shared" si="26"/>
        <v>6.8458560616073402E-2</v>
      </c>
      <c r="H396" s="13">
        <f>HLOOKUP(E396,ROCs!$B$1:$I$17,MATCH(VLOOKUP(C396,HROC,2,0),ROCs!$A$2:$A$17,0)+1,0)</f>
        <v>5.2632006878587441E-2</v>
      </c>
      <c r="I396" s="24">
        <v>86.583641</v>
      </c>
      <c r="J396" s="24">
        <f>VLOOKUP(B396,Summary!$A$32:$C$37,3,0)*H396*I396/12+VLOOKUP(B396,Summary!$A$32:$D$37,4,0)*I396</f>
        <v>18.949819362949064</v>
      </c>
      <c r="K396" s="6">
        <f t="shared" si="27"/>
        <v>26.04071323974874</v>
      </c>
      <c r="L396" s="27">
        <f>2.721*J396*G396+VLOOKUP(B396,Summary!$A$32:$B$37,2,0)*I396</f>
        <v>72.799034369231094</v>
      </c>
    </row>
    <row r="397" spans="1:12">
      <c r="A397" s="5" t="s">
        <v>611</v>
      </c>
      <c r="B397" s="5" t="s">
        <v>187</v>
      </c>
      <c r="C397" s="11">
        <v>6172</v>
      </c>
      <c r="D397" s="5" t="str">
        <f t="shared" si="24"/>
        <v>Mixed Shrubs</v>
      </c>
      <c r="E397" s="11" t="s">
        <v>3</v>
      </c>
      <c r="F397" s="12">
        <f t="shared" si="25"/>
        <v>0.60724136328827061</v>
      </c>
      <c r="G397" s="13">
        <f t="shared" si="26"/>
        <v>3.2599314579082571E-2</v>
      </c>
      <c r="H397" s="13">
        <f>HLOOKUP(E397,ROCs!$B$1:$I$17,MATCH(VLOOKUP(C397,HROC,2,0),ROCs!$A$2:$A$17,0)+1,0)</f>
        <v>2.5884593546846281E-2</v>
      </c>
      <c r="I397" s="24">
        <v>9.3831179999999996</v>
      </c>
      <c r="J397" s="24">
        <f>VLOOKUP(B397,Summary!$A$32:$C$37,3,0)*H397*I397/12+VLOOKUP(B397,Summary!$A$32:$D$37,4,0)*I397</f>
        <v>1.0099684968368041</v>
      </c>
      <c r="K397" s="6">
        <f t="shared" si="27"/>
        <v>1.6687747342077883</v>
      </c>
      <c r="L397" s="27">
        <f>2.721*J397*G397+VLOOKUP(B397,Summary!$A$32:$B$37,2,0)*I397</f>
        <v>7.5963230211921227</v>
      </c>
    </row>
    <row r="398" spans="1:12">
      <c r="A398" s="5" t="s">
        <v>611</v>
      </c>
      <c r="B398" s="5" t="s">
        <v>187</v>
      </c>
      <c r="C398" s="11">
        <v>6410</v>
      </c>
      <c r="D398" s="5" t="str">
        <f t="shared" si="24"/>
        <v>Freshwater Marshes</v>
      </c>
      <c r="E398" s="11" t="s">
        <v>3</v>
      </c>
      <c r="F398" s="12">
        <f t="shared" si="25"/>
        <v>0.60724136328827061</v>
      </c>
      <c r="G398" s="13">
        <f t="shared" si="26"/>
        <v>3.2599314579082571E-2</v>
      </c>
      <c r="H398" s="13">
        <f>HLOOKUP(E398,ROCs!$B$1:$I$17,MATCH(VLOOKUP(C398,HROC,2,0),ROCs!$A$2:$A$17,0)+1,0)</f>
        <v>2.5884593546846281E-2</v>
      </c>
      <c r="I398" s="24">
        <v>17.172021000000001</v>
      </c>
      <c r="J398" s="24">
        <f>VLOOKUP(B398,Summary!$A$32:$C$37,3,0)*H398*I398/12+VLOOKUP(B398,Summary!$A$32:$D$37,4,0)*I398</f>
        <v>1.8483408433124291</v>
      </c>
      <c r="K398" s="6">
        <f t="shared" si="27"/>
        <v>3.0540205057727672</v>
      </c>
      <c r="L398" s="27">
        <f>2.721*J398*G398+VLOOKUP(B398,Summary!$A$32:$B$37,2,0)*I398</f>
        <v>13.902011937044231</v>
      </c>
    </row>
    <row r="399" spans="1:12">
      <c r="A399" s="5" t="s">
        <v>611</v>
      </c>
      <c r="B399" s="5" t="s">
        <v>187</v>
      </c>
      <c r="C399" s="11">
        <v>6440</v>
      </c>
      <c r="D399" s="5" t="str">
        <f t="shared" si="24"/>
        <v>Emergent Aquatic Vegetation</v>
      </c>
      <c r="E399" s="11" t="s">
        <v>3</v>
      </c>
      <c r="F399" s="12">
        <f t="shared" si="25"/>
        <v>0.60724136328827061</v>
      </c>
      <c r="G399" s="13">
        <f t="shared" si="26"/>
        <v>3.2599314579082571E-2</v>
      </c>
      <c r="H399" s="13">
        <f>HLOOKUP(E399,ROCs!$B$1:$I$17,MATCH(VLOOKUP(C399,HROC,2,0),ROCs!$A$2:$A$17,0)+1,0)</f>
        <v>2.5884593546846281E-2</v>
      </c>
      <c r="I399" s="24">
        <v>12.575977</v>
      </c>
      <c r="J399" s="24">
        <f>VLOOKUP(B399,Summary!$A$32:$C$37,3,0)*H399*I399/12+VLOOKUP(B399,Summary!$A$32:$D$37,4,0)*I399</f>
        <v>1.3536375208053677</v>
      </c>
      <c r="K399" s="6">
        <f t="shared" si="27"/>
        <v>2.2366203511005893</v>
      </c>
      <c r="L399" s="27">
        <f>2.721*J399*G399+VLOOKUP(B399,Summary!$A$32:$B$37,2,0)*I399</f>
        <v>10.181176832592604</v>
      </c>
    </row>
    <row r="400" spans="1:12">
      <c r="A400" s="5" t="s">
        <v>611</v>
      </c>
      <c r="B400" s="5" t="s">
        <v>187</v>
      </c>
      <c r="C400" s="11">
        <v>1400</v>
      </c>
      <c r="D400" s="5" t="str">
        <f t="shared" si="24"/>
        <v>Commercial and Services</v>
      </c>
      <c r="E400" s="11" t="s">
        <v>4</v>
      </c>
      <c r="F400" s="12">
        <f t="shared" si="25"/>
        <v>0.70945030562392009</v>
      </c>
      <c r="G400" s="13">
        <f t="shared" si="26"/>
        <v>0.1167055461931156</v>
      </c>
      <c r="H400" s="13">
        <f>HLOOKUP(E400,ROCs!$B$1:$I$17,MATCH(VLOOKUP(C400,HROC,2,0),ROCs!$A$2:$A$17,0)+1,0)</f>
        <v>0.43140989244743805</v>
      </c>
      <c r="I400" s="24">
        <v>6.5770000000000004E-3</v>
      </c>
      <c r="J400" s="24">
        <f>VLOOKUP(B400,Summary!$A$32:$C$37,3,0)*H400*I400/12+VLOOKUP(B400,Summary!$A$32:$D$37,4,0)*I400</f>
        <v>1.1798783737089778E-2</v>
      </c>
      <c r="K400" s="6">
        <f t="shared" si="27"/>
        <v>2.2776540631619626E-2</v>
      </c>
      <c r="L400" s="27">
        <f>2.721*J400*G400+VLOOKUP(B400,Summary!$A$32:$B$37,2,0)*I400</f>
        <v>9.0085414891149587E-3</v>
      </c>
    </row>
    <row r="401" spans="1:12">
      <c r="A401" s="5" t="s">
        <v>611</v>
      </c>
      <c r="B401" s="5" t="s">
        <v>187</v>
      </c>
      <c r="C401" s="11">
        <v>2210</v>
      </c>
      <c r="D401" s="5" t="str">
        <f t="shared" si="24"/>
        <v>Citrus Groves</v>
      </c>
      <c r="E401" s="11" t="s">
        <v>4</v>
      </c>
      <c r="F401" s="12">
        <f t="shared" si="25"/>
        <v>1.3467531225403229</v>
      </c>
      <c r="G401" s="13">
        <f t="shared" si="26"/>
        <v>0.27383424246429361</v>
      </c>
      <c r="H401" s="13">
        <f>HLOOKUP(E401,ROCs!$B$1:$I$17,MATCH(VLOOKUP(C401,HROC,2,0),ROCs!$A$2:$A$17,0)+1,0)</f>
        <v>0.31492922148662977</v>
      </c>
      <c r="I401" s="24">
        <v>9.9375099999999996</v>
      </c>
      <c r="J401" s="24">
        <f>VLOOKUP(B401,Summary!$A$32:$C$37,3,0)*H401*I401/12+VLOOKUP(B401,Summary!$A$32:$D$37,4,0)*I401</f>
        <v>13.013971096833195</v>
      </c>
      <c r="K401" s="6">
        <f t="shared" si="27"/>
        <v>47.689895500973471</v>
      </c>
      <c r="L401" s="27">
        <f>2.721*J401*G401+VLOOKUP(B401,Summary!$A$32:$B$37,2,0)*I401</f>
        <v>17.647012495615083</v>
      </c>
    </row>
    <row r="402" spans="1:12">
      <c r="A402" s="5" t="s">
        <v>611</v>
      </c>
      <c r="B402" s="5" t="s">
        <v>187</v>
      </c>
      <c r="C402" s="11">
        <v>3200</v>
      </c>
      <c r="D402" s="5" t="str">
        <f t="shared" si="24"/>
        <v>Shrub and Brushland</v>
      </c>
      <c r="E402" s="11" t="s">
        <v>4</v>
      </c>
      <c r="F402" s="12">
        <f t="shared" si="25"/>
        <v>0.69141343344704065</v>
      </c>
      <c r="G402" s="13">
        <f t="shared" si="26"/>
        <v>3.5859246036990831E-2</v>
      </c>
      <c r="H402" s="13">
        <f>HLOOKUP(E402,ROCs!$B$1:$I$17,MATCH(VLOOKUP(C402,HROC,2,0),ROCs!$A$2:$A$17,0)+1,0)</f>
        <v>0.26229721460804234</v>
      </c>
      <c r="I402" s="24">
        <v>2.0482E-2</v>
      </c>
      <c r="J402" s="24">
        <f>VLOOKUP(B402,Summary!$A$32:$C$37,3,0)*H402*I402/12+VLOOKUP(B402,Summary!$A$32:$D$37,4,0)*I402</f>
        <v>2.2340111693761332E-2</v>
      </c>
      <c r="K402" s="6">
        <f t="shared" si="27"/>
        <v>4.2029255310314796E-2</v>
      </c>
      <c r="L402" s="27">
        <f>2.721*J402*G402+VLOOKUP(B402,Summary!$A$32:$B$37,2,0)*I402</f>
        <v>1.8565919401892009E-2</v>
      </c>
    </row>
    <row r="403" spans="1:12">
      <c r="A403" s="5" t="s">
        <v>611</v>
      </c>
      <c r="B403" s="5" t="s">
        <v>187</v>
      </c>
      <c r="C403" s="11">
        <v>3210</v>
      </c>
      <c r="D403" s="5" t="str">
        <f t="shared" si="24"/>
        <v>Palmetto Prairies</v>
      </c>
      <c r="E403" s="11" t="s">
        <v>4</v>
      </c>
      <c r="F403" s="12">
        <f t="shared" si="25"/>
        <v>0.69141343344704065</v>
      </c>
      <c r="G403" s="13">
        <f t="shared" si="26"/>
        <v>3.5859246036990831E-2</v>
      </c>
      <c r="H403" s="13">
        <f>HLOOKUP(E403,ROCs!$B$1:$I$17,MATCH(VLOOKUP(C403,HROC,2,0),ROCs!$A$2:$A$17,0)+1,0)</f>
        <v>0.26229721460804234</v>
      </c>
      <c r="I403" s="24">
        <v>1.1061350000000001</v>
      </c>
      <c r="J403" s="24">
        <f>VLOOKUP(B403,Summary!$A$32:$C$37,3,0)*H403*I403/12+VLOOKUP(B403,Summary!$A$32:$D$37,4,0)*I403</f>
        <v>1.2064827384229417</v>
      </c>
      <c r="K403" s="6">
        <f t="shared" si="27"/>
        <v>2.2697993517564234</v>
      </c>
      <c r="L403" s="27">
        <f>2.721*J403*G403+VLOOKUP(B403,Summary!$A$32:$B$37,2,0)*I403</f>
        <v>1.0026566379070314</v>
      </c>
    </row>
    <row r="404" spans="1:12">
      <c r="A404" s="5" t="s">
        <v>611</v>
      </c>
      <c r="B404" s="5" t="s">
        <v>187</v>
      </c>
      <c r="C404" s="11">
        <v>3300</v>
      </c>
      <c r="D404" s="5" t="str">
        <f t="shared" si="24"/>
        <v>Mixed Rangeland</v>
      </c>
      <c r="E404" s="11" t="s">
        <v>4</v>
      </c>
      <c r="F404" s="12">
        <f t="shared" si="25"/>
        <v>0.69141343344704065</v>
      </c>
      <c r="G404" s="13">
        <f t="shared" si="26"/>
        <v>3.5859246036990831E-2</v>
      </c>
      <c r="H404" s="13">
        <f>HLOOKUP(E404,ROCs!$B$1:$I$17,MATCH(VLOOKUP(C404,HROC,2,0),ROCs!$A$2:$A$17,0)+1,0)</f>
        <v>0.26229721460804234</v>
      </c>
      <c r="I404" s="24">
        <v>0.16781599999999999</v>
      </c>
      <c r="J404" s="24">
        <f>VLOOKUP(B404,Summary!$A$32:$C$37,3,0)*H404*I404/12+VLOOKUP(B404,Summary!$A$32:$D$37,4,0)*I404</f>
        <v>0.18304014178304129</v>
      </c>
      <c r="K404" s="6">
        <f t="shared" si="27"/>
        <v>0.34435999947054918</v>
      </c>
      <c r="L404" s="27">
        <f>2.721*J404*G404+VLOOKUP(B404,Summary!$A$32:$B$37,2,0)*I404</f>
        <v>0.15211689924557703</v>
      </c>
    </row>
    <row r="405" spans="1:12">
      <c r="A405" s="5" t="s">
        <v>611</v>
      </c>
      <c r="B405" s="5" t="s">
        <v>187</v>
      </c>
      <c r="C405" s="11">
        <v>4110</v>
      </c>
      <c r="D405" s="5" t="str">
        <f t="shared" si="24"/>
        <v>Pine Flatwoods</v>
      </c>
      <c r="E405" s="11" t="s">
        <v>4</v>
      </c>
      <c r="F405" s="12">
        <f t="shared" si="25"/>
        <v>0.69141343344704065</v>
      </c>
      <c r="G405" s="13">
        <f t="shared" si="26"/>
        <v>3.5859246036990831E-2</v>
      </c>
      <c r="H405" s="13">
        <f>HLOOKUP(E405,ROCs!$B$1:$I$17,MATCH(VLOOKUP(C405,HROC,2,0),ROCs!$A$2:$A$17,0)+1,0)</f>
        <v>0.26229721460804234</v>
      </c>
      <c r="I405" s="24">
        <v>1.1326259999999999</v>
      </c>
      <c r="J405" s="24">
        <f>VLOOKUP(B405,Summary!$A$32:$C$37,3,0)*H405*I405/12+VLOOKUP(B405,Summary!$A$32:$D$37,4,0)*I405</f>
        <v>1.2353769820944303</v>
      </c>
      <c r="K405" s="6">
        <f t="shared" si="27"/>
        <v>2.3241591311932726</v>
      </c>
      <c r="L405" s="27">
        <f>2.721*J405*G405+VLOOKUP(B405,Summary!$A$32:$B$37,2,0)*I405</f>
        <v>1.0266694184399636</v>
      </c>
    </row>
    <row r="406" spans="1:12">
      <c r="A406" s="5" t="s">
        <v>611</v>
      </c>
      <c r="B406" s="5" t="s">
        <v>187</v>
      </c>
      <c r="C406" s="11">
        <v>6172</v>
      </c>
      <c r="D406" s="5" t="str">
        <f t="shared" si="24"/>
        <v>Mixed Shrubs</v>
      </c>
      <c r="E406" s="11" t="s">
        <v>4</v>
      </c>
      <c r="F406" s="12">
        <f t="shared" si="25"/>
        <v>0.60724136328827061</v>
      </c>
      <c r="G406" s="13">
        <f t="shared" si="26"/>
        <v>3.2599314579082571E-2</v>
      </c>
      <c r="H406" s="13">
        <f>HLOOKUP(E406,ROCs!$B$1:$I$17,MATCH(VLOOKUP(C406,HROC,2,0),ROCs!$A$2:$A$17,0)+1,0)</f>
        <v>2.5884593546846281E-2</v>
      </c>
      <c r="I406" s="24">
        <v>6.1212999999999997E-2</v>
      </c>
      <c r="J406" s="24">
        <f>VLOOKUP(B406,Summary!$A$32:$C$37,3,0)*H406*I406/12+VLOOKUP(B406,Summary!$A$32:$D$37,4,0)*I406</f>
        <v>6.588769489723062E-3</v>
      </c>
      <c r="K406" s="6">
        <f t="shared" si="27"/>
        <v>1.0886648532509272E-2</v>
      </c>
      <c r="L406" s="27">
        <f>2.721*J406*G406+VLOOKUP(B406,Summary!$A$32:$B$37,2,0)*I406</f>
        <v>4.9556418356481648E-2</v>
      </c>
    </row>
    <row r="407" spans="1:12">
      <c r="A407" s="5" t="s">
        <v>611</v>
      </c>
      <c r="B407" s="5" t="s">
        <v>187</v>
      </c>
      <c r="C407" s="11">
        <v>1110</v>
      </c>
      <c r="D407" s="5" t="str">
        <f t="shared" si="24"/>
        <v>Fixed Single Family Units</v>
      </c>
      <c r="E407" s="11" t="s">
        <v>591</v>
      </c>
      <c r="F407" s="12">
        <f t="shared" si="25"/>
        <v>0.96797880682585713</v>
      </c>
      <c r="G407" s="13">
        <f t="shared" si="26"/>
        <v>0.12452938169209543</v>
      </c>
      <c r="H407" s="13">
        <f>HLOOKUP(E407,ROCs!$B$1:$I$17,MATCH(VLOOKUP(C407,HROC,2,0),ROCs!$A$2:$A$17,0)+1,0)</f>
        <v>0.28818180815488864</v>
      </c>
      <c r="I407" s="24">
        <v>6.7695350000000003</v>
      </c>
      <c r="J407" s="24">
        <f>VLOOKUP(B407,Summary!$A$32:$C$37,3,0)*H407*I407/12+VLOOKUP(B407,Summary!$A$32:$D$37,4,0)*I407</f>
        <v>8.1123130124769514</v>
      </c>
      <c r="K407" s="6">
        <f t="shared" si="27"/>
        <v>21.366780578600071</v>
      </c>
      <c r="L407" s="27">
        <f>2.721*J407*G407+VLOOKUP(B407,Summary!$A$32:$B$37,2,0)*I407</f>
        <v>8.1646145642852002</v>
      </c>
    </row>
    <row r="408" spans="1:12">
      <c r="A408" s="5" t="s">
        <v>611</v>
      </c>
      <c r="B408" s="5" t="s">
        <v>187</v>
      </c>
      <c r="C408" s="11">
        <v>1400</v>
      </c>
      <c r="D408" s="5" t="str">
        <f t="shared" si="24"/>
        <v>Commercial and Services</v>
      </c>
      <c r="E408" s="11" t="s">
        <v>591</v>
      </c>
      <c r="F408" s="12">
        <f t="shared" si="25"/>
        <v>0.70945030562392009</v>
      </c>
      <c r="G408" s="13">
        <f t="shared" si="26"/>
        <v>0.1167055461931156</v>
      </c>
      <c r="H408" s="13">
        <f>HLOOKUP(E408,ROCs!$B$1:$I$17,MATCH(VLOOKUP(C408,HROC,2,0),ROCs!$A$2:$A$17,0)+1,0)</f>
        <v>0.43140989244743805</v>
      </c>
      <c r="I408" s="24">
        <v>5.6901E-2</v>
      </c>
      <c r="J408" s="24">
        <f>VLOOKUP(B408,Summary!$A$32:$C$37,3,0)*H408*I408/12+VLOOKUP(B408,Summary!$A$32:$D$37,4,0)*I408</f>
        <v>0.10207732908988071</v>
      </c>
      <c r="K408" s="6">
        <f t="shared" si="27"/>
        <v>0.19705153390296309</v>
      </c>
      <c r="L408" s="27">
        <f>2.721*J408*G408+VLOOKUP(B408,Summary!$A$32:$B$37,2,0)*I408</f>
        <v>7.7937512433043976E-2</v>
      </c>
    </row>
    <row r="409" spans="1:12">
      <c r="A409" s="5" t="s">
        <v>611</v>
      </c>
      <c r="B409" s="5" t="s">
        <v>187</v>
      </c>
      <c r="C409" s="11">
        <v>1630</v>
      </c>
      <c r="D409" s="5" t="str">
        <f t="shared" si="24"/>
        <v>Rock Quarries</v>
      </c>
      <c r="E409" s="11" t="s">
        <v>591</v>
      </c>
      <c r="F409" s="12">
        <f t="shared" si="25"/>
        <v>0.70945030562392009</v>
      </c>
      <c r="G409" s="13">
        <f t="shared" si="26"/>
        <v>9.7797943737247719E-2</v>
      </c>
      <c r="H409" s="13">
        <f>HLOOKUP(E409,ROCs!$B$1:$I$17,MATCH(VLOOKUP(C409,HROC,2,0),ROCs!$A$2:$A$17,0)+1,0)</f>
        <v>0.28818180815488864</v>
      </c>
      <c r="I409" s="24">
        <v>3.7844069999999999</v>
      </c>
      <c r="J409" s="24">
        <f>VLOOKUP(B409,Summary!$A$32:$C$37,3,0)*H409*I409/12+VLOOKUP(B409,Summary!$A$32:$D$37,4,0)*I409</f>
        <v>4.5350669064579563</v>
      </c>
      <c r="K409" s="6">
        <f t="shared" si="27"/>
        <v>8.7545579242501539</v>
      </c>
      <c r="L409" s="27">
        <f>2.721*J409*G409+VLOOKUP(B409,Summary!$A$32:$B$37,2,0)*I409</f>
        <v>4.2344415774268063</v>
      </c>
    </row>
    <row r="410" spans="1:12">
      <c r="A410" s="5" t="s">
        <v>611</v>
      </c>
      <c r="B410" s="5" t="s">
        <v>187</v>
      </c>
      <c r="C410" s="11">
        <v>1660</v>
      </c>
      <c r="D410" s="5" t="str">
        <f t="shared" si="24"/>
        <v>Holding Ponds</v>
      </c>
      <c r="E410" s="11" t="s">
        <v>591</v>
      </c>
      <c r="F410" s="12">
        <f t="shared" si="25"/>
        <v>0.50503242095262102</v>
      </c>
      <c r="G410" s="13">
        <f t="shared" si="26"/>
        <v>6.8458560616073402E-2</v>
      </c>
      <c r="H410" s="13">
        <f>HLOOKUP(E410,ROCs!$B$1:$I$17,MATCH(VLOOKUP(C410,HROC,2,0),ROCs!$A$2:$A$17,0)+1,0)</f>
        <v>5.2632006878587441E-2</v>
      </c>
      <c r="I410" s="24">
        <v>1.9563000000000001E-2</v>
      </c>
      <c r="J410" s="24">
        <f>VLOOKUP(B410,Summary!$A$32:$C$37,3,0)*H410*I410/12+VLOOKUP(B410,Summary!$A$32:$D$37,4,0)*I410</f>
        <v>4.2815861277694768E-3</v>
      </c>
      <c r="K410" s="6">
        <f t="shared" si="27"/>
        <v>5.8837266165464742E-3</v>
      </c>
      <c r="L410" s="27">
        <f>2.721*J410*G410+VLOOKUP(B410,Summary!$A$32:$B$37,2,0)*I410</f>
        <v>1.6448459465515756E-2</v>
      </c>
    </row>
    <row r="411" spans="1:12">
      <c r="A411" s="5" t="s">
        <v>611</v>
      </c>
      <c r="B411" s="5" t="s">
        <v>187</v>
      </c>
      <c r="C411" s="11">
        <v>2120</v>
      </c>
      <c r="D411" s="5" t="str">
        <f t="shared" si="24"/>
        <v>Unimproved Pastures</v>
      </c>
      <c r="E411" s="11" t="s">
        <v>591</v>
      </c>
      <c r="F411" s="12">
        <f t="shared" si="25"/>
        <v>1.022089423356495</v>
      </c>
      <c r="G411" s="13">
        <f t="shared" si="26"/>
        <v>0.19559588747449544</v>
      </c>
      <c r="H411" s="13">
        <f>HLOOKUP(E411,ROCs!$B$1:$I$17,MATCH(VLOOKUP(C411,HROC,2,0),ROCs!$A$2:$A$17,0)+1,0)</f>
        <v>0.26229721460804234</v>
      </c>
      <c r="I411" s="24">
        <v>4.7341000000000001E-2</v>
      </c>
      <c r="J411" s="24">
        <f>VLOOKUP(B411,Summary!$A$32:$C$37,3,0)*H411*I411/12+VLOOKUP(B411,Summary!$A$32:$D$37,4,0)*I411</f>
        <v>5.1635740049524224E-2</v>
      </c>
      <c r="K411" s="6">
        <f t="shared" si="27"/>
        <v>0.14360443140307894</v>
      </c>
      <c r="L411" s="27">
        <f>2.721*J411*G411+VLOOKUP(B411,Summary!$A$32:$B$37,2,0)*I411</f>
        <v>6.5355407409936339E-2</v>
      </c>
    </row>
    <row r="412" spans="1:12">
      <c r="A412" s="5" t="s">
        <v>611</v>
      </c>
      <c r="B412" s="5" t="s">
        <v>187</v>
      </c>
      <c r="C412" s="11">
        <v>2210</v>
      </c>
      <c r="D412" s="5" t="str">
        <f t="shared" si="24"/>
        <v>Citrus Groves</v>
      </c>
      <c r="E412" s="11" t="s">
        <v>591</v>
      </c>
      <c r="F412" s="12">
        <f t="shared" si="25"/>
        <v>1.3467531225403229</v>
      </c>
      <c r="G412" s="13">
        <f t="shared" si="26"/>
        <v>0.27383424246429361</v>
      </c>
      <c r="H412" s="13">
        <f>HLOOKUP(E412,ROCs!$B$1:$I$17,MATCH(VLOOKUP(C412,HROC,2,0),ROCs!$A$2:$A$17,0)+1,0)</f>
        <v>0.31492922148662977</v>
      </c>
      <c r="I412" s="24">
        <v>786.37956699999995</v>
      </c>
      <c r="J412" s="24">
        <f>VLOOKUP(B412,Summary!$A$32:$C$37,3,0)*H412*I412/12+VLOOKUP(B412,Summary!$A$32:$D$37,4,0)*I412</f>
        <v>1029.8274875776933</v>
      </c>
      <c r="K412" s="6">
        <f t="shared" si="27"/>
        <v>3773.8185294234431</v>
      </c>
      <c r="L412" s="27">
        <f>2.721*J412*G412+VLOOKUP(B412,Summary!$A$32:$B$37,2,0)*I412</f>
        <v>1396.4514294974674</v>
      </c>
    </row>
    <row r="413" spans="1:12">
      <c r="A413" s="5" t="s">
        <v>611</v>
      </c>
      <c r="B413" s="5" t="s">
        <v>187</v>
      </c>
      <c r="C413" s="11">
        <v>3200</v>
      </c>
      <c r="D413" s="5" t="str">
        <f t="shared" si="24"/>
        <v>Shrub and Brushland</v>
      </c>
      <c r="E413" s="11" t="s">
        <v>591</v>
      </c>
      <c r="F413" s="12">
        <f t="shared" si="25"/>
        <v>0.69141343344704065</v>
      </c>
      <c r="G413" s="13">
        <f t="shared" si="26"/>
        <v>3.5859246036990831E-2</v>
      </c>
      <c r="H413" s="13">
        <f>HLOOKUP(E413,ROCs!$B$1:$I$17,MATCH(VLOOKUP(C413,HROC,2,0),ROCs!$A$2:$A$17,0)+1,0)</f>
        <v>0.26229721460804234</v>
      </c>
      <c r="I413" s="24">
        <v>9.3981410000000007</v>
      </c>
      <c r="J413" s="24">
        <f>VLOOKUP(B413,Summary!$A$32:$C$37,3,0)*H413*I413/12+VLOOKUP(B413,Summary!$A$32:$D$37,4,0)*I413</f>
        <v>10.250733309916894</v>
      </c>
      <c r="K413" s="6">
        <f t="shared" si="27"/>
        <v>19.285073114507238</v>
      </c>
      <c r="L413" s="27">
        <f>2.721*J413*G413+VLOOKUP(B413,Summary!$A$32:$B$37,2,0)*I413</f>
        <v>8.5189497282304831</v>
      </c>
    </row>
    <row r="414" spans="1:12">
      <c r="A414" s="5" t="s">
        <v>611</v>
      </c>
      <c r="B414" s="5" t="s">
        <v>187</v>
      </c>
      <c r="C414" s="11">
        <v>3210</v>
      </c>
      <c r="D414" s="5" t="str">
        <f t="shared" si="24"/>
        <v>Palmetto Prairies</v>
      </c>
      <c r="E414" s="11" t="s">
        <v>591</v>
      </c>
      <c r="F414" s="12">
        <f t="shared" si="25"/>
        <v>0.69141343344704065</v>
      </c>
      <c r="G414" s="13">
        <f t="shared" si="26"/>
        <v>3.5859246036990831E-2</v>
      </c>
      <c r="H414" s="13">
        <f>HLOOKUP(E414,ROCs!$B$1:$I$17,MATCH(VLOOKUP(C414,HROC,2,0),ROCs!$A$2:$A$17,0)+1,0)</f>
        <v>0.26229721460804234</v>
      </c>
      <c r="I414" s="24">
        <v>52.909489999999998</v>
      </c>
      <c r="J414" s="24">
        <f>VLOOKUP(B414,Summary!$A$32:$C$37,3,0)*H414*I414/12+VLOOKUP(B414,Summary!$A$32:$D$37,4,0)*I414</f>
        <v>57.709399290105857</v>
      </c>
      <c r="K414" s="6">
        <f t="shared" si="27"/>
        <v>108.57076767642552</v>
      </c>
      <c r="L414" s="27">
        <f>2.721*J414*G414+VLOOKUP(B414,Summary!$A$32:$B$37,2,0)*I414</f>
        <v>47.959834339186166</v>
      </c>
    </row>
    <row r="415" spans="1:12">
      <c r="A415" s="5" t="s">
        <v>611</v>
      </c>
      <c r="B415" s="5" t="s">
        <v>187</v>
      </c>
      <c r="C415" s="11">
        <v>3300</v>
      </c>
      <c r="D415" s="5" t="str">
        <f t="shared" si="24"/>
        <v>Mixed Rangeland</v>
      </c>
      <c r="E415" s="11" t="s">
        <v>591</v>
      </c>
      <c r="F415" s="12">
        <f t="shared" si="25"/>
        <v>0.69141343344704065</v>
      </c>
      <c r="G415" s="13">
        <f t="shared" si="26"/>
        <v>3.5859246036990831E-2</v>
      </c>
      <c r="H415" s="13">
        <f>HLOOKUP(E415,ROCs!$B$1:$I$17,MATCH(VLOOKUP(C415,HROC,2,0),ROCs!$A$2:$A$17,0)+1,0)</f>
        <v>0.26229721460804234</v>
      </c>
      <c r="I415" s="24">
        <v>7.8570979999999997</v>
      </c>
      <c r="J415" s="24">
        <f>VLOOKUP(B415,Summary!$A$32:$C$37,3,0)*H415*I415/12+VLOOKUP(B415,Summary!$A$32:$D$37,4,0)*I415</f>
        <v>8.5698880435908968</v>
      </c>
      <c r="K415" s="6">
        <f t="shared" si="27"/>
        <v>16.122838484530988</v>
      </c>
      <c r="L415" s="27">
        <f>2.721*J415*G415+VLOOKUP(B415,Summary!$A$32:$B$37,2,0)*I415</f>
        <v>7.1220705107297571</v>
      </c>
    </row>
    <row r="416" spans="1:12">
      <c r="A416" s="5" t="s">
        <v>611</v>
      </c>
      <c r="B416" s="5" t="s">
        <v>187</v>
      </c>
      <c r="C416" s="11">
        <v>4110</v>
      </c>
      <c r="D416" s="5" t="str">
        <f t="shared" si="24"/>
        <v>Pine Flatwoods</v>
      </c>
      <c r="E416" s="11" t="s">
        <v>591</v>
      </c>
      <c r="F416" s="12">
        <f t="shared" si="25"/>
        <v>0.69141343344704065</v>
      </c>
      <c r="G416" s="13">
        <f t="shared" si="26"/>
        <v>3.5859246036990831E-2</v>
      </c>
      <c r="H416" s="13">
        <f>HLOOKUP(E416,ROCs!$B$1:$I$17,MATCH(VLOOKUP(C416,HROC,2,0),ROCs!$A$2:$A$17,0)+1,0)</f>
        <v>0.26229721460804234</v>
      </c>
      <c r="I416" s="24">
        <v>127.928685</v>
      </c>
      <c r="J416" s="24">
        <f>VLOOKUP(B416,Summary!$A$32:$C$37,3,0)*H416*I416/12+VLOOKUP(B416,Summary!$A$32:$D$37,4,0)*I416</f>
        <v>139.53427945200713</v>
      </c>
      <c r="K416" s="6">
        <f t="shared" si="27"/>
        <v>262.51085652660089</v>
      </c>
      <c r="L416" s="27">
        <f>2.721*J416*G416+VLOOKUP(B416,Summary!$A$32:$B$37,2,0)*I416</f>
        <v>115.96102211209995</v>
      </c>
    </row>
    <row r="417" spans="1:12">
      <c r="A417" s="5" t="s">
        <v>611</v>
      </c>
      <c r="B417" s="5" t="s">
        <v>187</v>
      </c>
      <c r="C417" s="11">
        <v>5250</v>
      </c>
      <c r="D417" s="5" t="str">
        <f t="shared" si="24"/>
        <v>Marshy Lakes</v>
      </c>
      <c r="E417" s="11" t="s">
        <v>591</v>
      </c>
      <c r="F417" s="12">
        <f t="shared" si="25"/>
        <v>0.50503242095262102</v>
      </c>
      <c r="G417" s="13">
        <f t="shared" si="26"/>
        <v>6.8458560616073402E-2</v>
      </c>
      <c r="H417" s="13">
        <f>HLOOKUP(E417,ROCs!$B$1:$I$17,MATCH(VLOOKUP(C417,HROC,2,0),ROCs!$A$2:$A$17,0)+1,0)</f>
        <v>5.2632006878587441E-2</v>
      </c>
      <c r="I417" s="24">
        <v>4.5463999999999997E-2</v>
      </c>
      <c r="J417" s="24">
        <f>VLOOKUP(B417,Summary!$A$32:$C$37,3,0)*H417*I417/12+VLOOKUP(B417,Summary!$A$32:$D$37,4,0)*I417</f>
        <v>9.9503159900276791E-3</v>
      </c>
      <c r="K417" s="6">
        <f t="shared" si="27"/>
        <v>1.3673656744603021E-2</v>
      </c>
      <c r="L417" s="27">
        <f>2.721*J417*G417+VLOOKUP(B417,Summary!$A$32:$B$37,2,0)*I417</f>
        <v>3.8225873390594911E-2</v>
      </c>
    </row>
    <row r="418" spans="1:12">
      <c r="A418" s="5" t="s">
        <v>611</v>
      </c>
      <c r="B418" s="5" t="s">
        <v>187</v>
      </c>
      <c r="C418" s="11">
        <v>5300</v>
      </c>
      <c r="D418" s="5" t="str">
        <f t="shared" si="24"/>
        <v>Reservoirs</v>
      </c>
      <c r="E418" s="11" t="s">
        <v>591</v>
      </c>
      <c r="F418" s="12">
        <f t="shared" si="25"/>
        <v>0.50503242095262102</v>
      </c>
      <c r="G418" s="13">
        <f t="shared" si="26"/>
        <v>6.8458560616073402E-2</v>
      </c>
      <c r="H418" s="13">
        <f>HLOOKUP(E418,ROCs!$B$1:$I$17,MATCH(VLOOKUP(C418,HROC,2,0),ROCs!$A$2:$A$17,0)+1,0)</f>
        <v>5.2632006878587441E-2</v>
      </c>
      <c r="I418" s="24">
        <v>2.7004410000000001</v>
      </c>
      <c r="J418" s="24">
        <f>VLOOKUP(B418,Summary!$A$32:$C$37,3,0)*H418*I418/12+VLOOKUP(B418,Summary!$A$32:$D$37,4,0)*I418</f>
        <v>0.59102237511935463</v>
      </c>
      <c r="K418" s="6">
        <f t="shared" si="27"/>
        <v>0.81217893922779627</v>
      </c>
      <c r="L418" s="27">
        <f>2.721*J418*G418+VLOOKUP(B418,Summary!$A$32:$B$37,2,0)*I418</f>
        <v>2.270515479605216</v>
      </c>
    </row>
    <row r="419" spans="1:12">
      <c r="A419" s="5" t="s">
        <v>611</v>
      </c>
      <c r="B419" s="5" t="s">
        <v>187</v>
      </c>
      <c r="C419" s="11">
        <v>6172</v>
      </c>
      <c r="D419" s="5" t="str">
        <f t="shared" si="24"/>
        <v>Mixed Shrubs</v>
      </c>
      <c r="E419" s="11" t="s">
        <v>591</v>
      </c>
      <c r="F419" s="12">
        <f t="shared" si="25"/>
        <v>0.60724136328827061</v>
      </c>
      <c r="G419" s="13">
        <f t="shared" si="26"/>
        <v>3.2599314579082571E-2</v>
      </c>
      <c r="H419" s="13">
        <f>HLOOKUP(E419,ROCs!$B$1:$I$17,MATCH(VLOOKUP(C419,HROC,2,0),ROCs!$A$2:$A$17,0)+1,0)</f>
        <v>2.5884593546846281E-2</v>
      </c>
      <c r="I419" s="24">
        <v>3.7887999999999998E-2</v>
      </c>
      <c r="J419" s="24">
        <f>VLOOKUP(B419,Summary!$A$32:$C$37,3,0)*H419*I419/12+VLOOKUP(B419,Summary!$A$32:$D$37,4,0)*I419</f>
        <v>4.0781418722596078E-3</v>
      </c>
      <c r="K419" s="6">
        <f t="shared" si="27"/>
        <v>6.7383291065576147E-3</v>
      </c>
      <c r="L419" s="27">
        <f>2.721*J419*G419+VLOOKUP(B419,Summary!$A$32:$B$37,2,0)*I419</f>
        <v>3.0673118107107586E-2</v>
      </c>
    </row>
    <row r="420" spans="1:12">
      <c r="A420" s="5" t="s">
        <v>611</v>
      </c>
      <c r="B420" s="5" t="s">
        <v>187</v>
      </c>
      <c r="C420" s="11">
        <v>6410</v>
      </c>
      <c r="D420" s="5" t="str">
        <f t="shared" si="24"/>
        <v>Freshwater Marshes</v>
      </c>
      <c r="E420" s="11" t="s">
        <v>591</v>
      </c>
      <c r="F420" s="12">
        <f t="shared" si="25"/>
        <v>0.60724136328827061</v>
      </c>
      <c r="G420" s="13">
        <f t="shared" si="26"/>
        <v>3.2599314579082571E-2</v>
      </c>
      <c r="H420" s="13">
        <f>HLOOKUP(E420,ROCs!$B$1:$I$17,MATCH(VLOOKUP(C420,HROC,2,0),ROCs!$A$2:$A$17,0)+1,0)</f>
        <v>2.5884593546846281E-2</v>
      </c>
      <c r="I420" s="24">
        <v>4.4904299999999999</v>
      </c>
      <c r="J420" s="24">
        <f>VLOOKUP(B420,Summary!$A$32:$C$37,3,0)*H420*I420/12+VLOOKUP(B420,Summary!$A$32:$D$37,4,0)*I420</f>
        <v>0.4833353728740159</v>
      </c>
      <c r="K420" s="6">
        <f t="shared" si="27"/>
        <v>0.79861684886928608</v>
      </c>
      <c r="L420" s="27">
        <f>2.721*J420*G420+VLOOKUP(B420,Summary!$A$32:$B$37,2,0)*I420</f>
        <v>3.6353328162399472</v>
      </c>
    </row>
    <row r="421" spans="1:12">
      <c r="A421" s="5" t="s">
        <v>611</v>
      </c>
      <c r="B421" s="5" t="s">
        <v>187</v>
      </c>
      <c r="C421" s="11">
        <v>6430</v>
      </c>
      <c r="D421" s="5" t="str">
        <f t="shared" si="24"/>
        <v>Wet Prairies</v>
      </c>
      <c r="E421" s="11" t="s">
        <v>591</v>
      </c>
      <c r="F421" s="12">
        <f t="shared" si="25"/>
        <v>0.60724136328827061</v>
      </c>
      <c r="G421" s="13">
        <f t="shared" si="26"/>
        <v>3.2599314579082571E-2</v>
      </c>
      <c r="H421" s="13">
        <f>HLOOKUP(E421,ROCs!$B$1:$I$17,MATCH(VLOOKUP(C421,HROC,2,0),ROCs!$A$2:$A$17,0)+1,0)</f>
        <v>2.5884593546846281E-2</v>
      </c>
      <c r="I421" s="24">
        <v>4.7960000000000003E-2</v>
      </c>
      <c r="J421" s="24">
        <f>VLOOKUP(B421,Summary!$A$32:$C$37,3,0)*H421*I421/12+VLOOKUP(B421,Summary!$A$32:$D$37,4,0)*I421</f>
        <v>5.1622594012238924E-3</v>
      </c>
      <c r="K421" s="6">
        <f t="shared" si="27"/>
        <v>8.5296205645719828E-3</v>
      </c>
      <c r="L421" s="27">
        <f>2.721*J421*G421+VLOOKUP(B421,Summary!$A$32:$B$37,2,0)*I421</f>
        <v>3.8827141691746198E-2</v>
      </c>
    </row>
    <row r="422" spans="1:12">
      <c r="A422" s="5" t="s">
        <v>611</v>
      </c>
      <c r="B422" s="5" t="s">
        <v>187</v>
      </c>
      <c r="C422" s="11">
        <v>7430</v>
      </c>
      <c r="D422" s="5" t="str">
        <f t="shared" si="24"/>
        <v>Spoil Areas</v>
      </c>
      <c r="E422" s="11" t="s">
        <v>591</v>
      </c>
      <c r="F422" s="12">
        <f t="shared" si="25"/>
        <v>0.70945030562392009</v>
      </c>
      <c r="G422" s="13">
        <f t="shared" si="26"/>
        <v>9.7797943737247719E-2</v>
      </c>
      <c r="H422" s="13">
        <f>HLOOKUP(E422,ROCs!$B$1:$I$17,MATCH(VLOOKUP(C422,HROC,2,0),ROCs!$A$2:$A$17,0)+1,0)</f>
        <v>0.26229721460804234</v>
      </c>
      <c r="I422" s="24">
        <v>1.3110839999999999</v>
      </c>
      <c r="J422" s="24">
        <f>VLOOKUP(B422,Summary!$A$32:$C$37,3,0)*H422*I422/12+VLOOKUP(B422,Summary!$A$32:$D$37,4,0)*I422</f>
        <v>1.4300245581439011</v>
      </c>
      <c r="K422" s="6">
        <f t="shared" si="27"/>
        <v>2.760539830083558</v>
      </c>
      <c r="L422" s="27">
        <f>2.721*J422*G422+VLOOKUP(B422,Summary!$A$32:$B$37,2,0)*I422</f>
        <v>1.4294422338663315</v>
      </c>
    </row>
    <row r="423" spans="1:12">
      <c r="A423" s="5" t="s">
        <v>611</v>
      </c>
      <c r="B423" s="5" t="s">
        <v>187</v>
      </c>
      <c r="C423" s="11">
        <v>8140</v>
      </c>
      <c r="D423" s="5" t="str">
        <f t="shared" si="24"/>
        <v>Roads and Highways</v>
      </c>
      <c r="E423" s="11" t="s">
        <v>591</v>
      </c>
      <c r="F423" s="12">
        <f t="shared" si="25"/>
        <v>0.98601567900273634</v>
      </c>
      <c r="G423" s="13">
        <f t="shared" si="26"/>
        <v>0.14343698414796333</v>
      </c>
      <c r="H423" s="13">
        <f>HLOOKUP(E423,ROCs!$B$1:$I$17,MATCH(VLOOKUP(C423,HROC,2,0),ROCs!$A$2:$A$17,0)+1,0)</f>
        <v>0.44607782879065094</v>
      </c>
      <c r="I423" s="24">
        <v>0.85211800000000004</v>
      </c>
      <c r="J423" s="24">
        <f>VLOOKUP(B423,Summary!$A$32:$C$37,3,0)*H423*I423/12+VLOOKUP(B423,Summary!$A$32:$D$37,4,0)*I423</f>
        <v>1.5806280225783542</v>
      </c>
      <c r="K423" s="6">
        <f t="shared" si="27"/>
        <v>4.2407438391916408</v>
      </c>
      <c r="L423" s="27">
        <f>2.721*J423*G423+VLOOKUP(B423,Summary!$A$32:$B$37,2,0)*I423</f>
        <v>1.2986228712081798</v>
      </c>
    </row>
    <row r="424" spans="1:12">
      <c r="A424" s="5" t="s">
        <v>611</v>
      </c>
      <c r="B424" s="5" t="s">
        <v>187</v>
      </c>
      <c r="C424" s="11">
        <v>1110</v>
      </c>
      <c r="D424" s="5" t="str">
        <f t="shared" si="24"/>
        <v>Fixed Single Family Units</v>
      </c>
      <c r="E424" s="11" t="s">
        <v>593</v>
      </c>
      <c r="F424" s="12">
        <f t="shared" si="25"/>
        <v>0.96797880682585713</v>
      </c>
      <c r="G424" s="13">
        <f t="shared" si="26"/>
        <v>0.12452938169209543</v>
      </c>
      <c r="H424" s="13">
        <f>HLOOKUP(E424,ROCs!$B$1:$I$17,MATCH(VLOOKUP(C424,HROC,2,0),ROCs!$A$2:$A$17,0)+1,0)</f>
        <v>0.28818180815488864</v>
      </c>
      <c r="I424" s="24">
        <v>1.807733</v>
      </c>
      <c r="J424" s="24">
        <f>VLOOKUP(B424,Summary!$A$32:$C$37,3,0)*H424*I424/12+VLOOKUP(B424,Summary!$A$32:$D$37,4,0)*I424</f>
        <v>2.1663077211335784</v>
      </c>
      <c r="K424" s="6">
        <f t="shared" si="27"/>
        <v>5.7057736396509426</v>
      </c>
      <c r="L424" s="27">
        <f>2.721*J424*G424+VLOOKUP(B424,Summary!$A$32:$B$37,2,0)*I424</f>
        <v>2.18027429951082</v>
      </c>
    </row>
    <row r="425" spans="1:12">
      <c r="A425" s="5" t="s">
        <v>611</v>
      </c>
      <c r="B425" s="5" t="s">
        <v>187</v>
      </c>
      <c r="C425" s="11">
        <v>1400</v>
      </c>
      <c r="D425" s="5" t="str">
        <f t="shared" si="24"/>
        <v>Commercial and Services</v>
      </c>
      <c r="E425" s="11" t="s">
        <v>593</v>
      </c>
      <c r="F425" s="12">
        <f t="shared" si="25"/>
        <v>0.70945030562392009</v>
      </c>
      <c r="G425" s="13">
        <f t="shared" si="26"/>
        <v>0.1167055461931156</v>
      </c>
      <c r="H425" s="13">
        <f>HLOOKUP(E425,ROCs!$B$1:$I$17,MATCH(VLOOKUP(C425,HROC,2,0),ROCs!$A$2:$A$17,0)+1,0)</f>
        <v>0.43140989244743805</v>
      </c>
      <c r="I425" s="24">
        <v>0.60563599999999995</v>
      </c>
      <c r="J425" s="24">
        <f>VLOOKUP(B425,Summary!$A$32:$C$37,3,0)*H425*I425/12+VLOOKUP(B425,Summary!$A$32:$D$37,4,0)*I425</f>
        <v>1.0864783620793832</v>
      </c>
      <c r="K425" s="6">
        <f t="shared" si="27"/>
        <v>2.097353346810336</v>
      </c>
      <c r="L425" s="27">
        <f>2.721*J425*G425+VLOOKUP(B425,Summary!$A$32:$B$37,2,0)*I425</f>
        <v>0.82954189346231211</v>
      </c>
    </row>
    <row r="426" spans="1:12">
      <c r="A426" s="5" t="s">
        <v>611</v>
      </c>
      <c r="B426" s="5" t="s">
        <v>187</v>
      </c>
      <c r="C426" s="11">
        <v>1630</v>
      </c>
      <c r="D426" s="5" t="str">
        <f t="shared" si="24"/>
        <v>Rock Quarries</v>
      </c>
      <c r="E426" s="11" t="s">
        <v>593</v>
      </c>
      <c r="F426" s="12">
        <f t="shared" si="25"/>
        <v>0.70945030562392009</v>
      </c>
      <c r="G426" s="13">
        <f t="shared" si="26"/>
        <v>9.7797943737247719E-2</v>
      </c>
      <c r="H426" s="13">
        <f>HLOOKUP(E426,ROCs!$B$1:$I$17,MATCH(VLOOKUP(C426,HROC,2,0),ROCs!$A$2:$A$17,0)+1,0)</f>
        <v>0.28818180815488864</v>
      </c>
      <c r="I426" s="24">
        <v>2.1394679999999999</v>
      </c>
      <c r="J426" s="24">
        <f>VLOOKUP(B426,Summary!$A$32:$C$37,3,0)*H426*I426/12+VLOOKUP(B426,Summary!$A$32:$D$37,4,0)*I426</f>
        <v>2.5638443550669341</v>
      </c>
      <c r="K426" s="6">
        <f t="shared" si="27"/>
        <v>4.949281758827639</v>
      </c>
      <c r="L426" s="27">
        <f>2.721*J426*G426+VLOOKUP(B426,Summary!$A$32:$B$37,2,0)*I426</f>
        <v>2.3938895189587628</v>
      </c>
    </row>
    <row r="427" spans="1:12">
      <c r="A427" s="5" t="s">
        <v>611</v>
      </c>
      <c r="B427" s="5" t="s">
        <v>187</v>
      </c>
      <c r="C427" s="11">
        <v>1660</v>
      </c>
      <c r="D427" s="5" t="str">
        <f t="shared" si="24"/>
        <v>Holding Ponds</v>
      </c>
      <c r="E427" s="11" t="s">
        <v>593</v>
      </c>
      <c r="F427" s="12">
        <f t="shared" si="25"/>
        <v>0.50503242095262102</v>
      </c>
      <c r="G427" s="13">
        <f t="shared" si="26"/>
        <v>6.8458560616073402E-2</v>
      </c>
      <c r="H427" s="13">
        <f>HLOOKUP(E427,ROCs!$B$1:$I$17,MATCH(VLOOKUP(C427,HROC,2,0),ROCs!$A$2:$A$17,0)+1,0)</f>
        <v>5.2632006878587441E-2</v>
      </c>
      <c r="I427" s="24">
        <v>0.42654500000000001</v>
      </c>
      <c r="J427" s="24">
        <f>VLOOKUP(B427,Summary!$A$32:$C$37,3,0)*H427*I427/12+VLOOKUP(B427,Summary!$A$32:$D$37,4,0)*I427</f>
        <v>9.3354248063662604E-2</v>
      </c>
      <c r="K427" s="6">
        <f t="shared" si="27"/>
        <v>0.12828677450569015</v>
      </c>
      <c r="L427" s="27">
        <f>2.721*J427*G427+VLOOKUP(B427,Summary!$A$32:$B$37,2,0)*I427</f>
        <v>0.35863661722222656</v>
      </c>
    </row>
    <row r="428" spans="1:12">
      <c r="A428" s="5" t="s">
        <v>611</v>
      </c>
      <c r="B428" s="5" t="s">
        <v>187</v>
      </c>
      <c r="C428" s="11">
        <v>2110</v>
      </c>
      <c r="D428" s="5" t="str">
        <f t="shared" si="24"/>
        <v>Improved Pastures</v>
      </c>
      <c r="E428" s="11" t="s">
        <v>593</v>
      </c>
      <c r="F428" s="12">
        <f t="shared" si="25"/>
        <v>2.0141173930848577</v>
      </c>
      <c r="G428" s="13">
        <f t="shared" si="26"/>
        <v>0.28687396829592665</v>
      </c>
      <c r="H428" s="13">
        <f>HLOOKUP(E428,ROCs!$B$1:$I$17,MATCH(VLOOKUP(C428,HROC,2,0),ROCs!$A$2:$A$17,0)+1,0)</f>
        <v>0.31492922148662977</v>
      </c>
      <c r="I428" s="24">
        <v>0.28532400000000002</v>
      </c>
      <c r="J428" s="24">
        <f>VLOOKUP(B428,Summary!$A$32:$C$37,3,0)*H428*I428/12+VLOOKUP(B428,Summary!$A$32:$D$37,4,0)*I428</f>
        <v>0.3736547977544511</v>
      </c>
      <c r="K428" s="6">
        <f t="shared" si="27"/>
        <v>2.0477827705209846</v>
      </c>
      <c r="L428" s="27">
        <f>2.721*J428*G428+VLOOKUP(B428,Summary!$A$32:$B$37,2,0)*I428</f>
        <v>0.51993553020774419</v>
      </c>
    </row>
    <row r="429" spans="1:12">
      <c r="A429" s="5" t="s">
        <v>611</v>
      </c>
      <c r="B429" s="5" t="s">
        <v>187</v>
      </c>
      <c r="C429" s="11">
        <v>2120</v>
      </c>
      <c r="D429" s="5" t="str">
        <f t="shared" si="24"/>
        <v>Unimproved Pastures</v>
      </c>
      <c r="E429" s="11" t="s">
        <v>593</v>
      </c>
      <c r="F429" s="12">
        <f t="shared" si="25"/>
        <v>1.022089423356495</v>
      </c>
      <c r="G429" s="13">
        <f t="shared" si="26"/>
        <v>0.19559588747449544</v>
      </c>
      <c r="H429" s="13">
        <f>HLOOKUP(E429,ROCs!$B$1:$I$17,MATCH(VLOOKUP(C429,HROC,2,0),ROCs!$A$2:$A$17,0)+1,0)</f>
        <v>0.26229721460804234</v>
      </c>
      <c r="I429" s="24">
        <v>1.378547</v>
      </c>
      <c r="J429" s="24">
        <f>VLOOKUP(B429,Summary!$A$32:$C$37,3,0)*H429*I429/12+VLOOKUP(B429,Summary!$A$32:$D$37,4,0)*I429</f>
        <v>1.5036077509569183</v>
      </c>
      <c r="K429" s="6">
        <f t="shared" si="27"/>
        <v>4.1816915168124931</v>
      </c>
      <c r="L429" s="27">
        <f>2.721*J429*G429+VLOOKUP(B429,Summary!$A$32:$B$37,2,0)*I429</f>
        <v>1.9031178221572318</v>
      </c>
    </row>
    <row r="430" spans="1:12">
      <c r="A430" s="5" t="s">
        <v>611</v>
      </c>
      <c r="B430" s="5" t="s">
        <v>187</v>
      </c>
      <c r="C430" s="11">
        <v>2210</v>
      </c>
      <c r="D430" s="5" t="str">
        <f t="shared" si="24"/>
        <v>Citrus Groves</v>
      </c>
      <c r="E430" s="11" t="s">
        <v>593</v>
      </c>
      <c r="F430" s="12">
        <f t="shared" si="25"/>
        <v>1.3467531225403229</v>
      </c>
      <c r="G430" s="13">
        <f t="shared" si="26"/>
        <v>0.27383424246429361</v>
      </c>
      <c r="H430" s="13">
        <f>HLOOKUP(E430,ROCs!$B$1:$I$17,MATCH(VLOOKUP(C430,HROC,2,0),ROCs!$A$2:$A$17,0)+1,0)</f>
        <v>0.31492922148662977</v>
      </c>
      <c r="I430" s="24">
        <v>5268.9832249999999</v>
      </c>
      <c r="J430" s="24">
        <f>VLOOKUP(B430,Summary!$A$32:$C$37,3,0)*H430*I430/12+VLOOKUP(B430,Summary!$A$32:$D$37,4,0)*I430</f>
        <v>6900.1586312717127</v>
      </c>
      <c r="K430" s="6">
        <f t="shared" si="27"/>
        <v>25285.736507096059</v>
      </c>
      <c r="L430" s="27">
        <f>2.721*J430*G430+VLOOKUP(B430,Summary!$A$32:$B$37,2,0)*I430</f>
        <v>9356.6509931322089</v>
      </c>
    </row>
    <row r="431" spans="1:12">
      <c r="A431" s="5" t="s">
        <v>611</v>
      </c>
      <c r="B431" s="5" t="s">
        <v>187</v>
      </c>
      <c r="C431" s="11">
        <v>3100</v>
      </c>
      <c r="D431" s="5" t="str">
        <f t="shared" si="24"/>
        <v>Herbaceous (Dry Prairie)</v>
      </c>
      <c r="E431" s="11" t="s">
        <v>593</v>
      </c>
      <c r="F431" s="12">
        <f t="shared" si="25"/>
        <v>0.69141343344704065</v>
      </c>
      <c r="G431" s="13">
        <f t="shared" si="26"/>
        <v>3.5859246036990831E-2</v>
      </c>
      <c r="H431" s="13">
        <f>HLOOKUP(E431,ROCs!$B$1:$I$17,MATCH(VLOOKUP(C431,HROC,2,0),ROCs!$A$2:$A$17,0)+1,0)</f>
        <v>0.26229721460804234</v>
      </c>
      <c r="I431" s="24">
        <v>8.6397019999999998</v>
      </c>
      <c r="J431" s="24">
        <f>VLOOKUP(B431,Summary!$A$32:$C$37,3,0)*H431*I431/12+VLOOKUP(B431,Summary!$A$32:$D$37,4,0)*I431</f>
        <v>9.4234892921010225</v>
      </c>
      <c r="K431" s="6">
        <f t="shared" si="27"/>
        <v>17.72874920237464</v>
      </c>
      <c r="L431" s="27">
        <f>2.721*J431*G431+VLOOKUP(B431,Summary!$A$32:$B$37,2,0)*I431</f>
        <v>7.8314623078002725</v>
      </c>
    </row>
    <row r="432" spans="1:12">
      <c r="A432" s="5" t="s">
        <v>611</v>
      </c>
      <c r="B432" s="5" t="s">
        <v>187</v>
      </c>
      <c r="C432" s="11">
        <v>3200</v>
      </c>
      <c r="D432" s="5" t="str">
        <f t="shared" si="24"/>
        <v>Shrub and Brushland</v>
      </c>
      <c r="E432" s="11" t="s">
        <v>593</v>
      </c>
      <c r="F432" s="12">
        <f t="shared" si="25"/>
        <v>0.69141343344704065</v>
      </c>
      <c r="G432" s="13">
        <f t="shared" si="26"/>
        <v>3.5859246036990831E-2</v>
      </c>
      <c r="H432" s="13">
        <f>HLOOKUP(E432,ROCs!$B$1:$I$17,MATCH(VLOOKUP(C432,HROC,2,0),ROCs!$A$2:$A$17,0)+1,0)</f>
        <v>0.26229721460804234</v>
      </c>
      <c r="I432" s="24">
        <v>26.942298999999998</v>
      </c>
      <c r="J432" s="24">
        <f>VLOOKUP(B432,Summary!$A$32:$C$37,3,0)*H432*I432/12+VLOOKUP(B432,Summary!$A$32:$D$37,4,0)*I432</f>
        <v>29.38648417863071</v>
      </c>
      <c r="K432" s="6">
        <f t="shared" si="27"/>
        <v>55.285849200167895</v>
      </c>
      <c r="L432" s="27">
        <f>2.721*J432*G432+VLOOKUP(B432,Summary!$A$32:$B$37,2,0)*I432</f>
        <v>24.421860742880362</v>
      </c>
    </row>
    <row r="433" spans="1:12">
      <c r="A433" s="5" t="s">
        <v>611</v>
      </c>
      <c r="B433" s="5" t="s">
        <v>187</v>
      </c>
      <c r="C433" s="11">
        <v>3210</v>
      </c>
      <c r="D433" s="5" t="str">
        <f t="shared" si="24"/>
        <v>Palmetto Prairies</v>
      </c>
      <c r="E433" s="11" t="s">
        <v>593</v>
      </c>
      <c r="F433" s="12">
        <f t="shared" si="25"/>
        <v>0.69141343344704065</v>
      </c>
      <c r="G433" s="13">
        <f t="shared" si="26"/>
        <v>3.5859246036990831E-2</v>
      </c>
      <c r="H433" s="13">
        <f>HLOOKUP(E433,ROCs!$B$1:$I$17,MATCH(VLOOKUP(C433,HROC,2,0),ROCs!$A$2:$A$17,0)+1,0)</f>
        <v>0.26229721460804234</v>
      </c>
      <c r="I433" s="24">
        <v>20.458611999999999</v>
      </c>
      <c r="J433" s="24">
        <f>VLOOKUP(B433,Summary!$A$32:$C$37,3,0)*H433*I433/12+VLOOKUP(B433,Summary!$A$32:$D$37,4,0)*I433</f>
        <v>22.314601951924903</v>
      </c>
      <c r="K433" s="6">
        <f t="shared" si="27"/>
        <v>41.981262915861244</v>
      </c>
      <c r="L433" s="27">
        <f>2.721*J433*G433+VLOOKUP(B433,Summary!$A$32:$B$37,2,0)*I433</f>
        <v>18.544719337300098</v>
      </c>
    </row>
    <row r="434" spans="1:12">
      <c r="A434" s="5" t="s">
        <v>611</v>
      </c>
      <c r="B434" s="5" t="s">
        <v>187</v>
      </c>
      <c r="C434" s="11">
        <v>3300</v>
      </c>
      <c r="D434" s="5" t="str">
        <f t="shared" si="24"/>
        <v>Mixed Rangeland</v>
      </c>
      <c r="E434" s="11" t="s">
        <v>593</v>
      </c>
      <c r="F434" s="12">
        <f t="shared" si="25"/>
        <v>0.69141343344704065</v>
      </c>
      <c r="G434" s="13">
        <f t="shared" si="26"/>
        <v>3.5859246036990831E-2</v>
      </c>
      <c r="H434" s="13">
        <f>HLOOKUP(E434,ROCs!$B$1:$I$17,MATCH(VLOOKUP(C434,HROC,2,0),ROCs!$A$2:$A$17,0)+1,0)</f>
        <v>0.26229721460804234</v>
      </c>
      <c r="I434" s="24">
        <v>37.810927999999997</v>
      </c>
      <c r="J434" s="24">
        <f>VLOOKUP(B434,Summary!$A$32:$C$37,3,0)*H434*I434/12+VLOOKUP(B434,Summary!$A$32:$D$37,4,0)*I434</f>
        <v>41.241107058137274</v>
      </c>
      <c r="K434" s="6">
        <f t="shared" si="27"/>
        <v>77.588377425638626</v>
      </c>
      <c r="L434" s="27">
        <f>2.721*J434*G434+VLOOKUP(B434,Summary!$A$32:$B$37,2,0)*I434</f>
        <v>34.273735072685369</v>
      </c>
    </row>
    <row r="435" spans="1:12">
      <c r="A435" s="5" t="s">
        <v>611</v>
      </c>
      <c r="B435" s="5" t="s">
        <v>187</v>
      </c>
      <c r="C435" s="11">
        <v>4110</v>
      </c>
      <c r="D435" s="5" t="str">
        <f t="shared" si="24"/>
        <v>Pine Flatwoods</v>
      </c>
      <c r="E435" s="11" t="s">
        <v>593</v>
      </c>
      <c r="F435" s="12">
        <f t="shared" si="25"/>
        <v>0.69141343344704065</v>
      </c>
      <c r="G435" s="13">
        <f t="shared" si="26"/>
        <v>3.5859246036990831E-2</v>
      </c>
      <c r="H435" s="13">
        <f>HLOOKUP(E435,ROCs!$B$1:$I$17,MATCH(VLOOKUP(C435,HROC,2,0),ROCs!$A$2:$A$17,0)+1,0)</f>
        <v>0.26229721460804234</v>
      </c>
      <c r="I435" s="24">
        <v>186.17544799999999</v>
      </c>
      <c r="J435" s="24">
        <f>VLOOKUP(B435,Summary!$A$32:$C$37,3,0)*H435*I435/12+VLOOKUP(B435,Summary!$A$32:$D$37,4,0)*I435</f>
        <v>203.06514514969504</v>
      </c>
      <c r="K435" s="6">
        <f t="shared" si="27"/>
        <v>382.03375825135407</v>
      </c>
      <c r="L435" s="27">
        <f>2.721*J435*G435+VLOOKUP(B435,Summary!$A$32:$B$37,2,0)*I435</f>
        <v>168.75883029875678</v>
      </c>
    </row>
    <row r="436" spans="1:12">
      <c r="A436" s="5" t="s">
        <v>611</v>
      </c>
      <c r="B436" s="5" t="s">
        <v>187</v>
      </c>
      <c r="C436" s="11">
        <v>4220</v>
      </c>
      <c r="D436" s="5" t="str">
        <f t="shared" si="24"/>
        <v>Brazilian Pepper</v>
      </c>
      <c r="E436" s="11" t="s">
        <v>593</v>
      </c>
      <c r="F436" s="12">
        <f t="shared" si="25"/>
        <v>0.69141343344704065</v>
      </c>
      <c r="G436" s="13">
        <f t="shared" si="26"/>
        <v>3.5859246036990831E-2</v>
      </c>
      <c r="H436" s="13">
        <f>HLOOKUP(E436,ROCs!$B$1:$I$17,MATCH(VLOOKUP(C436,HROC,2,0),ROCs!$A$2:$A$17,0)+1,0)</f>
        <v>0.26229721460804234</v>
      </c>
      <c r="I436" s="24">
        <v>24.554485</v>
      </c>
      <c r="J436" s="24">
        <f>VLOOKUP(B436,Summary!$A$32:$C$37,3,0)*H436*I436/12+VLOOKUP(B436,Summary!$A$32:$D$37,4,0)*I436</f>
        <v>26.782049481632029</v>
      </c>
      <c r="K436" s="6">
        <f t="shared" si="27"/>
        <v>50.386032569001813</v>
      </c>
      <c r="L436" s="27">
        <f>2.721*J436*G436+VLOOKUP(B436,Summary!$A$32:$B$37,2,0)*I436</f>
        <v>22.257425518258291</v>
      </c>
    </row>
    <row r="437" spans="1:12">
      <c r="A437" s="5" t="s">
        <v>611</v>
      </c>
      <c r="B437" s="5" t="s">
        <v>187</v>
      </c>
      <c r="C437" s="11">
        <v>5250</v>
      </c>
      <c r="D437" s="5" t="str">
        <f t="shared" si="24"/>
        <v>Marshy Lakes</v>
      </c>
      <c r="E437" s="11" t="s">
        <v>593</v>
      </c>
      <c r="F437" s="12">
        <f t="shared" si="25"/>
        <v>0.50503242095262102</v>
      </c>
      <c r="G437" s="13">
        <f t="shared" si="26"/>
        <v>6.8458560616073402E-2</v>
      </c>
      <c r="H437" s="13">
        <f>HLOOKUP(E437,ROCs!$B$1:$I$17,MATCH(VLOOKUP(C437,HROC,2,0),ROCs!$A$2:$A$17,0)+1,0)</f>
        <v>5.2632006878587441E-2</v>
      </c>
      <c r="I437" s="24">
        <v>15.943916</v>
      </c>
      <c r="J437" s="24">
        <f>VLOOKUP(B437,Summary!$A$32:$C$37,3,0)*H437*I437/12+VLOOKUP(B437,Summary!$A$32:$D$37,4,0)*I437</f>
        <v>3.4895082332935545</v>
      </c>
      <c r="K437" s="6">
        <f t="shared" si="27"/>
        <v>4.795258546295619</v>
      </c>
      <c r="L437" s="27">
        <f>2.721*J437*G437+VLOOKUP(B437,Summary!$A$32:$B$37,2,0)*I437</f>
        <v>13.405554160792725</v>
      </c>
    </row>
    <row r="438" spans="1:12">
      <c r="A438" s="5" t="s">
        <v>611</v>
      </c>
      <c r="B438" s="5" t="s">
        <v>187</v>
      </c>
      <c r="C438" s="11">
        <v>5300</v>
      </c>
      <c r="D438" s="5" t="str">
        <f t="shared" si="24"/>
        <v>Reservoirs</v>
      </c>
      <c r="E438" s="11" t="s">
        <v>593</v>
      </c>
      <c r="F438" s="12">
        <f t="shared" si="25"/>
        <v>0.50503242095262102</v>
      </c>
      <c r="G438" s="13">
        <f t="shared" si="26"/>
        <v>6.8458560616073402E-2</v>
      </c>
      <c r="H438" s="13">
        <f>HLOOKUP(E438,ROCs!$B$1:$I$17,MATCH(VLOOKUP(C438,HROC,2,0),ROCs!$A$2:$A$17,0)+1,0)</f>
        <v>5.2632006878587441E-2</v>
      </c>
      <c r="I438" s="24">
        <v>32.503317000000003</v>
      </c>
      <c r="J438" s="24">
        <f>VLOOKUP(B438,Summary!$A$32:$C$37,3,0)*H438*I438/12+VLOOKUP(B438,Summary!$A$32:$D$37,4,0)*I438</f>
        <v>7.11372239297111</v>
      </c>
      <c r="K438" s="6">
        <f t="shared" si="27"/>
        <v>9.7756290629733424</v>
      </c>
      <c r="L438" s="27">
        <f>2.721*J438*G438+VLOOKUP(B438,Summary!$A$32:$B$37,2,0)*I438</f>
        <v>27.328604619399336</v>
      </c>
    </row>
    <row r="439" spans="1:12">
      <c r="A439" s="5" t="s">
        <v>611</v>
      </c>
      <c r="B439" s="5" t="s">
        <v>187</v>
      </c>
      <c r="C439" s="11">
        <v>6172</v>
      </c>
      <c r="D439" s="5" t="str">
        <f t="shared" si="24"/>
        <v>Mixed Shrubs</v>
      </c>
      <c r="E439" s="11" t="s">
        <v>593</v>
      </c>
      <c r="F439" s="12">
        <f t="shared" si="25"/>
        <v>0.60724136328827061</v>
      </c>
      <c r="G439" s="13">
        <f t="shared" si="26"/>
        <v>3.2599314579082571E-2</v>
      </c>
      <c r="H439" s="13">
        <f>HLOOKUP(E439,ROCs!$B$1:$I$17,MATCH(VLOOKUP(C439,HROC,2,0),ROCs!$A$2:$A$17,0)+1,0)</f>
        <v>2.5884593546846281E-2</v>
      </c>
      <c r="I439" s="24">
        <v>43.583027000000001</v>
      </c>
      <c r="J439" s="24">
        <f>VLOOKUP(B439,Summary!$A$32:$C$37,3,0)*H439*I439/12+VLOOKUP(B439,Summary!$A$32:$D$37,4,0)*I439</f>
        <v>4.6911361731556447</v>
      </c>
      <c r="K439" s="6">
        <f t="shared" si="27"/>
        <v>7.751181888354794</v>
      </c>
      <c r="L439" s="27">
        <f>2.721*J439*G439+VLOOKUP(B439,Summary!$A$32:$B$37,2,0)*I439</f>
        <v>35.283660648127615</v>
      </c>
    </row>
    <row r="440" spans="1:12">
      <c r="A440" s="5" t="s">
        <v>611</v>
      </c>
      <c r="B440" s="5" t="s">
        <v>187</v>
      </c>
      <c r="C440" s="11">
        <v>6410</v>
      </c>
      <c r="D440" s="5" t="str">
        <f t="shared" si="24"/>
        <v>Freshwater Marshes</v>
      </c>
      <c r="E440" s="11" t="s">
        <v>593</v>
      </c>
      <c r="F440" s="12">
        <f t="shared" si="25"/>
        <v>0.60724136328827061</v>
      </c>
      <c r="G440" s="13">
        <f t="shared" si="26"/>
        <v>3.2599314579082571E-2</v>
      </c>
      <c r="H440" s="13">
        <f>HLOOKUP(E440,ROCs!$B$1:$I$17,MATCH(VLOOKUP(C440,HROC,2,0),ROCs!$A$2:$A$17,0)+1,0)</f>
        <v>2.5884593546846281E-2</v>
      </c>
      <c r="I440" s="24">
        <v>77.005177000000003</v>
      </c>
      <c r="J440" s="24">
        <f>VLOOKUP(B440,Summary!$A$32:$C$37,3,0)*H440*I440/12+VLOOKUP(B440,Summary!$A$32:$D$37,4,0)*I440</f>
        <v>8.2885883843027486</v>
      </c>
      <c r="K440" s="6">
        <f t="shared" si="27"/>
        <v>13.695265665506785</v>
      </c>
      <c r="L440" s="27">
        <f>2.721*J440*G440+VLOOKUP(B440,Summary!$A$32:$B$37,2,0)*I440</f>
        <v>62.341345253898993</v>
      </c>
    </row>
    <row r="441" spans="1:12">
      <c r="A441" s="5" t="s">
        <v>611</v>
      </c>
      <c r="B441" s="5" t="s">
        <v>187</v>
      </c>
      <c r="C441" s="11">
        <v>6430</v>
      </c>
      <c r="D441" s="5" t="str">
        <f t="shared" si="24"/>
        <v>Wet Prairies</v>
      </c>
      <c r="E441" s="11" t="s">
        <v>593</v>
      </c>
      <c r="F441" s="12">
        <f t="shared" si="25"/>
        <v>0.60724136328827061</v>
      </c>
      <c r="G441" s="13">
        <f t="shared" si="26"/>
        <v>3.2599314579082571E-2</v>
      </c>
      <c r="H441" s="13">
        <f>HLOOKUP(E441,ROCs!$B$1:$I$17,MATCH(VLOOKUP(C441,HROC,2,0),ROCs!$A$2:$A$17,0)+1,0)</f>
        <v>2.5884593546846281E-2</v>
      </c>
      <c r="I441" s="24">
        <v>12.213742999999999</v>
      </c>
      <c r="J441" s="24">
        <f>VLOOKUP(B441,Summary!$A$32:$C$37,3,0)*H441*I441/12+VLOOKUP(B441,Summary!$A$32:$D$37,4,0)*I441</f>
        <v>1.3146478237256567</v>
      </c>
      <c r="K441" s="6">
        <f t="shared" si="27"/>
        <v>2.1721975284236255</v>
      </c>
      <c r="L441" s="27">
        <f>2.721*J441*G441+VLOOKUP(B441,Summary!$A$32:$B$37,2,0)*I441</f>
        <v>9.8879218108334719</v>
      </c>
    </row>
    <row r="442" spans="1:12">
      <c r="A442" s="5" t="s">
        <v>611</v>
      </c>
      <c r="B442" s="5" t="s">
        <v>187</v>
      </c>
      <c r="C442" s="11">
        <v>6440</v>
      </c>
      <c r="D442" s="5" t="str">
        <f t="shared" si="24"/>
        <v>Emergent Aquatic Vegetation</v>
      </c>
      <c r="E442" s="11" t="s">
        <v>593</v>
      </c>
      <c r="F442" s="12">
        <f t="shared" si="25"/>
        <v>0.60724136328827061</v>
      </c>
      <c r="G442" s="13">
        <f t="shared" si="26"/>
        <v>3.2599314579082571E-2</v>
      </c>
      <c r="H442" s="13">
        <f>HLOOKUP(E442,ROCs!$B$1:$I$17,MATCH(VLOOKUP(C442,HROC,2,0),ROCs!$A$2:$A$17,0)+1,0)</f>
        <v>2.5884593546846281E-2</v>
      </c>
      <c r="I442" s="24">
        <v>0.101977</v>
      </c>
      <c r="J442" s="24">
        <f>VLOOKUP(B442,Summary!$A$32:$C$37,3,0)*H442*I442/12+VLOOKUP(B442,Summary!$A$32:$D$37,4,0)*I442</f>
        <v>1.0976474707227039E-2</v>
      </c>
      <c r="K442" s="6">
        <f t="shared" si="27"/>
        <v>1.8136470315124206E-2</v>
      </c>
      <c r="L442" s="27">
        <f>2.721*J442*G442+VLOOKUP(B442,Summary!$A$32:$B$37,2,0)*I442</f>
        <v>8.2557869647606377E-2</v>
      </c>
    </row>
    <row r="443" spans="1:12">
      <c r="A443" s="5" t="s">
        <v>611</v>
      </c>
      <c r="B443" s="5" t="s">
        <v>187</v>
      </c>
      <c r="C443" s="11">
        <v>7430</v>
      </c>
      <c r="D443" s="5" t="str">
        <f t="shared" si="24"/>
        <v>Spoil Areas</v>
      </c>
      <c r="E443" s="11" t="s">
        <v>593</v>
      </c>
      <c r="F443" s="12">
        <f t="shared" si="25"/>
        <v>0.70945030562392009</v>
      </c>
      <c r="G443" s="13">
        <f t="shared" si="26"/>
        <v>9.7797943737247719E-2</v>
      </c>
      <c r="H443" s="13">
        <f>HLOOKUP(E443,ROCs!$B$1:$I$17,MATCH(VLOOKUP(C443,HROC,2,0),ROCs!$A$2:$A$17,0)+1,0)</f>
        <v>0.26229721460804234</v>
      </c>
      <c r="I443" s="24">
        <v>31.943867999999998</v>
      </c>
      <c r="J443" s="24">
        <f>VLOOKUP(B443,Summary!$A$32:$C$37,3,0)*H443*I443/12+VLOOKUP(B443,Summary!$A$32:$D$37,4,0)*I443</f>
        <v>34.841791770860674</v>
      </c>
      <c r="K443" s="6">
        <f t="shared" si="27"/>
        <v>67.259092431096406</v>
      </c>
      <c r="L443" s="27">
        <f>2.721*J443*G443+VLOOKUP(B443,Summary!$A$32:$B$37,2,0)*I443</f>
        <v>34.827603747930134</v>
      </c>
    </row>
    <row r="444" spans="1:12">
      <c r="A444" s="5" t="s">
        <v>611</v>
      </c>
      <c r="B444" s="5" t="s">
        <v>187</v>
      </c>
      <c r="C444" s="11">
        <v>8140</v>
      </c>
      <c r="D444" s="5" t="str">
        <f t="shared" si="24"/>
        <v>Roads and Highways</v>
      </c>
      <c r="E444" s="11" t="s">
        <v>593</v>
      </c>
      <c r="F444" s="12">
        <f t="shared" si="25"/>
        <v>0.98601567900273634</v>
      </c>
      <c r="G444" s="13">
        <f t="shared" si="26"/>
        <v>0.14343698414796333</v>
      </c>
      <c r="H444" s="13">
        <f>HLOOKUP(E444,ROCs!$B$1:$I$17,MATCH(VLOOKUP(C444,HROC,2,0),ROCs!$A$2:$A$17,0)+1,0)</f>
        <v>0.44607782879065094</v>
      </c>
      <c r="I444" s="24">
        <v>0.82528000000000001</v>
      </c>
      <c r="J444" s="24">
        <f>VLOOKUP(B444,Summary!$A$32:$C$37,3,0)*H444*I444/12+VLOOKUP(B444,Summary!$A$32:$D$37,4,0)*I444</f>
        <v>1.5308451346802487</v>
      </c>
      <c r="K444" s="6">
        <f t="shared" si="27"/>
        <v>4.1071789066867241</v>
      </c>
      <c r="L444" s="27">
        <f>2.721*J444*G444+VLOOKUP(B444,Summary!$A$32:$B$37,2,0)*I444</f>
        <v>1.2577219154514829</v>
      </c>
    </row>
    <row r="445" spans="1:12">
      <c r="A445" s="5" t="s">
        <v>611</v>
      </c>
      <c r="B445" s="5" t="s">
        <v>187</v>
      </c>
      <c r="C445" s="11">
        <v>2210</v>
      </c>
      <c r="D445" s="5" t="str">
        <f t="shared" si="24"/>
        <v>Citrus Groves</v>
      </c>
      <c r="E445" s="11" t="s">
        <v>2</v>
      </c>
      <c r="F445" s="12">
        <f t="shared" si="25"/>
        <v>1.3467531225403229</v>
      </c>
      <c r="G445" s="13">
        <f t="shared" si="26"/>
        <v>0.27383424246429361</v>
      </c>
      <c r="H445" s="13">
        <f>HLOOKUP(E445,ROCs!$B$1:$I$17,MATCH(VLOOKUP(C445,HROC,2,0),ROCs!$A$2:$A$17,0)+1,0)</f>
        <v>0.31492922148662977</v>
      </c>
      <c r="I445" s="24">
        <v>20.065183999999999</v>
      </c>
      <c r="J445" s="24">
        <f>VLOOKUP(B445,Summary!$A$32:$C$37,3,0)*H445*I445/12+VLOOKUP(B445,Summary!$A$32:$D$37,4,0)*I445</f>
        <v>26.276977293974031</v>
      </c>
      <c r="K445" s="6">
        <f t="shared" si="27"/>
        <v>96.292383923921051</v>
      </c>
      <c r="L445" s="27">
        <f>2.721*J445*G445+VLOOKUP(B445,Summary!$A$32:$B$37,2,0)*I445</f>
        <v>35.631717882529507</v>
      </c>
    </row>
    <row r="446" spans="1:12">
      <c r="A446" s="5" t="s">
        <v>611</v>
      </c>
      <c r="B446" s="5" t="s">
        <v>187</v>
      </c>
      <c r="C446" s="11">
        <v>3210</v>
      </c>
      <c r="D446" s="5" t="str">
        <f t="shared" si="24"/>
        <v>Palmetto Prairies</v>
      </c>
      <c r="E446" s="11" t="s">
        <v>2</v>
      </c>
      <c r="F446" s="12">
        <f t="shared" si="25"/>
        <v>0.69141343344704065</v>
      </c>
      <c r="G446" s="13">
        <f t="shared" si="26"/>
        <v>3.5859246036990831E-2</v>
      </c>
      <c r="H446" s="13">
        <f>HLOOKUP(E446,ROCs!$B$1:$I$17,MATCH(VLOOKUP(C446,HROC,2,0),ROCs!$A$2:$A$17,0)+1,0)</f>
        <v>0.26229721460804234</v>
      </c>
      <c r="I446" s="24">
        <v>4.1755319999999996</v>
      </c>
      <c r="J446" s="24">
        <f>VLOOKUP(B446,Summary!$A$32:$C$37,3,0)*H446*I446/12+VLOOKUP(B446,Summary!$A$32:$D$37,4,0)*I446</f>
        <v>4.5543331345022278</v>
      </c>
      <c r="K446" s="6">
        <f t="shared" si="27"/>
        <v>8.5682306651884268</v>
      </c>
      <c r="L446" s="27">
        <f>2.721*J446*G446+VLOOKUP(B446,Summary!$A$32:$B$37,2,0)*I446</f>
        <v>3.7849131223523549</v>
      </c>
    </row>
    <row r="447" spans="1:12">
      <c r="A447" s="5" t="s">
        <v>611</v>
      </c>
      <c r="B447" s="5" t="s">
        <v>187</v>
      </c>
      <c r="C447" s="11">
        <v>4110</v>
      </c>
      <c r="D447" s="5" t="str">
        <f t="shared" si="24"/>
        <v>Pine Flatwoods</v>
      </c>
      <c r="E447" s="11" t="s">
        <v>2</v>
      </c>
      <c r="F447" s="12">
        <f t="shared" si="25"/>
        <v>0.69141343344704065</v>
      </c>
      <c r="G447" s="13">
        <f t="shared" si="26"/>
        <v>3.5859246036990831E-2</v>
      </c>
      <c r="H447" s="13">
        <f>HLOOKUP(E447,ROCs!$B$1:$I$17,MATCH(VLOOKUP(C447,HROC,2,0),ROCs!$A$2:$A$17,0)+1,0)</f>
        <v>0.26229721460804234</v>
      </c>
      <c r="I447" s="24">
        <v>0.86502900000000005</v>
      </c>
      <c r="J447" s="24">
        <f>VLOOKUP(B447,Summary!$A$32:$C$37,3,0)*H447*I447/12+VLOOKUP(B447,Summary!$A$32:$D$37,4,0)*I447</f>
        <v>0.94350378275279123</v>
      </c>
      <c r="K447" s="6">
        <f t="shared" si="27"/>
        <v>1.7750475877270919</v>
      </c>
      <c r="L447" s="27">
        <f>2.721*J447*G447+VLOOKUP(B447,Summary!$A$32:$B$37,2,0)*I447</f>
        <v>0.78410598058291392</v>
      </c>
    </row>
    <row r="448" spans="1:12">
      <c r="A448" s="5" t="s">
        <v>611</v>
      </c>
      <c r="B448" s="5" t="s">
        <v>187</v>
      </c>
      <c r="C448" s="11">
        <v>6410</v>
      </c>
      <c r="D448" s="5" t="str">
        <f t="shared" si="24"/>
        <v>Freshwater Marshes</v>
      </c>
      <c r="E448" s="11" t="s">
        <v>2</v>
      </c>
      <c r="F448" s="12">
        <f t="shared" si="25"/>
        <v>0.60724136328827061</v>
      </c>
      <c r="G448" s="13">
        <f t="shared" si="26"/>
        <v>3.2599314579082571E-2</v>
      </c>
      <c r="H448" s="13">
        <f>HLOOKUP(E448,ROCs!$B$1:$I$17,MATCH(VLOOKUP(C448,HROC,2,0),ROCs!$A$2:$A$17,0)+1,0)</f>
        <v>2.5884593546846281E-2</v>
      </c>
      <c r="I448" s="24">
        <v>4.5386000000000003E-2</v>
      </c>
      <c r="J448" s="24">
        <f>VLOOKUP(B448,Summary!$A$32:$C$37,3,0)*H448*I448/12+VLOOKUP(B448,Summary!$A$32:$D$37,4,0)*I448</f>
        <v>4.885202359965546E-3</v>
      </c>
      <c r="K448" s="6">
        <f t="shared" si="27"/>
        <v>8.0718381764733945E-3</v>
      </c>
      <c r="L448" s="27">
        <f>2.721*J448*G448+VLOOKUP(B448,Summary!$A$32:$B$37,2,0)*I448</f>
        <v>3.6743299683519456E-2</v>
      </c>
    </row>
    <row r="449" spans="1:12">
      <c r="A449" s="5" t="s">
        <v>615</v>
      </c>
      <c r="B449" s="5" t="s">
        <v>187</v>
      </c>
      <c r="C449" s="11">
        <v>5120</v>
      </c>
      <c r="D449" s="5" t="e">
        <f t="shared" si="24"/>
        <v>#N/A</v>
      </c>
      <c r="E449" s="11" t="s">
        <v>3</v>
      </c>
      <c r="F449" s="12">
        <f t="shared" si="25"/>
        <v>0.50503242095262102</v>
      </c>
      <c r="G449" s="13">
        <f t="shared" si="26"/>
        <v>6.8458560616073402E-2</v>
      </c>
      <c r="H449" s="13">
        <f>HLOOKUP(E449,ROCs!$B$1:$I$17,MATCH(VLOOKUP(C449,HROC,2,0),ROCs!$A$2:$A$17,0)+1,0)</f>
        <v>5.2632006878587441E-2</v>
      </c>
      <c r="I449" s="24">
        <v>0.48712800000000001</v>
      </c>
      <c r="J449" s="24">
        <f>VLOOKUP(B449,Summary!$A$32:$C$37,3,0)*H449*I449/12+VLOOKUP(B449,Summary!$A$32:$D$37,4,0)*I449</f>
        <v>0.10661352999274598</v>
      </c>
      <c r="K449" s="6">
        <f t="shared" si="27"/>
        <v>0.14650758980039108</v>
      </c>
      <c r="L449" s="27">
        <f>2.721*J449*G449+VLOOKUP(B449,Summary!$A$32:$B$37,2,0)*I449</f>
        <v>0.40957446007860543</v>
      </c>
    </row>
    <row r="450" spans="1:12">
      <c r="A450" s="5" t="s">
        <v>615</v>
      </c>
      <c r="B450" s="5" t="s">
        <v>187</v>
      </c>
      <c r="C450" s="11">
        <v>6170</v>
      </c>
      <c r="D450" s="5" t="str">
        <f t="shared" ref="D450:D513" si="28">VLOOKUP(C450,FLUCCS,2,0)</f>
        <v>Mixed Wetland Hardwoods</v>
      </c>
      <c r="E450" s="11" t="s">
        <v>3</v>
      </c>
      <c r="F450" s="12">
        <f t="shared" ref="F450:F513" si="29">VLOOKUP(VLOOKUP(C450,HEMC,2,0),EMCN,2,0)</f>
        <v>0.60724136328827061</v>
      </c>
      <c r="G450" s="13">
        <f t="shared" ref="G450:G513" si="30">VLOOKUP(VLOOKUP(C450,HEMC,2,0),EMCP,3,0)</f>
        <v>3.2599314579082571E-2</v>
      </c>
      <c r="H450" s="13">
        <f>HLOOKUP(E450,ROCs!$B$1:$I$17,MATCH(VLOOKUP(C450,HROC,2,0),ROCs!$A$2:$A$17,0)+1,0)</f>
        <v>2.5884593546846281E-2</v>
      </c>
      <c r="I450" s="24">
        <v>7.7673000000000006E-2</v>
      </c>
      <c r="J450" s="24">
        <f>VLOOKUP(B450,Summary!$A$32:$C$37,3,0)*H450*I450/12+VLOOKUP(B450,Summary!$A$32:$D$37,4,0)*I450</f>
        <v>8.3604706937294281E-3</v>
      </c>
      <c r="K450" s="6">
        <f t="shared" ref="K450:K513" si="31">2.721*J450*F450</f>
        <v>1.3814037074895737E-2</v>
      </c>
      <c r="L450" s="27">
        <f>2.721*J450*G450+VLOOKUP(B450,Summary!$A$32:$B$37,2,0)*I450</f>
        <v>6.2881997010487953E-2</v>
      </c>
    </row>
    <row r="451" spans="1:12">
      <c r="A451" s="5" t="s">
        <v>615</v>
      </c>
      <c r="B451" s="5" t="s">
        <v>187</v>
      </c>
      <c r="C451" s="11">
        <v>7430</v>
      </c>
      <c r="D451" s="5" t="str">
        <f t="shared" si="28"/>
        <v>Spoil Areas</v>
      </c>
      <c r="E451" s="11" t="s">
        <v>3</v>
      </c>
      <c r="F451" s="12">
        <f t="shared" si="29"/>
        <v>0.70945030562392009</v>
      </c>
      <c r="G451" s="13">
        <f t="shared" si="30"/>
        <v>9.7797943737247719E-2</v>
      </c>
      <c r="H451" s="13">
        <f>HLOOKUP(E451,ROCs!$B$1:$I$17,MATCH(VLOOKUP(C451,HROC,2,0),ROCs!$A$2:$A$17,0)+1,0)</f>
        <v>0.26229721460804234</v>
      </c>
      <c r="I451" s="24">
        <v>1.5110710000000001</v>
      </c>
      <c r="J451" s="24">
        <f>VLOOKUP(B451,Summary!$A$32:$C$37,3,0)*H451*I451/12+VLOOKUP(B451,Summary!$A$32:$D$37,4,0)*I451</f>
        <v>1.6481542289426632</v>
      </c>
      <c r="K451" s="6">
        <f t="shared" si="31"/>
        <v>3.1816204618347812</v>
      </c>
      <c r="L451" s="27">
        <f>2.721*J451*G451+VLOOKUP(B451,Summary!$A$32:$B$37,2,0)*I451</f>
        <v>1.6474830794751762</v>
      </c>
    </row>
    <row r="452" spans="1:12">
      <c r="A452" s="5" t="s">
        <v>615</v>
      </c>
      <c r="B452" s="5" t="s">
        <v>187</v>
      </c>
      <c r="C452" s="11">
        <v>5120</v>
      </c>
      <c r="D452" s="5" t="e">
        <f t="shared" si="28"/>
        <v>#N/A</v>
      </c>
      <c r="E452" s="11" t="s">
        <v>4</v>
      </c>
      <c r="F452" s="12">
        <f t="shared" si="29"/>
        <v>0.50503242095262102</v>
      </c>
      <c r="G452" s="13">
        <f t="shared" si="30"/>
        <v>6.8458560616073402E-2</v>
      </c>
      <c r="H452" s="13">
        <f>HLOOKUP(E452,ROCs!$B$1:$I$17,MATCH(VLOOKUP(C452,HROC,2,0),ROCs!$A$2:$A$17,0)+1,0)</f>
        <v>5.2632006878587441E-2</v>
      </c>
      <c r="I452" s="24">
        <v>1.009304</v>
      </c>
      <c r="J452" s="24">
        <f>VLOOKUP(B452,Summary!$A$32:$C$37,3,0)*H452*I452/12+VLOOKUP(B452,Summary!$A$32:$D$37,4,0)*I452</f>
        <v>0.22089771533518601</v>
      </c>
      <c r="K452" s="6">
        <f t="shared" si="31"/>
        <v>0.30355614215543741</v>
      </c>
      <c r="L452" s="27">
        <f>2.721*J452*G452+VLOOKUP(B452,Summary!$A$32:$B$37,2,0)*I452</f>
        <v>0.848617079813061</v>
      </c>
    </row>
    <row r="453" spans="1:12">
      <c r="A453" s="5" t="s">
        <v>615</v>
      </c>
      <c r="B453" s="5" t="s">
        <v>187</v>
      </c>
      <c r="C453" s="11">
        <v>7430</v>
      </c>
      <c r="D453" s="5" t="str">
        <f t="shared" si="28"/>
        <v>Spoil Areas</v>
      </c>
      <c r="E453" s="11" t="s">
        <v>4</v>
      </c>
      <c r="F453" s="12">
        <f t="shared" si="29"/>
        <v>0.70945030562392009</v>
      </c>
      <c r="G453" s="13">
        <f t="shared" si="30"/>
        <v>9.7797943737247719E-2</v>
      </c>
      <c r="H453" s="13">
        <f>HLOOKUP(E453,ROCs!$B$1:$I$17,MATCH(VLOOKUP(C453,HROC,2,0),ROCs!$A$2:$A$17,0)+1,0)</f>
        <v>0.26229721460804234</v>
      </c>
      <c r="I453" s="24">
        <v>7.1555429999999998</v>
      </c>
      <c r="J453" s="24">
        <f>VLOOKUP(B453,Summary!$A$32:$C$37,3,0)*H453*I453/12+VLOOKUP(B453,Summary!$A$32:$D$37,4,0)*I453</f>
        <v>7.8046884996344126</v>
      </c>
      <c r="K453" s="6">
        <f t="shared" si="31"/>
        <v>15.066282143154515</v>
      </c>
      <c r="L453" s="27">
        <f>2.721*J453*G453+VLOOKUP(B453,Summary!$A$32:$B$37,2,0)*I453</f>
        <v>7.8015103307237315</v>
      </c>
    </row>
    <row r="454" spans="1:12">
      <c r="A454" s="5" t="s">
        <v>615</v>
      </c>
      <c r="B454" s="5" t="s">
        <v>187</v>
      </c>
      <c r="C454" s="11">
        <v>2130</v>
      </c>
      <c r="D454" s="5" t="str">
        <f t="shared" si="28"/>
        <v>Woodland Pastures</v>
      </c>
      <c r="E454" s="11" t="s">
        <v>593</v>
      </c>
      <c r="F454" s="12">
        <f t="shared" si="29"/>
        <v>1.022089423356495</v>
      </c>
      <c r="G454" s="13">
        <f t="shared" si="30"/>
        <v>0.19559588747449544</v>
      </c>
      <c r="H454" s="13">
        <f>HLOOKUP(E454,ROCs!$B$1:$I$17,MATCH(VLOOKUP(C454,HROC,2,0),ROCs!$A$2:$A$17,0)+1,0)</f>
        <v>0.26229721460804234</v>
      </c>
      <c r="I454" s="24">
        <v>105.614501</v>
      </c>
      <c r="J454" s="24">
        <f>VLOOKUP(B454,Summary!$A$32:$C$37,3,0)*H454*I454/12+VLOOKUP(B454,Summary!$A$32:$D$37,4,0)*I454</f>
        <v>115.19576939853862</v>
      </c>
      <c r="K454" s="6">
        <f t="shared" si="31"/>
        <v>320.37156722555312</v>
      </c>
      <c r="L454" s="27">
        <f>2.721*J454*G454+VLOOKUP(B454,Summary!$A$32:$B$37,2,0)*I454</f>
        <v>145.80339961665638</v>
      </c>
    </row>
    <row r="455" spans="1:12">
      <c r="A455" s="5" t="s">
        <v>615</v>
      </c>
      <c r="B455" s="5" t="s">
        <v>187</v>
      </c>
      <c r="C455" s="11">
        <v>6172</v>
      </c>
      <c r="D455" s="5" t="str">
        <f t="shared" si="28"/>
        <v>Mixed Shrubs</v>
      </c>
      <c r="E455" s="11" t="s">
        <v>593</v>
      </c>
      <c r="F455" s="12">
        <f t="shared" si="29"/>
        <v>0.60724136328827061</v>
      </c>
      <c r="G455" s="13">
        <f t="shared" si="30"/>
        <v>3.2599314579082571E-2</v>
      </c>
      <c r="H455" s="13">
        <f>HLOOKUP(E455,ROCs!$B$1:$I$17,MATCH(VLOOKUP(C455,HROC,2,0),ROCs!$A$2:$A$17,0)+1,0)</f>
        <v>2.5884593546846281E-2</v>
      </c>
      <c r="I455" s="24">
        <v>5.4492599999999998</v>
      </c>
      <c r="J455" s="24">
        <f>VLOOKUP(B455,Summary!$A$32:$C$37,3,0)*H455*I455/12+VLOOKUP(B455,Summary!$A$32:$D$37,4,0)*I455</f>
        <v>0.58654073529427242</v>
      </c>
      <c r="K455" s="6">
        <f t="shared" si="31"/>
        <v>0.96914345616554465</v>
      </c>
      <c r="L455" s="27">
        <f>2.721*J455*G455+VLOOKUP(B455,Summary!$A$32:$B$37,2,0)*I455</f>
        <v>4.4115761079058569</v>
      </c>
    </row>
    <row r="456" spans="1:12">
      <c r="A456" s="5" t="s">
        <v>615</v>
      </c>
      <c r="B456" s="5" t="s">
        <v>187</v>
      </c>
      <c r="C456" s="11">
        <v>6250</v>
      </c>
      <c r="D456" s="5" t="str">
        <f t="shared" si="28"/>
        <v>Hydric Pine Flatwoods</v>
      </c>
      <c r="E456" s="11" t="s">
        <v>593</v>
      </c>
      <c r="F456" s="12">
        <f t="shared" si="29"/>
        <v>0.60724136328827061</v>
      </c>
      <c r="G456" s="13">
        <f t="shared" si="30"/>
        <v>3.2599314579082571E-2</v>
      </c>
      <c r="H456" s="13">
        <f>HLOOKUP(E456,ROCs!$B$1:$I$17,MATCH(VLOOKUP(C456,HROC,2,0),ROCs!$A$2:$A$17,0)+1,0)</f>
        <v>2.5884593546846281E-2</v>
      </c>
      <c r="I456" s="24">
        <v>24.02375</v>
      </c>
      <c r="J456" s="24">
        <f>VLOOKUP(B456,Summary!$A$32:$C$37,3,0)*H456*I456/12+VLOOKUP(B456,Summary!$A$32:$D$37,4,0)*I456</f>
        <v>2.5858388092191924</v>
      </c>
      <c r="K456" s="6">
        <f t="shared" si="31"/>
        <v>4.2725911600945814</v>
      </c>
      <c r="L456" s="27">
        <f>2.721*J456*G456+VLOOKUP(B456,Summary!$A$32:$B$37,2,0)*I456</f>
        <v>19.448989683425516</v>
      </c>
    </row>
    <row r="457" spans="1:12">
      <c r="A457" s="5" t="s">
        <v>615</v>
      </c>
      <c r="B457" s="5" t="s">
        <v>187</v>
      </c>
      <c r="C457" s="11">
        <v>6430</v>
      </c>
      <c r="D457" s="5" t="str">
        <f t="shared" si="28"/>
        <v>Wet Prairies</v>
      </c>
      <c r="E457" s="11" t="s">
        <v>593</v>
      </c>
      <c r="F457" s="12">
        <f t="shared" si="29"/>
        <v>0.60724136328827061</v>
      </c>
      <c r="G457" s="13">
        <f t="shared" si="30"/>
        <v>3.2599314579082571E-2</v>
      </c>
      <c r="H457" s="13">
        <f>HLOOKUP(E457,ROCs!$B$1:$I$17,MATCH(VLOOKUP(C457,HROC,2,0),ROCs!$A$2:$A$17,0)+1,0)</f>
        <v>2.5884593546846281E-2</v>
      </c>
      <c r="I457" s="24">
        <v>15.082314999999999</v>
      </c>
      <c r="J457" s="24">
        <f>VLOOKUP(B457,Summary!$A$32:$C$37,3,0)*H457*I457/12+VLOOKUP(B457,Summary!$A$32:$D$37,4,0)*I457</f>
        <v>1.623411643056091</v>
      </c>
      <c r="K457" s="6">
        <f t="shared" si="31"/>
        <v>2.6823691448155227</v>
      </c>
      <c r="L457" s="27">
        <f>2.721*J457*G457+VLOOKUP(B457,Summary!$A$32:$B$37,2,0)*I457</f>
        <v>12.210241483414285</v>
      </c>
    </row>
    <row r="458" spans="1:12">
      <c r="A458" s="5" t="s">
        <v>615</v>
      </c>
      <c r="B458" s="5" t="s">
        <v>187</v>
      </c>
      <c r="C458" s="11">
        <v>7430</v>
      </c>
      <c r="D458" s="5" t="str">
        <f t="shared" si="28"/>
        <v>Spoil Areas</v>
      </c>
      <c r="E458" s="11" t="s">
        <v>593</v>
      </c>
      <c r="F458" s="12">
        <f t="shared" si="29"/>
        <v>0.70945030562392009</v>
      </c>
      <c r="G458" s="13">
        <f t="shared" si="30"/>
        <v>9.7797943737247719E-2</v>
      </c>
      <c r="H458" s="13">
        <f>HLOOKUP(E458,ROCs!$B$1:$I$17,MATCH(VLOOKUP(C458,HROC,2,0),ROCs!$A$2:$A$17,0)+1,0)</f>
        <v>0.26229721460804234</v>
      </c>
      <c r="I458" s="24">
        <v>0.10947900000000001</v>
      </c>
      <c r="J458" s="24">
        <f>VLOOKUP(B458,Summary!$A$32:$C$37,3,0)*H458*I458/12+VLOOKUP(B458,Summary!$A$32:$D$37,4,0)*I458</f>
        <v>0.11941085285232383</v>
      </c>
      <c r="K458" s="6">
        <f t="shared" si="31"/>
        <v>0.23051241572448283</v>
      </c>
      <c r="L458" s="27">
        <f>2.721*J458*G458+VLOOKUP(B458,Summary!$A$32:$B$37,2,0)*I458</f>
        <v>0.1193622272268231</v>
      </c>
    </row>
    <row r="459" spans="1:12">
      <c r="A459" s="5" t="s">
        <v>619</v>
      </c>
      <c r="B459" s="5" t="s">
        <v>187</v>
      </c>
      <c r="C459" s="11">
        <v>2110</v>
      </c>
      <c r="D459" s="5" t="str">
        <f t="shared" si="28"/>
        <v>Improved Pastures</v>
      </c>
      <c r="E459" s="11" t="s">
        <v>3</v>
      </c>
      <c r="F459" s="12">
        <f t="shared" si="29"/>
        <v>2.0141173930848577</v>
      </c>
      <c r="G459" s="13">
        <f t="shared" si="30"/>
        <v>0.28687396829592665</v>
      </c>
      <c r="H459" s="13">
        <f>HLOOKUP(E459,ROCs!$B$1:$I$17,MATCH(VLOOKUP(C459,HROC,2,0),ROCs!$A$2:$A$17,0)+1,0)</f>
        <v>0.31492922148662977</v>
      </c>
      <c r="I459" s="24">
        <v>6.8367999999999998E-2</v>
      </c>
      <c r="J459" s="24">
        <f>VLOOKUP(B459,Summary!$A$32:$C$37,3,0)*H459*I459/12+VLOOKUP(B459,Summary!$A$32:$D$37,4,0)*I459</f>
        <v>8.9533411885702949E-2</v>
      </c>
      <c r="K459" s="6">
        <f t="shared" si="31"/>
        <v>0.49068011262627281</v>
      </c>
      <c r="L459" s="27">
        <f>2.721*J459*G459+VLOOKUP(B459,Summary!$A$32:$B$37,2,0)*I459</f>
        <v>0.12458451560066118</v>
      </c>
    </row>
    <row r="460" spans="1:12">
      <c r="A460" s="5" t="s">
        <v>619</v>
      </c>
      <c r="B460" s="5" t="s">
        <v>187</v>
      </c>
      <c r="C460" s="11">
        <v>2210</v>
      </c>
      <c r="D460" s="5" t="str">
        <f t="shared" si="28"/>
        <v>Citrus Groves</v>
      </c>
      <c r="E460" s="11" t="s">
        <v>3</v>
      </c>
      <c r="F460" s="12">
        <f t="shared" si="29"/>
        <v>1.3467531225403229</v>
      </c>
      <c r="G460" s="13">
        <f t="shared" si="30"/>
        <v>0.27383424246429361</v>
      </c>
      <c r="H460" s="13">
        <f>HLOOKUP(E460,ROCs!$B$1:$I$17,MATCH(VLOOKUP(C460,HROC,2,0),ROCs!$A$2:$A$17,0)+1,0)</f>
        <v>0.31492922148662977</v>
      </c>
      <c r="I460" s="24">
        <v>19.117039999999999</v>
      </c>
      <c r="J460" s="24">
        <f>VLOOKUP(B460,Summary!$A$32:$C$37,3,0)*H460*I460/12+VLOOKUP(B460,Summary!$A$32:$D$37,4,0)*I460</f>
        <v>25.035306230333763</v>
      </c>
      <c r="K460" s="6">
        <f t="shared" si="31"/>
        <v>91.742261380157586</v>
      </c>
      <c r="L460" s="27">
        <f>2.721*J460*G460+VLOOKUP(B460,Summary!$A$32:$B$37,2,0)*I460</f>
        <v>33.948005462049686</v>
      </c>
    </row>
    <row r="461" spans="1:12">
      <c r="A461" s="5" t="s">
        <v>619</v>
      </c>
      <c r="B461" s="5" t="s">
        <v>187</v>
      </c>
      <c r="C461" s="11">
        <v>4110</v>
      </c>
      <c r="D461" s="5" t="str">
        <f t="shared" si="28"/>
        <v>Pine Flatwoods</v>
      </c>
      <c r="E461" s="11" t="s">
        <v>3</v>
      </c>
      <c r="F461" s="12">
        <f t="shared" si="29"/>
        <v>0.69141343344704065</v>
      </c>
      <c r="G461" s="13">
        <f t="shared" si="30"/>
        <v>3.5859246036990831E-2</v>
      </c>
      <c r="H461" s="13">
        <f>HLOOKUP(E461,ROCs!$B$1:$I$17,MATCH(VLOOKUP(C461,HROC,2,0),ROCs!$A$2:$A$17,0)+1,0)</f>
        <v>0.26229721460804234</v>
      </c>
      <c r="I461" s="24">
        <v>0.21940599999999999</v>
      </c>
      <c r="J461" s="24">
        <f>VLOOKUP(B461,Summary!$A$32:$C$37,3,0)*H461*I461/12+VLOOKUP(B461,Summary!$A$32:$D$37,4,0)*I461</f>
        <v>0.23931034792898145</v>
      </c>
      <c r="K461" s="6">
        <f t="shared" si="31"/>
        <v>0.4502231613423946</v>
      </c>
      <c r="L461" s="27">
        <f>2.721*J461*G461+VLOOKUP(B461,Summary!$A$32:$B$37,2,0)*I461</f>
        <v>0.19888068119771105</v>
      </c>
    </row>
    <row r="462" spans="1:12">
      <c r="A462" s="5" t="s">
        <v>619</v>
      </c>
      <c r="B462" s="5" t="s">
        <v>187</v>
      </c>
      <c r="C462" s="11">
        <v>4340</v>
      </c>
      <c r="D462" s="5" t="str">
        <f t="shared" si="28"/>
        <v>Hardwood - Coniferous Mixed</v>
      </c>
      <c r="E462" s="11" t="s">
        <v>3</v>
      </c>
      <c r="F462" s="12">
        <f t="shared" si="29"/>
        <v>0.69141343344704065</v>
      </c>
      <c r="G462" s="13">
        <f t="shared" si="30"/>
        <v>3.5859246036990831E-2</v>
      </c>
      <c r="H462" s="13">
        <f>HLOOKUP(E462,ROCs!$B$1:$I$17,MATCH(VLOOKUP(C462,HROC,2,0),ROCs!$A$2:$A$17,0)+1,0)</f>
        <v>0.26229721460804234</v>
      </c>
      <c r="I462" s="24">
        <v>0.25696000000000002</v>
      </c>
      <c r="J462" s="24">
        <f>VLOOKUP(B462,Summary!$A$32:$C$37,3,0)*H462*I462/12+VLOOKUP(B462,Summary!$A$32:$D$37,4,0)*I462</f>
        <v>0.28027121867146337</v>
      </c>
      <c r="K462" s="6">
        <f t="shared" si="31"/>
        <v>0.52728432011222004</v>
      </c>
      <c r="L462" s="27">
        <f>2.721*J462*G462+VLOOKUP(B462,Summary!$A$32:$B$37,2,0)*I462</f>
        <v>0.2329215237530598</v>
      </c>
    </row>
    <row r="463" spans="1:12">
      <c r="A463" s="5" t="s">
        <v>619</v>
      </c>
      <c r="B463" s="5" t="s">
        <v>187</v>
      </c>
      <c r="C463" s="11">
        <v>5120</v>
      </c>
      <c r="D463" s="5" t="e">
        <f t="shared" si="28"/>
        <v>#N/A</v>
      </c>
      <c r="E463" s="11" t="s">
        <v>3</v>
      </c>
      <c r="F463" s="12">
        <f t="shared" si="29"/>
        <v>0.50503242095262102</v>
      </c>
      <c r="G463" s="13">
        <f t="shared" si="30"/>
        <v>6.8458560616073402E-2</v>
      </c>
      <c r="H463" s="13">
        <f>HLOOKUP(E463,ROCs!$B$1:$I$17,MATCH(VLOOKUP(C463,HROC,2,0),ROCs!$A$2:$A$17,0)+1,0)</f>
        <v>5.2632006878587441E-2</v>
      </c>
      <c r="I463" s="24">
        <v>8.6141830000000006</v>
      </c>
      <c r="J463" s="24">
        <f>VLOOKUP(B463,Summary!$A$32:$C$37,3,0)*H463*I463/12+VLOOKUP(B463,Summary!$A$32:$D$37,4,0)*I463</f>
        <v>1.8853123976316342</v>
      </c>
      <c r="K463" s="6">
        <f t="shared" si="31"/>
        <v>2.5907835095283018</v>
      </c>
      <c r="L463" s="27">
        <f>2.721*J463*G463+VLOOKUP(B463,Summary!$A$32:$B$37,2,0)*I463</f>
        <v>7.2427562185776679</v>
      </c>
    </row>
    <row r="464" spans="1:12">
      <c r="A464" s="5" t="s">
        <v>619</v>
      </c>
      <c r="B464" s="5" t="s">
        <v>187</v>
      </c>
      <c r="C464" s="11">
        <v>5300</v>
      </c>
      <c r="D464" s="5" t="str">
        <f t="shared" si="28"/>
        <v>Reservoirs</v>
      </c>
      <c r="E464" s="11" t="s">
        <v>3</v>
      </c>
      <c r="F464" s="12">
        <f t="shared" si="29"/>
        <v>0.50503242095262102</v>
      </c>
      <c r="G464" s="13">
        <f t="shared" si="30"/>
        <v>6.8458560616073402E-2</v>
      </c>
      <c r="H464" s="13">
        <f>HLOOKUP(E464,ROCs!$B$1:$I$17,MATCH(VLOOKUP(C464,HROC,2,0),ROCs!$A$2:$A$17,0)+1,0)</f>
        <v>5.2632006878587441E-2</v>
      </c>
      <c r="I464" s="24">
        <v>197.34034199999999</v>
      </c>
      <c r="J464" s="24">
        <f>VLOOKUP(B464,Summary!$A$32:$C$37,3,0)*H464*I464/12+VLOOKUP(B464,Summary!$A$32:$D$37,4,0)*I464</f>
        <v>43.190189171215259</v>
      </c>
      <c r="K464" s="6">
        <f t="shared" si="31"/>
        <v>59.351665017828751</v>
      </c>
      <c r="L464" s="27">
        <f>2.721*J464*G464+VLOOKUP(B464,Summary!$A$32:$B$37,2,0)*I464</f>
        <v>165.92264051004531</v>
      </c>
    </row>
    <row r="465" spans="1:12">
      <c r="A465" s="5" t="s">
        <v>619</v>
      </c>
      <c r="B465" s="5" t="s">
        <v>187</v>
      </c>
      <c r="C465" s="11">
        <v>6410</v>
      </c>
      <c r="D465" s="5" t="str">
        <f t="shared" si="28"/>
        <v>Freshwater Marshes</v>
      </c>
      <c r="E465" s="11" t="s">
        <v>3</v>
      </c>
      <c r="F465" s="12">
        <f t="shared" si="29"/>
        <v>0.60724136328827061</v>
      </c>
      <c r="G465" s="13">
        <f t="shared" si="30"/>
        <v>3.2599314579082571E-2</v>
      </c>
      <c r="H465" s="13">
        <f>HLOOKUP(E465,ROCs!$B$1:$I$17,MATCH(VLOOKUP(C465,HROC,2,0),ROCs!$A$2:$A$17,0)+1,0)</f>
        <v>2.5884593546846281E-2</v>
      </c>
      <c r="I465" s="24">
        <v>8.0040000000000007E-3</v>
      </c>
      <c r="J465" s="24">
        <f>VLOOKUP(B465,Summary!$A$32:$C$37,3,0)*H465*I465/12+VLOOKUP(B465,Summary!$A$32:$D$37,4,0)*I465</f>
        <v>8.6152469239774885E-4</v>
      </c>
      <c r="K465" s="6">
        <f t="shared" si="31"/>
        <v>1.4235004795419965E-3</v>
      </c>
      <c r="L465" s="27">
        <f>2.721*J465*G465+VLOOKUP(B465,Summary!$A$32:$B$37,2,0)*I465</f>
        <v>6.4798257318752417E-3</v>
      </c>
    </row>
    <row r="466" spans="1:12">
      <c r="A466" s="5" t="s">
        <v>619</v>
      </c>
      <c r="B466" s="5" t="s">
        <v>187</v>
      </c>
      <c r="C466" s="11">
        <v>6440</v>
      </c>
      <c r="D466" s="5" t="str">
        <f t="shared" si="28"/>
        <v>Emergent Aquatic Vegetation</v>
      </c>
      <c r="E466" s="11" t="s">
        <v>3</v>
      </c>
      <c r="F466" s="12">
        <f t="shared" si="29"/>
        <v>0.60724136328827061</v>
      </c>
      <c r="G466" s="13">
        <f t="shared" si="30"/>
        <v>3.2599314579082571E-2</v>
      </c>
      <c r="H466" s="13">
        <f>HLOOKUP(E466,ROCs!$B$1:$I$17,MATCH(VLOOKUP(C466,HROC,2,0),ROCs!$A$2:$A$17,0)+1,0)</f>
        <v>2.5884593546846281E-2</v>
      </c>
      <c r="I466" s="24">
        <v>46.244092999999999</v>
      </c>
      <c r="J466" s="24">
        <f>VLOOKUP(B466,Summary!$A$32:$C$37,3,0)*H466*I466/12+VLOOKUP(B466,Summary!$A$32:$D$37,4,0)*I466</f>
        <v>4.9775647172711004</v>
      </c>
      <c r="K466" s="6">
        <f t="shared" si="31"/>
        <v>8.2244488457627032</v>
      </c>
      <c r="L466" s="27">
        <f>2.721*J466*G466+VLOOKUP(B466,Summary!$A$32:$B$37,2,0)*I466</f>
        <v>37.437988976590667</v>
      </c>
    </row>
    <row r="467" spans="1:12">
      <c r="A467" s="5" t="s">
        <v>619</v>
      </c>
      <c r="B467" s="5" t="s">
        <v>187</v>
      </c>
      <c r="C467" s="11">
        <v>2210</v>
      </c>
      <c r="D467" s="5" t="str">
        <f t="shared" si="28"/>
        <v>Citrus Groves</v>
      </c>
      <c r="E467" s="11" t="s">
        <v>591</v>
      </c>
      <c r="F467" s="12">
        <f t="shared" si="29"/>
        <v>1.3467531225403229</v>
      </c>
      <c r="G467" s="13">
        <f t="shared" si="30"/>
        <v>0.27383424246429361</v>
      </c>
      <c r="H467" s="13">
        <f>HLOOKUP(E467,ROCs!$B$1:$I$17,MATCH(VLOOKUP(C467,HROC,2,0),ROCs!$A$2:$A$17,0)+1,0)</f>
        <v>0.31492922148662977</v>
      </c>
      <c r="I467" s="24">
        <v>566.43769399999996</v>
      </c>
      <c r="J467" s="24">
        <f>VLOOKUP(B467,Summary!$A$32:$C$37,3,0)*H467*I467/12+VLOOKUP(B467,Summary!$A$32:$D$37,4,0)*I467</f>
        <v>741.79586011715674</v>
      </c>
      <c r="K467" s="6">
        <f t="shared" si="31"/>
        <v>2718.3222391396221</v>
      </c>
      <c r="L467" s="27">
        <f>2.721*J467*G467+VLOOKUP(B467,Summary!$A$32:$B$37,2,0)*I467</f>
        <v>1005.8790445499318</v>
      </c>
    </row>
    <row r="468" spans="1:12">
      <c r="A468" s="5" t="s">
        <v>619</v>
      </c>
      <c r="B468" s="5" t="s">
        <v>187</v>
      </c>
      <c r="C468" s="11">
        <v>4340</v>
      </c>
      <c r="D468" s="5" t="str">
        <f t="shared" si="28"/>
        <v>Hardwood - Coniferous Mixed</v>
      </c>
      <c r="E468" s="11" t="s">
        <v>591</v>
      </c>
      <c r="F468" s="12">
        <f t="shared" si="29"/>
        <v>0.69141343344704065</v>
      </c>
      <c r="G468" s="13">
        <f t="shared" si="30"/>
        <v>3.5859246036990831E-2</v>
      </c>
      <c r="H468" s="13">
        <f>HLOOKUP(E468,ROCs!$B$1:$I$17,MATCH(VLOOKUP(C468,HROC,2,0),ROCs!$A$2:$A$17,0)+1,0)</f>
        <v>0.26229721460804234</v>
      </c>
      <c r="I468" s="24">
        <v>6.8064749999999998</v>
      </c>
      <c r="J468" s="24">
        <f>VLOOKUP(B468,Summary!$A$32:$C$37,3,0)*H468*I468/12+VLOOKUP(B468,Summary!$A$32:$D$37,4,0)*I468</f>
        <v>7.4239533122153185</v>
      </c>
      <c r="K468" s="6">
        <f t="shared" si="31"/>
        <v>13.96695027527951</v>
      </c>
      <c r="L468" s="27">
        <f>2.721*J468*G468+VLOOKUP(B468,Summary!$A$32:$B$37,2,0)*I468</f>
        <v>6.1697327536858166</v>
      </c>
    </row>
    <row r="469" spans="1:12">
      <c r="A469" s="5" t="s">
        <v>619</v>
      </c>
      <c r="B469" s="5" t="s">
        <v>187</v>
      </c>
      <c r="C469" s="11">
        <v>5120</v>
      </c>
      <c r="D469" s="5" t="e">
        <f t="shared" si="28"/>
        <v>#N/A</v>
      </c>
      <c r="E469" s="11" t="s">
        <v>591</v>
      </c>
      <c r="F469" s="12">
        <f t="shared" si="29"/>
        <v>0.50503242095262102</v>
      </c>
      <c r="G469" s="13">
        <f t="shared" si="30"/>
        <v>6.8458560616073402E-2</v>
      </c>
      <c r="H469" s="13">
        <f>HLOOKUP(E469,ROCs!$B$1:$I$17,MATCH(VLOOKUP(C469,HROC,2,0),ROCs!$A$2:$A$17,0)+1,0)</f>
        <v>5.2632006878587441E-2</v>
      </c>
      <c r="I469" s="24">
        <v>8.1617999999999996E-2</v>
      </c>
      <c r="J469" s="24">
        <f>VLOOKUP(B469,Summary!$A$32:$C$37,3,0)*H469*I469/12+VLOOKUP(B469,Summary!$A$32:$D$37,4,0)*I469</f>
        <v>1.786303207975715E-2</v>
      </c>
      <c r="K469" s="6">
        <f t="shared" si="31"/>
        <v>2.4547257526416708E-2</v>
      </c>
      <c r="L469" s="27">
        <f>2.721*J469*G469+VLOOKUP(B469,Summary!$A$32:$B$37,2,0)*I469</f>
        <v>6.8623951574731112E-2</v>
      </c>
    </row>
    <row r="470" spans="1:12">
      <c r="A470" s="5" t="s">
        <v>619</v>
      </c>
      <c r="B470" s="5" t="s">
        <v>187</v>
      </c>
      <c r="C470" s="11">
        <v>5300</v>
      </c>
      <c r="D470" s="5" t="str">
        <f t="shared" si="28"/>
        <v>Reservoirs</v>
      </c>
      <c r="E470" s="11" t="s">
        <v>591</v>
      </c>
      <c r="F470" s="12">
        <f t="shared" si="29"/>
        <v>0.50503242095262102</v>
      </c>
      <c r="G470" s="13">
        <f t="shared" si="30"/>
        <v>6.8458560616073402E-2</v>
      </c>
      <c r="H470" s="13">
        <f>HLOOKUP(E470,ROCs!$B$1:$I$17,MATCH(VLOOKUP(C470,HROC,2,0),ROCs!$A$2:$A$17,0)+1,0)</f>
        <v>5.2632006878587441E-2</v>
      </c>
      <c r="I470" s="24">
        <v>1.6011569999999999</v>
      </c>
      <c r="J470" s="24">
        <f>VLOOKUP(B470,Summary!$A$32:$C$37,3,0)*H470*I470/12+VLOOKUP(B470,Summary!$A$32:$D$37,4,0)*I470</f>
        <v>0.3504315084384293</v>
      </c>
      <c r="K470" s="6">
        <f t="shared" si="31"/>
        <v>0.48156060206357426</v>
      </c>
      <c r="L470" s="27">
        <f>2.721*J470*G470+VLOOKUP(B470,Summary!$A$32:$B$37,2,0)*I470</f>
        <v>1.3462437260352098</v>
      </c>
    </row>
    <row r="471" spans="1:12">
      <c r="A471" s="5" t="s">
        <v>619</v>
      </c>
      <c r="B471" s="5" t="s">
        <v>187</v>
      </c>
      <c r="C471" s="11">
        <v>6170</v>
      </c>
      <c r="D471" s="5" t="str">
        <f t="shared" si="28"/>
        <v>Mixed Wetland Hardwoods</v>
      </c>
      <c r="E471" s="11" t="s">
        <v>591</v>
      </c>
      <c r="F471" s="12">
        <f t="shared" si="29"/>
        <v>0.60724136328827061</v>
      </c>
      <c r="G471" s="13">
        <f t="shared" si="30"/>
        <v>3.2599314579082571E-2</v>
      </c>
      <c r="H471" s="13">
        <f>HLOOKUP(E471,ROCs!$B$1:$I$17,MATCH(VLOOKUP(C471,HROC,2,0),ROCs!$A$2:$A$17,0)+1,0)</f>
        <v>2.5884593546846281E-2</v>
      </c>
      <c r="I471" s="24">
        <v>0.183251</v>
      </c>
      <c r="J471" s="24">
        <f>VLOOKUP(B471,Summary!$A$32:$C$37,3,0)*H471*I471/12+VLOOKUP(B471,Summary!$A$32:$D$37,4,0)*I471</f>
        <v>1.9724545403120922E-2</v>
      </c>
      <c r="K471" s="6">
        <f t="shared" si="31"/>
        <v>3.2590940326905342E-2</v>
      </c>
      <c r="L471" s="27">
        <f>2.721*J471*G471+VLOOKUP(B471,Summary!$A$32:$B$37,2,0)*I471</f>
        <v>0.14835514057869437</v>
      </c>
    </row>
    <row r="472" spans="1:12">
      <c r="A472" s="5" t="s">
        <v>619</v>
      </c>
      <c r="B472" s="5" t="s">
        <v>187</v>
      </c>
      <c r="C472" s="11">
        <v>6172</v>
      </c>
      <c r="D472" s="5" t="str">
        <f t="shared" si="28"/>
        <v>Mixed Shrubs</v>
      </c>
      <c r="E472" s="11" t="s">
        <v>591</v>
      </c>
      <c r="F472" s="12">
        <f t="shared" si="29"/>
        <v>0.60724136328827061</v>
      </c>
      <c r="G472" s="13">
        <f t="shared" si="30"/>
        <v>3.2599314579082571E-2</v>
      </c>
      <c r="H472" s="13">
        <f>HLOOKUP(E472,ROCs!$B$1:$I$17,MATCH(VLOOKUP(C472,HROC,2,0),ROCs!$A$2:$A$17,0)+1,0)</f>
        <v>2.5884593546846281E-2</v>
      </c>
      <c r="I472" s="24">
        <v>0.361925</v>
      </c>
      <c r="J472" s="24">
        <f>VLOOKUP(B472,Summary!$A$32:$C$37,3,0)*H472*I472/12+VLOOKUP(B472,Summary!$A$32:$D$37,4,0)*I472</f>
        <v>3.8956437318347727E-2</v>
      </c>
      <c r="K472" s="6">
        <f t="shared" si="31"/>
        <v>6.4367867448555341E-2</v>
      </c>
      <c r="L472" s="27">
        <f>2.721*J472*G472+VLOOKUP(B472,Summary!$A$32:$B$37,2,0)*I472</f>
        <v>0.2930048635693337</v>
      </c>
    </row>
    <row r="473" spans="1:12">
      <c r="A473" s="5" t="s">
        <v>619</v>
      </c>
      <c r="B473" s="5" t="s">
        <v>187</v>
      </c>
      <c r="C473" s="11">
        <v>6410</v>
      </c>
      <c r="D473" s="5" t="str">
        <f t="shared" si="28"/>
        <v>Freshwater Marshes</v>
      </c>
      <c r="E473" s="11" t="s">
        <v>591</v>
      </c>
      <c r="F473" s="12">
        <f t="shared" si="29"/>
        <v>0.60724136328827061</v>
      </c>
      <c r="G473" s="13">
        <f t="shared" si="30"/>
        <v>3.2599314579082571E-2</v>
      </c>
      <c r="H473" s="13">
        <f>HLOOKUP(E473,ROCs!$B$1:$I$17,MATCH(VLOOKUP(C473,HROC,2,0),ROCs!$A$2:$A$17,0)+1,0)</f>
        <v>2.5884593546846281E-2</v>
      </c>
      <c r="I473" s="24">
        <v>6.3153000000000001E-2</v>
      </c>
      <c r="J473" s="24">
        <f>VLOOKUP(B473,Summary!$A$32:$C$37,3,0)*H473*I473/12+VLOOKUP(B473,Summary!$A$32:$D$37,4,0)*I473</f>
        <v>6.7975848199643965E-3</v>
      </c>
      <c r="K473" s="6">
        <f t="shared" si="31"/>
        <v>1.1231674885621651E-2</v>
      </c>
      <c r="L473" s="27">
        <f>2.721*J473*G473+VLOOKUP(B473,Summary!$A$32:$B$37,2,0)*I473</f>
        <v>5.1126990810234522E-2</v>
      </c>
    </row>
    <row r="474" spans="1:12">
      <c r="A474" s="5" t="s">
        <v>619</v>
      </c>
      <c r="B474" s="5" t="s">
        <v>187</v>
      </c>
      <c r="C474" s="11">
        <v>6430</v>
      </c>
      <c r="D474" s="5" t="str">
        <f t="shared" si="28"/>
        <v>Wet Prairies</v>
      </c>
      <c r="E474" s="11" t="s">
        <v>591</v>
      </c>
      <c r="F474" s="12">
        <f t="shared" si="29"/>
        <v>0.60724136328827061</v>
      </c>
      <c r="G474" s="13">
        <f t="shared" si="30"/>
        <v>3.2599314579082571E-2</v>
      </c>
      <c r="H474" s="13">
        <f>HLOOKUP(E474,ROCs!$B$1:$I$17,MATCH(VLOOKUP(C474,HROC,2,0),ROCs!$A$2:$A$17,0)+1,0)</f>
        <v>2.5884593546846281E-2</v>
      </c>
      <c r="I474" s="24">
        <v>1.0486000000000001E-2</v>
      </c>
      <c r="J474" s="24">
        <f>VLOOKUP(B474,Summary!$A$32:$C$37,3,0)*H474*I474/12+VLOOKUP(B474,Summary!$A$32:$D$37,4,0)*I474</f>
        <v>1.1286791509848568E-3</v>
      </c>
      <c r="K474" s="6">
        <f t="shared" si="31"/>
        <v>1.8649207931630901E-3</v>
      </c>
      <c r="L474" s="27">
        <f>2.721*J474*G474+VLOOKUP(B474,Summary!$A$32:$B$37,2,0)*I474</f>
        <v>8.4891869845631907E-3</v>
      </c>
    </row>
    <row r="475" spans="1:12">
      <c r="A475" s="5" t="s">
        <v>619</v>
      </c>
      <c r="B475" s="5" t="s">
        <v>187</v>
      </c>
      <c r="C475" s="11">
        <v>6440</v>
      </c>
      <c r="D475" s="5" t="str">
        <f t="shared" si="28"/>
        <v>Emergent Aquatic Vegetation</v>
      </c>
      <c r="E475" s="11" t="s">
        <v>591</v>
      </c>
      <c r="F475" s="12">
        <f t="shared" si="29"/>
        <v>0.60724136328827061</v>
      </c>
      <c r="G475" s="13">
        <f t="shared" si="30"/>
        <v>3.2599314579082571E-2</v>
      </c>
      <c r="H475" s="13">
        <f>HLOOKUP(E475,ROCs!$B$1:$I$17,MATCH(VLOOKUP(C475,HROC,2,0),ROCs!$A$2:$A$17,0)+1,0)</f>
        <v>2.5884593546846281E-2</v>
      </c>
      <c r="I475" s="24">
        <v>14.677878</v>
      </c>
      <c r="J475" s="24">
        <f>VLOOKUP(B475,Summary!$A$32:$C$37,3,0)*H475*I475/12+VLOOKUP(B475,Summary!$A$32:$D$37,4,0)*I475</f>
        <v>1.5798793514494858</v>
      </c>
      <c r="K475" s="6">
        <f t="shared" si="31"/>
        <v>2.6104405761692799</v>
      </c>
      <c r="L475" s="27">
        <f>2.721*J475*G475+VLOOKUP(B475,Summary!$A$32:$B$37,2,0)*I475</f>
        <v>11.882820034198588</v>
      </c>
    </row>
    <row r="476" spans="1:12">
      <c r="A476" s="5" t="s">
        <v>619</v>
      </c>
      <c r="B476" s="5" t="s">
        <v>187</v>
      </c>
      <c r="C476" s="11">
        <v>7430</v>
      </c>
      <c r="D476" s="5" t="str">
        <f t="shared" si="28"/>
        <v>Spoil Areas</v>
      </c>
      <c r="E476" s="11" t="s">
        <v>591</v>
      </c>
      <c r="F476" s="12">
        <f t="shared" si="29"/>
        <v>0.70945030562392009</v>
      </c>
      <c r="G476" s="13">
        <f t="shared" si="30"/>
        <v>9.7797943737247719E-2</v>
      </c>
      <c r="H476" s="13">
        <f>HLOOKUP(E476,ROCs!$B$1:$I$17,MATCH(VLOOKUP(C476,HROC,2,0),ROCs!$A$2:$A$17,0)+1,0)</f>
        <v>0.26229721460804234</v>
      </c>
      <c r="I476" s="24">
        <v>0.41451399999999999</v>
      </c>
      <c r="J476" s="24">
        <f>VLOOKUP(B476,Summary!$A$32:$C$37,3,0)*H476*I476/12+VLOOKUP(B476,Summary!$A$32:$D$37,4,0)*I476</f>
        <v>0.45211839950335825</v>
      </c>
      <c r="K476" s="6">
        <f t="shared" si="31"/>
        <v>0.87277581537663174</v>
      </c>
      <c r="L476" s="27">
        <f>2.721*J476*G476+VLOOKUP(B476,Summary!$A$32:$B$37,2,0)*I476</f>
        <v>0.45193429111244482</v>
      </c>
    </row>
    <row r="477" spans="1:12">
      <c r="A477" s="5" t="s">
        <v>619</v>
      </c>
      <c r="B477" s="5" t="s">
        <v>187</v>
      </c>
      <c r="C477" s="11">
        <v>2110</v>
      </c>
      <c r="D477" s="5" t="str">
        <f t="shared" si="28"/>
        <v>Improved Pastures</v>
      </c>
      <c r="E477" s="11" t="s">
        <v>593</v>
      </c>
      <c r="F477" s="12">
        <f t="shared" si="29"/>
        <v>2.0141173930848577</v>
      </c>
      <c r="G477" s="13">
        <f t="shared" si="30"/>
        <v>0.28687396829592665</v>
      </c>
      <c r="H477" s="13">
        <f>HLOOKUP(E477,ROCs!$B$1:$I$17,MATCH(VLOOKUP(C477,HROC,2,0),ROCs!$A$2:$A$17,0)+1,0)</f>
        <v>0.31492922148662977</v>
      </c>
      <c r="I477" s="24">
        <v>4.8847040000000002</v>
      </c>
      <c r="J477" s="24">
        <f>VLOOKUP(B477,Summary!$A$32:$C$37,3,0)*H477*I477/12+VLOOKUP(B477,Summary!$A$32:$D$37,4,0)*I477</f>
        <v>6.3969139827366712</v>
      </c>
      <c r="K477" s="6">
        <f t="shared" si="31"/>
        <v>35.057733279692329</v>
      </c>
      <c r="L477" s="27">
        <f>2.721*J477*G477+VLOOKUP(B477,Summary!$A$32:$B$37,2,0)*I477</f>
        <v>8.9012181384947944</v>
      </c>
    </row>
    <row r="478" spans="1:12">
      <c r="A478" s="5" t="s">
        <v>619</v>
      </c>
      <c r="B478" s="5" t="s">
        <v>187</v>
      </c>
      <c r="C478" s="11">
        <v>2120</v>
      </c>
      <c r="D478" s="5" t="str">
        <f t="shared" si="28"/>
        <v>Unimproved Pastures</v>
      </c>
      <c r="E478" s="11" t="s">
        <v>593</v>
      </c>
      <c r="F478" s="12">
        <f t="shared" si="29"/>
        <v>1.022089423356495</v>
      </c>
      <c r="G478" s="13">
        <f t="shared" si="30"/>
        <v>0.19559588747449544</v>
      </c>
      <c r="H478" s="13">
        <f>HLOOKUP(E478,ROCs!$B$1:$I$17,MATCH(VLOOKUP(C478,HROC,2,0),ROCs!$A$2:$A$17,0)+1,0)</f>
        <v>0.26229721460804234</v>
      </c>
      <c r="I478" s="24">
        <v>1.057E-2</v>
      </c>
      <c r="J478" s="24">
        <f>VLOOKUP(B478,Summary!$A$32:$C$37,3,0)*H478*I478/12+VLOOKUP(B478,Summary!$A$32:$D$37,4,0)*I478</f>
        <v>1.1528902480375807E-2</v>
      </c>
      <c r="K478" s="6">
        <f t="shared" si="31"/>
        <v>3.206309203292166E-2</v>
      </c>
      <c r="L478" s="27">
        <f>2.721*J478*G478+VLOOKUP(B478,Summary!$A$32:$B$37,2,0)*I478</f>
        <v>1.4592143307556392E-2</v>
      </c>
    </row>
    <row r="479" spans="1:12">
      <c r="A479" s="5" t="s">
        <v>619</v>
      </c>
      <c r="B479" s="5" t="s">
        <v>187</v>
      </c>
      <c r="C479" s="11">
        <v>2210</v>
      </c>
      <c r="D479" s="5" t="str">
        <f t="shared" si="28"/>
        <v>Citrus Groves</v>
      </c>
      <c r="E479" s="11" t="s">
        <v>593</v>
      </c>
      <c r="F479" s="12">
        <f t="shared" si="29"/>
        <v>1.3467531225403229</v>
      </c>
      <c r="G479" s="13">
        <f t="shared" si="30"/>
        <v>0.27383424246429361</v>
      </c>
      <c r="H479" s="13">
        <f>HLOOKUP(E479,ROCs!$B$1:$I$17,MATCH(VLOOKUP(C479,HROC,2,0),ROCs!$A$2:$A$17,0)+1,0)</f>
        <v>0.31492922148662977</v>
      </c>
      <c r="I479" s="24">
        <v>2096.1239129999999</v>
      </c>
      <c r="J479" s="24">
        <f>VLOOKUP(B479,Summary!$A$32:$C$37,3,0)*H479*I479/12+VLOOKUP(B479,Summary!$A$32:$D$37,4,0)*I479</f>
        <v>2745.0433779853197</v>
      </c>
      <c r="K479" s="6">
        <f t="shared" si="31"/>
        <v>10059.253310745004</v>
      </c>
      <c r="L479" s="27">
        <f>2.721*J479*G479+VLOOKUP(B479,Summary!$A$32:$B$37,2,0)*I479</f>
        <v>3722.2930980767396</v>
      </c>
    </row>
    <row r="480" spans="1:12">
      <c r="A480" s="5" t="s">
        <v>619</v>
      </c>
      <c r="B480" s="5" t="s">
        <v>187</v>
      </c>
      <c r="C480" s="11">
        <v>4110</v>
      </c>
      <c r="D480" s="5" t="str">
        <f t="shared" si="28"/>
        <v>Pine Flatwoods</v>
      </c>
      <c r="E480" s="11" t="s">
        <v>593</v>
      </c>
      <c r="F480" s="12">
        <f t="shared" si="29"/>
        <v>0.69141343344704065</v>
      </c>
      <c r="G480" s="13">
        <f t="shared" si="30"/>
        <v>3.5859246036990831E-2</v>
      </c>
      <c r="H480" s="13">
        <f>HLOOKUP(E480,ROCs!$B$1:$I$17,MATCH(VLOOKUP(C480,HROC,2,0),ROCs!$A$2:$A$17,0)+1,0)</f>
        <v>0.26229721460804234</v>
      </c>
      <c r="I480" s="24">
        <v>5.7189259999999997</v>
      </c>
      <c r="J480" s="24">
        <f>VLOOKUP(B480,Summary!$A$32:$C$37,3,0)*H480*I480/12+VLOOKUP(B480,Summary!$A$32:$D$37,4,0)*I480</f>
        <v>6.2377426817867248</v>
      </c>
      <c r="K480" s="6">
        <f t="shared" si="31"/>
        <v>11.73528956912398</v>
      </c>
      <c r="L480" s="27">
        <f>2.721*J480*G480+VLOOKUP(B480,Summary!$A$32:$B$37,2,0)*I480</f>
        <v>5.1839234050085272</v>
      </c>
    </row>
    <row r="481" spans="1:12">
      <c r="A481" s="5" t="s">
        <v>619</v>
      </c>
      <c r="B481" s="5" t="s">
        <v>187</v>
      </c>
      <c r="C481" s="11">
        <v>4340</v>
      </c>
      <c r="D481" s="5" t="str">
        <f t="shared" si="28"/>
        <v>Hardwood - Coniferous Mixed</v>
      </c>
      <c r="E481" s="11" t="s">
        <v>593</v>
      </c>
      <c r="F481" s="12">
        <f t="shared" si="29"/>
        <v>0.69141343344704065</v>
      </c>
      <c r="G481" s="13">
        <f t="shared" si="30"/>
        <v>3.5859246036990831E-2</v>
      </c>
      <c r="H481" s="13">
        <f>HLOOKUP(E481,ROCs!$B$1:$I$17,MATCH(VLOOKUP(C481,HROC,2,0),ROCs!$A$2:$A$17,0)+1,0)</f>
        <v>0.26229721460804234</v>
      </c>
      <c r="I481" s="24">
        <v>7.2469400000000004</v>
      </c>
      <c r="J481" s="24">
        <f>VLOOKUP(B481,Summary!$A$32:$C$37,3,0)*H481*I481/12+VLOOKUP(B481,Summary!$A$32:$D$37,4,0)*I481</f>
        <v>7.9043769669947634</v>
      </c>
      <c r="K481" s="6">
        <f t="shared" si="31"/>
        <v>14.870788569403999</v>
      </c>
      <c r="L481" s="27">
        <f>2.721*J481*G481+VLOOKUP(B481,Summary!$A$32:$B$37,2,0)*I481</f>
        <v>6.568992478778795</v>
      </c>
    </row>
    <row r="482" spans="1:12">
      <c r="A482" s="5" t="s">
        <v>619</v>
      </c>
      <c r="B482" s="5" t="s">
        <v>187</v>
      </c>
      <c r="C482" s="11">
        <v>5120</v>
      </c>
      <c r="D482" s="5" t="e">
        <f t="shared" si="28"/>
        <v>#N/A</v>
      </c>
      <c r="E482" s="11" t="s">
        <v>593</v>
      </c>
      <c r="F482" s="12">
        <f t="shared" si="29"/>
        <v>0.50503242095262102</v>
      </c>
      <c r="G482" s="13">
        <f t="shared" si="30"/>
        <v>6.8458560616073402E-2</v>
      </c>
      <c r="H482" s="13">
        <f>HLOOKUP(E482,ROCs!$B$1:$I$17,MATCH(VLOOKUP(C482,HROC,2,0),ROCs!$A$2:$A$17,0)+1,0)</f>
        <v>5.2632006878587441E-2</v>
      </c>
      <c r="I482" s="24">
        <v>1.4655590000000001</v>
      </c>
      <c r="J482" s="24">
        <f>VLOOKUP(B482,Summary!$A$32:$C$37,3,0)*H482*I482/12+VLOOKUP(B482,Summary!$A$32:$D$37,4,0)*I482</f>
        <v>0.32075433644265744</v>
      </c>
      <c r="K482" s="6">
        <f t="shared" si="31"/>
        <v>0.44077843359501279</v>
      </c>
      <c r="L482" s="27">
        <f>2.721*J482*G482+VLOOKUP(B482,Summary!$A$32:$B$37,2,0)*I482</f>
        <v>1.2322336965609471</v>
      </c>
    </row>
    <row r="483" spans="1:12">
      <c r="A483" s="5" t="s">
        <v>619</v>
      </c>
      <c r="B483" s="5" t="s">
        <v>187</v>
      </c>
      <c r="C483" s="11">
        <v>5300</v>
      </c>
      <c r="D483" s="5" t="str">
        <f t="shared" si="28"/>
        <v>Reservoirs</v>
      </c>
      <c r="E483" s="11" t="s">
        <v>593</v>
      </c>
      <c r="F483" s="12">
        <f t="shared" si="29"/>
        <v>0.50503242095262102</v>
      </c>
      <c r="G483" s="13">
        <f t="shared" si="30"/>
        <v>6.8458560616073402E-2</v>
      </c>
      <c r="H483" s="13">
        <f>HLOOKUP(E483,ROCs!$B$1:$I$17,MATCH(VLOOKUP(C483,HROC,2,0),ROCs!$A$2:$A$17,0)+1,0)</f>
        <v>5.2632006878587441E-2</v>
      </c>
      <c r="I483" s="24">
        <v>5.2631629999999996</v>
      </c>
      <c r="J483" s="24">
        <f>VLOOKUP(B483,Summary!$A$32:$C$37,3,0)*H483*I483/12+VLOOKUP(B483,Summary!$A$32:$D$37,4,0)*I483</f>
        <v>1.1519033731528692</v>
      </c>
      <c r="K483" s="6">
        <f t="shared" si="31"/>
        <v>1.5829378025007712</v>
      </c>
      <c r="L483" s="27">
        <f>2.721*J483*G483+VLOOKUP(B483,Summary!$A$32:$B$37,2,0)*I483</f>
        <v>4.4252376049635691</v>
      </c>
    </row>
    <row r="484" spans="1:12">
      <c r="A484" s="5" t="s">
        <v>619</v>
      </c>
      <c r="B484" s="5" t="s">
        <v>187</v>
      </c>
      <c r="C484" s="11">
        <v>6170</v>
      </c>
      <c r="D484" s="5" t="str">
        <f t="shared" si="28"/>
        <v>Mixed Wetland Hardwoods</v>
      </c>
      <c r="E484" s="11" t="s">
        <v>593</v>
      </c>
      <c r="F484" s="12">
        <f t="shared" si="29"/>
        <v>0.60724136328827061</v>
      </c>
      <c r="G484" s="13">
        <f t="shared" si="30"/>
        <v>3.2599314579082571E-2</v>
      </c>
      <c r="H484" s="13">
        <f>HLOOKUP(E484,ROCs!$B$1:$I$17,MATCH(VLOOKUP(C484,HROC,2,0),ROCs!$A$2:$A$17,0)+1,0)</f>
        <v>2.5884593546846281E-2</v>
      </c>
      <c r="I484" s="24">
        <v>7.040648</v>
      </c>
      <c r="J484" s="24">
        <f>VLOOKUP(B484,Summary!$A$32:$C$37,3,0)*H484*I484/12+VLOOKUP(B484,Summary!$A$32:$D$37,4,0)*I484</f>
        <v>0.7578325965118472</v>
      </c>
      <c r="K484" s="6">
        <f t="shared" si="31"/>
        <v>1.2521696407154419</v>
      </c>
      <c r="L484" s="27">
        <f>2.721*J484*G484+VLOOKUP(B484,Summary!$A$32:$B$37,2,0)*I484</f>
        <v>5.6999215491599147</v>
      </c>
    </row>
    <row r="485" spans="1:12">
      <c r="A485" s="5" t="s">
        <v>619</v>
      </c>
      <c r="B485" s="5" t="s">
        <v>187</v>
      </c>
      <c r="C485" s="11">
        <v>6172</v>
      </c>
      <c r="D485" s="5" t="str">
        <f t="shared" si="28"/>
        <v>Mixed Shrubs</v>
      </c>
      <c r="E485" s="11" t="s">
        <v>593</v>
      </c>
      <c r="F485" s="12">
        <f t="shared" si="29"/>
        <v>0.60724136328827061</v>
      </c>
      <c r="G485" s="13">
        <f t="shared" si="30"/>
        <v>3.2599314579082571E-2</v>
      </c>
      <c r="H485" s="13">
        <f>HLOOKUP(E485,ROCs!$B$1:$I$17,MATCH(VLOOKUP(C485,HROC,2,0),ROCs!$A$2:$A$17,0)+1,0)</f>
        <v>2.5884593546846281E-2</v>
      </c>
      <c r="I485" s="24">
        <v>61.729590000000002</v>
      </c>
      <c r="J485" s="24">
        <f>VLOOKUP(B485,Summary!$A$32:$C$37,3,0)*H485*I485/12+VLOOKUP(B485,Summary!$A$32:$D$37,4,0)*I485</f>
        <v>6.6443735677897493</v>
      </c>
      <c r="K485" s="6">
        <f t="shared" si="31"/>
        <v>10.978523359186761</v>
      </c>
      <c r="L485" s="27">
        <f>2.721*J485*G485+VLOOKUP(B485,Summary!$A$32:$B$37,2,0)*I485</f>
        <v>49.974635894566291</v>
      </c>
    </row>
    <row r="486" spans="1:12">
      <c r="A486" s="5" t="s">
        <v>619</v>
      </c>
      <c r="B486" s="5" t="s">
        <v>187</v>
      </c>
      <c r="C486" s="11">
        <v>6250</v>
      </c>
      <c r="D486" s="5" t="str">
        <f t="shared" si="28"/>
        <v>Hydric Pine Flatwoods</v>
      </c>
      <c r="E486" s="11" t="s">
        <v>593</v>
      </c>
      <c r="F486" s="12">
        <f t="shared" si="29"/>
        <v>0.60724136328827061</v>
      </c>
      <c r="G486" s="13">
        <f t="shared" si="30"/>
        <v>3.2599314579082571E-2</v>
      </c>
      <c r="H486" s="13">
        <f>HLOOKUP(E486,ROCs!$B$1:$I$17,MATCH(VLOOKUP(C486,HROC,2,0),ROCs!$A$2:$A$17,0)+1,0)</f>
        <v>2.5884593546846281E-2</v>
      </c>
      <c r="I486" s="24">
        <v>5.7650759999999996</v>
      </c>
      <c r="J486" s="24">
        <f>VLOOKUP(B486,Summary!$A$32:$C$37,3,0)*H486*I486/12+VLOOKUP(B486,Summary!$A$32:$D$37,4,0)*I486</f>
        <v>0.62053414886927083</v>
      </c>
      <c r="K486" s="6">
        <f t="shared" si="31"/>
        <v>1.0253109008740697</v>
      </c>
      <c r="L486" s="27">
        <f>2.721*J486*G486+VLOOKUP(B486,Summary!$A$32:$B$37,2,0)*I486</f>
        <v>4.667252350201947</v>
      </c>
    </row>
    <row r="487" spans="1:12">
      <c r="A487" s="5" t="s">
        <v>619</v>
      </c>
      <c r="B487" s="5" t="s">
        <v>187</v>
      </c>
      <c r="C487" s="11">
        <v>6410</v>
      </c>
      <c r="D487" s="5" t="str">
        <f t="shared" si="28"/>
        <v>Freshwater Marshes</v>
      </c>
      <c r="E487" s="11" t="s">
        <v>593</v>
      </c>
      <c r="F487" s="12">
        <f t="shared" si="29"/>
        <v>0.60724136328827061</v>
      </c>
      <c r="G487" s="13">
        <f t="shared" si="30"/>
        <v>3.2599314579082571E-2</v>
      </c>
      <c r="H487" s="13">
        <f>HLOOKUP(E487,ROCs!$B$1:$I$17,MATCH(VLOOKUP(C487,HROC,2,0),ROCs!$A$2:$A$17,0)+1,0)</f>
        <v>2.5884593546846281E-2</v>
      </c>
      <c r="I487" s="24">
        <v>48.135888000000001</v>
      </c>
      <c r="J487" s="24">
        <f>VLOOKUP(B487,Summary!$A$32:$C$37,3,0)*H487*I487/12+VLOOKUP(B487,Summary!$A$32:$D$37,4,0)*I487</f>
        <v>5.1811914171030091</v>
      </c>
      <c r="K487" s="6">
        <f t="shared" si="31"/>
        <v>8.5609020053947802</v>
      </c>
      <c r="L487" s="27">
        <f>2.721*J487*G487+VLOOKUP(B487,Summary!$A$32:$B$37,2,0)*I487</f>
        <v>38.969535943161503</v>
      </c>
    </row>
    <row r="488" spans="1:12">
      <c r="A488" s="5" t="s">
        <v>619</v>
      </c>
      <c r="B488" s="5" t="s">
        <v>187</v>
      </c>
      <c r="C488" s="11">
        <v>6430</v>
      </c>
      <c r="D488" s="5" t="str">
        <f t="shared" si="28"/>
        <v>Wet Prairies</v>
      </c>
      <c r="E488" s="11" t="s">
        <v>593</v>
      </c>
      <c r="F488" s="12">
        <f t="shared" si="29"/>
        <v>0.60724136328827061</v>
      </c>
      <c r="G488" s="13">
        <f t="shared" si="30"/>
        <v>3.2599314579082571E-2</v>
      </c>
      <c r="H488" s="13">
        <f>HLOOKUP(E488,ROCs!$B$1:$I$17,MATCH(VLOOKUP(C488,HROC,2,0),ROCs!$A$2:$A$17,0)+1,0)</f>
        <v>2.5884593546846281E-2</v>
      </c>
      <c r="I488" s="24">
        <v>5.148784</v>
      </c>
      <c r="J488" s="24">
        <f>VLOOKUP(B488,Summary!$A$32:$C$37,3,0)*H488*I488/12+VLOOKUP(B488,Summary!$A$32:$D$37,4,0)*I488</f>
        <v>0.55419846974293485</v>
      </c>
      <c r="K488" s="6">
        <f t="shared" si="31"/>
        <v>0.91570420952750597</v>
      </c>
      <c r="L488" s="27">
        <f>2.721*J488*G488+VLOOKUP(B488,Summary!$A$32:$B$37,2,0)*I488</f>
        <v>4.1683187220224296</v>
      </c>
    </row>
    <row r="489" spans="1:12">
      <c r="A489" s="5" t="s">
        <v>619</v>
      </c>
      <c r="B489" s="5" t="s">
        <v>187</v>
      </c>
      <c r="C489" s="11">
        <v>6440</v>
      </c>
      <c r="D489" s="5" t="str">
        <f t="shared" si="28"/>
        <v>Emergent Aquatic Vegetation</v>
      </c>
      <c r="E489" s="11" t="s">
        <v>593</v>
      </c>
      <c r="F489" s="12">
        <f t="shared" si="29"/>
        <v>0.60724136328827061</v>
      </c>
      <c r="G489" s="13">
        <f t="shared" si="30"/>
        <v>3.2599314579082571E-2</v>
      </c>
      <c r="H489" s="13">
        <f>HLOOKUP(E489,ROCs!$B$1:$I$17,MATCH(VLOOKUP(C489,HROC,2,0),ROCs!$A$2:$A$17,0)+1,0)</f>
        <v>2.5884593546846281E-2</v>
      </c>
      <c r="I489" s="24">
        <v>52.737186999999999</v>
      </c>
      <c r="J489" s="24">
        <f>VLOOKUP(B489,Summary!$A$32:$C$37,3,0)*H489*I489/12+VLOOKUP(B489,Summary!$A$32:$D$37,4,0)*I489</f>
        <v>5.6764603708267813</v>
      </c>
      <c r="K489" s="6">
        <f t="shared" si="31"/>
        <v>9.3792367546471684</v>
      </c>
      <c r="L489" s="27">
        <f>2.721*J489*G489+VLOOKUP(B489,Summary!$A$32:$B$37,2,0)*I489</f>
        <v>42.69462535598656</v>
      </c>
    </row>
    <row r="490" spans="1:12">
      <c r="A490" s="5" t="s">
        <v>619</v>
      </c>
      <c r="B490" s="5" t="s">
        <v>187</v>
      </c>
      <c r="C490" s="11">
        <v>7430</v>
      </c>
      <c r="D490" s="5" t="str">
        <f t="shared" si="28"/>
        <v>Spoil Areas</v>
      </c>
      <c r="E490" s="11" t="s">
        <v>593</v>
      </c>
      <c r="F490" s="12">
        <f t="shared" si="29"/>
        <v>0.70945030562392009</v>
      </c>
      <c r="G490" s="13">
        <f t="shared" si="30"/>
        <v>9.7797943737247719E-2</v>
      </c>
      <c r="H490" s="13">
        <f>HLOOKUP(E490,ROCs!$B$1:$I$17,MATCH(VLOOKUP(C490,HROC,2,0),ROCs!$A$2:$A$17,0)+1,0)</f>
        <v>0.26229721460804234</v>
      </c>
      <c r="I490" s="24">
        <v>0.89795100000000005</v>
      </c>
      <c r="J490" s="24">
        <f>VLOOKUP(B490,Summary!$A$32:$C$37,3,0)*H490*I490/12+VLOOKUP(B490,Summary!$A$32:$D$37,4,0)*I490</f>
        <v>0.97941244192582178</v>
      </c>
      <c r="K490" s="6">
        <f t="shared" si="31"/>
        <v>1.8906717654729681</v>
      </c>
      <c r="L490" s="27">
        <f>2.721*J490*G490+VLOOKUP(B490,Summary!$A$32:$B$37,2,0)*I490</f>
        <v>0.97901361266136</v>
      </c>
    </row>
    <row r="491" spans="1:12">
      <c r="A491" s="5" t="s">
        <v>619</v>
      </c>
      <c r="B491" s="5" t="s">
        <v>187</v>
      </c>
      <c r="C491" s="11">
        <v>2210</v>
      </c>
      <c r="D491" s="5" t="str">
        <f t="shared" si="28"/>
        <v>Citrus Groves</v>
      </c>
      <c r="E491" s="11" t="s">
        <v>2</v>
      </c>
      <c r="F491" s="12">
        <f t="shared" si="29"/>
        <v>1.3467531225403229</v>
      </c>
      <c r="G491" s="13">
        <f t="shared" si="30"/>
        <v>0.27383424246429361</v>
      </c>
      <c r="H491" s="13">
        <f>HLOOKUP(E491,ROCs!$B$1:$I$17,MATCH(VLOOKUP(C491,HROC,2,0),ROCs!$A$2:$A$17,0)+1,0)</f>
        <v>0.31492922148662977</v>
      </c>
      <c r="I491" s="24">
        <v>6.6673</v>
      </c>
      <c r="J491" s="24">
        <f>VLOOKUP(B491,Summary!$A$32:$C$37,3,0)*H491*I491/12+VLOOKUP(B491,Summary!$A$32:$D$37,4,0)*I491</f>
        <v>8.7313672634207133</v>
      </c>
      <c r="K491" s="6">
        <f t="shared" si="31"/>
        <v>31.99622845900436</v>
      </c>
      <c r="L491" s="27">
        <f>2.721*J491*G491+VLOOKUP(B491,Summary!$A$32:$B$37,2,0)*I491</f>
        <v>11.839779422814614</v>
      </c>
    </row>
    <row r="492" spans="1:12">
      <c r="A492" s="5" t="s">
        <v>620</v>
      </c>
      <c r="B492" s="5" t="s">
        <v>187</v>
      </c>
      <c r="C492" s="11">
        <v>2110</v>
      </c>
      <c r="D492" s="5" t="str">
        <f t="shared" si="28"/>
        <v>Improved Pastures</v>
      </c>
      <c r="E492" s="11" t="s">
        <v>3</v>
      </c>
      <c r="F492" s="12">
        <f t="shared" si="29"/>
        <v>2.0141173930848577</v>
      </c>
      <c r="G492" s="13">
        <f t="shared" si="30"/>
        <v>0.28687396829592665</v>
      </c>
      <c r="H492" s="13">
        <f>HLOOKUP(E492,ROCs!$B$1:$I$17,MATCH(VLOOKUP(C492,HROC,2,0),ROCs!$A$2:$A$17,0)+1,0)</f>
        <v>0.31492922148662977</v>
      </c>
      <c r="I492" s="24">
        <v>1.3074000000000001E-2</v>
      </c>
      <c r="J492" s="24">
        <f>VLOOKUP(B492,Summary!$A$32:$C$37,3,0)*H492*I492/12+VLOOKUP(B492,Summary!$A$32:$D$37,4,0)*I492</f>
        <v>1.7121457801803189E-2</v>
      </c>
      <c r="K492" s="6">
        <f t="shared" si="31"/>
        <v>9.3832667219691829E-2</v>
      </c>
      <c r="L492" s="27">
        <f>2.721*J492*G492+VLOOKUP(B492,Summary!$A$32:$B$37,2,0)*I492</f>
        <v>2.3824273884902943E-2</v>
      </c>
    </row>
    <row r="493" spans="1:12">
      <c r="A493" s="5" t="s">
        <v>620</v>
      </c>
      <c r="B493" s="5" t="s">
        <v>187</v>
      </c>
      <c r="C493" s="11">
        <v>8140</v>
      </c>
      <c r="D493" s="5" t="str">
        <f t="shared" si="28"/>
        <v>Roads and Highways</v>
      </c>
      <c r="E493" s="11" t="s">
        <v>3</v>
      </c>
      <c r="F493" s="12">
        <f t="shared" si="29"/>
        <v>0.98601567900273634</v>
      </c>
      <c r="G493" s="13">
        <f t="shared" si="30"/>
        <v>0.14343698414796333</v>
      </c>
      <c r="H493" s="13">
        <f>HLOOKUP(E493,ROCs!$B$1:$I$17,MATCH(VLOOKUP(C493,HROC,2,0),ROCs!$A$2:$A$17,0)+1,0)</f>
        <v>0.44607782879065094</v>
      </c>
      <c r="I493" s="24">
        <v>4.1949999999999999E-3</v>
      </c>
      <c r="J493" s="24">
        <f>VLOOKUP(B493,Summary!$A$32:$C$37,3,0)*H493*I493/12+VLOOKUP(B493,Summary!$A$32:$D$37,4,0)*I493</f>
        <v>7.7814745783051122E-3</v>
      </c>
      <c r="K493" s="6">
        <f t="shared" si="31"/>
        <v>2.08772968126585E-2</v>
      </c>
      <c r="L493" s="27">
        <f>2.721*J493*G493+VLOOKUP(B493,Summary!$A$32:$B$37,2,0)*I493</f>
        <v>6.393155577887469E-3</v>
      </c>
    </row>
    <row r="494" spans="1:12">
      <c r="A494" s="5" t="s">
        <v>620</v>
      </c>
      <c r="B494" s="5" t="s">
        <v>187</v>
      </c>
      <c r="C494" s="11">
        <v>2120</v>
      </c>
      <c r="D494" s="5" t="str">
        <f t="shared" si="28"/>
        <v>Unimproved Pastures</v>
      </c>
      <c r="E494" s="11" t="s">
        <v>591</v>
      </c>
      <c r="F494" s="12">
        <f t="shared" si="29"/>
        <v>1.022089423356495</v>
      </c>
      <c r="G494" s="13">
        <f t="shared" si="30"/>
        <v>0.19559588747449544</v>
      </c>
      <c r="H494" s="13">
        <f>HLOOKUP(E494,ROCs!$B$1:$I$17,MATCH(VLOOKUP(C494,HROC,2,0),ROCs!$A$2:$A$17,0)+1,0)</f>
        <v>0.26229721460804234</v>
      </c>
      <c r="I494" s="24">
        <v>0.34385199999999999</v>
      </c>
      <c r="J494" s="24">
        <f>VLOOKUP(B494,Summary!$A$32:$C$37,3,0)*H494*I494/12+VLOOKUP(B494,Summary!$A$32:$D$37,4,0)*I494</f>
        <v>0.37504599580720738</v>
      </c>
      <c r="K494" s="6">
        <f t="shared" si="31"/>
        <v>1.0430424145415498</v>
      </c>
      <c r="L494" s="27">
        <f>2.721*J494*G494+VLOOKUP(B494,Summary!$A$32:$B$37,2,0)*I494</f>
        <v>0.47469608898674365</v>
      </c>
    </row>
    <row r="495" spans="1:12">
      <c r="A495" s="5" t="s">
        <v>620</v>
      </c>
      <c r="B495" s="5" t="s">
        <v>187</v>
      </c>
      <c r="C495" s="11">
        <v>2130</v>
      </c>
      <c r="D495" s="5" t="str">
        <f t="shared" si="28"/>
        <v>Woodland Pastures</v>
      </c>
      <c r="E495" s="11" t="s">
        <v>591</v>
      </c>
      <c r="F495" s="12">
        <f t="shared" si="29"/>
        <v>1.022089423356495</v>
      </c>
      <c r="G495" s="13">
        <f t="shared" si="30"/>
        <v>0.19559588747449544</v>
      </c>
      <c r="H495" s="13">
        <f>HLOOKUP(E495,ROCs!$B$1:$I$17,MATCH(VLOOKUP(C495,HROC,2,0),ROCs!$A$2:$A$17,0)+1,0)</f>
        <v>0.26229721460804234</v>
      </c>
      <c r="I495" s="24">
        <v>1.3252999999999999E-2</v>
      </c>
      <c r="J495" s="24">
        <f>VLOOKUP(B495,Summary!$A$32:$C$37,3,0)*H495*I495/12+VLOOKUP(B495,Summary!$A$32:$D$37,4,0)*I495</f>
        <v>1.4455302230124934E-2</v>
      </c>
      <c r="K495" s="6">
        <f t="shared" si="31"/>
        <v>4.0201717948184557E-2</v>
      </c>
      <c r="L495" s="27">
        <f>2.721*J495*G495+VLOOKUP(B495,Summary!$A$32:$B$37,2,0)*I495</f>
        <v>1.8296090374176427E-2</v>
      </c>
    </row>
    <row r="496" spans="1:12">
      <c r="A496" s="5" t="s">
        <v>620</v>
      </c>
      <c r="B496" s="5" t="s">
        <v>187</v>
      </c>
      <c r="C496" s="11">
        <v>2210</v>
      </c>
      <c r="D496" s="5" t="str">
        <f t="shared" si="28"/>
        <v>Citrus Groves</v>
      </c>
      <c r="E496" s="11" t="s">
        <v>591</v>
      </c>
      <c r="F496" s="12">
        <f t="shared" si="29"/>
        <v>1.3467531225403229</v>
      </c>
      <c r="G496" s="13">
        <f t="shared" si="30"/>
        <v>0.27383424246429361</v>
      </c>
      <c r="H496" s="13">
        <f>HLOOKUP(E496,ROCs!$B$1:$I$17,MATCH(VLOOKUP(C496,HROC,2,0),ROCs!$A$2:$A$17,0)+1,0)</f>
        <v>0.31492922148662977</v>
      </c>
      <c r="I496" s="24">
        <v>2.9595259999999999</v>
      </c>
      <c r="J496" s="24">
        <f>VLOOKUP(B496,Summary!$A$32:$C$37,3,0)*H496*I496/12+VLOOKUP(B496,Summary!$A$32:$D$37,4,0)*I496</f>
        <v>3.8757380696297523</v>
      </c>
      <c r="K496" s="6">
        <f t="shared" si="31"/>
        <v>14.202701247336003</v>
      </c>
      <c r="L496" s="27">
        <f>2.721*J496*G496+VLOOKUP(B496,Summary!$A$32:$B$37,2,0)*I496</f>
        <v>5.2555209809195382</v>
      </c>
    </row>
    <row r="497" spans="1:12">
      <c r="A497" s="5" t="s">
        <v>620</v>
      </c>
      <c r="B497" s="5" t="s">
        <v>187</v>
      </c>
      <c r="C497" s="11">
        <v>6410</v>
      </c>
      <c r="D497" s="5" t="str">
        <f t="shared" si="28"/>
        <v>Freshwater Marshes</v>
      </c>
      <c r="E497" s="11" t="s">
        <v>591</v>
      </c>
      <c r="F497" s="12">
        <f t="shared" si="29"/>
        <v>0.60724136328827061</v>
      </c>
      <c r="G497" s="13">
        <f t="shared" si="30"/>
        <v>3.2599314579082571E-2</v>
      </c>
      <c r="H497" s="13">
        <f>HLOOKUP(E497,ROCs!$B$1:$I$17,MATCH(VLOOKUP(C497,HROC,2,0),ROCs!$A$2:$A$17,0)+1,0)</f>
        <v>2.5884593546846281E-2</v>
      </c>
      <c r="I497" s="24">
        <v>9.972E-3</v>
      </c>
      <c r="J497" s="24">
        <f>VLOOKUP(B497,Summary!$A$32:$C$37,3,0)*H497*I497/12+VLOOKUP(B497,Summary!$A$32:$D$37,4,0)*I497</f>
        <v>1.07335385214772E-3</v>
      </c>
      <c r="K497" s="6">
        <f t="shared" si="31"/>
        <v>1.7735065944518725E-3</v>
      </c>
      <c r="L497" s="27">
        <f>2.721*J497*G497+VLOOKUP(B497,Summary!$A$32:$B$37,2,0)*I497</f>
        <v>8.0730662416616562E-3</v>
      </c>
    </row>
    <row r="498" spans="1:12">
      <c r="A498" s="5" t="s">
        <v>620</v>
      </c>
      <c r="B498" s="5" t="s">
        <v>187</v>
      </c>
      <c r="C498" s="11">
        <v>2110</v>
      </c>
      <c r="D498" s="5" t="str">
        <f t="shared" si="28"/>
        <v>Improved Pastures</v>
      </c>
      <c r="E498" s="11" t="s">
        <v>593</v>
      </c>
      <c r="F498" s="12">
        <f t="shared" si="29"/>
        <v>2.0141173930848577</v>
      </c>
      <c r="G498" s="13">
        <f t="shared" si="30"/>
        <v>0.28687396829592665</v>
      </c>
      <c r="H498" s="13">
        <f>HLOOKUP(E498,ROCs!$B$1:$I$17,MATCH(VLOOKUP(C498,HROC,2,0),ROCs!$A$2:$A$17,0)+1,0)</f>
        <v>0.31492922148662977</v>
      </c>
      <c r="I498" s="24">
        <v>2.1756000000000001E-2</v>
      </c>
      <c r="J498" s="24">
        <f>VLOOKUP(B498,Summary!$A$32:$C$37,3,0)*H498*I498/12+VLOOKUP(B498,Summary!$A$32:$D$37,4,0)*I498</f>
        <v>2.8491237259907463E-2</v>
      </c>
      <c r="K498" s="6">
        <f t="shared" si="31"/>
        <v>0.15614375921918427</v>
      </c>
      <c r="L498" s="27">
        <f>2.721*J498*G498+VLOOKUP(B498,Summary!$A$32:$B$37,2,0)*I498</f>
        <v>3.9645166180201044E-2</v>
      </c>
    </row>
    <row r="499" spans="1:12">
      <c r="A499" s="5" t="s">
        <v>620</v>
      </c>
      <c r="B499" s="5" t="s">
        <v>187</v>
      </c>
      <c r="C499" s="11">
        <v>2120</v>
      </c>
      <c r="D499" s="5" t="str">
        <f t="shared" si="28"/>
        <v>Unimproved Pastures</v>
      </c>
      <c r="E499" s="11" t="s">
        <v>593</v>
      </c>
      <c r="F499" s="12">
        <f t="shared" si="29"/>
        <v>1.022089423356495</v>
      </c>
      <c r="G499" s="13">
        <f t="shared" si="30"/>
        <v>0.19559588747449544</v>
      </c>
      <c r="H499" s="13">
        <f>HLOOKUP(E499,ROCs!$B$1:$I$17,MATCH(VLOOKUP(C499,HROC,2,0),ROCs!$A$2:$A$17,0)+1,0)</f>
        <v>0.26229721460804234</v>
      </c>
      <c r="I499" s="24">
        <v>0.296759</v>
      </c>
      <c r="J499" s="24">
        <f>VLOOKUP(B499,Summary!$A$32:$C$37,3,0)*H499*I499/12+VLOOKUP(B499,Summary!$A$32:$D$37,4,0)*I499</f>
        <v>0.32368075413186792</v>
      </c>
      <c r="K499" s="6">
        <f t="shared" si="31"/>
        <v>0.900190267606225</v>
      </c>
      <c r="L499" s="27">
        <f>2.721*J499*G499+VLOOKUP(B499,Summary!$A$32:$B$37,2,0)*I499</f>
        <v>0.40968305163738195</v>
      </c>
    </row>
    <row r="500" spans="1:12">
      <c r="A500" s="5" t="s">
        <v>620</v>
      </c>
      <c r="B500" s="5" t="s">
        <v>187</v>
      </c>
      <c r="C500" s="11">
        <v>2130</v>
      </c>
      <c r="D500" s="5" t="str">
        <f t="shared" si="28"/>
        <v>Woodland Pastures</v>
      </c>
      <c r="E500" s="11" t="s">
        <v>593</v>
      </c>
      <c r="F500" s="12">
        <f t="shared" si="29"/>
        <v>1.022089423356495</v>
      </c>
      <c r="G500" s="13">
        <f t="shared" si="30"/>
        <v>0.19559588747449544</v>
      </c>
      <c r="H500" s="13">
        <f>HLOOKUP(E500,ROCs!$B$1:$I$17,MATCH(VLOOKUP(C500,HROC,2,0),ROCs!$A$2:$A$17,0)+1,0)</f>
        <v>0.26229721460804234</v>
      </c>
      <c r="I500" s="24">
        <v>8.9510000000000006E-2</v>
      </c>
      <c r="J500" s="24">
        <f>VLOOKUP(B500,Summary!$A$32:$C$37,3,0)*H500*I500/12+VLOOKUP(B500,Summary!$A$32:$D$37,4,0)*I500</f>
        <v>9.7630280134194738E-2</v>
      </c>
      <c r="K500" s="6">
        <f t="shared" si="31"/>
        <v>0.27152009156734319</v>
      </c>
      <c r="L500" s="27">
        <f>2.721*J500*G500+VLOOKUP(B500,Summary!$A$32:$B$37,2,0)*I500</f>
        <v>0.12357074242756601</v>
      </c>
    </row>
    <row r="501" spans="1:12">
      <c r="A501" s="5" t="s">
        <v>620</v>
      </c>
      <c r="B501" s="5" t="s">
        <v>187</v>
      </c>
      <c r="C501" s="11">
        <v>2210</v>
      </c>
      <c r="D501" s="5" t="str">
        <f t="shared" si="28"/>
        <v>Citrus Groves</v>
      </c>
      <c r="E501" s="11" t="s">
        <v>593</v>
      </c>
      <c r="F501" s="12">
        <f t="shared" si="29"/>
        <v>1.3467531225403229</v>
      </c>
      <c r="G501" s="13">
        <f t="shared" si="30"/>
        <v>0.27383424246429361</v>
      </c>
      <c r="H501" s="13">
        <f>HLOOKUP(E501,ROCs!$B$1:$I$17,MATCH(VLOOKUP(C501,HROC,2,0),ROCs!$A$2:$A$17,0)+1,0)</f>
        <v>0.31492922148662977</v>
      </c>
      <c r="I501" s="24">
        <v>4.2170360000000002</v>
      </c>
      <c r="J501" s="24">
        <f>VLOOKUP(B501,Summary!$A$32:$C$37,3,0)*H501*I501/12+VLOOKUP(B501,Summary!$A$32:$D$37,4,0)*I501</f>
        <v>5.5225488697173715</v>
      </c>
      <c r="K501" s="6">
        <f t="shared" si="31"/>
        <v>20.237464532246324</v>
      </c>
      <c r="L501" s="27">
        <f>2.721*J501*G501+VLOOKUP(B501,Summary!$A$32:$B$37,2,0)*I501</f>
        <v>7.4886049912360999</v>
      </c>
    </row>
    <row r="502" spans="1:12">
      <c r="A502" s="5" t="s">
        <v>620</v>
      </c>
      <c r="B502" s="5" t="s">
        <v>187</v>
      </c>
      <c r="C502" s="11">
        <v>3100</v>
      </c>
      <c r="D502" s="5" t="str">
        <f t="shared" si="28"/>
        <v>Herbaceous (Dry Prairie)</v>
      </c>
      <c r="E502" s="11" t="s">
        <v>593</v>
      </c>
      <c r="F502" s="12">
        <f t="shared" si="29"/>
        <v>0.69141343344704065</v>
      </c>
      <c r="G502" s="13">
        <f t="shared" si="30"/>
        <v>3.5859246036990831E-2</v>
      </c>
      <c r="H502" s="13">
        <f>HLOOKUP(E502,ROCs!$B$1:$I$17,MATCH(VLOOKUP(C502,HROC,2,0),ROCs!$A$2:$A$17,0)+1,0)</f>
        <v>0.26229721460804234</v>
      </c>
      <c r="I502" s="24">
        <v>0.53668700000000003</v>
      </c>
      <c r="J502" s="24">
        <f>VLOOKUP(B502,Summary!$A$32:$C$37,3,0)*H502*I502/12+VLOOKUP(B502,Summary!$A$32:$D$37,4,0)*I502</f>
        <v>0.58537484252464056</v>
      </c>
      <c r="K502" s="6">
        <f t="shared" si="31"/>
        <v>1.1012867368775958</v>
      </c>
      <c r="L502" s="27">
        <f>2.721*J502*G502+VLOOKUP(B502,Summary!$A$32:$B$37,2,0)*I502</f>
        <v>0.48648020632961703</v>
      </c>
    </row>
    <row r="503" spans="1:12">
      <c r="A503" s="5" t="s">
        <v>620</v>
      </c>
      <c r="B503" s="5" t="s">
        <v>187</v>
      </c>
      <c r="C503" s="11">
        <v>6410</v>
      </c>
      <c r="D503" s="5" t="str">
        <f t="shared" si="28"/>
        <v>Freshwater Marshes</v>
      </c>
      <c r="E503" s="11" t="s">
        <v>593</v>
      </c>
      <c r="F503" s="12">
        <f t="shared" si="29"/>
        <v>0.60724136328827061</v>
      </c>
      <c r="G503" s="13">
        <f t="shared" si="30"/>
        <v>3.2599314579082571E-2</v>
      </c>
      <c r="H503" s="13">
        <f>HLOOKUP(E503,ROCs!$B$1:$I$17,MATCH(VLOOKUP(C503,HROC,2,0),ROCs!$A$2:$A$17,0)+1,0)</f>
        <v>2.5884593546846281E-2</v>
      </c>
      <c r="I503" s="24">
        <v>0.17896000000000001</v>
      </c>
      <c r="J503" s="24">
        <f>VLOOKUP(B503,Summary!$A$32:$C$37,3,0)*H503*I503/12+VLOOKUP(B503,Summary!$A$32:$D$37,4,0)*I503</f>
        <v>1.9262676030922177E-2</v>
      </c>
      <c r="K503" s="6">
        <f t="shared" si="31"/>
        <v>3.1827791831438738E-2</v>
      </c>
      <c r="L503" s="27">
        <f>2.721*J503*G503+VLOOKUP(B503,Summary!$A$32:$B$37,2,0)*I503</f>
        <v>0.14488126099155338</v>
      </c>
    </row>
    <row r="504" spans="1:12">
      <c r="A504" s="5" t="s">
        <v>620</v>
      </c>
      <c r="B504" s="5" t="s">
        <v>187</v>
      </c>
      <c r="C504" s="11">
        <v>8140</v>
      </c>
      <c r="D504" s="5" t="str">
        <f t="shared" si="28"/>
        <v>Roads and Highways</v>
      </c>
      <c r="E504" s="11" t="s">
        <v>593</v>
      </c>
      <c r="F504" s="12">
        <f t="shared" si="29"/>
        <v>0.98601567900273634</v>
      </c>
      <c r="G504" s="13">
        <f t="shared" si="30"/>
        <v>0.14343698414796333</v>
      </c>
      <c r="H504" s="13">
        <f>HLOOKUP(E504,ROCs!$B$1:$I$17,MATCH(VLOOKUP(C504,HROC,2,0),ROCs!$A$2:$A$17,0)+1,0)</f>
        <v>0.44607782879065094</v>
      </c>
      <c r="I504" s="24">
        <v>0.18651000000000001</v>
      </c>
      <c r="J504" s="24">
        <f>VLOOKUP(B504,Summary!$A$32:$C$37,3,0)*H504*I504/12+VLOOKUP(B504,Summary!$A$32:$D$37,4,0)*I504</f>
        <v>0.34596491623353676</v>
      </c>
      <c r="K504" s="6">
        <f t="shared" si="31"/>
        <v>0.92820610930367986</v>
      </c>
      <c r="L504" s="27">
        <f>2.721*J504*G504+VLOOKUP(B504,Summary!$A$32:$B$37,2,0)*I504</f>
        <v>0.28424015419113036</v>
      </c>
    </row>
    <row r="505" spans="1:12">
      <c r="A505" s="5" t="s">
        <v>616</v>
      </c>
      <c r="B505" s="5" t="s">
        <v>187</v>
      </c>
      <c r="C505" s="11">
        <v>2110</v>
      </c>
      <c r="D505" s="5" t="str">
        <f t="shared" si="28"/>
        <v>Improved Pastures</v>
      </c>
      <c r="E505" s="11" t="s">
        <v>3</v>
      </c>
      <c r="F505" s="12">
        <f t="shared" si="29"/>
        <v>2.0141173930848577</v>
      </c>
      <c r="G505" s="13">
        <f t="shared" si="30"/>
        <v>0.28687396829592665</v>
      </c>
      <c r="H505" s="13">
        <f>HLOOKUP(E505,ROCs!$B$1:$I$17,MATCH(VLOOKUP(C505,HROC,2,0),ROCs!$A$2:$A$17,0)+1,0)</f>
        <v>0.31492922148662977</v>
      </c>
      <c r="I505" s="24">
        <v>1.5524E-2</v>
      </c>
      <c r="J505" s="24">
        <f>VLOOKUP(B505,Summary!$A$32:$C$37,3,0)*H505*I505/12+VLOOKUP(B505,Summary!$A$32:$D$37,4,0)*I505</f>
        <v>2.032993046620718E-2</v>
      </c>
      <c r="K505" s="6">
        <f t="shared" si="31"/>
        <v>0.11141642388851887</v>
      </c>
      <c r="L505" s="27">
        <f>2.721*J505*G505+VLOOKUP(B505,Summary!$A$32:$B$37,2,0)*I505</f>
        <v>2.8288819625916568E-2</v>
      </c>
    </row>
    <row r="506" spans="1:12">
      <c r="A506" s="5" t="s">
        <v>616</v>
      </c>
      <c r="B506" s="5" t="s">
        <v>187</v>
      </c>
      <c r="C506" s="11">
        <v>2120</v>
      </c>
      <c r="D506" s="5" t="str">
        <f t="shared" si="28"/>
        <v>Unimproved Pastures</v>
      </c>
      <c r="E506" s="11" t="s">
        <v>3</v>
      </c>
      <c r="F506" s="12">
        <f t="shared" si="29"/>
        <v>1.022089423356495</v>
      </c>
      <c r="G506" s="13">
        <f t="shared" si="30"/>
        <v>0.19559588747449544</v>
      </c>
      <c r="H506" s="13">
        <f>HLOOKUP(E506,ROCs!$B$1:$I$17,MATCH(VLOOKUP(C506,HROC,2,0),ROCs!$A$2:$A$17,0)+1,0)</f>
        <v>0.26229721460804234</v>
      </c>
      <c r="I506" s="24">
        <v>0.45035199999999997</v>
      </c>
      <c r="J506" s="24">
        <f>VLOOKUP(B506,Summary!$A$32:$C$37,3,0)*H506*I506/12+VLOOKUP(B506,Summary!$A$32:$D$37,4,0)*I506</f>
        <v>0.49120759601156144</v>
      </c>
      <c r="K506" s="6">
        <f t="shared" si="31"/>
        <v>1.3661000589602965</v>
      </c>
      <c r="L506" s="27">
        <f>2.721*J506*G506+VLOOKUP(B506,Summary!$A$32:$B$37,2,0)*I506</f>
        <v>0.62172194161254835</v>
      </c>
    </row>
    <row r="507" spans="1:12">
      <c r="A507" s="5" t="s">
        <v>616</v>
      </c>
      <c r="B507" s="5" t="s">
        <v>187</v>
      </c>
      <c r="C507" s="11">
        <v>2130</v>
      </c>
      <c r="D507" s="5" t="str">
        <f t="shared" si="28"/>
        <v>Woodland Pastures</v>
      </c>
      <c r="E507" s="11" t="s">
        <v>3</v>
      </c>
      <c r="F507" s="12">
        <f t="shared" si="29"/>
        <v>1.022089423356495</v>
      </c>
      <c r="G507" s="13">
        <f t="shared" si="30"/>
        <v>0.19559588747449544</v>
      </c>
      <c r="H507" s="13">
        <f>HLOOKUP(E507,ROCs!$B$1:$I$17,MATCH(VLOOKUP(C507,HROC,2,0),ROCs!$A$2:$A$17,0)+1,0)</f>
        <v>0.26229721460804234</v>
      </c>
      <c r="I507" s="24">
        <v>6.3501000000000002E-2</v>
      </c>
      <c r="J507" s="24">
        <f>VLOOKUP(B507,Summary!$A$32:$C$37,3,0)*H507*I507/12+VLOOKUP(B507,Summary!$A$32:$D$37,4,0)*I507</f>
        <v>6.9261763141565194E-2</v>
      </c>
      <c r="K507" s="6">
        <f t="shared" si="31"/>
        <v>0.19262425801159491</v>
      </c>
      <c r="L507" s="27">
        <f>2.721*J507*G507+VLOOKUP(B507,Summary!$A$32:$B$37,2,0)*I507</f>
        <v>8.7664682324800236E-2</v>
      </c>
    </row>
    <row r="508" spans="1:12">
      <c r="A508" s="5" t="s">
        <v>616</v>
      </c>
      <c r="B508" s="5" t="s">
        <v>187</v>
      </c>
      <c r="C508" s="11">
        <v>3100</v>
      </c>
      <c r="D508" s="5" t="str">
        <f t="shared" si="28"/>
        <v>Herbaceous (Dry Prairie)</v>
      </c>
      <c r="E508" s="11" t="s">
        <v>3</v>
      </c>
      <c r="F508" s="12">
        <f t="shared" si="29"/>
        <v>0.69141343344704065</v>
      </c>
      <c r="G508" s="13">
        <f t="shared" si="30"/>
        <v>3.5859246036990831E-2</v>
      </c>
      <c r="H508" s="13">
        <f>HLOOKUP(E508,ROCs!$B$1:$I$17,MATCH(VLOOKUP(C508,HROC,2,0),ROCs!$A$2:$A$17,0)+1,0)</f>
        <v>0.26229721460804234</v>
      </c>
      <c r="I508" s="24">
        <v>4.0854489999999997</v>
      </c>
      <c r="J508" s="24">
        <f>VLOOKUP(B508,Summary!$A$32:$C$37,3,0)*H508*I508/12+VLOOKUP(B508,Summary!$A$32:$D$37,4,0)*I508</f>
        <v>4.4560778722373557</v>
      </c>
      <c r="K508" s="6">
        <f t="shared" si="31"/>
        <v>8.3833795077761071</v>
      </c>
      <c r="L508" s="27">
        <f>2.721*J508*G508+VLOOKUP(B508,Summary!$A$32:$B$37,2,0)*I508</f>
        <v>3.7032573408134115</v>
      </c>
    </row>
    <row r="509" spans="1:12">
      <c r="A509" s="5" t="s">
        <v>616</v>
      </c>
      <c r="B509" s="5" t="s">
        <v>187</v>
      </c>
      <c r="C509" s="11">
        <v>4200</v>
      </c>
      <c r="D509" s="5" t="str">
        <f t="shared" si="28"/>
        <v>Upland Hardwood Forests</v>
      </c>
      <c r="E509" s="11" t="s">
        <v>3</v>
      </c>
      <c r="F509" s="12">
        <f t="shared" si="29"/>
        <v>0.69141343344704065</v>
      </c>
      <c r="G509" s="13">
        <f t="shared" si="30"/>
        <v>3.5859246036990831E-2</v>
      </c>
      <c r="H509" s="13">
        <f>HLOOKUP(E509,ROCs!$B$1:$I$17,MATCH(VLOOKUP(C509,HROC,2,0),ROCs!$A$2:$A$17,0)+1,0)</f>
        <v>0.26229721460804234</v>
      </c>
      <c r="I509" s="24">
        <v>1.23752</v>
      </c>
      <c r="J509" s="24">
        <f>VLOOKUP(B509,Summary!$A$32:$C$37,3,0)*H509*I509/12+VLOOKUP(B509,Summary!$A$32:$D$37,4,0)*I509</f>
        <v>1.3497868871820877</v>
      </c>
      <c r="K509" s="6">
        <f t="shared" si="31"/>
        <v>2.5394025989464293</v>
      </c>
      <c r="L509" s="27">
        <f>2.721*J509*G509+VLOOKUP(B509,Summary!$A$32:$B$37,2,0)*I509</f>
        <v>1.121750638523064</v>
      </c>
    </row>
    <row r="510" spans="1:12">
      <c r="A510" s="5" t="s">
        <v>616</v>
      </c>
      <c r="B510" s="5" t="s">
        <v>187</v>
      </c>
      <c r="C510" s="11">
        <v>5120</v>
      </c>
      <c r="D510" s="5" t="e">
        <f t="shared" si="28"/>
        <v>#N/A</v>
      </c>
      <c r="E510" s="11" t="s">
        <v>3</v>
      </c>
      <c r="F510" s="12">
        <f t="shared" si="29"/>
        <v>0.50503242095262102</v>
      </c>
      <c r="G510" s="13">
        <f t="shared" si="30"/>
        <v>6.8458560616073402E-2</v>
      </c>
      <c r="H510" s="13">
        <f>HLOOKUP(E510,ROCs!$B$1:$I$17,MATCH(VLOOKUP(C510,HROC,2,0),ROCs!$A$2:$A$17,0)+1,0)</f>
        <v>5.2632006878587441E-2</v>
      </c>
      <c r="I510" s="24">
        <v>6.9315000000000002E-2</v>
      </c>
      <c r="J510" s="24">
        <f>VLOOKUP(B510,Summary!$A$32:$C$37,3,0)*H510*I510/12+VLOOKUP(B510,Summary!$A$32:$D$37,4,0)*I510</f>
        <v>1.5170379923648792E-2</v>
      </c>
      <c r="K510" s="6">
        <f t="shared" si="31"/>
        <v>2.0847033196642589E-2</v>
      </c>
      <c r="L510" s="27">
        <f>2.721*J510*G510+VLOOKUP(B510,Summary!$A$32:$B$37,2,0)*I510</f>
        <v>5.8279658940460291E-2</v>
      </c>
    </row>
    <row r="511" spans="1:12">
      <c r="A511" s="5" t="s">
        <v>616</v>
      </c>
      <c r="B511" s="5" t="s">
        <v>187</v>
      </c>
      <c r="C511" s="11">
        <v>5300</v>
      </c>
      <c r="D511" s="5" t="str">
        <f t="shared" si="28"/>
        <v>Reservoirs</v>
      </c>
      <c r="E511" s="11" t="s">
        <v>3</v>
      </c>
      <c r="F511" s="12">
        <f t="shared" si="29"/>
        <v>0.50503242095262102</v>
      </c>
      <c r="G511" s="13">
        <f t="shared" si="30"/>
        <v>6.8458560616073402E-2</v>
      </c>
      <c r="H511" s="13">
        <f>HLOOKUP(E511,ROCs!$B$1:$I$17,MATCH(VLOOKUP(C511,HROC,2,0),ROCs!$A$2:$A$17,0)+1,0)</f>
        <v>5.2632006878587441E-2</v>
      </c>
      <c r="I511" s="24">
        <v>79.762017</v>
      </c>
      <c r="J511" s="24">
        <f>VLOOKUP(B511,Summary!$A$32:$C$37,3,0)*H511*I511/12+VLOOKUP(B511,Summary!$A$32:$D$37,4,0)*I511</f>
        <v>17.456828988913418</v>
      </c>
      <c r="K511" s="6">
        <f t="shared" si="31"/>
        <v>23.98905599408743</v>
      </c>
      <c r="L511" s="27">
        <f>2.721*J511*G511+VLOOKUP(B511,Summary!$A$32:$B$37,2,0)*I511</f>
        <v>67.063451592919222</v>
      </c>
    </row>
    <row r="512" spans="1:12">
      <c r="A512" s="5" t="s">
        <v>616</v>
      </c>
      <c r="B512" s="5" t="s">
        <v>187</v>
      </c>
      <c r="C512" s="11">
        <v>6170</v>
      </c>
      <c r="D512" s="5" t="str">
        <f t="shared" si="28"/>
        <v>Mixed Wetland Hardwoods</v>
      </c>
      <c r="E512" s="11" t="s">
        <v>3</v>
      </c>
      <c r="F512" s="12">
        <f t="shared" si="29"/>
        <v>0.60724136328827061</v>
      </c>
      <c r="G512" s="13">
        <f t="shared" si="30"/>
        <v>3.2599314579082571E-2</v>
      </c>
      <c r="H512" s="13">
        <f>HLOOKUP(E512,ROCs!$B$1:$I$17,MATCH(VLOOKUP(C512,HROC,2,0),ROCs!$A$2:$A$17,0)+1,0)</f>
        <v>2.5884593546846281E-2</v>
      </c>
      <c r="I512" s="24">
        <v>0.40207199999999998</v>
      </c>
      <c r="J512" s="24">
        <f>VLOOKUP(B512,Summary!$A$32:$C$37,3,0)*H512*I512/12+VLOOKUP(B512,Summary!$A$32:$D$37,4,0)*I512</f>
        <v>4.3277730649893507E-2</v>
      </c>
      <c r="K512" s="6">
        <f t="shared" si="31"/>
        <v>7.1507956622989699E-2</v>
      </c>
      <c r="L512" s="27">
        <f>2.721*J512*G512+VLOOKUP(B512,Summary!$A$32:$B$37,2,0)*I512</f>
        <v>0.32550680805429061</v>
      </c>
    </row>
    <row r="513" spans="1:12">
      <c r="A513" s="5" t="s">
        <v>616</v>
      </c>
      <c r="B513" s="5" t="s">
        <v>187</v>
      </c>
      <c r="C513" s="11">
        <v>6172</v>
      </c>
      <c r="D513" s="5" t="str">
        <f t="shared" si="28"/>
        <v>Mixed Shrubs</v>
      </c>
      <c r="E513" s="11" t="s">
        <v>3</v>
      </c>
      <c r="F513" s="12">
        <f t="shared" si="29"/>
        <v>0.60724136328827061</v>
      </c>
      <c r="G513" s="13">
        <f t="shared" si="30"/>
        <v>3.2599314579082571E-2</v>
      </c>
      <c r="H513" s="13">
        <f>HLOOKUP(E513,ROCs!$B$1:$I$17,MATCH(VLOOKUP(C513,HROC,2,0),ROCs!$A$2:$A$17,0)+1,0)</f>
        <v>2.5884593546846281E-2</v>
      </c>
      <c r="I513" s="24">
        <v>2.3216899999999998</v>
      </c>
      <c r="J513" s="24">
        <f>VLOOKUP(B513,Summary!$A$32:$C$37,3,0)*H513*I513/12+VLOOKUP(B513,Summary!$A$32:$D$37,4,0)*I513</f>
        <v>0.24989920828247492</v>
      </c>
      <c r="K513" s="6">
        <f t="shared" si="31"/>
        <v>0.41290939884406008</v>
      </c>
      <c r="L513" s="27">
        <f>2.721*J513*G513+VLOOKUP(B513,Summary!$A$32:$B$37,2,0)*I513</f>
        <v>1.8795785361615975</v>
      </c>
    </row>
    <row r="514" spans="1:12">
      <c r="A514" s="5" t="s">
        <v>616</v>
      </c>
      <c r="B514" s="5" t="s">
        <v>187</v>
      </c>
      <c r="C514" s="11">
        <v>6410</v>
      </c>
      <c r="D514" s="5" t="str">
        <f t="shared" ref="D514:D577" si="32">VLOOKUP(C514,FLUCCS,2,0)</f>
        <v>Freshwater Marshes</v>
      </c>
      <c r="E514" s="11" t="s">
        <v>3</v>
      </c>
      <c r="F514" s="12">
        <f t="shared" ref="F514:F577" si="33">VLOOKUP(VLOOKUP(C514,HEMC,2,0),EMCN,2,0)</f>
        <v>0.60724136328827061</v>
      </c>
      <c r="G514" s="13">
        <f t="shared" ref="G514:G577" si="34">VLOOKUP(VLOOKUP(C514,HEMC,2,0),EMCP,3,0)</f>
        <v>3.2599314579082571E-2</v>
      </c>
      <c r="H514" s="13">
        <f>HLOOKUP(E514,ROCs!$B$1:$I$17,MATCH(VLOOKUP(C514,HROC,2,0),ROCs!$A$2:$A$17,0)+1,0)</f>
        <v>2.5884593546846281E-2</v>
      </c>
      <c r="I514" s="24">
        <v>7.7066090000000003</v>
      </c>
      <c r="J514" s="24">
        <f>VLOOKUP(B514,Summary!$A$32:$C$37,3,0)*H514*I514/12+VLOOKUP(B514,Summary!$A$32:$D$37,4,0)*I514</f>
        <v>0.82951448627620217</v>
      </c>
      <c r="K514" s="6">
        <f t="shared" ref="K514:K577" si="35">2.721*J514*F514</f>
        <v>1.3706098959448605</v>
      </c>
      <c r="L514" s="27">
        <f>2.721*J514*G514+VLOOKUP(B514,Summary!$A$32:$B$37,2,0)*I514</f>
        <v>6.2390658800226539</v>
      </c>
    </row>
    <row r="515" spans="1:12">
      <c r="A515" s="5" t="s">
        <v>616</v>
      </c>
      <c r="B515" s="5" t="s">
        <v>187</v>
      </c>
      <c r="C515" s="11">
        <v>7430</v>
      </c>
      <c r="D515" s="5" t="str">
        <f t="shared" si="32"/>
        <v>Spoil Areas</v>
      </c>
      <c r="E515" s="11" t="s">
        <v>3</v>
      </c>
      <c r="F515" s="12">
        <f t="shared" si="33"/>
        <v>0.70945030562392009</v>
      </c>
      <c r="G515" s="13">
        <f t="shared" si="34"/>
        <v>9.7797943737247719E-2</v>
      </c>
      <c r="H515" s="13">
        <f>HLOOKUP(E515,ROCs!$B$1:$I$17,MATCH(VLOOKUP(C515,HROC,2,0),ROCs!$A$2:$A$17,0)+1,0)</f>
        <v>0.26229721460804234</v>
      </c>
      <c r="I515" s="24">
        <v>2.3035E-2</v>
      </c>
      <c r="J515" s="24">
        <f>VLOOKUP(B515,Summary!$A$32:$C$37,3,0)*H515*I515/12+VLOOKUP(B515,Summary!$A$32:$D$37,4,0)*I515</f>
        <v>2.5124717940913598E-2</v>
      </c>
      <c r="K515" s="6">
        <f t="shared" si="35"/>
        <v>4.8501114334378856E-2</v>
      </c>
      <c r="L515" s="27">
        <f>2.721*J515*G515+VLOOKUP(B515,Summary!$A$32:$B$37,2,0)*I515</f>
        <v>2.5114486834642898E-2</v>
      </c>
    </row>
    <row r="516" spans="1:12">
      <c r="A516" s="5" t="s">
        <v>616</v>
      </c>
      <c r="B516" s="5" t="s">
        <v>187</v>
      </c>
      <c r="C516" s="11">
        <v>2110</v>
      </c>
      <c r="D516" s="5" t="str">
        <f t="shared" si="32"/>
        <v>Improved Pastures</v>
      </c>
      <c r="E516" s="11" t="s">
        <v>4</v>
      </c>
      <c r="F516" s="12">
        <f t="shared" si="33"/>
        <v>2.0141173930848577</v>
      </c>
      <c r="G516" s="13">
        <f t="shared" si="34"/>
        <v>0.28687396829592665</v>
      </c>
      <c r="H516" s="13">
        <f>HLOOKUP(E516,ROCs!$B$1:$I$17,MATCH(VLOOKUP(C516,HROC,2,0),ROCs!$A$2:$A$17,0)+1,0)</f>
        <v>0.31492922148662977</v>
      </c>
      <c r="I516" s="24">
        <v>368.30130700000001</v>
      </c>
      <c r="J516" s="24">
        <f>VLOOKUP(B516,Summary!$A$32:$C$37,3,0)*H516*I516/12+VLOOKUP(B516,Summary!$A$32:$D$37,4,0)*I516</f>
        <v>482.32027582602581</v>
      </c>
      <c r="K516" s="6">
        <f t="shared" si="35"/>
        <v>2643.3145155506008</v>
      </c>
      <c r="L516" s="27">
        <f>2.721*J516*G516+VLOOKUP(B516,Summary!$A$32:$B$37,2,0)*I516</f>
        <v>671.14205370473621</v>
      </c>
    </row>
    <row r="517" spans="1:12">
      <c r="A517" s="5" t="s">
        <v>616</v>
      </c>
      <c r="B517" s="5" t="s">
        <v>187</v>
      </c>
      <c r="C517" s="11">
        <v>2130</v>
      </c>
      <c r="D517" s="5" t="str">
        <f t="shared" si="32"/>
        <v>Woodland Pastures</v>
      </c>
      <c r="E517" s="11" t="s">
        <v>4</v>
      </c>
      <c r="F517" s="12">
        <f t="shared" si="33"/>
        <v>1.022089423356495</v>
      </c>
      <c r="G517" s="13">
        <f t="shared" si="34"/>
        <v>0.19559588747449544</v>
      </c>
      <c r="H517" s="13">
        <f>HLOOKUP(E517,ROCs!$B$1:$I$17,MATCH(VLOOKUP(C517,HROC,2,0),ROCs!$A$2:$A$17,0)+1,0)</f>
        <v>0.26229721460804234</v>
      </c>
      <c r="I517" s="24">
        <v>499.20555899999999</v>
      </c>
      <c r="J517" s="24">
        <f>VLOOKUP(B517,Summary!$A$32:$C$37,3,0)*H517*I517/12+VLOOKUP(B517,Summary!$A$32:$D$37,4,0)*I517</f>
        <v>544.49311328027352</v>
      </c>
      <c r="K517" s="6">
        <f t="shared" si="35"/>
        <v>1514.2926945660456</v>
      </c>
      <c r="L517" s="27">
        <f>2.721*J517*G517+VLOOKUP(B517,Summary!$A$32:$B$37,2,0)*I517</f>
        <v>689.16547368560055</v>
      </c>
    </row>
    <row r="518" spans="1:12">
      <c r="A518" s="5" t="s">
        <v>616</v>
      </c>
      <c r="B518" s="5" t="s">
        <v>187</v>
      </c>
      <c r="C518" s="11">
        <v>2210</v>
      </c>
      <c r="D518" s="5" t="str">
        <f t="shared" si="32"/>
        <v>Citrus Groves</v>
      </c>
      <c r="E518" s="11" t="s">
        <v>4</v>
      </c>
      <c r="F518" s="12">
        <f t="shared" si="33"/>
        <v>1.3467531225403229</v>
      </c>
      <c r="G518" s="13">
        <f t="shared" si="34"/>
        <v>0.27383424246429361</v>
      </c>
      <c r="H518" s="13">
        <f>HLOOKUP(E518,ROCs!$B$1:$I$17,MATCH(VLOOKUP(C518,HROC,2,0),ROCs!$A$2:$A$17,0)+1,0)</f>
        <v>0.31492922148662977</v>
      </c>
      <c r="I518" s="24">
        <v>13.699578000000001</v>
      </c>
      <c r="J518" s="24">
        <f>VLOOKUP(B518,Summary!$A$32:$C$37,3,0)*H518*I518/12+VLOOKUP(B518,Summary!$A$32:$D$37,4,0)*I518</f>
        <v>17.940702664028709</v>
      </c>
      <c r="K518" s="6">
        <f t="shared" si="35"/>
        <v>65.743978444040323</v>
      </c>
      <c r="L518" s="27">
        <f>2.721*J518*G518+VLOOKUP(B518,Summary!$A$32:$B$37,2,0)*I518</f>
        <v>24.327686125664627</v>
      </c>
    </row>
    <row r="519" spans="1:12">
      <c r="A519" s="5" t="s">
        <v>616</v>
      </c>
      <c r="B519" s="5" t="s">
        <v>187</v>
      </c>
      <c r="C519" s="11">
        <v>3200</v>
      </c>
      <c r="D519" s="5" t="str">
        <f t="shared" si="32"/>
        <v>Shrub and Brushland</v>
      </c>
      <c r="E519" s="11" t="s">
        <v>4</v>
      </c>
      <c r="F519" s="12">
        <f t="shared" si="33"/>
        <v>0.69141343344704065</v>
      </c>
      <c r="G519" s="13">
        <f t="shared" si="34"/>
        <v>3.5859246036990831E-2</v>
      </c>
      <c r="H519" s="13">
        <f>HLOOKUP(E519,ROCs!$B$1:$I$17,MATCH(VLOOKUP(C519,HROC,2,0),ROCs!$A$2:$A$17,0)+1,0)</f>
        <v>0.26229721460804234</v>
      </c>
      <c r="I519" s="24">
        <v>0.101174</v>
      </c>
      <c r="J519" s="24">
        <f>VLOOKUP(B519,Summary!$A$32:$C$37,3,0)*H519*I519/12+VLOOKUP(B519,Summary!$A$32:$D$37,4,0)*I519</f>
        <v>0.1103524294748857</v>
      </c>
      <c r="K519" s="6">
        <f t="shared" si="35"/>
        <v>0.20760999300682495</v>
      </c>
      <c r="L519" s="27">
        <f>2.721*J519*G519+VLOOKUP(B519,Summary!$A$32:$B$37,2,0)*I519</f>
        <v>9.1709224175716336E-2</v>
      </c>
    </row>
    <row r="520" spans="1:12">
      <c r="A520" s="5" t="s">
        <v>616</v>
      </c>
      <c r="B520" s="5" t="s">
        <v>187</v>
      </c>
      <c r="C520" s="11">
        <v>4200</v>
      </c>
      <c r="D520" s="5" t="str">
        <f t="shared" si="32"/>
        <v>Upland Hardwood Forests</v>
      </c>
      <c r="E520" s="11" t="s">
        <v>4</v>
      </c>
      <c r="F520" s="12">
        <f t="shared" si="33"/>
        <v>0.69141343344704065</v>
      </c>
      <c r="G520" s="13">
        <f t="shared" si="34"/>
        <v>3.5859246036990831E-2</v>
      </c>
      <c r="H520" s="13">
        <f>HLOOKUP(E520,ROCs!$B$1:$I$17,MATCH(VLOOKUP(C520,HROC,2,0),ROCs!$A$2:$A$17,0)+1,0)</f>
        <v>0.26229721460804234</v>
      </c>
      <c r="I520" s="24">
        <v>1.4659409999999999</v>
      </c>
      <c r="J520" s="24">
        <f>VLOOKUP(B520,Summary!$A$32:$C$37,3,0)*H520*I520/12+VLOOKUP(B520,Summary!$A$32:$D$37,4,0)*I520</f>
        <v>1.5989300691565365</v>
      </c>
      <c r="K520" s="6">
        <f t="shared" si="35"/>
        <v>3.0081246244926363</v>
      </c>
      <c r="L520" s="27">
        <f>2.721*J520*G520+VLOOKUP(B520,Summary!$A$32:$B$37,2,0)*I520</f>
        <v>1.3288029710931046</v>
      </c>
    </row>
    <row r="521" spans="1:12">
      <c r="A521" s="5" t="s">
        <v>616</v>
      </c>
      <c r="B521" s="5" t="s">
        <v>187</v>
      </c>
      <c r="C521" s="11">
        <v>5120</v>
      </c>
      <c r="D521" s="5" t="e">
        <f t="shared" si="32"/>
        <v>#N/A</v>
      </c>
      <c r="E521" s="11" t="s">
        <v>4</v>
      </c>
      <c r="F521" s="12">
        <f t="shared" si="33"/>
        <v>0.50503242095262102</v>
      </c>
      <c r="G521" s="13">
        <f t="shared" si="34"/>
        <v>6.8458560616073402E-2</v>
      </c>
      <c r="H521" s="13">
        <f>HLOOKUP(E521,ROCs!$B$1:$I$17,MATCH(VLOOKUP(C521,HROC,2,0),ROCs!$A$2:$A$17,0)+1,0)</f>
        <v>5.2632006878587441E-2</v>
      </c>
      <c r="I521" s="24">
        <v>5.7444000000000002E-2</v>
      </c>
      <c r="J521" s="24">
        <f>VLOOKUP(B521,Summary!$A$32:$C$37,3,0)*H521*I521/12+VLOOKUP(B521,Summary!$A$32:$D$37,4,0)*I521</f>
        <v>1.2572275904697124E-2</v>
      </c>
      <c r="K521" s="6">
        <f t="shared" si="35"/>
        <v>1.7276736275668135E-2</v>
      </c>
      <c r="L521" s="27">
        <f>2.721*J521*G521+VLOOKUP(B521,Summary!$A$32:$B$37,2,0)*I521</f>
        <v>4.8298589456478407E-2</v>
      </c>
    </row>
    <row r="522" spans="1:12">
      <c r="A522" s="5" t="s">
        <v>616</v>
      </c>
      <c r="B522" s="5" t="s">
        <v>187</v>
      </c>
      <c r="C522" s="11">
        <v>6410</v>
      </c>
      <c r="D522" s="5" t="str">
        <f t="shared" si="32"/>
        <v>Freshwater Marshes</v>
      </c>
      <c r="E522" s="11" t="s">
        <v>4</v>
      </c>
      <c r="F522" s="12">
        <f t="shared" si="33"/>
        <v>0.60724136328827061</v>
      </c>
      <c r="G522" s="13">
        <f t="shared" si="34"/>
        <v>3.2599314579082571E-2</v>
      </c>
      <c r="H522" s="13">
        <f>HLOOKUP(E522,ROCs!$B$1:$I$17,MATCH(VLOOKUP(C522,HROC,2,0),ROCs!$A$2:$A$17,0)+1,0)</f>
        <v>2.5884593546846281E-2</v>
      </c>
      <c r="I522" s="24">
        <v>4.0680730000000001</v>
      </c>
      <c r="J522" s="24">
        <f>VLOOKUP(B522,Summary!$A$32:$C$37,3,0)*H522*I522/12+VLOOKUP(B522,Summary!$A$32:$D$37,4,0)*I522</f>
        <v>0.43787423038188239</v>
      </c>
      <c r="K522" s="6">
        <f t="shared" si="35"/>
        <v>0.72350123267264455</v>
      </c>
      <c r="L522" s="27">
        <f>2.721*J522*G522+VLOOKUP(B522,Summary!$A$32:$B$37,2,0)*I522</f>
        <v>3.2934038111627819</v>
      </c>
    </row>
    <row r="523" spans="1:12">
      <c r="A523" s="5" t="s">
        <v>616</v>
      </c>
      <c r="B523" s="5" t="s">
        <v>187</v>
      </c>
      <c r="C523" s="11">
        <v>7430</v>
      </c>
      <c r="D523" s="5" t="str">
        <f t="shared" si="32"/>
        <v>Spoil Areas</v>
      </c>
      <c r="E523" s="11" t="s">
        <v>4</v>
      </c>
      <c r="F523" s="12">
        <f t="shared" si="33"/>
        <v>0.70945030562392009</v>
      </c>
      <c r="G523" s="13">
        <f t="shared" si="34"/>
        <v>9.7797943737247719E-2</v>
      </c>
      <c r="H523" s="13">
        <f>HLOOKUP(E523,ROCs!$B$1:$I$17,MATCH(VLOOKUP(C523,HROC,2,0),ROCs!$A$2:$A$17,0)+1,0)</f>
        <v>0.26229721460804234</v>
      </c>
      <c r="I523" s="24">
        <v>15.295197999999999</v>
      </c>
      <c r="J523" s="24">
        <f>VLOOKUP(B523,Summary!$A$32:$C$37,3,0)*H523*I523/12+VLOOKUP(B523,Summary!$A$32:$D$37,4,0)*I523</f>
        <v>16.682766902558097</v>
      </c>
      <c r="K523" s="6">
        <f t="shared" si="35"/>
        <v>32.204651485346766</v>
      </c>
      <c r="L523" s="27">
        <f>2.721*J523*G523+VLOOKUP(B523,Summary!$A$32:$B$37,2,0)*I523</f>
        <v>16.675973466648855</v>
      </c>
    </row>
    <row r="524" spans="1:12">
      <c r="A524" s="5" t="s">
        <v>616</v>
      </c>
      <c r="B524" s="5" t="s">
        <v>187</v>
      </c>
      <c r="C524" s="11">
        <v>2110</v>
      </c>
      <c r="D524" s="5" t="str">
        <f t="shared" si="32"/>
        <v>Improved Pastures</v>
      </c>
      <c r="E524" s="11" t="s">
        <v>591</v>
      </c>
      <c r="F524" s="12">
        <f t="shared" si="33"/>
        <v>2.0141173930848577</v>
      </c>
      <c r="G524" s="13">
        <f t="shared" si="34"/>
        <v>0.28687396829592665</v>
      </c>
      <c r="H524" s="13">
        <f>HLOOKUP(E524,ROCs!$B$1:$I$17,MATCH(VLOOKUP(C524,HROC,2,0),ROCs!$A$2:$A$17,0)+1,0)</f>
        <v>0.31492922148662977</v>
      </c>
      <c r="I524" s="24">
        <v>4142.2147510000004</v>
      </c>
      <c r="J524" s="24">
        <f>VLOOKUP(B524,Summary!$A$32:$C$37,3,0)*H524*I524/12+VLOOKUP(B524,Summary!$A$32:$D$37,4,0)*I524</f>
        <v>5424.5644076222434</v>
      </c>
      <c r="K524" s="6">
        <f t="shared" si="35"/>
        <v>29728.855612902069</v>
      </c>
      <c r="L524" s="27">
        <f>2.721*J524*G524+VLOOKUP(B524,Summary!$A$32:$B$37,2,0)*I524</f>
        <v>7548.207030588117</v>
      </c>
    </row>
    <row r="525" spans="1:12">
      <c r="A525" s="5" t="s">
        <v>616</v>
      </c>
      <c r="B525" s="5" t="s">
        <v>187</v>
      </c>
      <c r="C525" s="11">
        <v>2120</v>
      </c>
      <c r="D525" s="5" t="str">
        <f t="shared" si="32"/>
        <v>Unimproved Pastures</v>
      </c>
      <c r="E525" s="11" t="s">
        <v>591</v>
      </c>
      <c r="F525" s="12">
        <f t="shared" si="33"/>
        <v>1.022089423356495</v>
      </c>
      <c r="G525" s="13">
        <f t="shared" si="34"/>
        <v>0.19559588747449544</v>
      </c>
      <c r="H525" s="13">
        <f>HLOOKUP(E525,ROCs!$B$1:$I$17,MATCH(VLOOKUP(C525,HROC,2,0),ROCs!$A$2:$A$17,0)+1,0)</f>
        <v>0.26229721460804234</v>
      </c>
      <c r="I525" s="24">
        <v>54.102193</v>
      </c>
      <c r="J525" s="24">
        <f>VLOOKUP(B525,Summary!$A$32:$C$37,3,0)*H525*I525/12+VLOOKUP(B525,Summary!$A$32:$D$37,4,0)*I525</f>
        <v>59.010303412627302</v>
      </c>
      <c r="K525" s="6">
        <f t="shared" si="35"/>
        <v>164.11386881191012</v>
      </c>
      <c r="L525" s="27">
        <f>2.721*J525*G525+VLOOKUP(B525,Summary!$A$32:$B$37,2,0)*I525</f>
        <v>74.689399575125293</v>
      </c>
    </row>
    <row r="526" spans="1:12">
      <c r="A526" s="5" t="s">
        <v>616</v>
      </c>
      <c r="B526" s="5" t="s">
        <v>187</v>
      </c>
      <c r="C526" s="11">
        <v>2130</v>
      </c>
      <c r="D526" s="5" t="str">
        <f t="shared" si="32"/>
        <v>Woodland Pastures</v>
      </c>
      <c r="E526" s="11" t="s">
        <v>591</v>
      </c>
      <c r="F526" s="12">
        <f t="shared" si="33"/>
        <v>1.022089423356495</v>
      </c>
      <c r="G526" s="13">
        <f t="shared" si="34"/>
        <v>0.19559588747449544</v>
      </c>
      <c r="H526" s="13">
        <f>HLOOKUP(E526,ROCs!$B$1:$I$17,MATCH(VLOOKUP(C526,HROC,2,0),ROCs!$A$2:$A$17,0)+1,0)</f>
        <v>0.26229721460804234</v>
      </c>
      <c r="I526" s="24">
        <v>484.22929499999998</v>
      </c>
      <c r="J526" s="24">
        <f>VLOOKUP(B526,Summary!$A$32:$C$37,3,0)*H526*I526/12+VLOOKUP(B526,Summary!$A$32:$D$37,4,0)*I526</f>
        <v>528.1582138312325</v>
      </c>
      <c r="K526" s="6">
        <f t="shared" si="35"/>
        <v>1468.8636187910852</v>
      </c>
      <c r="L526" s="27">
        <f>2.721*J526*G526+VLOOKUP(B526,Summary!$A$32:$B$37,2,0)*I526</f>
        <v>668.49037524664141</v>
      </c>
    </row>
    <row r="527" spans="1:12">
      <c r="A527" s="5" t="s">
        <v>616</v>
      </c>
      <c r="B527" s="5" t="s">
        <v>187</v>
      </c>
      <c r="C527" s="11">
        <v>2210</v>
      </c>
      <c r="D527" s="5" t="str">
        <f t="shared" si="32"/>
        <v>Citrus Groves</v>
      </c>
      <c r="E527" s="11" t="s">
        <v>591</v>
      </c>
      <c r="F527" s="12">
        <f t="shared" si="33"/>
        <v>1.3467531225403229</v>
      </c>
      <c r="G527" s="13">
        <f t="shared" si="34"/>
        <v>0.27383424246429361</v>
      </c>
      <c r="H527" s="13">
        <f>HLOOKUP(E527,ROCs!$B$1:$I$17,MATCH(VLOOKUP(C527,HROC,2,0),ROCs!$A$2:$A$17,0)+1,0)</f>
        <v>0.31492922148662977</v>
      </c>
      <c r="I527" s="24">
        <v>78.372702000000004</v>
      </c>
      <c r="J527" s="24">
        <f>VLOOKUP(B527,Summary!$A$32:$C$37,3,0)*H527*I527/12+VLOOKUP(B527,Summary!$A$32:$D$37,4,0)*I527</f>
        <v>102.63537632754294</v>
      </c>
      <c r="K527" s="6">
        <f t="shared" si="35"/>
        <v>376.10890137558954</v>
      </c>
      <c r="L527" s="27">
        <f>2.721*J527*G527+VLOOKUP(B527,Summary!$A$32:$B$37,2,0)*I527</f>
        <v>139.17410412760515</v>
      </c>
    </row>
    <row r="528" spans="1:12">
      <c r="A528" s="5" t="s">
        <v>616</v>
      </c>
      <c r="B528" s="5" t="s">
        <v>187</v>
      </c>
      <c r="C528" s="11">
        <v>3200</v>
      </c>
      <c r="D528" s="5" t="str">
        <f t="shared" si="32"/>
        <v>Shrub and Brushland</v>
      </c>
      <c r="E528" s="11" t="s">
        <v>591</v>
      </c>
      <c r="F528" s="12">
        <f t="shared" si="33"/>
        <v>0.69141343344704065</v>
      </c>
      <c r="G528" s="13">
        <f t="shared" si="34"/>
        <v>3.5859246036990831E-2</v>
      </c>
      <c r="H528" s="13">
        <f>HLOOKUP(E528,ROCs!$B$1:$I$17,MATCH(VLOOKUP(C528,HROC,2,0),ROCs!$A$2:$A$17,0)+1,0)</f>
        <v>0.26229721460804234</v>
      </c>
      <c r="I528" s="24">
        <v>15.223166000000001</v>
      </c>
      <c r="J528" s="24">
        <f>VLOOKUP(B528,Summary!$A$32:$C$37,3,0)*H528*I528/12+VLOOKUP(B528,Summary!$A$32:$D$37,4,0)*I528</f>
        <v>16.604200213488426</v>
      </c>
      <c r="K528" s="6">
        <f t="shared" si="35"/>
        <v>31.238078822639569</v>
      </c>
      <c r="L528" s="27">
        <f>2.721*J528*G528+VLOOKUP(B528,Summary!$A$32:$B$37,2,0)*I528</f>
        <v>13.799046626189961</v>
      </c>
    </row>
    <row r="529" spans="1:12">
      <c r="A529" s="5" t="s">
        <v>616</v>
      </c>
      <c r="B529" s="5" t="s">
        <v>187</v>
      </c>
      <c r="C529" s="11">
        <v>3210</v>
      </c>
      <c r="D529" s="5" t="str">
        <f t="shared" si="32"/>
        <v>Palmetto Prairies</v>
      </c>
      <c r="E529" s="11" t="s">
        <v>591</v>
      </c>
      <c r="F529" s="12">
        <f t="shared" si="33"/>
        <v>0.69141343344704065</v>
      </c>
      <c r="G529" s="13">
        <f t="shared" si="34"/>
        <v>3.5859246036990831E-2</v>
      </c>
      <c r="H529" s="13">
        <f>HLOOKUP(E529,ROCs!$B$1:$I$17,MATCH(VLOOKUP(C529,HROC,2,0),ROCs!$A$2:$A$17,0)+1,0)</f>
        <v>0.26229721460804234</v>
      </c>
      <c r="I529" s="24">
        <v>9.3995999999999996E-2</v>
      </c>
      <c r="J529" s="24">
        <f>VLOOKUP(B529,Summary!$A$32:$C$37,3,0)*H529*I529/12+VLOOKUP(B529,Summary!$A$32:$D$37,4,0)*I529</f>
        <v>0.10252324669303731</v>
      </c>
      <c r="K529" s="6">
        <f t="shared" si="35"/>
        <v>0.19288066996134898</v>
      </c>
      <c r="L529" s="27">
        <f>2.721*J529*G529+VLOOKUP(B529,Summary!$A$32:$B$37,2,0)*I529</f>
        <v>8.5202722395285674E-2</v>
      </c>
    </row>
    <row r="530" spans="1:12">
      <c r="A530" s="5" t="s">
        <v>616</v>
      </c>
      <c r="B530" s="5" t="s">
        <v>187</v>
      </c>
      <c r="C530" s="11">
        <v>4200</v>
      </c>
      <c r="D530" s="5" t="str">
        <f t="shared" si="32"/>
        <v>Upland Hardwood Forests</v>
      </c>
      <c r="E530" s="11" t="s">
        <v>591</v>
      </c>
      <c r="F530" s="12">
        <f t="shared" si="33"/>
        <v>0.69141343344704065</v>
      </c>
      <c r="G530" s="13">
        <f t="shared" si="34"/>
        <v>3.5859246036990831E-2</v>
      </c>
      <c r="H530" s="13">
        <f>HLOOKUP(E530,ROCs!$B$1:$I$17,MATCH(VLOOKUP(C530,HROC,2,0),ROCs!$A$2:$A$17,0)+1,0)</f>
        <v>0.26229721460804234</v>
      </c>
      <c r="I530" s="24">
        <v>90.166960000000003</v>
      </c>
      <c r="J530" s="24">
        <f>VLOOKUP(B530,Summary!$A$32:$C$37,3,0)*H530*I530/12+VLOOKUP(B530,Summary!$A$32:$D$37,4,0)*I530</f>
        <v>98.34683905316426</v>
      </c>
      <c r="K530" s="6">
        <f t="shared" si="35"/>
        <v>185.02344411653851</v>
      </c>
      <c r="L530" s="27">
        <f>2.721*J530*G530+VLOOKUP(B530,Summary!$A$32:$B$37,2,0)*I530</f>
        <v>81.731887123992806</v>
      </c>
    </row>
    <row r="531" spans="1:12">
      <c r="A531" s="5" t="s">
        <v>616</v>
      </c>
      <c r="B531" s="5" t="s">
        <v>187</v>
      </c>
      <c r="C531" s="11">
        <v>5250</v>
      </c>
      <c r="D531" s="5" t="str">
        <f t="shared" si="32"/>
        <v>Marshy Lakes</v>
      </c>
      <c r="E531" s="11" t="s">
        <v>591</v>
      </c>
      <c r="F531" s="12">
        <f t="shared" si="33"/>
        <v>0.50503242095262102</v>
      </c>
      <c r="G531" s="13">
        <f t="shared" si="34"/>
        <v>6.8458560616073402E-2</v>
      </c>
      <c r="H531" s="13">
        <f>HLOOKUP(E531,ROCs!$B$1:$I$17,MATCH(VLOOKUP(C531,HROC,2,0),ROCs!$A$2:$A$17,0)+1,0)</f>
        <v>5.2632006878587441E-2</v>
      </c>
      <c r="I531" s="24">
        <v>1.40242</v>
      </c>
      <c r="J531" s="24">
        <f>VLOOKUP(B531,Summary!$A$32:$C$37,3,0)*H531*I531/12+VLOOKUP(B531,Summary!$A$32:$D$37,4,0)*I531</f>
        <v>0.30693564470206358</v>
      </c>
      <c r="K531" s="6">
        <f t="shared" si="35"/>
        <v>0.42178888113158036</v>
      </c>
      <c r="L531" s="27">
        <f>2.721*J531*G531+VLOOKUP(B531,Summary!$A$32:$B$37,2,0)*I531</f>
        <v>1.1791467833986917</v>
      </c>
    </row>
    <row r="532" spans="1:12">
      <c r="A532" s="5" t="s">
        <v>616</v>
      </c>
      <c r="B532" s="5" t="s">
        <v>187</v>
      </c>
      <c r="C532" s="11">
        <v>5300</v>
      </c>
      <c r="D532" s="5" t="str">
        <f t="shared" si="32"/>
        <v>Reservoirs</v>
      </c>
      <c r="E532" s="11" t="s">
        <v>591</v>
      </c>
      <c r="F532" s="12">
        <f t="shared" si="33"/>
        <v>0.50503242095262102</v>
      </c>
      <c r="G532" s="13">
        <f t="shared" si="34"/>
        <v>6.8458560616073402E-2</v>
      </c>
      <c r="H532" s="13">
        <f>HLOOKUP(E532,ROCs!$B$1:$I$17,MATCH(VLOOKUP(C532,HROC,2,0),ROCs!$A$2:$A$17,0)+1,0)</f>
        <v>5.2632006878587441E-2</v>
      </c>
      <c r="I532" s="24">
        <v>0.10713399999999999</v>
      </c>
      <c r="J532" s="24">
        <f>VLOOKUP(B532,Summary!$A$32:$C$37,3,0)*H532*I532/12+VLOOKUP(B532,Summary!$A$32:$D$37,4,0)*I532</f>
        <v>2.3447500292003019E-2</v>
      </c>
      <c r="K532" s="6">
        <f t="shared" si="35"/>
        <v>3.2221395866538355E-2</v>
      </c>
      <c r="L532" s="27">
        <f>2.721*J532*G532+VLOOKUP(B532,Summary!$A$32:$B$37,2,0)*I532</f>
        <v>9.0077659683001826E-2</v>
      </c>
    </row>
    <row r="533" spans="1:12">
      <c r="A533" s="5" t="s">
        <v>616</v>
      </c>
      <c r="B533" s="5" t="s">
        <v>187</v>
      </c>
      <c r="C533" s="11">
        <v>6110</v>
      </c>
      <c r="D533" s="5" t="str">
        <f t="shared" si="32"/>
        <v>Bay Swamps</v>
      </c>
      <c r="E533" s="11" t="s">
        <v>591</v>
      </c>
      <c r="F533" s="12">
        <f t="shared" si="33"/>
        <v>0.60724136328827061</v>
      </c>
      <c r="G533" s="13">
        <f t="shared" si="34"/>
        <v>3.2599314579082571E-2</v>
      </c>
      <c r="H533" s="13">
        <f>HLOOKUP(E533,ROCs!$B$1:$I$17,MATCH(VLOOKUP(C533,HROC,2,0),ROCs!$A$2:$A$17,0)+1,0)</f>
        <v>2.5884593546846281E-2</v>
      </c>
      <c r="I533" s="24">
        <v>10.931525000000001</v>
      </c>
      <c r="J533" s="24">
        <f>VLOOKUP(B533,Summary!$A$32:$C$37,3,0)*H533*I533/12+VLOOKUP(B533,Summary!$A$32:$D$37,4,0)*I533</f>
        <v>1.1766340221218516</v>
      </c>
      <c r="K533" s="6">
        <f t="shared" si="35"/>
        <v>1.9441568065498902</v>
      </c>
      <c r="L533" s="27">
        <f>2.721*J533*G533+VLOOKUP(B533,Summary!$A$32:$B$37,2,0)*I533</f>
        <v>8.8498721868612584</v>
      </c>
    </row>
    <row r="534" spans="1:12">
      <c r="A534" s="5" t="s">
        <v>616</v>
      </c>
      <c r="B534" s="5" t="s">
        <v>187</v>
      </c>
      <c r="C534" s="11">
        <v>6170</v>
      </c>
      <c r="D534" s="5" t="str">
        <f t="shared" si="32"/>
        <v>Mixed Wetland Hardwoods</v>
      </c>
      <c r="E534" s="11" t="s">
        <v>591</v>
      </c>
      <c r="F534" s="12">
        <f t="shared" si="33"/>
        <v>0.60724136328827061</v>
      </c>
      <c r="G534" s="13">
        <f t="shared" si="34"/>
        <v>3.2599314579082571E-2</v>
      </c>
      <c r="H534" s="13">
        <f>HLOOKUP(E534,ROCs!$B$1:$I$17,MATCH(VLOOKUP(C534,HROC,2,0),ROCs!$A$2:$A$17,0)+1,0)</f>
        <v>2.5884593546846281E-2</v>
      </c>
      <c r="I534" s="24">
        <v>141.61852200000001</v>
      </c>
      <c r="J534" s="24">
        <f>VLOOKUP(B534,Summary!$A$32:$C$37,3,0)*H534*I534/12+VLOOKUP(B534,Summary!$A$32:$D$37,4,0)*I534</f>
        <v>15.243360020473991</v>
      </c>
      <c r="K534" s="6">
        <f t="shared" si="35"/>
        <v>25.186660916920133</v>
      </c>
      <c r="L534" s="27">
        <f>2.721*J534*G534+VLOOKUP(B534,Summary!$A$32:$B$37,2,0)*I534</f>
        <v>114.65059257443029</v>
      </c>
    </row>
    <row r="535" spans="1:12">
      <c r="A535" s="5" t="s">
        <v>616</v>
      </c>
      <c r="B535" s="5" t="s">
        <v>187</v>
      </c>
      <c r="C535" s="11">
        <v>6172</v>
      </c>
      <c r="D535" s="5" t="str">
        <f t="shared" si="32"/>
        <v>Mixed Shrubs</v>
      </c>
      <c r="E535" s="11" t="s">
        <v>591</v>
      </c>
      <c r="F535" s="12">
        <f t="shared" si="33"/>
        <v>0.60724136328827061</v>
      </c>
      <c r="G535" s="13">
        <f t="shared" si="34"/>
        <v>3.2599314579082571E-2</v>
      </c>
      <c r="H535" s="13">
        <f>HLOOKUP(E535,ROCs!$B$1:$I$17,MATCH(VLOOKUP(C535,HROC,2,0),ROCs!$A$2:$A$17,0)+1,0)</f>
        <v>2.5884593546846281E-2</v>
      </c>
      <c r="I535" s="24">
        <v>51.343708999999997</v>
      </c>
      <c r="J535" s="24">
        <f>VLOOKUP(B535,Summary!$A$32:$C$37,3,0)*H535*I535/12+VLOOKUP(B535,Summary!$A$32:$D$37,4,0)*I535</f>
        <v>5.5264709023968663</v>
      </c>
      <c r="K535" s="6">
        <f t="shared" si="35"/>
        <v>9.1314085935738003</v>
      </c>
      <c r="L535" s="27">
        <f>2.721*J535*G535+VLOOKUP(B535,Summary!$A$32:$B$37,2,0)*I535</f>
        <v>41.566502592218193</v>
      </c>
    </row>
    <row r="536" spans="1:12">
      <c r="A536" s="5" t="s">
        <v>616</v>
      </c>
      <c r="B536" s="5" t="s">
        <v>187</v>
      </c>
      <c r="C536" s="11">
        <v>6210</v>
      </c>
      <c r="D536" s="5" t="str">
        <f t="shared" si="32"/>
        <v>Cypress</v>
      </c>
      <c r="E536" s="11" t="s">
        <v>591</v>
      </c>
      <c r="F536" s="12">
        <f t="shared" si="33"/>
        <v>0.60724136328827061</v>
      </c>
      <c r="G536" s="13">
        <f t="shared" si="34"/>
        <v>3.2599314579082571E-2</v>
      </c>
      <c r="H536" s="13">
        <f>HLOOKUP(E536,ROCs!$B$1:$I$17,MATCH(VLOOKUP(C536,HROC,2,0),ROCs!$A$2:$A$17,0)+1,0)</f>
        <v>2.5884593546846281E-2</v>
      </c>
      <c r="I536" s="24">
        <v>46.007072999999998</v>
      </c>
      <c r="J536" s="24">
        <f>VLOOKUP(B536,Summary!$A$32:$C$37,3,0)*H536*I536/12+VLOOKUP(B536,Summary!$A$32:$D$37,4,0)*I536</f>
        <v>4.9520526504804812</v>
      </c>
      <c r="K536" s="6">
        <f t="shared" si="35"/>
        <v>8.1822951621468807</v>
      </c>
      <c r="L536" s="27">
        <f>2.721*J536*G536+VLOOKUP(B536,Summary!$A$32:$B$37,2,0)*I536</f>
        <v>37.246103882266695</v>
      </c>
    </row>
    <row r="537" spans="1:12">
      <c r="A537" s="5" t="s">
        <v>616</v>
      </c>
      <c r="B537" s="5" t="s">
        <v>187</v>
      </c>
      <c r="C537" s="11">
        <v>6300</v>
      </c>
      <c r="D537" s="5" t="str">
        <f t="shared" si="32"/>
        <v>Wetland Forested Mixed</v>
      </c>
      <c r="E537" s="11" t="s">
        <v>591</v>
      </c>
      <c r="F537" s="12">
        <f t="shared" si="33"/>
        <v>0.60724136328827061</v>
      </c>
      <c r="G537" s="13">
        <f t="shared" si="34"/>
        <v>3.2599314579082571E-2</v>
      </c>
      <c r="H537" s="13">
        <f>HLOOKUP(E537,ROCs!$B$1:$I$17,MATCH(VLOOKUP(C537,HROC,2,0),ROCs!$A$2:$A$17,0)+1,0)</f>
        <v>2.5884593546846281E-2</v>
      </c>
      <c r="I537" s="24">
        <v>136.31931499999999</v>
      </c>
      <c r="J537" s="24">
        <f>VLOOKUP(B537,Summary!$A$32:$C$37,3,0)*H537*I537/12+VLOOKUP(B537,Summary!$A$32:$D$37,4,0)*I537</f>
        <v>14.672970505153273</v>
      </c>
      <c r="K537" s="6">
        <f t="shared" si="35"/>
        <v>24.244204182076015</v>
      </c>
      <c r="L537" s="27">
        <f>2.721*J537*G537+VLOOKUP(B537,Summary!$A$32:$B$37,2,0)*I537</f>
        <v>110.36049538838162</v>
      </c>
    </row>
    <row r="538" spans="1:12">
      <c r="A538" s="5" t="s">
        <v>616</v>
      </c>
      <c r="B538" s="5" t="s">
        <v>187</v>
      </c>
      <c r="C538" s="11">
        <v>6410</v>
      </c>
      <c r="D538" s="5" t="str">
        <f t="shared" si="32"/>
        <v>Freshwater Marshes</v>
      </c>
      <c r="E538" s="11" t="s">
        <v>591</v>
      </c>
      <c r="F538" s="12">
        <f t="shared" si="33"/>
        <v>0.60724136328827061</v>
      </c>
      <c r="G538" s="13">
        <f t="shared" si="34"/>
        <v>3.2599314579082571E-2</v>
      </c>
      <c r="H538" s="13">
        <f>HLOOKUP(E538,ROCs!$B$1:$I$17,MATCH(VLOOKUP(C538,HROC,2,0),ROCs!$A$2:$A$17,0)+1,0)</f>
        <v>2.5884593546846281E-2</v>
      </c>
      <c r="I538" s="24">
        <v>136.38691600000001</v>
      </c>
      <c r="J538" s="24">
        <f>VLOOKUP(B538,Summary!$A$32:$C$37,3,0)*H538*I538/12+VLOOKUP(B538,Summary!$A$32:$D$37,4,0)*I538</f>
        <v>14.680246858318043</v>
      </c>
      <c r="K538" s="6">
        <f t="shared" si="35"/>
        <v>24.256226927692904</v>
      </c>
      <c r="L538" s="27">
        <f>2.721*J538*G538+VLOOKUP(B538,Summary!$A$32:$B$37,2,0)*I538</f>
        <v>110.41522336180748</v>
      </c>
    </row>
    <row r="539" spans="1:12">
      <c r="A539" s="5" t="s">
        <v>616</v>
      </c>
      <c r="B539" s="5" t="s">
        <v>187</v>
      </c>
      <c r="C539" s="11">
        <v>6430</v>
      </c>
      <c r="D539" s="5" t="str">
        <f t="shared" si="32"/>
        <v>Wet Prairies</v>
      </c>
      <c r="E539" s="11" t="s">
        <v>591</v>
      </c>
      <c r="F539" s="12">
        <f t="shared" si="33"/>
        <v>0.60724136328827061</v>
      </c>
      <c r="G539" s="13">
        <f t="shared" si="34"/>
        <v>3.2599314579082571E-2</v>
      </c>
      <c r="H539" s="13">
        <f>HLOOKUP(E539,ROCs!$B$1:$I$17,MATCH(VLOOKUP(C539,HROC,2,0),ROCs!$A$2:$A$17,0)+1,0)</f>
        <v>2.5884593546846281E-2</v>
      </c>
      <c r="I539" s="24">
        <v>2.6174539999999999</v>
      </c>
      <c r="J539" s="24">
        <f>VLOOKUP(B539,Summary!$A$32:$C$37,3,0)*H539*I539/12+VLOOKUP(B539,Summary!$A$32:$D$37,4,0)*I539</f>
        <v>0.28173428938221601</v>
      </c>
      <c r="K539" s="6">
        <f t="shared" si="35"/>
        <v>0.46551062271103399</v>
      </c>
      <c r="L539" s="27">
        <f>2.721*J539*G539+VLOOKUP(B539,Summary!$A$32:$B$37,2,0)*I539</f>
        <v>2.11902121204395</v>
      </c>
    </row>
    <row r="540" spans="1:12">
      <c r="A540" s="5" t="s">
        <v>616</v>
      </c>
      <c r="B540" s="5" t="s">
        <v>187</v>
      </c>
      <c r="C540" s="11">
        <v>8320</v>
      </c>
      <c r="D540" s="5" t="str">
        <f t="shared" si="32"/>
        <v>Electrical Power Transmission Lines</v>
      </c>
      <c r="E540" s="11" t="s">
        <v>591</v>
      </c>
      <c r="F540" s="12">
        <f t="shared" si="33"/>
        <v>0.70945030562392009</v>
      </c>
      <c r="G540" s="13">
        <f t="shared" si="34"/>
        <v>0.1167055461931156</v>
      </c>
      <c r="H540" s="13">
        <f>HLOOKUP(E540,ROCs!$B$1:$I$17,MATCH(VLOOKUP(C540,HROC,2,0),ROCs!$A$2:$A$17,0)+1,0)</f>
        <v>0.26229721460804234</v>
      </c>
      <c r="I540" s="24">
        <v>0.45905499999999999</v>
      </c>
      <c r="J540" s="24">
        <f>VLOOKUP(B540,Summary!$A$32:$C$37,3,0)*H540*I540/12+VLOOKUP(B540,Summary!$A$32:$D$37,4,0)*I540</f>
        <v>0.50070012565079625</v>
      </c>
      <c r="K540" s="6">
        <f t="shared" si="35"/>
        <v>0.96655867335655676</v>
      </c>
      <c r="L540" s="27">
        <f>2.721*J540*G540+VLOOKUP(B540,Summary!$A$32:$B$37,2,0)*I540</f>
        <v>0.52625604707609674</v>
      </c>
    </row>
    <row r="541" spans="1:12">
      <c r="A541" s="5" t="s">
        <v>616</v>
      </c>
      <c r="B541" s="5" t="s">
        <v>187</v>
      </c>
      <c r="C541" s="11">
        <v>2110</v>
      </c>
      <c r="D541" s="5" t="str">
        <f t="shared" si="32"/>
        <v>Improved Pastures</v>
      </c>
      <c r="E541" s="11" t="s">
        <v>592</v>
      </c>
      <c r="F541" s="12">
        <f t="shared" si="33"/>
        <v>2.0141173930848577</v>
      </c>
      <c r="G541" s="13">
        <f t="shared" si="34"/>
        <v>0.28687396829592665</v>
      </c>
      <c r="H541" s="13">
        <f>HLOOKUP(E541,ROCs!$B$1:$I$17,MATCH(VLOOKUP(C541,HROC,2,0),ROCs!$A$2:$A$17,0)+1,0)</f>
        <v>0.31492922148662977</v>
      </c>
      <c r="I541" s="24">
        <v>617.508197</v>
      </c>
      <c r="J541" s="24">
        <f>VLOOKUP(B541,Summary!$A$32:$C$37,3,0)*H541*I541/12+VLOOKUP(B541,Summary!$A$32:$D$37,4,0)*I541</f>
        <v>808.67680413056985</v>
      </c>
      <c r="K541" s="6">
        <f t="shared" si="35"/>
        <v>4431.8832151241322</v>
      </c>
      <c r="L541" s="27">
        <f>2.721*J541*G541+VLOOKUP(B541,Summary!$A$32:$B$37,2,0)*I541</f>
        <v>1125.2626901866759</v>
      </c>
    </row>
    <row r="542" spans="1:12">
      <c r="A542" s="5" t="s">
        <v>616</v>
      </c>
      <c r="B542" s="5" t="s">
        <v>187</v>
      </c>
      <c r="C542" s="11">
        <v>2120</v>
      </c>
      <c r="D542" s="5" t="str">
        <f t="shared" si="32"/>
        <v>Unimproved Pastures</v>
      </c>
      <c r="E542" s="11" t="s">
        <v>592</v>
      </c>
      <c r="F542" s="12">
        <f t="shared" si="33"/>
        <v>1.022089423356495</v>
      </c>
      <c r="G542" s="13">
        <f t="shared" si="34"/>
        <v>0.19559588747449544</v>
      </c>
      <c r="H542" s="13">
        <f>HLOOKUP(E542,ROCs!$B$1:$I$17,MATCH(VLOOKUP(C542,HROC,2,0),ROCs!$A$2:$A$17,0)+1,0)</f>
        <v>0.26229721460804234</v>
      </c>
      <c r="I542" s="24">
        <v>56.346989999999998</v>
      </c>
      <c r="J542" s="24">
        <f>VLOOKUP(B542,Summary!$A$32:$C$37,3,0)*H542*I542/12+VLOOKUP(B542,Summary!$A$32:$D$37,4,0)*I542</f>
        <v>61.458746714542173</v>
      </c>
      <c r="K542" s="6">
        <f t="shared" si="35"/>
        <v>170.92324750691736</v>
      </c>
      <c r="L542" s="27">
        <f>2.721*J542*G542+VLOOKUP(B542,Summary!$A$32:$B$37,2,0)*I542</f>
        <v>77.788396691527623</v>
      </c>
    </row>
    <row r="543" spans="1:12">
      <c r="A543" s="5" t="s">
        <v>616</v>
      </c>
      <c r="B543" s="5" t="s">
        <v>187</v>
      </c>
      <c r="C543" s="11">
        <v>2130</v>
      </c>
      <c r="D543" s="5" t="str">
        <f t="shared" si="32"/>
        <v>Woodland Pastures</v>
      </c>
      <c r="E543" s="11" t="s">
        <v>592</v>
      </c>
      <c r="F543" s="12">
        <f t="shared" si="33"/>
        <v>1.022089423356495</v>
      </c>
      <c r="G543" s="13">
        <f t="shared" si="34"/>
        <v>0.19559588747449544</v>
      </c>
      <c r="H543" s="13">
        <f>HLOOKUP(E543,ROCs!$B$1:$I$17,MATCH(VLOOKUP(C543,HROC,2,0),ROCs!$A$2:$A$17,0)+1,0)</f>
        <v>0.26229721460804234</v>
      </c>
      <c r="I543" s="24">
        <v>103.62795</v>
      </c>
      <c r="J543" s="24">
        <f>VLOOKUP(B543,Summary!$A$32:$C$37,3,0)*H543*I543/12+VLOOKUP(B543,Summary!$A$32:$D$37,4,0)*I543</f>
        <v>113.02899998025167</v>
      </c>
      <c r="K543" s="6">
        <f t="shared" si="35"/>
        <v>314.34555326707704</v>
      </c>
      <c r="L543" s="27">
        <f>2.721*J543*G543+VLOOKUP(B543,Summary!$A$32:$B$37,2,0)*I543</f>
        <v>143.06091741421838</v>
      </c>
    </row>
    <row r="544" spans="1:12">
      <c r="A544" s="5" t="s">
        <v>616</v>
      </c>
      <c r="B544" s="5" t="s">
        <v>187</v>
      </c>
      <c r="C544" s="11">
        <v>2210</v>
      </c>
      <c r="D544" s="5" t="str">
        <f t="shared" si="32"/>
        <v>Citrus Groves</v>
      </c>
      <c r="E544" s="11" t="s">
        <v>592</v>
      </c>
      <c r="F544" s="12">
        <f t="shared" si="33"/>
        <v>1.3467531225403229</v>
      </c>
      <c r="G544" s="13">
        <f t="shared" si="34"/>
        <v>0.27383424246429361</v>
      </c>
      <c r="H544" s="13">
        <f>HLOOKUP(E544,ROCs!$B$1:$I$17,MATCH(VLOOKUP(C544,HROC,2,0),ROCs!$A$2:$A$17,0)+1,0)</f>
        <v>0.31492922148662977</v>
      </c>
      <c r="I544" s="24">
        <v>187.77793800000001</v>
      </c>
      <c r="J544" s="24">
        <f>VLOOKUP(B544,Summary!$A$32:$C$37,3,0)*H544*I544/12+VLOOKUP(B544,Summary!$A$32:$D$37,4,0)*I544</f>
        <v>245.91035961271345</v>
      </c>
      <c r="K544" s="6">
        <f t="shared" si="35"/>
        <v>901.14226205641819</v>
      </c>
      <c r="L544" s="27">
        <f>2.721*J544*G544+VLOOKUP(B544,Summary!$A$32:$B$37,2,0)*I544</f>
        <v>333.45572666461061</v>
      </c>
    </row>
    <row r="545" spans="1:12">
      <c r="A545" s="5" t="s">
        <v>616</v>
      </c>
      <c r="B545" s="5" t="s">
        <v>187</v>
      </c>
      <c r="C545" s="11">
        <v>3200</v>
      </c>
      <c r="D545" s="5" t="str">
        <f t="shared" si="32"/>
        <v>Shrub and Brushland</v>
      </c>
      <c r="E545" s="11" t="s">
        <v>592</v>
      </c>
      <c r="F545" s="12">
        <f t="shared" si="33"/>
        <v>0.69141343344704065</v>
      </c>
      <c r="G545" s="13">
        <f t="shared" si="34"/>
        <v>3.5859246036990831E-2</v>
      </c>
      <c r="H545" s="13">
        <f>HLOOKUP(E545,ROCs!$B$1:$I$17,MATCH(VLOOKUP(C545,HROC,2,0),ROCs!$A$2:$A$17,0)+1,0)</f>
        <v>0.26229721460804234</v>
      </c>
      <c r="I545" s="24">
        <v>5.666E-3</v>
      </c>
      <c r="J545" s="24">
        <f>VLOOKUP(B545,Summary!$A$32:$C$37,3,0)*H545*I545/12+VLOOKUP(B545,Summary!$A$32:$D$37,4,0)*I545</f>
        <v>6.1800152747217901E-3</v>
      </c>
      <c r="K545" s="6">
        <f t="shared" si="35"/>
        <v>1.1626684922773346E-2</v>
      </c>
      <c r="L545" s="27">
        <f>2.721*J545*G545+VLOOKUP(B545,Summary!$A$32:$B$37,2,0)*I545</f>
        <v>5.1359486051713752E-3</v>
      </c>
    </row>
    <row r="546" spans="1:12">
      <c r="A546" s="5" t="s">
        <v>616</v>
      </c>
      <c r="B546" s="5" t="s">
        <v>187</v>
      </c>
      <c r="C546" s="11">
        <v>4200</v>
      </c>
      <c r="D546" s="5" t="str">
        <f t="shared" si="32"/>
        <v>Upland Hardwood Forests</v>
      </c>
      <c r="E546" s="11" t="s">
        <v>592</v>
      </c>
      <c r="F546" s="12">
        <f t="shared" si="33"/>
        <v>0.69141343344704065</v>
      </c>
      <c r="G546" s="13">
        <f t="shared" si="34"/>
        <v>3.5859246036990831E-2</v>
      </c>
      <c r="H546" s="13">
        <f>HLOOKUP(E546,ROCs!$B$1:$I$17,MATCH(VLOOKUP(C546,HROC,2,0),ROCs!$A$2:$A$17,0)+1,0)</f>
        <v>0.26229721460804234</v>
      </c>
      <c r="I546" s="24">
        <v>8.5881760000000007</v>
      </c>
      <c r="J546" s="24">
        <f>VLOOKUP(B546,Summary!$A$32:$C$37,3,0)*H546*I546/12+VLOOKUP(B546,Summary!$A$32:$D$37,4,0)*I546</f>
        <v>9.3672888919871315</v>
      </c>
      <c r="K546" s="6">
        <f t="shared" si="35"/>
        <v>17.623017369100584</v>
      </c>
      <c r="L546" s="27">
        <f>2.721*J546*G546+VLOOKUP(B546,Summary!$A$32:$B$37,2,0)*I546</f>
        <v>7.7847565386809547</v>
      </c>
    </row>
    <row r="547" spans="1:12">
      <c r="A547" s="5" t="s">
        <v>616</v>
      </c>
      <c r="B547" s="5" t="s">
        <v>187</v>
      </c>
      <c r="C547" s="11">
        <v>4220</v>
      </c>
      <c r="D547" s="5" t="str">
        <f t="shared" si="32"/>
        <v>Brazilian Pepper</v>
      </c>
      <c r="E547" s="11" t="s">
        <v>592</v>
      </c>
      <c r="F547" s="12">
        <f t="shared" si="33"/>
        <v>0.69141343344704065</v>
      </c>
      <c r="G547" s="13">
        <f t="shared" si="34"/>
        <v>3.5859246036990831E-2</v>
      </c>
      <c r="H547" s="13">
        <f>HLOOKUP(E547,ROCs!$B$1:$I$17,MATCH(VLOOKUP(C547,HROC,2,0),ROCs!$A$2:$A$17,0)+1,0)</f>
        <v>0.26229721460804234</v>
      </c>
      <c r="I547" s="24">
        <v>0.55672699999999997</v>
      </c>
      <c r="J547" s="24">
        <f>VLOOKUP(B547,Summary!$A$32:$C$37,3,0)*H547*I547/12+VLOOKUP(B547,Summary!$A$32:$D$37,4,0)*I547</f>
        <v>0.60723285630957247</v>
      </c>
      <c r="K547" s="6">
        <f t="shared" si="35"/>
        <v>1.1424090040594483</v>
      </c>
      <c r="L547" s="27">
        <f>2.721*J547*G547+VLOOKUP(B547,Summary!$A$32:$B$37,2,0)*I547</f>
        <v>0.50464547460487896</v>
      </c>
    </row>
    <row r="548" spans="1:12">
      <c r="A548" s="5" t="s">
        <v>616</v>
      </c>
      <c r="B548" s="5" t="s">
        <v>187</v>
      </c>
      <c r="C548" s="11">
        <v>5250</v>
      </c>
      <c r="D548" s="5" t="str">
        <f t="shared" si="32"/>
        <v>Marshy Lakes</v>
      </c>
      <c r="E548" s="11" t="s">
        <v>592</v>
      </c>
      <c r="F548" s="12">
        <f t="shared" si="33"/>
        <v>0.50503242095262102</v>
      </c>
      <c r="G548" s="13">
        <f t="shared" si="34"/>
        <v>6.8458560616073402E-2</v>
      </c>
      <c r="H548" s="13">
        <f>HLOOKUP(E548,ROCs!$B$1:$I$17,MATCH(VLOOKUP(C548,HROC,2,0),ROCs!$A$2:$A$17,0)+1,0)</f>
        <v>5.2632006878587441E-2</v>
      </c>
      <c r="I548" s="24">
        <v>0.38236199999999998</v>
      </c>
      <c r="J548" s="24">
        <f>VLOOKUP(B548,Summary!$A$32:$C$37,3,0)*H548*I548/12+VLOOKUP(B548,Summary!$A$32:$D$37,4,0)*I548</f>
        <v>8.368429356367596E-2</v>
      </c>
      <c r="K548" s="6">
        <f t="shared" si="35"/>
        <v>0.11499838861912505</v>
      </c>
      <c r="L548" s="27">
        <f>2.721*J548*G548+VLOOKUP(B548,Summary!$A$32:$B$37,2,0)*I548</f>
        <v>0.32148780136755789</v>
      </c>
    </row>
    <row r="549" spans="1:12">
      <c r="A549" s="5" t="s">
        <v>616</v>
      </c>
      <c r="B549" s="5" t="s">
        <v>187</v>
      </c>
      <c r="C549" s="11">
        <v>5300</v>
      </c>
      <c r="D549" s="5" t="str">
        <f t="shared" si="32"/>
        <v>Reservoirs</v>
      </c>
      <c r="E549" s="11" t="s">
        <v>592</v>
      </c>
      <c r="F549" s="12">
        <f t="shared" si="33"/>
        <v>0.50503242095262102</v>
      </c>
      <c r="G549" s="13">
        <f t="shared" si="34"/>
        <v>6.8458560616073402E-2</v>
      </c>
      <c r="H549" s="13">
        <f>HLOOKUP(E549,ROCs!$B$1:$I$17,MATCH(VLOOKUP(C549,HROC,2,0),ROCs!$A$2:$A$17,0)+1,0)</f>
        <v>5.2632006878587441E-2</v>
      </c>
      <c r="I549" s="24">
        <v>6.6408999999999996E-2</v>
      </c>
      <c r="J549" s="24">
        <f>VLOOKUP(B549,Summary!$A$32:$C$37,3,0)*H549*I549/12+VLOOKUP(B549,Summary!$A$32:$D$37,4,0)*I549</f>
        <v>1.4534368612127138E-2</v>
      </c>
      <c r="K549" s="6">
        <f t="shared" si="35"/>
        <v>1.9973030766152169E-2</v>
      </c>
      <c r="L549" s="27">
        <f>2.721*J549*G549+VLOOKUP(B549,Summary!$A$32:$B$37,2,0)*I549</f>
        <v>5.5836310619303574E-2</v>
      </c>
    </row>
    <row r="550" spans="1:12">
      <c r="A550" s="5" t="s">
        <v>616</v>
      </c>
      <c r="B550" s="5" t="s">
        <v>187</v>
      </c>
      <c r="C550" s="11">
        <v>6170</v>
      </c>
      <c r="D550" s="5" t="str">
        <f t="shared" si="32"/>
        <v>Mixed Wetland Hardwoods</v>
      </c>
      <c r="E550" s="11" t="s">
        <v>592</v>
      </c>
      <c r="F550" s="12">
        <f t="shared" si="33"/>
        <v>0.60724136328827061</v>
      </c>
      <c r="G550" s="13">
        <f t="shared" si="34"/>
        <v>3.2599314579082571E-2</v>
      </c>
      <c r="H550" s="13">
        <f>HLOOKUP(E550,ROCs!$B$1:$I$17,MATCH(VLOOKUP(C550,HROC,2,0),ROCs!$A$2:$A$17,0)+1,0)</f>
        <v>2.5884593546846281E-2</v>
      </c>
      <c r="I550" s="24">
        <v>6.3328749999999996</v>
      </c>
      <c r="J550" s="24">
        <f>VLOOKUP(B550,Summary!$A$32:$C$37,3,0)*H550*I550/12+VLOOKUP(B550,Summary!$A$32:$D$37,4,0)*I550</f>
        <v>0.68165019819695061</v>
      </c>
      <c r="K550" s="6">
        <f t="shared" si="35"/>
        <v>1.1262931783332732</v>
      </c>
      <c r="L550" s="27">
        <f>2.721*J550*G550+VLOOKUP(B550,Summary!$A$32:$B$37,2,0)*I550</f>
        <v>5.1269273340516506</v>
      </c>
    </row>
    <row r="551" spans="1:12">
      <c r="A551" s="5" t="s">
        <v>616</v>
      </c>
      <c r="B551" s="5" t="s">
        <v>187</v>
      </c>
      <c r="C551" s="11">
        <v>6172</v>
      </c>
      <c r="D551" s="5" t="str">
        <f t="shared" si="32"/>
        <v>Mixed Shrubs</v>
      </c>
      <c r="E551" s="11" t="s">
        <v>592</v>
      </c>
      <c r="F551" s="12">
        <f t="shared" si="33"/>
        <v>0.60724136328827061</v>
      </c>
      <c r="G551" s="13">
        <f t="shared" si="34"/>
        <v>3.2599314579082571E-2</v>
      </c>
      <c r="H551" s="13">
        <f>HLOOKUP(E551,ROCs!$B$1:$I$17,MATCH(VLOOKUP(C551,HROC,2,0),ROCs!$A$2:$A$17,0)+1,0)</f>
        <v>2.5884593546846281E-2</v>
      </c>
      <c r="I551" s="24">
        <v>4.9397409999999997</v>
      </c>
      <c r="J551" s="24">
        <f>VLOOKUP(B551,Summary!$A$32:$C$37,3,0)*H551*I551/12+VLOOKUP(B551,Summary!$A$32:$D$37,4,0)*I551</f>
        <v>0.53169775681528575</v>
      </c>
      <c r="K551" s="6">
        <f t="shared" si="35"/>
        <v>0.87852619719056213</v>
      </c>
      <c r="L551" s="27">
        <f>2.721*J551*G551+VLOOKUP(B551,Summary!$A$32:$B$37,2,0)*I551</f>
        <v>3.9990830635431203</v>
      </c>
    </row>
    <row r="552" spans="1:12">
      <c r="A552" s="5" t="s">
        <v>616</v>
      </c>
      <c r="B552" s="5" t="s">
        <v>187</v>
      </c>
      <c r="C552" s="11">
        <v>6410</v>
      </c>
      <c r="D552" s="5" t="str">
        <f t="shared" si="32"/>
        <v>Freshwater Marshes</v>
      </c>
      <c r="E552" s="11" t="s">
        <v>592</v>
      </c>
      <c r="F552" s="12">
        <f t="shared" si="33"/>
        <v>0.60724136328827061</v>
      </c>
      <c r="G552" s="13">
        <f t="shared" si="34"/>
        <v>3.2599314579082571E-2</v>
      </c>
      <c r="H552" s="13">
        <f>HLOOKUP(E552,ROCs!$B$1:$I$17,MATCH(VLOOKUP(C552,HROC,2,0),ROCs!$A$2:$A$17,0)+1,0)</f>
        <v>2.5884593546846281E-2</v>
      </c>
      <c r="I552" s="24">
        <v>2.5054310000000002</v>
      </c>
      <c r="J552" s="24">
        <f>VLOOKUP(B552,Summary!$A$32:$C$37,3,0)*H552*I552/12+VLOOKUP(B552,Summary!$A$32:$D$37,4,0)*I552</f>
        <v>0.26967649570199703</v>
      </c>
      <c r="K552" s="6">
        <f t="shared" si="35"/>
        <v>0.44558748500242173</v>
      </c>
      <c r="L552" s="27">
        <f>2.721*J552*G552+VLOOKUP(B552,Summary!$A$32:$B$37,2,0)*I552</f>
        <v>2.0283303677208795</v>
      </c>
    </row>
    <row r="553" spans="1:12">
      <c r="A553" s="5" t="s">
        <v>616</v>
      </c>
      <c r="B553" s="5" t="s">
        <v>187</v>
      </c>
      <c r="C553" s="11">
        <v>6430</v>
      </c>
      <c r="D553" s="5" t="str">
        <f t="shared" si="32"/>
        <v>Wet Prairies</v>
      </c>
      <c r="E553" s="11" t="s">
        <v>592</v>
      </c>
      <c r="F553" s="12">
        <f t="shared" si="33"/>
        <v>0.60724136328827061</v>
      </c>
      <c r="G553" s="13">
        <f t="shared" si="34"/>
        <v>3.2599314579082571E-2</v>
      </c>
      <c r="H553" s="13">
        <f>HLOOKUP(E553,ROCs!$B$1:$I$17,MATCH(VLOOKUP(C553,HROC,2,0),ROCs!$A$2:$A$17,0)+1,0)</f>
        <v>2.5884593546846281E-2</v>
      </c>
      <c r="I553" s="24">
        <v>0.33976800000000001</v>
      </c>
      <c r="J553" s="24">
        <f>VLOOKUP(B553,Summary!$A$32:$C$37,3,0)*H553*I553/12+VLOOKUP(B553,Summary!$A$32:$D$37,4,0)*I553</f>
        <v>3.6571529446101737E-2</v>
      </c>
      <c r="K553" s="6">
        <f t="shared" si="35"/>
        <v>6.0427275229013623E-2</v>
      </c>
      <c r="L553" s="27">
        <f>2.721*J553*G553+VLOOKUP(B553,Summary!$A$32:$B$37,2,0)*I553</f>
        <v>0.27506714508593039</v>
      </c>
    </row>
    <row r="554" spans="1:12">
      <c r="A554" s="5" t="s">
        <v>616</v>
      </c>
      <c r="B554" s="5" t="s">
        <v>187</v>
      </c>
      <c r="C554" s="11">
        <v>8320</v>
      </c>
      <c r="D554" s="5" t="str">
        <f t="shared" si="32"/>
        <v>Electrical Power Transmission Lines</v>
      </c>
      <c r="E554" s="11" t="s">
        <v>592</v>
      </c>
      <c r="F554" s="12">
        <f t="shared" si="33"/>
        <v>0.70945030562392009</v>
      </c>
      <c r="G554" s="13">
        <f t="shared" si="34"/>
        <v>0.1167055461931156</v>
      </c>
      <c r="H554" s="13">
        <f>HLOOKUP(E554,ROCs!$B$1:$I$17,MATCH(VLOOKUP(C554,HROC,2,0),ROCs!$A$2:$A$17,0)+1,0)</f>
        <v>0.26229721460804234</v>
      </c>
      <c r="I554" s="24">
        <v>1.6064999999999999E-2</v>
      </c>
      <c r="J554" s="24">
        <f>VLOOKUP(B554,Summary!$A$32:$C$37,3,0)*H554*I554/12+VLOOKUP(B554,Summary!$A$32:$D$37,4,0)*I554</f>
        <v>1.7522404763220183E-2</v>
      </c>
      <c r="K554" s="6">
        <f t="shared" si="35"/>
        <v>3.3825500402943187E-2</v>
      </c>
      <c r="L554" s="27">
        <f>2.721*J554*G554+VLOOKUP(B554,Summary!$A$32:$B$37,2,0)*I554</f>
        <v>1.8416754846973662E-2</v>
      </c>
    </row>
    <row r="555" spans="1:12">
      <c r="A555" s="5" t="s">
        <v>616</v>
      </c>
      <c r="B555" s="5" t="s">
        <v>187</v>
      </c>
      <c r="C555" s="11">
        <v>2110</v>
      </c>
      <c r="D555" s="5" t="str">
        <f t="shared" si="32"/>
        <v>Improved Pastures</v>
      </c>
      <c r="E555" s="11" t="s">
        <v>593</v>
      </c>
      <c r="F555" s="12">
        <f t="shared" si="33"/>
        <v>2.0141173930848577</v>
      </c>
      <c r="G555" s="13">
        <f t="shared" si="34"/>
        <v>0.28687396829592665</v>
      </c>
      <c r="H555" s="13">
        <f>HLOOKUP(E555,ROCs!$B$1:$I$17,MATCH(VLOOKUP(C555,HROC,2,0),ROCs!$A$2:$A$17,0)+1,0)</f>
        <v>0.31492922148662977</v>
      </c>
      <c r="I555" s="24">
        <v>11274.66361</v>
      </c>
      <c r="J555" s="24">
        <f>VLOOKUP(B555,Summary!$A$32:$C$37,3,0)*H555*I555/12+VLOOKUP(B555,Summary!$A$32:$D$37,4,0)*I555</f>
        <v>14765.081629810387</v>
      </c>
      <c r="K555" s="6">
        <f t="shared" si="35"/>
        <v>80918.751608620121</v>
      </c>
      <c r="L555" s="27">
        <f>2.721*J555*G555+VLOOKUP(B555,Summary!$A$32:$B$37,2,0)*I555</f>
        <v>20545.408735259945</v>
      </c>
    </row>
    <row r="556" spans="1:12">
      <c r="A556" s="5" t="s">
        <v>616</v>
      </c>
      <c r="B556" s="5" t="s">
        <v>187</v>
      </c>
      <c r="C556" s="11">
        <v>2120</v>
      </c>
      <c r="D556" s="5" t="str">
        <f t="shared" si="32"/>
        <v>Unimproved Pastures</v>
      </c>
      <c r="E556" s="11" t="s">
        <v>593</v>
      </c>
      <c r="F556" s="12">
        <f t="shared" si="33"/>
        <v>1.022089423356495</v>
      </c>
      <c r="G556" s="13">
        <f t="shared" si="34"/>
        <v>0.19559588747449544</v>
      </c>
      <c r="H556" s="13">
        <f>HLOOKUP(E556,ROCs!$B$1:$I$17,MATCH(VLOOKUP(C556,HROC,2,0),ROCs!$A$2:$A$17,0)+1,0)</f>
        <v>0.26229721460804234</v>
      </c>
      <c r="I556" s="24">
        <v>254.811747</v>
      </c>
      <c r="J556" s="24">
        <f>VLOOKUP(B556,Summary!$A$32:$C$37,3,0)*H556*I556/12+VLOOKUP(B556,Summary!$A$32:$D$37,4,0)*I556</f>
        <v>277.92807776889236</v>
      </c>
      <c r="K556" s="6">
        <f t="shared" si="35"/>
        <v>772.94725592531211</v>
      </c>
      <c r="L556" s="27">
        <f>2.721*J556*G556+VLOOKUP(B556,Summary!$A$32:$B$37,2,0)*I556</f>
        <v>351.77384377226133</v>
      </c>
    </row>
    <row r="557" spans="1:12">
      <c r="A557" s="5" t="s">
        <v>616</v>
      </c>
      <c r="B557" s="5" t="s">
        <v>187</v>
      </c>
      <c r="C557" s="11">
        <v>2130</v>
      </c>
      <c r="D557" s="5" t="str">
        <f t="shared" si="32"/>
        <v>Woodland Pastures</v>
      </c>
      <c r="E557" s="11" t="s">
        <v>593</v>
      </c>
      <c r="F557" s="12">
        <f t="shared" si="33"/>
        <v>1.022089423356495</v>
      </c>
      <c r="G557" s="13">
        <f t="shared" si="34"/>
        <v>0.19559588747449544</v>
      </c>
      <c r="H557" s="13">
        <f>HLOOKUP(E557,ROCs!$B$1:$I$17,MATCH(VLOOKUP(C557,HROC,2,0),ROCs!$A$2:$A$17,0)+1,0)</f>
        <v>0.26229721460804234</v>
      </c>
      <c r="I557" s="24">
        <v>674.72480499999995</v>
      </c>
      <c r="J557" s="24">
        <f>VLOOKUP(B557,Summary!$A$32:$C$37,3,0)*H557*I557/12+VLOOKUP(B557,Summary!$A$32:$D$37,4,0)*I557</f>
        <v>735.93533376873995</v>
      </c>
      <c r="K557" s="6">
        <f t="shared" si="35"/>
        <v>2046.7136726215815</v>
      </c>
      <c r="L557" s="27">
        <f>2.721*J557*G557+VLOOKUP(B557,Summary!$A$32:$B$37,2,0)*I557</f>
        <v>931.47408209300283</v>
      </c>
    </row>
    <row r="558" spans="1:12">
      <c r="A558" s="5" t="s">
        <v>616</v>
      </c>
      <c r="B558" s="5" t="s">
        <v>187</v>
      </c>
      <c r="C558" s="11">
        <v>2210</v>
      </c>
      <c r="D558" s="5" t="str">
        <f t="shared" si="32"/>
        <v>Citrus Groves</v>
      </c>
      <c r="E558" s="11" t="s">
        <v>593</v>
      </c>
      <c r="F558" s="12">
        <f t="shared" si="33"/>
        <v>1.3467531225403229</v>
      </c>
      <c r="G558" s="13">
        <f t="shared" si="34"/>
        <v>0.27383424246429361</v>
      </c>
      <c r="H558" s="13">
        <f>HLOOKUP(E558,ROCs!$B$1:$I$17,MATCH(VLOOKUP(C558,HROC,2,0),ROCs!$A$2:$A$17,0)+1,0)</f>
        <v>0.31492922148662977</v>
      </c>
      <c r="I558" s="24">
        <v>1682.8383719999999</v>
      </c>
      <c r="J558" s="24">
        <f>VLOOKUP(B558,Summary!$A$32:$C$37,3,0)*H558*I558/12+VLOOKUP(B558,Summary!$A$32:$D$37,4,0)*I558</f>
        <v>2203.8126184375992</v>
      </c>
      <c r="K558" s="6">
        <f t="shared" si="35"/>
        <v>8075.9049405442929</v>
      </c>
      <c r="L558" s="27">
        <f>2.721*J558*G558+VLOOKUP(B558,Summary!$A$32:$B$37,2,0)*I558</f>
        <v>2988.3813730788238</v>
      </c>
    </row>
    <row r="559" spans="1:12">
      <c r="A559" s="5" t="s">
        <v>616</v>
      </c>
      <c r="B559" s="5" t="s">
        <v>187</v>
      </c>
      <c r="C559" s="11">
        <v>3200</v>
      </c>
      <c r="D559" s="5" t="str">
        <f t="shared" si="32"/>
        <v>Shrub and Brushland</v>
      </c>
      <c r="E559" s="11" t="s">
        <v>593</v>
      </c>
      <c r="F559" s="12">
        <f t="shared" si="33"/>
        <v>0.69141343344704065</v>
      </c>
      <c r="G559" s="13">
        <f t="shared" si="34"/>
        <v>3.5859246036990831E-2</v>
      </c>
      <c r="H559" s="13">
        <f>HLOOKUP(E559,ROCs!$B$1:$I$17,MATCH(VLOOKUP(C559,HROC,2,0),ROCs!$A$2:$A$17,0)+1,0)</f>
        <v>0.26229721460804234</v>
      </c>
      <c r="I559" s="24">
        <v>29.978072000000001</v>
      </c>
      <c r="J559" s="24">
        <f>VLOOKUP(B559,Summary!$A$32:$C$37,3,0)*H559*I559/12+VLOOKUP(B559,Summary!$A$32:$D$37,4,0)*I559</f>
        <v>32.697660230622944</v>
      </c>
      <c r="K559" s="6">
        <f t="shared" si="35"/>
        <v>61.515283751537908</v>
      </c>
      <c r="L559" s="27">
        <f>2.721*J559*G559+VLOOKUP(B559,Summary!$A$32:$B$37,2,0)*I559</f>
        <v>27.173638735285401</v>
      </c>
    </row>
    <row r="560" spans="1:12">
      <c r="A560" s="5" t="s">
        <v>616</v>
      </c>
      <c r="B560" s="5" t="s">
        <v>187</v>
      </c>
      <c r="C560" s="11">
        <v>3210</v>
      </c>
      <c r="D560" s="5" t="str">
        <f t="shared" si="32"/>
        <v>Palmetto Prairies</v>
      </c>
      <c r="E560" s="11" t="s">
        <v>593</v>
      </c>
      <c r="F560" s="12">
        <f t="shared" si="33"/>
        <v>0.69141343344704065</v>
      </c>
      <c r="G560" s="13">
        <f t="shared" si="34"/>
        <v>3.5859246036990831E-2</v>
      </c>
      <c r="H560" s="13">
        <f>HLOOKUP(E560,ROCs!$B$1:$I$17,MATCH(VLOOKUP(C560,HROC,2,0),ROCs!$A$2:$A$17,0)+1,0)</f>
        <v>0.26229721460804234</v>
      </c>
      <c r="I560" s="24">
        <v>5.6870000000000002E-3</v>
      </c>
      <c r="J560" s="24">
        <f>VLOOKUP(B560,Summary!$A$32:$C$37,3,0)*H560*I560/12+VLOOKUP(B560,Summary!$A$32:$D$37,4,0)*I560</f>
        <v>6.2029203789874367E-3</v>
      </c>
      <c r="K560" s="6">
        <f t="shared" si="35"/>
        <v>1.1669777118921991E-2</v>
      </c>
      <c r="L560" s="27">
        <f>2.721*J560*G560+VLOOKUP(B560,Summary!$A$32:$B$37,2,0)*I560</f>
        <v>5.1549840659388651E-3</v>
      </c>
    </row>
    <row r="561" spans="1:12">
      <c r="A561" s="5" t="s">
        <v>616</v>
      </c>
      <c r="B561" s="5" t="s">
        <v>187</v>
      </c>
      <c r="C561" s="11">
        <v>3300</v>
      </c>
      <c r="D561" s="5" t="str">
        <f t="shared" si="32"/>
        <v>Mixed Rangeland</v>
      </c>
      <c r="E561" s="11" t="s">
        <v>593</v>
      </c>
      <c r="F561" s="12">
        <f t="shared" si="33"/>
        <v>0.69141343344704065</v>
      </c>
      <c r="G561" s="13">
        <f t="shared" si="34"/>
        <v>3.5859246036990831E-2</v>
      </c>
      <c r="H561" s="13">
        <f>HLOOKUP(E561,ROCs!$B$1:$I$17,MATCH(VLOOKUP(C561,HROC,2,0),ROCs!$A$2:$A$17,0)+1,0)</f>
        <v>0.26229721460804234</v>
      </c>
      <c r="I561" s="24">
        <v>3.8249999999999998E-3</v>
      </c>
      <c r="J561" s="24">
        <f>VLOOKUP(B561,Summary!$A$32:$C$37,3,0)*H561*I561/12+VLOOKUP(B561,Summary!$A$32:$D$37,4,0)*I561</f>
        <v>4.1720011341000434E-3</v>
      </c>
      <c r="K561" s="6">
        <f t="shared" si="35"/>
        <v>7.848935727075193E-3</v>
      </c>
      <c r="L561" s="27">
        <f>2.721*J561*G561+VLOOKUP(B561,Summary!$A$32:$B$37,2,0)*I561</f>
        <v>3.4671732112214102E-3</v>
      </c>
    </row>
    <row r="562" spans="1:12">
      <c r="A562" s="5" t="s">
        <v>616</v>
      </c>
      <c r="B562" s="5" t="s">
        <v>187</v>
      </c>
      <c r="C562" s="11">
        <v>4200</v>
      </c>
      <c r="D562" s="5" t="str">
        <f t="shared" si="32"/>
        <v>Upland Hardwood Forests</v>
      </c>
      <c r="E562" s="11" t="s">
        <v>593</v>
      </c>
      <c r="F562" s="12">
        <f t="shared" si="33"/>
        <v>0.69141343344704065</v>
      </c>
      <c r="G562" s="13">
        <f t="shared" si="34"/>
        <v>3.5859246036990831E-2</v>
      </c>
      <c r="H562" s="13">
        <f>HLOOKUP(E562,ROCs!$B$1:$I$17,MATCH(VLOOKUP(C562,HROC,2,0),ROCs!$A$2:$A$17,0)+1,0)</f>
        <v>0.26229721460804234</v>
      </c>
      <c r="I562" s="24">
        <v>194.99247800000001</v>
      </c>
      <c r="J562" s="24">
        <f>VLOOKUP(B562,Summary!$A$32:$C$37,3,0)*H562*I562/12+VLOOKUP(B562,Summary!$A$32:$D$37,4,0)*I562</f>
        <v>212.68204950509224</v>
      </c>
      <c r="K562" s="6">
        <f t="shared" si="35"/>
        <v>400.12638616604539</v>
      </c>
      <c r="L562" s="27">
        <f>2.721*J562*G562+VLOOKUP(B562,Summary!$A$32:$B$37,2,0)*I562</f>
        <v>176.7510316630798</v>
      </c>
    </row>
    <row r="563" spans="1:12">
      <c r="A563" s="5" t="s">
        <v>616</v>
      </c>
      <c r="B563" s="5" t="s">
        <v>187</v>
      </c>
      <c r="C563" s="11">
        <v>4220</v>
      </c>
      <c r="D563" s="5" t="str">
        <f t="shared" si="32"/>
        <v>Brazilian Pepper</v>
      </c>
      <c r="E563" s="11" t="s">
        <v>593</v>
      </c>
      <c r="F563" s="12">
        <f t="shared" si="33"/>
        <v>0.69141343344704065</v>
      </c>
      <c r="G563" s="13">
        <f t="shared" si="34"/>
        <v>3.5859246036990831E-2</v>
      </c>
      <c r="H563" s="13">
        <f>HLOOKUP(E563,ROCs!$B$1:$I$17,MATCH(VLOOKUP(C563,HROC,2,0),ROCs!$A$2:$A$17,0)+1,0)</f>
        <v>0.26229721460804234</v>
      </c>
      <c r="I563" s="24">
        <v>20.782664</v>
      </c>
      <c r="J563" s="24">
        <f>VLOOKUP(B563,Summary!$A$32:$C$37,3,0)*H563*I563/12+VLOOKUP(B563,Summary!$A$32:$D$37,4,0)*I563</f>
        <v>22.668051706567358</v>
      </c>
      <c r="K563" s="6">
        <f t="shared" si="35"/>
        <v>42.646220646640373</v>
      </c>
      <c r="L563" s="27">
        <f>2.721*J563*G563+VLOOKUP(B563,Summary!$A$32:$B$37,2,0)*I563</f>
        <v>18.838456438853754</v>
      </c>
    </row>
    <row r="564" spans="1:12">
      <c r="A564" s="5" t="s">
        <v>616</v>
      </c>
      <c r="B564" s="5" t="s">
        <v>187</v>
      </c>
      <c r="C564" s="11">
        <v>5250</v>
      </c>
      <c r="D564" s="5" t="str">
        <f t="shared" si="32"/>
        <v>Marshy Lakes</v>
      </c>
      <c r="E564" s="11" t="s">
        <v>593</v>
      </c>
      <c r="F564" s="12">
        <f t="shared" si="33"/>
        <v>0.50503242095262102</v>
      </c>
      <c r="G564" s="13">
        <f t="shared" si="34"/>
        <v>6.8458560616073402E-2</v>
      </c>
      <c r="H564" s="13">
        <f>HLOOKUP(E564,ROCs!$B$1:$I$17,MATCH(VLOOKUP(C564,HROC,2,0),ROCs!$A$2:$A$17,0)+1,0)</f>
        <v>5.2632006878587441E-2</v>
      </c>
      <c r="I564" s="24">
        <v>157.68395599999999</v>
      </c>
      <c r="J564" s="24">
        <f>VLOOKUP(B564,Summary!$A$32:$C$37,3,0)*H564*I564/12+VLOOKUP(B564,Summary!$A$32:$D$37,4,0)*I564</f>
        <v>34.510935878005036</v>
      </c>
      <c r="K564" s="6">
        <f t="shared" si="35"/>
        <v>47.424694010097788</v>
      </c>
      <c r="L564" s="27">
        <f>2.721*J564*G564+VLOOKUP(B564,Summary!$A$32:$B$37,2,0)*I564</f>
        <v>132.57977603783519</v>
      </c>
    </row>
    <row r="565" spans="1:12">
      <c r="A565" s="5" t="s">
        <v>616</v>
      </c>
      <c r="B565" s="5" t="s">
        <v>187</v>
      </c>
      <c r="C565" s="11">
        <v>5300</v>
      </c>
      <c r="D565" s="5" t="str">
        <f t="shared" si="32"/>
        <v>Reservoirs</v>
      </c>
      <c r="E565" s="11" t="s">
        <v>593</v>
      </c>
      <c r="F565" s="12">
        <f t="shared" si="33"/>
        <v>0.50503242095262102</v>
      </c>
      <c r="G565" s="13">
        <f t="shared" si="34"/>
        <v>6.8458560616073402E-2</v>
      </c>
      <c r="H565" s="13">
        <f>HLOOKUP(E565,ROCs!$B$1:$I$17,MATCH(VLOOKUP(C565,HROC,2,0),ROCs!$A$2:$A$17,0)+1,0)</f>
        <v>5.2632006878587441E-2</v>
      </c>
      <c r="I565" s="24">
        <v>2.5206400000000002</v>
      </c>
      <c r="J565" s="24">
        <f>VLOOKUP(B565,Summary!$A$32:$C$37,3,0)*H565*I565/12+VLOOKUP(B565,Summary!$A$32:$D$37,4,0)*I565</f>
        <v>0.55167087139502402</v>
      </c>
      <c r="K565" s="6">
        <f t="shared" si="35"/>
        <v>0.7581023697148549</v>
      </c>
      <c r="L565" s="27">
        <f>2.721*J565*G565+VLOOKUP(B565,Summary!$A$32:$B$37,2,0)*I565</f>
        <v>2.1193398183896965</v>
      </c>
    </row>
    <row r="566" spans="1:12">
      <c r="A566" s="5" t="s">
        <v>616</v>
      </c>
      <c r="B566" s="5" t="s">
        <v>187</v>
      </c>
      <c r="C566" s="11">
        <v>6110</v>
      </c>
      <c r="D566" s="5" t="str">
        <f t="shared" si="32"/>
        <v>Bay Swamps</v>
      </c>
      <c r="E566" s="11" t="s">
        <v>593</v>
      </c>
      <c r="F566" s="12">
        <f t="shared" si="33"/>
        <v>0.60724136328827061</v>
      </c>
      <c r="G566" s="13">
        <f t="shared" si="34"/>
        <v>3.2599314579082571E-2</v>
      </c>
      <c r="H566" s="13">
        <f>HLOOKUP(E566,ROCs!$B$1:$I$17,MATCH(VLOOKUP(C566,HROC,2,0),ROCs!$A$2:$A$17,0)+1,0)</f>
        <v>2.5884593546846281E-2</v>
      </c>
      <c r="I566" s="24">
        <v>13.382289999999999</v>
      </c>
      <c r="J566" s="24">
        <f>VLOOKUP(B566,Summary!$A$32:$C$37,3,0)*H566*I566/12+VLOOKUP(B566,Summary!$A$32:$D$37,4,0)*I566</f>
        <v>1.440426446255306</v>
      </c>
      <c r="K566" s="6">
        <f t="shared" si="35"/>
        <v>2.3800220180372391</v>
      </c>
      <c r="L566" s="27">
        <f>2.721*J566*G566+VLOOKUP(B566,Summary!$A$32:$B$37,2,0)*I566</f>
        <v>10.833946413470356</v>
      </c>
    </row>
    <row r="567" spans="1:12">
      <c r="A567" s="5" t="s">
        <v>616</v>
      </c>
      <c r="B567" s="5" t="s">
        <v>187</v>
      </c>
      <c r="C567" s="11">
        <v>6170</v>
      </c>
      <c r="D567" s="5" t="str">
        <f t="shared" si="32"/>
        <v>Mixed Wetland Hardwoods</v>
      </c>
      <c r="E567" s="11" t="s">
        <v>593</v>
      </c>
      <c r="F567" s="12">
        <f t="shared" si="33"/>
        <v>0.60724136328827061</v>
      </c>
      <c r="G567" s="13">
        <f t="shared" si="34"/>
        <v>3.2599314579082571E-2</v>
      </c>
      <c r="H567" s="13">
        <f>HLOOKUP(E567,ROCs!$B$1:$I$17,MATCH(VLOOKUP(C567,HROC,2,0),ROCs!$A$2:$A$17,0)+1,0)</f>
        <v>2.5884593546846281E-2</v>
      </c>
      <c r="I567" s="24">
        <v>108.418362</v>
      </c>
      <c r="J567" s="24">
        <f>VLOOKUP(B567,Summary!$A$32:$C$37,3,0)*H567*I567/12+VLOOKUP(B567,Summary!$A$32:$D$37,4,0)*I567</f>
        <v>11.669802095491976</v>
      </c>
      <c r="K567" s="6">
        <f t="shared" si="35"/>
        <v>19.282057758390522</v>
      </c>
      <c r="L567" s="27">
        <f>2.721*J567*G567+VLOOKUP(B567,Summary!$A$32:$B$37,2,0)*I567</f>
        <v>87.772625174333442</v>
      </c>
    </row>
    <row r="568" spans="1:12">
      <c r="A568" s="5" t="s">
        <v>616</v>
      </c>
      <c r="B568" s="5" t="s">
        <v>187</v>
      </c>
      <c r="C568" s="11">
        <v>6172</v>
      </c>
      <c r="D568" s="5" t="str">
        <f t="shared" si="32"/>
        <v>Mixed Shrubs</v>
      </c>
      <c r="E568" s="11" t="s">
        <v>593</v>
      </c>
      <c r="F568" s="12">
        <f t="shared" si="33"/>
        <v>0.60724136328827061</v>
      </c>
      <c r="G568" s="13">
        <f t="shared" si="34"/>
        <v>3.2599314579082571E-2</v>
      </c>
      <c r="H568" s="13">
        <f>HLOOKUP(E568,ROCs!$B$1:$I$17,MATCH(VLOOKUP(C568,HROC,2,0),ROCs!$A$2:$A$17,0)+1,0)</f>
        <v>2.5884593546846281E-2</v>
      </c>
      <c r="I568" s="24">
        <v>585.78550600000005</v>
      </c>
      <c r="J568" s="24">
        <f>VLOOKUP(B568,Summary!$A$32:$C$37,3,0)*H568*I568/12+VLOOKUP(B568,Summary!$A$32:$D$37,4,0)*I568</f>
        <v>63.052058704111651</v>
      </c>
      <c r="K568" s="6">
        <f t="shared" si="35"/>
        <v>104.1811530109634</v>
      </c>
      <c r="L568" s="27">
        <f>2.721*J568*G568+VLOOKUP(B568,Summary!$A$32:$B$37,2,0)*I568</f>
        <v>474.23638120169397</v>
      </c>
    </row>
    <row r="569" spans="1:12">
      <c r="A569" s="5" t="s">
        <v>616</v>
      </c>
      <c r="B569" s="5" t="s">
        <v>187</v>
      </c>
      <c r="C569" s="11">
        <v>6210</v>
      </c>
      <c r="D569" s="5" t="str">
        <f t="shared" si="32"/>
        <v>Cypress</v>
      </c>
      <c r="E569" s="11" t="s">
        <v>593</v>
      </c>
      <c r="F569" s="12">
        <f t="shared" si="33"/>
        <v>0.60724136328827061</v>
      </c>
      <c r="G569" s="13">
        <f t="shared" si="34"/>
        <v>3.2599314579082571E-2</v>
      </c>
      <c r="H569" s="13">
        <f>HLOOKUP(E569,ROCs!$B$1:$I$17,MATCH(VLOOKUP(C569,HROC,2,0),ROCs!$A$2:$A$17,0)+1,0)</f>
        <v>2.5884593546846281E-2</v>
      </c>
      <c r="I569" s="24">
        <v>0.40740199999999999</v>
      </c>
      <c r="J569" s="24">
        <f>VLOOKUP(B569,Summary!$A$32:$C$37,3,0)*H569*I569/12+VLOOKUP(B569,Summary!$A$32:$D$37,4,0)*I569</f>
        <v>4.3851434624216347E-2</v>
      </c>
      <c r="K569" s="6">
        <f t="shared" si="35"/>
        <v>7.2455889850870606E-2</v>
      </c>
      <c r="L569" s="27">
        <f>2.721*J569*G569+VLOOKUP(B569,Summary!$A$32:$B$37,2,0)*I569</f>
        <v>0.32982183443496216</v>
      </c>
    </row>
    <row r="570" spans="1:12">
      <c r="A570" s="5" t="s">
        <v>616</v>
      </c>
      <c r="B570" s="5" t="s">
        <v>187</v>
      </c>
      <c r="C570" s="11">
        <v>6300</v>
      </c>
      <c r="D570" s="5" t="str">
        <f t="shared" si="32"/>
        <v>Wetland Forested Mixed</v>
      </c>
      <c r="E570" s="11" t="s">
        <v>593</v>
      </c>
      <c r="F570" s="12">
        <f t="shared" si="33"/>
        <v>0.60724136328827061</v>
      </c>
      <c r="G570" s="13">
        <f t="shared" si="34"/>
        <v>3.2599314579082571E-2</v>
      </c>
      <c r="H570" s="13">
        <f>HLOOKUP(E570,ROCs!$B$1:$I$17,MATCH(VLOOKUP(C570,HROC,2,0),ROCs!$A$2:$A$17,0)+1,0)</f>
        <v>2.5884593546846281E-2</v>
      </c>
      <c r="I570" s="24">
        <v>44.863211999999997</v>
      </c>
      <c r="J570" s="24">
        <f>VLOOKUP(B570,Summary!$A$32:$C$37,3,0)*H570*I570/12+VLOOKUP(B570,Summary!$A$32:$D$37,4,0)*I570</f>
        <v>4.8289311492097688</v>
      </c>
      <c r="K570" s="6">
        <f t="shared" si="35"/>
        <v>7.9788610439523033</v>
      </c>
      <c r="L570" s="27">
        <f>2.721*J570*G570+VLOOKUP(B570,Summary!$A$32:$B$37,2,0)*I570</f>
        <v>36.320064409317098</v>
      </c>
    </row>
    <row r="571" spans="1:12">
      <c r="A571" s="5" t="s">
        <v>616</v>
      </c>
      <c r="B571" s="5" t="s">
        <v>187</v>
      </c>
      <c r="C571" s="11">
        <v>6410</v>
      </c>
      <c r="D571" s="5" t="str">
        <f t="shared" si="32"/>
        <v>Freshwater Marshes</v>
      </c>
      <c r="E571" s="11" t="s">
        <v>593</v>
      </c>
      <c r="F571" s="12">
        <f t="shared" si="33"/>
        <v>0.60724136328827061</v>
      </c>
      <c r="G571" s="13">
        <f t="shared" si="34"/>
        <v>3.2599314579082571E-2</v>
      </c>
      <c r="H571" s="13">
        <f>HLOOKUP(E571,ROCs!$B$1:$I$17,MATCH(VLOOKUP(C571,HROC,2,0),ROCs!$A$2:$A$17,0)+1,0)</f>
        <v>2.5884593546846281E-2</v>
      </c>
      <c r="I571" s="24">
        <v>1932.2781199999999</v>
      </c>
      <c r="J571" s="24">
        <f>VLOOKUP(B571,Summary!$A$32:$C$37,3,0)*H571*I571/12+VLOOKUP(B571,Summary!$A$32:$D$37,4,0)*I571</f>
        <v>207.98417203397057</v>
      </c>
      <c r="K571" s="6">
        <f t="shared" si="35"/>
        <v>343.65302728991838</v>
      </c>
      <c r="L571" s="27">
        <f>2.721*J571*G571+VLOOKUP(B571,Summary!$A$32:$B$37,2,0)*I571</f>
        <v>1564.3210248770008</v>
      </c>
    </row>
    <row r="572" spans="1:12">
      <c r="A572" s="5" t="s">
        <v>616</v>
      </c>
      <c r="B572" s="5" t="s">
        <v>187</v>
      </c>
      <c r="C572" s="11">
        <v>6430</v>
      </c>
      <c r="D572" s="5" t="str">
        <f t="shared" si="32"/>
        <v>Wet Prairies</v>
      </c>
      <c r="E572" s="11" t="s">
        <v>593</v>
      </c>
      <c r="F572" s="12">
        <f t="shared" si="33"/>
        <v>0.60724136328827061</v>
      </c>
      <c r="G572" s="13">
        <f t="shared" si="34"/>
        <v>3.2599314579082571E-2</v>
      </c>
      <c r="H572" s="13">
        <f>HLOOKUP(E572,ROCs!$B$1:$I$17,MATCH(VLOOKUP(C572,HROC,2,0),ROCs!$A$2:$A$17,0)+1,0)</f>
        <v>2.5884593546846281E-2</v>
      </c>
      <c r="I572" s="24">
        <v>473.75619799999998</v>
      </c>
      <c r="J572" s="24">
        <f>VLOOKUP(B572,Summary!$A$32:$C$37,3,0)*H572*I572/12+VLOOKUP(B572,Summary!$A$32:$D$37,4,0)*I572</f>
        <v>50.993586051159042</v>
      </c>
      <c r="K572" s="6">
        <f t="shared" si="35"/>
        <v>84.256893433157543</v>
      </c>
      <c r="L572" s="27">
        <f>2.721*J572*G572+VLOOKUP(B572,Summary!$A$32:$B$37,2,0)*I572</f>
        <v>383.54043008942796</v>
      </c>
    </row>
    <row r="573" spans="1:12">
      <c r="A573" s="5" t="s">
        <v>616</v>
      </c>
      <c r="B573" s="5" t="s">
        <v>187</v>
      </c>
      <c r="C573" s="11">
        <v>6440</v>
      </c>
      <c r="D573" s="5" t="str">
        <f t="shared" si="32"/>
        <v>Emergent Aquatic Vegetation</v>
      </c>
      <c r="E573" s="11" t="s">
        <v>593</v>
      </c>
      <c r="F573" s="12">
        <f t="shared" si="33"/>
        <v>0.60724136328827061</v>
      </c>
      <c r="G573" s="13">
        <f t="shared" si="34"/>
        <v>3.2599314579082571E-2</v>
      </c>
      <c r="H573" s="13">
        <f>HLOOKUP(E573,ROCs!$B$1:$I$17,MATCH(VLOOKUP(C573,HROC,2,0),ROCs!$A$2:$A$17,0)+1,0)</f>
        <v>2.5884593546846281E-2</v>
      </c>
      <c r="I573" s="24">
        <v>3.5196529999999999</v>
      </c>
      <c r="J573" s="24">
        <f>VLOOKUP(B573,Summary!$A$32:$C$37,3,0)*H573*I573/12+VLOOKUP(B573,Summary!$A$32:$D$37,4,0)*I573</f>
        <v>0.37884407398448444</v>
      </c>
      <c r="K573" s="6">
        <f t="shared" si="35"/>
        <v>0.6259654839232166</v>
      </c>
      <c r="L573" s="27">
        <f>2.721*J573*G573+VLOOKUP(B573,Summary!$A$32:$B$37,2,0)*I573</f>
        <v>2.8494175508085817</v>
      </c>
    </row>
    <row r="574" spans="1:12">
      <c r="A574" s="5" t="s">
        <v>616</v>
      </c>
      <c r="B574" s="5" t="s">
        <v>187</v>
      </c>
      <c r="C574" s="11">
        <v>7430</v>
      </c>
      <c r="D574" s="5" t="str">
        <f t="shared" si="32"/>
        <v>Spoil Areas</v>
      </c>
      <c r="E574" s="11" t="s">
        <v>593</v>
      </c>
      <c r="F574" s="12">
        <f t="shared" si="33"/>
        <v>0.70945030562392009</v>
      </c>
      <c r="G574" s="13">
        <f t="shared" si="34"/>
        <v>9.7797943737247719E-2</v>
      </c>
      <c r="H574" s="13">
        <f>HLOOKUP(E574,ROCs!$B$1:$I$17,MATCH(VLOOKUP(C574,HROC,2,0),ROCs!$A$2:$A$17,0)+1,0)</f>
        <v>0.26229721460804234</v>
      </c>
      <c r="I574" s="24">
        <v>1.3184610000000001</v>
      </c>
      <c r="J574" s="24">
        <f>VLOOKUP(B574,Summary!$A$32:$C$37,3,0)*H574*I574/12+VLOOKUP(B574,Summary!$A$32:$D$37,4,0)*I574</f>
        <v>1.4380707940566477</v>
      </c>
      <c r="K574" s="6">
        <f t="shared" si="35"/>
        <v>2.7760723988026688</v>
      </c>
      <c r="L574" s="27">
        <f>2.721*J574*G574+VLOOKUP(B574,Summary!$A$32:$B$37,2,0)*I574</f>
        <v>1.4374851932489741</v>
      </c>
    </row>
    <row r="575" spans="1:12">
      <c r="A575" s="5" t="s">
        <v>616</v>
      </c>
      <c r="B575" s="5" t="s">
        <v>187</v>
      </c>
      <c r="C575" s="11">
        <v>8320</v>
      </c>
      <c r="D575" s="5" t="str">
        <f t="shared" si="32"/>
        <v>Electrical Power Transmission Lines</v>
      </c>
      <c r="E575" s="11" t="s">
        <v>593</v>
      </c>
      <c r="F575" s="12">
        <f t="shared" si="33"/>
        <v>0.70945030562392009</v>
      </c>
      <c r="G575" s="13">
        <f t="shared" si="34"/>
        <v>0.1167055461931156</v>
      </c>
      <c r="H575" s="13">
        <f>HLOOKUP(E575,ROCs!$B$1:$I$17,MATCH(VLOOKUP(C575,HROC,2,0),ROCs!$A$2:$A$17,0)+1,0)</f>
        <v>0.26229721460804234</v>
      </c>
      <c r="I575" s="24">
        <v>0.40090199999999998</v>
      </c>
      <c r="J575" s="24">
        <f>VLOOKUP(B575,Summary!$A$32:$C$37,3,0)*H575*I575/12+VLOOKUP(B575,Summary!$A$32:$D$37,4,0)*I575</f>
        <v>0.43727152906221584</v>
      </c>
      <c r="K575" s="6">
        <f t="shared" si="35"/>
        <v>0.84411520463994572</v>
      </c>
      <c r="L575" s="27">
        <f>2.721*J575*G575+VLOOKUP(B575,Summary!$A$32:$B$37,2,0)*I575</f>
        <v>0.45959003122698006</v>
      </c>
    </row>
    <row r="576" spans="1:12">
      <c r="A576" s="5" t="s">
        <v>616</v>
      </c>
      <c r="B576" s="5" t="s">
        <v>187</v>
      </c>
      <c r="C576" s="11">
        <v>2110</v>
      </c>
      <c r="D576" s="5" t="str">
        <f t="shared" si="32"/>
        <v>Improved Pastures</v>
      </c>
      <c r="E576" s="11" t="s">
        <v>2</v>
      </c>
      <c r="F576" s="12">
        <f t="shared" si="33"/>
        <v>2.0141173930848577</v>
      </c>
      <c r="G576" s="13">
        <f t="shared" si="34"/>
        <v>0.28687396829592665</v>
      </c>
      <c r="H576" s="13">
        <f>HLOOKUP(E576,ROCs!$B$1:$I$17,MATCH(VLOOKUP(C576,HROC,2,0),ROCs!$A$2:$A$17,0)+1,0)</f>
        <v>0.31492922148662977</v>
      </c>
      <c r="I576" s="24">
        <v>278.13322499999998</v>
      </c>
      <c r="J576" s="24">
        <f>VLOOKUP(B576,Summary!$A$32:$C$37,3,0)*H576*I576/12+VLOOKUP(B576,Summary!$A$32:$D$37,4,0)*I576</f>
        <v>364.23789774490825</v>
      </c>
      <c r="K576" s="6">
        <f t="shared" si="35"/>
        <v>1996.1742652718881</v>
      </c>
      <c r="L576" s="27">
        <f>2.721*J576*G576+VLOOKUP(B576,Summary!$A$32:$B$37,2,0)*I576</f>
        <v>506.83204290127986</v>
      </c>
    </row>
    <row r="577" spans="1:12">
      <c r="A577" s="5" t="s">
        <v>616</v>
      </c>
      <c r="B577" s="5" t="s">
        <v>187</v>
      </c>
      <c r="C577" s="11">
        <v>2120</v>
      </c>
      <c r="D577" s="5" t="str">
        <f t="shared" si="32"/>
        <v>Unimproved Pastures</v>
      </c>
      <c r="E577" s="11" t="s">
        <v>2</v>
      </c>
      <c r="F577" s="12">
        <f t="shared" si="33"/>
        <v>1.022089423356495</v>
      </c>
      <c r="G577" s="13">
        <f t="shared" si="34"/>
        <v>0.19559588747449544</v>
      </c>
      <c r="H577" s="13">
        <f>HLOOKUP(E577,ROCs!$B$1:$I$17,MATCH(VLOOKUP(C577,HROC,2,0),ROCs!$A$2:$A$17,0)+1,0)</f>
        <v>0.26229721460804234</v>
      </c>
      <c r="I577" s="24">
        <v>1.9853890000000001</v>
      </c>
      <c r="J577" s="24">
        <f>VLOOKUP(B577,Summary!$A$32:$C$37,3,0)*H577*I577/12+VLOOKUP(B577,Summary!$A$32:$D$37,4,0)*I577</f>
        <v>2.1655020025175822</v>
      </c>
      <c r="K577" s="6">
        <f t="shared" si="35"/>
        <v>6.0224891417360746</v>
      </c>
      <c r="L577" s="27">
        <f>2.721*J577*G577+VLOOKUP(B577,Summary!$A$32:$B$37,2,0)*I577</f>
        <v>2.7408780330412563</v>
      </c>
    </row>
    <row r="578" spans="1:12">
      <c r="A578" s="5" t="s">
        <v>616</v>
      </c>
      <c r="B578" s="5" t="s">
        <v>187</v>
      </c>
      <c r="C578" s="11">
        <v>2130</v>
      </c>
      <c r="D578" s="5" t="str">
        <f t="shared" ref="D578:D641" si="36">VLOOKUP(C578,FLUCCS,2,0)</f>
        <v>Woodland Pastures</v>
      </c>
      <c r="E578" s="11" t="s">
        <v>2</v>
      </c>
      <c r="F578" s="12">
        <f t="shared" ref="F578:F641" si="37">VLOOKUP(VLOOKUP(C578,HEMC,2,0),EMCN,2,0)</f>
        <v>1.022089423356495</v>
      </c>
      <c r="G578" s="13">
        <f t="shared" ref="G578:G641" si="38">VLOOKUP(VLOOKUP(C578,HEMC,2,0),EMCP,3,0)</f>
        <v>0.19559588747449544</v>
      </c>
      <c r="H578" s="13">
        <f>HLOOKUP(E578,ROCs!$B$1:$I$17,MATCH(VLOOKUP(C578,HROC,2,0),ROCs!$A$2:$A$17,0)+1,0)</f>
        <v>0.26229721460804234</v>
      </c>
      <c r="I578" s="24">
        <v>175.96586099999999</v>
      </c>
      <c r="J578" s="24">
        <f>VLOOKUP(B578,Summary!$A$32:$C$37,3,0)*H578*I578/12+VLOOKUP(B578,Summary!$A$32:$D$37,4,0)*I578</f>
        <v>191.92935206663807</v>
      </c>
      <c r="K578" s="6">
        <f t="shared" ref="K578:K641" si="39">2.721*J578*F578</f>
        <v>533.77574227959315</v>
      </c>
      <c r="L578" s="27">
        <f>2.721*J578*G578+VLOOKUP(B578,Summary!$A$32:$B$37,2,0)*I578</f>
        <v>242.92517132919093</v>
      </c>
    </row>
    <row r="579" spans="1:12">
      <c r="A579" s="5" t="s">
        <v>616</v>
      </c>
      <c r="B579" s="5" t="s">
        <v>187</v>
      </c>
      <c r="C579" s="11">
        <v>3200</v>
      </c>
      <c r="D579" s="5" t="str">
        <f t="shared" si="36"/>
        <v>Shrub and Brushland</v>
      </c>
      <c r="E579" s="11" t="s">
        <v>2</v>
      </c>
      <c r="F579" s="12">
        <f t="shared" si="37"/>
        <v>0.69141343344704065</v>
      </c>
      <c r="G579" s="13">
        <f t="shared" si="38"/>
        <v>3.5859246036990831E-2</v>
      </c>
      <c r="H579" s="13">
        <f>HLOOKUP(E579,ROCs!$B$1:$I$17,MATCH(VLOOKUP(C579,HROC,2,0),ROCs!$A$2:$A$17,0)+1,0)</f>
        <v>0.26229721460804234</v>
      </c>
      <c r="I579" s="24">
        <v>11.000553</v>
      </c>
      <c r="J579" s="24">
        <f>VLOOKUP(B579,Summary!$A$32:$C$37,3,0)*H579*I579/12+VLOOKUP(B579,Summary!$A$32:$D$37,4,0)*I579</f>
        <v>11.998514925941867</v>
      </c>
      <c r="K579" s="6">
        <f t="shared" si="39"/>
        <v>22.573237505695218</v>
      </c>
      <c r="L579" s="27">
        <f>2.721*J579*G579+VLOOKUP(B579,Summary!$A$32:$B$37,2,0)*I579</f>
        <v>9.9714569072474042</v>
      </c>
    </row>
    <row r="580" spans="1:12">
      <c r="A580" s="5" t="s">
        <v>616</v>
      </c>
      <c r="B580" s="5" t="s">
        <v>187</v>
      </c>
      <c r="C580" s="11">
        <v>4200</v>
      </c>
      <c r="D580" s="5" t="str">
        <f t="shared" si="36"/>
        <v>Upland Hardwood Forests</v>
      </c>
      <c r="E580" s="11" t="s">
        <v>2</v>
      </c>
      <c r="F580" s="12">
        <f t="shared" si="37"/>
        <v>0.69141343344704065</v>
      </c>
      <c r="G580" s="13">
        <f t="shared" si="38"/>
        <v>3.5859246036990831E-2</v>
      </c>
      <c r="H580" s="13">
        <f>HLOOKUP(E580,ROCs!$B$1:$I$17,MATCH(VLOOKUP(C580,HROC,2,0),ROCs!$A$2:$A$17,0)+1,0)</f>
        <v>0.26229721460804234</v>
      </c>
      <c r="I580" s="24">
        <v>153.87360100000001</v>
      </c>
      <c r="J580" s="24">
        <f>VLOOKUP(B580,Summary!$A$32:$C$37,3,0)*H580*I580/12+VLOOKUP(B580,Summary!$A$32:$D$37,4,0)*I580</f>
        <v>167.83289879217193</v>
      </c>
      <c r="K580" s="6">
        <f t="shared" si="39"/>
        <v>315.75006649480082</v>
      </c>
      <c r="L580" s="27">
        <f>2.721*J580*G580+VLOOKUP(B580,Summary!$A$32:$B$37,2,0)*I580</f>
        <v>139.47880452323454</v>
      </c>
    </row>
    <row r="581" spans="1:12">
      <c r="A581" s="5" t="s">
        <v>616</v>
      </c>
      <c r="B581" s="5" t="s">
        <v>187</v>
      </c>
      <c r="C581" s="11">
        <v>4220</v>
      </c>
      <c r="D581" s="5" t="str">
        <f t="shared" si="36"/>
        <v>Brazilian Pepper</v>
      </c>
      <c r="E581" s="11" t="s">
        <v>2</v>
      </c>
      <c r="F581" s="12">
        <f t="shared" si="37"/>
        <v>0.69141343344704065</v>
      </c>
      <c r="G581" s="13">
        <f t="shared" si="38"/>
        <v>3.5859246036990831E-2</v>
      </c>
      <c r="H581" s="13">
        <f>HLOOKUP(E581,ROCs!$B$1:$I$17,MATCH(VLOOKUP(C581,HROC,2,0),ROCs!$A$2:$A$17,0)+1,0)</f>
        <v>0.26229721460804234</v>
      </c>
      <c r="I581" s="24">
        <v>3.2338360000000002</v>
      </c>
      <c r="J581" s="24">
        <f>VLOOKUP(B581,Summary!$A$32:$C$37,3,0)*H581*I581/12+VLOOKUP(B581,Summary!$A$32:$D$37,4,0)*I581</f>
        <v>3.5272071789525619</v>
      </c>
      <c r="K581" s="6">
        <f t="shared" si="39"/>
        <v>6.6358616773599826</v>
      </c>
      <c r="L581" s="27">
        <f>2.721*J581*G581+VLOOKUP(B581,Summary!$A$32:$B$37,2,0)*I581</f>
        <v>2.9313123003093859</v>
      </c>
    </row>
    <row r="582" spans="1:12">
      <c r="A582" s="5" t="s">
        <v>616</v>
      </c>
      <c r="B582" s="5" t="s">
        <v>187</v>
      </c>
      <c r="C582" s="11">
        <v>6170</v>
      </c>
      <c r="D582" s="5" t="str">
        <f t="shared" si="36"/>
        <v>Mixed Wetland Hardwoods</v>
      </c>
      <c r="E582" s="11" t="s">
        <v>2</v>
      </c>
      <c r="F582" s="12">
        <f t="shared" si="37"/>
        <v>0.60724136328827061</v>
      </c>
      <c r="G582" s="13">
        <f t="shared" si="38"/>
        <v>3.2599314579082571E-2</v>
      </c>
      <c r="H582" s="13">
        <f>HLOOKUP(E582,ROCs!$B$1:$I$17,MATCH(VLOOKUP(C582,HROC,2,0),ROCs!$A$2:$A$17,0)+1,0)</f>
        <v>2.5884593546846281E-2</v>
      </c>
      <c r="I582" s="24">
        <v>8.2810500000000005</v>
      </c>
      <c r="J582" s="24">
        <f>VLOOKUP(B582,Summary!$A$32:$C$37,3,0)*H582*I582/12+VLOOKUP(B582,Summary!$A$32:$D$37,4,0)*I582</f>
        <v>0.89134545901803819</v>
      </c>
      <c r="K582" s="6">
        <f t="shared" si="39"/>
        <v>1.4727734440418851</v>
      </c>
      <c r="L582" s="27">
        <f>2.721*J582*G582+VLOOKUP(B582,Summary!$A$32:$B$37,2,0)*I582</f>
        <v>6.7041180505928875</v>
      </c>
    </row>
    <row r="583" spans="1:12">
      <c r="A583" s="5" t="s">
        <v>616</v>
      </c>
      <c r="B583" s="5" t="s">
        <v>187</v>
      </c>
      <c r="C583" s="11">
        <v>6172</v>
      </c>
      <c r="D583" s="5" t="str">
        <f t="shared" si="36"/>
        <v>Mixed Shrubs</v>
      </c>
      <c r="E583" s="11" t="s">
        <v>2</v>
      </c>
      <c r="F583" s="12">
        <f t="shared" si="37"/>
        <v>0.60724136328827061</v>
      </c>
      <c r="G583" s="13">
        <f t="shared" si="38"/>
        <v>3.2599314579082571E-2</v>
      </c>
      <c r="H583" s="13">
        <f>HLOOKUP(E583,ROCs!$B$1:$I$17,MATCH(VLOOKUP(C583,HROC,2,0),ROCs!$A$2:$A$17,0)+1,0)</f>
        <v>2.5884593546846281E-2</v>
      </c>
      <c r="I583" s="24">
        <v>19.508963999999999</v>
      </c>
      <c r="J583" s="24">
        <f>VLOOKUP(B583,Summary!$A$32:$C$37,3,0)*H583*I583/12+VLOOKUP(B583,Summary!$A$32:$D$37,4,0)*I583</f>
        <v>2.0998818352197341</v>
      </c>
      <c r="K583" s="6">
        <f t="shared" si="39"/>
        <v>3.4696426298560143</v>
      </c>
      <c r="L583" s="27">
        <f>2.721*J583*G583+VLOOKUP(B583,Summary!$A$32:$B$37,2,0)*I583</f>
        <v>15.793938896730101</v>
      </c>
    </row>
    <row r="584" spans="1:12">
      <c r="A584" s="5" t="s">
        <v>616</v>
      </c>
      <c r="B584" s="5" t="s">
        <v>187</v>
      </c>
      <c r="C584" s="11">
        <v>6410</v>
      </c>
      <c r="D584" s="5" t="str">
        <f t="shared" si="36"/>
        <v>Freshwater Marshes</v>
      </c>
      <c r="E584" s="11" t="s">
        <v>2</v>
      </c>
      <c r="F584" s="12">
        <f t="shared" si="37"/>
        <v>0.60724136328827061</v>
      </c>
      <c r="G584" s="13">
        <f t="shared" si="38"/>
        <v>3.2599314579082571E-2</v>
      </c>
      <c r="H584" s="13">
        <f>HLOOKUP(E584,ROCs!$B$1:$I$17,MATCH(VLOOKUP(C584,HROC,2,0),ROCs!$A$2:$A$17,0)+1,0)</f>
        <v>2.5884593546846281E-2</v>
      </c>
      <c r="I584" s="24">
        <v>14.866743</v>
      </c>
      <c r="J584" s="24">
        <f>VLOOKUP(B584,Summary!$A$32:$C$37,3,0)*H584*I584/12+VLOOKUP(B584,Summary!$A$32:$D$37,4,0)*I584</f>
        <v>1.6002081696690886</v>
      </c>
      <c r="K584" s="6">
        <f t="shared" si="39"/>
        <v>2.6440299587365836</v>
      </c>
      <c r="L584" s="27">
        <f>2.721*J584*G584+VLOOKUP(B584,Summary!$A$32:$B$37,2,0)*I584</f>
        <v>12.035720120012009</v>
      </c>
    </row>
    <row r="585" spans="1:12">
      <c r="A585" s="5" t="s">
        <v>616</v>
      </c>
      <c r="B585" s="5" t="s">
        <v>187</v>
      </c>
      <c r="C585" s="11">
        <v>6430</v>
      </c>
      <c r="D585" s="5" t="str">
        <f t="shared" si="36"/>
        <v>Wet Prairies</v>
      </c>
      <c r="E585" s="11" t="s">
        <v>2</v>
      </c>
      <c r="F585" s="12">
        <f t="shared" si="37"/>
        <v>0.60724136328827061</v>
      </c>
      <c r="G585" s="13">
        <f t="shared" si="38"/>
        <v>3.2599314579082571E-2</v>
      </c>
      <c r="H585" s="13">
        <f>HLOOKUP(E585,ROCs!$B$1:$I$17,MATCH(VLOOKUP(C585,HROC,2,0),ROCs!$A$2:$A$17,0)+1,0)</f>
        <v>2.5884593546846281E-2</v>
      </c>
      <c r="I585" s="24">
        <v>2.7749999999999999</v>
      </c>
      <c r="J585" s="24">
        <f>VLOOKUP(B585,Summary!$A$32:$C$37,3,0)*H585*I585/12+VLOOKUP(B585,Summary!$A$32:$D$37,4,0)*I585</f>
        <v>0.29869203165963926</v>
      </c>
      <c r="K585" s="6">
        <f t="shared" si="39"/>
        <v>0.49352996385920028</v>
      </c>
      <c r="L585" s="27">
        <f>2.721*J585*G585+VLOOKUP(B585,Summary!$A$32:$B$37,2,0)*I585</f>
        <v>2.2465662676104188</v>
      </c>
    </row>
    <row r="586" spans="1:12">
      <c r="A586" s="5" t="s">
        <v>617</v>
      </c>
      <c r="B586" s="5" t="s">
        <v>187</v>
      </c>
      <c r="C586" s="11">
        <v>1110</v>
      </c>
      <c r="D586" s="5" t="str">
        <f t="shared" si="36"/>
        <v>Fixed Single Family Units</v>
      </c>
      <c r="E586" s="11" t="s">
        <v>3</v>
      </c>
      <c r="F586" s="12">
        <f t="shared" si="37"/>
        <v>0.96797880682585713</v>
      </c>
      <c r="G586" s="13">
        <f t="shared" si="38"/>
        <v>0.12452938169209543</v>
      </c>
      <c r="H586" s="13">
        <f>HLOOKUP(E586,ROCs!$B$1:$I$17,MATCH(VLOOKUP(C586,HROC,2,0),ROCs!$A$2:$A$17,0)+1,0)</f>
        <v>0.28818180815488864</v>
      </c>
      <c r="I586" s="24">
        <v>0.38767299999999999</v>
      </c>
      <c r="J586" s="24">
        <f>VLOOKUP(B586,Summary!$A$32:$C$37,3,0)*H586*I586/12+VLOOKUP(B586,Summary!$A$32:$D$37,4,0)*I586</f>
        <v>0.46457027291918535</v>
      </c>
      <c r="K586" s="6">
        <f t="shared" si="39"/>
        <v>1.2236178596089133</v>
      </c>
      <c r="L586" s="27">
        <f>2.721*J586*G586+VLOOKUP(B586,Summary!$A$32:$B$37,2,0)*I586</f>
        <v>0.46756544164113734</v>
      </c>
    </row>
    <row r="587" spans="1:12">
      <c r="A587" s="5" t="s">
        <v>617</v>
      </c>
      <c r="B587" s="5" t="s">
        <v>187</v>
      </c>
      <c r="C587" s="11">
        <v>1190</v>
      </c>
      <c r="D587" s="5" t="str">
        <f t="shared" si="36"/>
        <v>Low Density Under Construction</v>
      </c>
      <c r="E587" s="11" t="s">
        <v>3</v>
      </c>
      <c r="F587" s="12">
        <f t="shared" si="37"/>
        <v>0.96797880682585713</v>
      </c>
      <c r="G587" s="13">
        <f t="shared" si="38"/>
        <v>0.12452938169209543</v>
      </c>
      <c r="H587" s="13">
        <f>HLOOKUP(E587,ROCs!$B$1:$I$17,MATCH(VLOOKUP(C587,HROC,2,0),ROCs!$A$2:$A$17,0)+1,0)</f>
        <v>0.28818180815488864</v>
      </c>
      <c r="I587" s="24">
        <v>0.13061</v>
      </c>
      <c r="J587" s="24">
        <f>VLOOKUP(B587,Summary!$A$32:$C$37,3,0)*H587*I587/12+VLOOKUP(B587,Summary!$A$32:$D$37,4,0)*I587</f>
        <v>0.15651727962993245</v>
      </c>
      <c r="K587" s="6">
        <f t="shared" si="39"/>
        <v>0.41224621947754986</v>
      </c>
      <c r="L587" s="27">
        <f>2.721*J587*G587+VLOOKUP(B587,Summary!$A$32:$B$37,2,0)*I587</f>
        <v>0.15752637489004637</v>
      </c>
    </row>
    <row r="588" spans="1:12">
      <c r="A588" s="5" t="s">
        <v>617</v>
      </c>
      <c r="B588" s="5" t="s">
        <v>187</v>
      </c>
      <c r="C588" s="11">
        <v>1500</v>
      </c>
      <c r="D588" s="5" t="str">
        <f t="shared" si="36"/>
        <v>Industrial</v>
      </c>
      <c r="E588" s="11" t="s">
        <v>3</v>
      </c>
      <c r="F588" s="12">
        <f t="shared" si="37"/>
        <v>1.4429497741503459</v>
      </c>
      <c r="G588" s="13">
        <f t="shared" si="38"/>
        <v>0.22493527059566973</v>
      </c>
      <c r="H588" s="13">
        <f>HLOOKUP(E588,ROCs!$B$1:$I$17,MATCH(VLOOKUP(C588,HROC,2,0),ROCs!$A$2:$A$17,0)+1,0)</f>
        <v>0.43140989244743805</v>
      </c>
      <c r="I588" s="24">
        <v>4.3462000000000001E-2</v>
      </c>
      <c r="J588" s="24">
        <f>VLOOKUP(B588,Summary!$A$32:$C$37,3,0)*H588*I588/12+VLOOKUP(B588,Summary!$A$32:$D$37,4,0)*I588</f>
        <v>7.7968486966914385E-2</v>
      </c>
      <c r="K588" s="6">
        <f t="shared" si="39"/>
        <v>0.30612504560518872</v>
      </c>
      <c r="L588" s="27">
        <f>2.721*J588*G588+VLOOKUP(B588,Summary!$A$32:$B$37,2,0)*I588</f>
        <v>8.2491243766870836E-2</v>
      </c>
    </row>
    <row r="589" spans="1:12">
      <c r="A589" s="5" t="s">
        <v>617</v>
      </c>
      <c r="B589" s="5" t="s">
        <v>187</v>
      </c>
      <c r="C589" s="11">
        <v>1820</v>
      </c>
      <c r="D589" s="5" t="str">
        <f t="shared" si="36"/>
        <v>Golf Courses</v>
      </c>
      <c r="E589" s="11" t="s">
        <v>3</v>
      </c>
      <c r="F589" s="12">
        <f t="shared" si="37"/>
        <v>2.0141173930848577</v>
      </c>
      <c r="G589" s="13">
        <f t="shared" si="38"/>
        <v>0.28687396829592665</v>
      </c>
      <c r="H589" s="13">
        <f>HLOOKUP(E589,ROCs!$B$1:$I$17,MATCH(VLOOKUP(C589,HROC,2,0),ROCs!$A$2:$A$17,0)+1,0)</f>
        <v>0.28904462793978353</v>
      </c>
      <c r="I589" s="24">
        <v>0.72035199999999999</v>
      </c>
      <c r="J589" s="24">
        <f>VLOOKUP(B589,Summary!$A$32:$C$37,3,0)*H589*I589/12+VLOOKUP(B589,Summary!$A$32:$D$37,4,0)*I589</f>
        <v>0.86582270030844821</v>
      </c>
      <c r="K589" s="6">
        <f t="shared" si="39"/>
        <v>4.7450663518115457</v>
      </c>
      <c r="L589" s="27">
        <f>2.721*J589*G589+VLOOKUP(B589,Summary!$A$32:$B$37,2,0)*I589</f>
        <v>1.2521475573239016</v>
      </c>
    </row>
    <row r="590" spans="1:12">
      <c r="A590" s="5" t="s">
        <v>617</v>
      </c>
      <c r="B590" s="5" t="s">
        <v>187</v>
      </c>
      <c r="C590" s="11">
        <v>3100</v>
      </c>
      <c r="D590" s="5" t="str">
        <f t="shared" si="36"/>
        <v>Herbaceous (Dry Prairie)</v>
      </c>
      <c r="E590" s="11" t="s">
        <v>3</v>
      </c>
      <c r="F590" s="12">
        <f t="shared" si="37"/>
        <v>0.69141343344704065</v>
      </c>
      <c r="G590" s="13">
        <f t="shared" si="38"/>
        <v>3.5859246036990831E-2</v>
      </c>
      <c r="H590" s="13">
        <f>HLOOKUP(E590,ROCs!$B$1:$I$17,MATCH(VLOOKUP(C590,HROC,2,0),ROCs!$A$2:$A$17,0)+1,0)</f>
        <v>0.26229721460804234</v>
      </c>
      <c r="I590" s="24">
        <v>6.0196E-2</v>
      </c>
      <c r="J590" s="24">
        <f>VLOOKUP(B590,Summary!$A$32:$C$37,3,0)*H590*I590/12+VLOOKUP(B590,Summary!$A$32:$D$37,4,0)*I590</f>
        <v>6.5656936017852607E-2</v>
      </c>
      <c r="K590" s="6">
        <f t="shared" si="39"/>
        <v>0.12352275425542962</v>
      </c>
      <c r="L590" s="27">
        <f>2.721*J590*G590+VLOOKUP(B590,Summary!$A$32:$B$37,2,0)*I590</f>
        <v>5.4564695064753997E-2</v>
      </c>
    </row>
    <row r="591" spans="1:12">
      <c r="A591" s="5" t="s">
        <v>617</v>
      </c>
      <c r="B591" s="5" t="s">
        <v>187</v>
      </c>
      <c r="C591" s="11">
        <v>3200</v>
      </c>
      <c r="D591" s="5" t="str">
        <f t="shared" si="36"/>
        <v>Shrub and Brushland</v>
      </c>
      <c r="E591" s="11" t="s">
        <v>3</v>
      </c>
      <c r="F591" s="12">
        <f t="shared" si="37"/>
        <v>0.69141343344704065</v>
      </c>
      <c r="G591" s="13">
        <f t="shared" si="38"/>
        <v>3.5859246036990831E-2</v>
      </c>
      <c r="H591" s="13">
        <f>HLOOKUP(E591,ROCs!$B$1:$I$17,MATCH(VLOOKUP(C591,HROC,2,0),ROCs!$A$2:$A$17,0)+1,0)</f>
        <v>0.26229721460804234</v>
      </c>
      <c r="I591" s="24">
        <v>5.6286999999999997E-2</v>
      </c>
      <c r="J591" s="24">
        <f>VLOOKUP(B591,Summary!$A$32:$C$37,3,0)*H591*I591/12+VLOOKUP(B591,Summary!$A$32:$D$37,4,0)*I591</f>
        <v>6.1393314466689969E-2</v>
      </c>
      <c r="K591" s="6">
        <f t="shared" si="39"/>
        <v>0.11550144974375982</v>
      </c>
      <c r="L591" s="27">
        <f>2.721*J591*G591+VLOOKUP(B591,Summary!$A$32:$B$37,2,0)*I591</f>
        <v>5.1021380010462622E-2</v>
      </c>
    </row>
    <row r="592" spans="1:12">
      <c r="A592" s="5" t="s">
        <v>617</v>
      </c>
      <c r="B592" s="5" t="s">
        <v>187</v>
      </c>
      <c r="C592" s="11">
        <v>4110</v>
      </c>
      <c r="D592" s="5" t="str">
        <f t="shared" si="36"/>
        <v>Pine Flatwoods</v>
      </c>
      <c r="E592" s="11" t="s">
        <v>3</v>
      </c>
      <c r="F592" s="12">
        <f t="shared" si="37"/>
        <v>0.69141343344704065</v>
      </c>
      <c r="G592" s="13">
        <f t="shared" si="38"/>
        <v>3.5859246036990831E-2</v>
      </c>
      <c r="H592" s="13">
        <f>HLOOKUP(E592,ROCs!$B$1:$I$17,MATCH(VLOOKUP(C592,HROC,2,0),ROCs!$A$2:$A$17,0)+1,0)</f>
        <v>0.26229721460804234</v>
      </c>
      <c r="I592" s="24">
        <v>0.67305099999999995</v>
      </c>
      <c r="J592" s="24">
        <f>VLOOKUP(B592,Summary!$A$32:$C$37,3,0)*H592*I592/12+VLOOKUP(B592,Summary!$A$32:$D$37,4,0)*I592</f>
        <v>0.73410968243324659</v>
      </c>
      <c r="K592" s="6">
        <f t="shared" si="39"/>
        <v>1.3811069385735124</v>
      </c>
      <c r="L592" s="27">
        <f>2.721*J592*G592+VLOOKUP(B592,Summary!$A$32:$B$37,2,0)*I592</f>
        <v>0.6100874240485703</v>
      </c>
    </row>
    <row r="593" spans="1:12">
      <c r="A593" s="5" t="s">
        <v>617</v>
      </c>
      <c r="B593" s="5" t="s">
        <v>187</v>
      </c>
      <c r="C593" s="11">
        <v>4200</v>
      </c>
      <c r="D593" s="5" t="str">
        <f t="shared" si="36"/>
        <v>Upland Hardwood Forests</v>
      </c>
      <c r="E593" s="11" t="s">
        <v>3</v>
      </c>
      <c r="F593" s="12">
        <f t="shared" si="37"/>
        <v>0.69141343344704065</v>
      </c>
      <c r="G593" s="13">
        <f t="shared" si="38"/>
        <v>3.5859246036990831E-2</v>
      </c>
      <c r="H593" s="13">
        <f>HLOOKUP(E593,ROCs!$B$1:$I$17,MATCH(VLOOKUP(C593,HROC,2,0),ROCs!$A$2:$A$17,0)+1,0)</f>
        <v>0.26229721460804234</v>
      </c>
      <c r="I593" s="24">
        <v>9.4924999999999995E-2</v>
      </c>
      <c r="J593" s="24">
        <f>VLOOKUP(B593,Summary!$A$32:$C$37,3,0)*H593*I593/12+VLOOKUP(B593,Summary!$A$32:$D$37,4,0)*I593</f>
        <v>0.10353652487697951</v>
      </c>
      <c r="K593" s="6">
        <f t="shared" si="39"/>
        <v>0.19478698663859154</v>
      </c>
      <c r="L593" s="27">
        <f>2.721*J593*G593+VLOOKUP(B593,Summary!$A$32:$B$37,2,0)*I593</f>
        <v>8.6044814921618917E-2</v>
      </c>
    </row>
    <row r="594" spans="1:12">
      <c r="A594" s="5" t="s">
        <v>617</v>
      </c>
      <c r="B594" s="5" t="s">
        <v>187</v>
      </c>
      <c r="C594" s="11">
        <v>4340</v>
      </c>
      <c r="D594" s="5" t="str">
        <f t="shared" si="36"/>
        <v>Hardwood - Coniferous Mixed</v>
      </c>
      <c r="E594" s="11" t="s">
        <v>3</v>
      </c>
      <c r="F594" s="12">
        <f t="shared" si="37"/>
        <v>0.69141343344704065</v>
      </c>
      <c r="G594" s="13">
        <f t="shared" si="38"/>
        <v>3.5859246036990831E-2</v>
      </c>
      <c r="H594" s="13">
        <f>HLOOKUP(E594,ROCs!$B$1:$I$17,MATCH(VLOOKUP(C594,HROC,2,0),ROCs!$A$2:$A$17,0)+1,0)</f>
        <v>0.26229721460804234</v>
      </c>
      <c r="I594" s="24">
        <v>1.9373999999999999E-2</v>
      </c>
      <c r="J594" s="24">
        <f>VLOOKUP(B594,Summary!$A$32:$C$37,3,0)*H594*I594/12+VLOOKUP(B594,Summary!$A$32:$D$37,4,0)*I594</f>
        <v>2.1131594763935748E-2</v>
      </c>
      <c r="K594" s="6">
        <f t="shared" si="39"/>
        <v>3.9755628961138503E-2</v>
      </c>
      <c r="L594" s="27">
        <f>2.721*J594*G594+VLOOKUP(B594,Summary!$A$32:$B$37,2,0)*I594</f>
        <v>1.756157223377872E-2</v>
      </c>
    </row>
    <row r="595" spans="1:12">
      <c r="A595" s="5" t="s">
        <v>617</v>
      </c>
      <c r="B595" s="5" t="s">
        <v>187</v>
      </c>
      <c r="C595" s="11">
        <v>5120</v>
      </c>
      <c r="D595" s="5" t="e">
        <f t="shared" si="36"/>
        <v>#N/A</v>
      </c>
      <c r="E595" s="11" t="s">
        <v>3</v>
      </c>
      <c r="F595" s="12">
        <f t="shared" si="37"/>
        <v>0.50503242095262102</v>
      </c>
      <c r="G595" s="13">
        <f t="shared" si="38"/>
        <v>6.8458560616073402E-2</v>
      </c>
      <c r="H595" s="13">
        <f>HLOOKUP(E595,ROCs!$B$1:$I$17,MATCH(VLOOKUP(C595,HROC,2,0),ROCs!$A$2:$A$17,0)+1,0)</f>
        <v>5.2632006878587441E-2</v>
      </c>
      <c r="I595" s="24">
        <v>232.88756100000001</v>
      </c>
      <c r="J595" s="24">
        <f>VLOOKUP(B595,Summary!$A$32:$C$37,3,0)*H595*I595/12+VLOOKUP(B595,Summary!$A$32:$D$37,4,0)*I595</f>
        <v>50.970104304435303</v>
      </c>
      <c r="K595" s="6">
        <f t="shared" si="39"/>
        <v>70.042771625941356</v>
      </c>
      <c r="L595" s="27">
        <f>2.721*J595*G595+VLOOKUP(B595,Summary!$A$32:$B$37,2,0)*I595</f>
        <v>195.81054067021051</v>
      </c>
    </row>
    <row r="596" spans="1:12">
      <c r="A596" s="5" t="s">
        <v>617</v>
      </c>
      <c r="B596" s="5" t="s">
        <v>187</v>
      </c>
      <c r="C596" s="11">
        <v>5300</v>
      </c>
      <c r="D596" s="5" t="str">
        <f t="shared" si="36"/>
        <v>Reservoirs</v>
      </c>
      <c r="E596" s="11" t="s">
        <v>3</v>
      </c>
      <c r="F596" s="12">
        <f t="shared" si="37"/>
        <v>0.50503242095262102</v>
      </c>
      <c r="G596" s="13">
        <f t="shared" si="38"/>
        <v>6.8458560616073402E-2</v>
      </c>
      <c r="H596" s="13">
        <f>HLOOKUP(E596,ROCs!$B$1:$I$17,MATCH(VLOOKUP(C596,HROC,2,0),ROCs!$A$2:$A$17,0)+1,0)</f>
        <v>5.2632006878587441E-2</v>
      </c>
      <c r="I596" s="24">
        <v>83.800033999999997</v>
      </c>
      <c r="J596" s="24">
        <f>VLOOKUP(B596,Summary!$A$32:$C$37,3,0)*H596*I596/12+VLOOKUP(B596,Summary!$A$32:$D$37,4,0)*I596</f>
        <v>18.340595158258473</v>
      </c>
      <c r="K596" s="6">
        <f t="shared" si="39"/>
        <v>25.203521469779663</v>
      </c>
      <c r="L596" s="27">
        <f>2.721*J596*G596+VLOOKUP(B596,Summary!$A$32:$B$37,2,0)*I596</f>
        <v>70.458593388429293</v>
      </c>
    </row>
    <row r="597" spans="1:12">
      <c r="A597" s="5" t="s">
        <v>617</v>
      </c>
      <c r="B597" s="5" t="s">
        <v>187</v>
      </c>
      <c r="C597" s="11">
        <v>6170</v>
      </c>
      <c r="D597" s="5" t="str">
        <f t="shared" si="36"/>
        <v>Mixed Wetland Hardwoods</v>
      </c>
      <c r="E597" s="11" t="s">
        <v>3</v>
      </c>
      <c r="F597" s="12">
        <f t="shared" si="37"/>
        <v>0.60724136328827061</v>
      </c>
      <c r="G597" s="13">
        <f t="shared" si="38"/>
        <v>3.2599314579082571E-2</v>
      </c>
      <c r="H597" s="13">
        <f>HLOOKUP(E597,ROCs!$B$1:$I$17,MATCH(VLOOKUP(C597,HROC,2,0),ROCs!$A$2:$A$17,0)+1,0)</f>
        <v>2.5884593546846281E-2</v>
      </c>
      <c r="I597" s="24">
        <v>4.7219999999999996E-3</v>
      </c>
      <c r="J597" s="24">
        <f>VLOOKUP(B597,Summary!$A$32:$C$37,3,0)*H597*I597/12+VLOOKUP(B597,Summary!$A$32:$D$37,4,0)*I597</f>
        <v>5.0826081927813217E-4</v>
      </c>
      <c r="K597" s="6">
        <f t="shared" si="39"/>
        <v>8.3980125742095287E-4</v>
      </c>
      <c r="L597" s="27">
        <f>2.721*J597*G597+VLOOKUP(B597,Summary!$A$32:$B$37,2,0)*I597</f>
        <v>3.8228057353716749E-3</v>
      </c>
    </row>
    <row r="598" spans="1:12">
      <c r="A598" s="5" t="s">
        <v>617</v>
      </c>
      <c r="B598" s="5" t="s">
        <v>187</v>
      </c>
      <c r="C598" s="11">
        <v>6172</v>
      </c>
      <c r="D598" s="5" t="str">
        <f t="shared" si="36"/>
        <v>Mixed Shrubs</v>
      </c>
      <c r="E598" s="11" t="s">
        <v>3</v>
      </c>
      <c r="F598" s="12">
        <f t="shared" si="37"/>
        <v>0.60724136328827061</v>
      </c>
      <c r="G598" s="13">
        <f t="shared" si="38"/>
        <v>3.2599314579082571E-2</v>
      </c>
      <c r="H598" s="13">
        <f>HLOOKUP(E598,ROCs!$B$1:$I$17,MATCH(VLOOKUP(C598,HROC,2,0),ROCs!$A$2:$A$17,0)+1,0)</f>
        <v>2.5884593546846281E-2</v>
      </c>
      <c r="I598" s="24">
        <v>0.23096</v>
      </c>
      <c r="J598" s="24">
        <f>VLOOKUP(B598,Summary!$A$32:$C$37,3,0)*H598*I598/12+VLOOKUP(B598,Summary!$A$32:$D$37,4,0)*I598</f>
        <v>2.4859787975535241E-2</v>
      </c>
      <c r="K598" s="6">
        <f t="shared" si="39"/>
        <v>4.1075920883935468E-2</v>
      </c>
      <c r="L598" s="27">
        <f>2.721*J598*G598+VLOOKUP(B598,Summary!$A$32:$B$37,2,0)*I598</f>
        <v>0.18697907933956842</v>
      </c>
    </row>
    <row r="599" spans="1:12">
      <c r="A599" s="5" t="s">
        <v>617</v>
      </c>
      <c r="B599" s="5" t="s">
        <v>187</v>
      </c>
      <c r="C599" s="11">
        <v>6410</v>
      </c>
      <c r="D599" s="5" t="str">
        <f t="shared" si="36"/>
        <v>Freshwater Marshes</v>
      </c>
      <c r="E599" s="11" t="s">
        <v>3</v>
      </c>
      <c r="F599" s="12">
        <f t="shared" si="37"/>
        <v>0.60724136328827061</v>
      </c>
      <c r="G599" s="13">
        <f t="shared" si="38"/>
        <v>3.2599314579082571E-2</v>
      </c>
      <c r="H599" s="13">
        <f>HLOOKUP(E599,ROCs!$B$1:$I$17,MATCH(VLOOKUP(C599,HROC,2,0),ROCs!$A$2:$A$17,0)+1,0)</f>
        <v>2.5884593546846281E-2</v>
      </c>
      <c r="I599" s="24">
        <v>0.13655500000000001</v>
      </c>
      <c r="J599" s="24">
        <f>VLOOKUP(B599,Summary!$A$32:$C$37,3,0)*H599*I599/12+VLOOKUP(B599,Summary!$A$32:$D$37,4,0)*I599</f>
        <v>1.4698338876858395E-2</v>
      </c>
      <c r="K599" s="6">
        <f t="shared" si="39"/>
        <v>2.4286120437763282E-2</v>
      </c>
      <c r="L599" s="27">
        <f>2.721*J599*G599+VLOOKUP(B599,Summary!$A$32:$B$37,2,0)*I599</f>
        <v>0.11055129970217686</v>
      </c>
    </row>
    <row r="600" spans="1:12">
      <c r="A600" s="5" t="s">
        <v>617</v>
      </c>
      <c r="B600" s="5" t="s">
        <v>187</v>
      </c>
      <c r="C600" s="11">
        <v>6440</v>
      </c>
      <c r="D600" s="5" t="str">
        <f t="shared" si="36"/>
        <v>Emergent Aquatic Vegetation</v>
      </c>
      <c r="E600" s="11" t="s">
        <v>3</v>
      </c>
      <c r="F600" s="12">
        <f t="shared" si="37"/>
        <v>0.60724136328827061</v>
      </c>
      <c r="G600" s="13">
        <f t="shared" si="38"/>
        <v>3.2599314579082571E-2</v>
      </c>
      <c r="H600" s="13">
        <f>HLOOKUP(E600,ROCs!$B$1:$I$17,MATCH(VLOOKUP(C600,HROC,2,0),ROCs!$A$2:$A$17,0)+1,0)</f>
        <v>2.5884593546846281E-2</v>
      </c>
      <c r="I600" s="24">
        <v>0.26284299999999999</v>
      </c>
      <c r="J600" s="24">
        <f>VLOOKUP(B600,Summary!$A$32:$C$37,3,0)*H600*I600/12+VLOOKUP(B600,Summary!$A$32:$D$37,4,0)*I600</f>
        <v>2.8291571054960205E-2</v>
      </c>
      <c r="K600" s="6">
        <f t="shared" si="39"/>
        <v>4.674626893356533E-2</v>
      </c>
      <c r="L600" s="27">
        <f>2.721*J600*G600+VLOOKUP(B600,Summary!$A$32:$B$37,2,0)*I600</f>
        <v>0.21279070900091002</v>
      </c>
    </row>
    <row r="601" spans="1:12">
      <c r="A601" s="5" t="s">
        <v>617</v>
      </c>
      <c r="B601" s="5" t="s">
        <v>187</v>
      </c>
      <c r="C601" s="11">
        <v>7430</v>
      </c>
      <c r="D601" s="5" t="str">
        <f t="shared" si="36"/>
        <v>Spoil Areas</v>
      </c>
      <c r="E601" s="11" t="s">
        <v>3</v>
      </c>
      <c r="F601" s="12">
        <f t="shared" si="37"/>
        <v>0.70945030562392009</v>
      </c>
      <c r="G601" s="13">
        <f t="shared" si="38"/>
        <v>9.7797943737247719E-2</v>
      </c>
      <c r="H601" s="13">
        <f>HLOOKUP(E601,ROCs!$B$1:$I$17,MATCH(VLOOKUP(C601,HROC,2,0),ROCs!$A$2:$A$17,0)+1,0)</f>
        <v>0.26229721460804234</v>
      </c>
      <c r="I601" s="24">
        <v>5.9507859999999999</v>
      </c>
      <c r="J601" s="24">
        <f>VLOOKUP(B601,Summary!$A$32:$C$37,3,0)*H601*I601/12+VLOOKUP(B601,Summary!$A$32:$D$37,4,0)*I601</f>
        <v>6.4906368472644864</v>
      </c>
      <c r="K601" s="6">
        <f t="shared" si="39"/>
        <v>12.529618066656001</v>
      </c>
      <c r="L601" s="27">
        <f>2.721*J601*G601+VLOOKUP(B601,Summary!$A$32:$B$37,2,0)*I601</f>
        <v>6.4879937769818659</v>
      </c>
    </row>
    <row r="602" spans="1:12">
      <c r="A602" s="5" t="s">
        <v>617</v>
      </c>
      <c r="B602" s="5" t="s">
        <v>187</v>
      </c>
      <c r="C602" s="11">
        <v>8350</v>
      </c>
      <c r="D602" s="5" t="str">
        <f t="shared" si="36"/>
        <v>Solid Waste Disposal</v>
      </c>
      <c r="E602" s="11" t="s">
        <v>3</v>
      </c>
      <c r="F602" s="12">
        <f t="shared" si="37"/>
        <v>1.4429497741503459</v>
      </c>
      <c r="G602" s="13">
        <f t="shared" si="38"/>
        <v>0.22493527059566973</v>
      </c>
      <c r="H602" s="13">
        <f>HLOOKUP(E602,ROCs!$B$1:$I$17,MATCH(VLOOKUP(C602,HROC,2,0),ROCs!$A$2:$A$17,0)+1,0)</f>
        <v>0.43140989244743805</v>
      </c>
      <c r="I602" s="24">
        <v>0.17594199999999999</v>
      </c>
      <c r="J602" s="24">
        <f>VLOOKUP(B602,Summary!$A$32:$C$37,3,0)*H602*I602/12+VLOOKUP(B602,Summary!$A$32:$D$37,4,0)*I602</f>
        <v>0.31563047107663816</v>
      </c>
      <c r="K602" s="6">
        <f t="shared" si="39"/>
        <v>1.2392492930345613</v>
      </c>
      <c r="L602" s="27">
        <f>2.721*J602*G602+VLOOKUP(B602,Summary!$A$32:$B$37,2,0)*I602</f>
        <v>0.33393940478649831</v>
      </c>
    </row>
    <row r="603" spans="1:12">
      <c r="A603" s="5" t="s">
        <v>617</v>
      </c>
      <c r="B603" s="5" t="s">
        <v>187</v>
      </c>
      <c r="C603" s="11">
        <v>1760</v>
      </c>
      <c r="D603" s="5" t="str">
        <f t="shared" si="36"/>
        <v>Correctional</v>
      </c>
      <c r="E603" s="11" t="s">
        <v>4</v>
      </c>
      <c r="F603" s="12">
        <f t="shared" si="37"/>
        <v>0.70945030562392009</v>
      </c>
      <c r="G603" s="13">
        <f t="shared" si="38"/>
        <v>0.1167055461931156</v>
      </c>
      <c r="H603" s="13">
        <f>HLOOKUP(E603,ROCs!$B$1:$I$17,MATCH(VLOOKUP(C603,HROC,2,0),ROCs!$A$2:$A$17,0)+1,0)</f>
        <v>0.34081381503347608</v>
      </c>
      <c r="I603" s="24">
        <v>4.5239640000000003</v>
      </c>
      <c r="J603" s="24">
        <f>VLOOKUP(B603,Summary!$A$32:$C$37,3,0)*H603*I603/12+VLOOKUP(B603,Summary!$A$32:$D$37,4,0)*I603</f>
        <v>6.4114407127261517</v>
      </c>
      <c r="K603" s="6">
        <f t="shared" si="39"/>
        <v>12.376736717495472</v>
      </c>
      <c r="L603" s="27">
        <f>2.721*J603*G603+VLOOKUP(B603,Summary!$A$32:$B$37,2,0)*I603</f>
        <v>5.6552778386016813</v>
      </c>
    </row>
    <row r="604" spans="1:12">
      <c r="A604" s="5" t="s">
        <v>617</v>
      </c>
      <c r="B604" s="5" t="s">
        <v>187</v>
      </c>
      <c r="C604" s="11">
        <v>3200</v>
      </c>
      <c r="D604" s="5" t="str">
        <f t="shared" si="36"/>
        <v>Shrub and Brushland</v>
      </c>
      <c r="E604" s="11" t="s">
        <v>4</v>
      </c>
      <c r="F604" s="12">
        <f t="shared" si="37"/>
        <v>0.69141343344704065</v>
      </c>
      <c r="G604" s="13">
        <f t="shared" si="38"/>
        <v>3.5859246036990831E-2</v>
      </c>
      <c r="H604" s="13">
        <f>HLOOKUP(E604,ROCs!$B$1:$I$17,MATCH(VLOOKUP(C604,HROC,2,0),ROCs!$A$2:$A$17,0)+1,0)</f>
        <v>0.26229721460804234</v>
      </c>
      <c r="I604" s="24">
        <v>80.080725999999999</v>
      </c>
      <c r="J604" s="24">
        <f>VLOOKUP(B604,Summary!$A$32:$C$37,3,0)*H604*I604/12+VLOOKUP(B604,Summary!$A$32:$D$37,4,0)*I604</f>
        <v>87.345589461844398</v>
      </c>
      <c r="K604" s="6">
        <f t="shared" si="39"/>
        <v>164.32639773895929</v>
      </c>
      <c r="L604" s="27">
        <f>2.721*J604*G604+VLOOKUP(B604,Summary!$A$32:$B$37,2,0)*I604</f>
        <v>72.589215143101143</v>
      </c>
    </row>
    <row r="605" spans="1:12">
      <c r="A605" s="5" t="s">
        <v>617</v>
      </c>
      <c r="B605" s="5" t="s">
        <v>187</v>
      </c>
      <c r="C605" s="11">
        <v>4110</v>
      </c>
      <c r="D605" s="5" t="str">
        <f t="shared" si="36"/>
        <v>Pine Flatwoods</v>
      </c>
      <c r="E605" s="11" t="s">
        <v>4</v>
      </c>
      <c r="F605" s="12">
        <f t="shared" si="37"/>
        <v>0.69141343344704065</v>
      </c>
      <c r="G605" s="13">
        <f t="shared" si="38"/>
        <v>3.5859246036990831E-2</v>
      </c>
      <c r="H605" s="13">
        <f>HLOOKUP(E605,ROCs!$B$1:$I$17,MATCH(VLOOKUP(C605,HROC,2,0),ROCs!$A$2:$A$17,0)+1,0)</f>
        <v>0.26229721460804234</v>
      </c>
      <c r="I605" s="24">
        <v>3.9150469999999999</v>
      </c>
      <c r="J605" s="24">
        <f>VLOOKUP(B605,Summary!$A$32:$C$37,3,0)*H605*I605/12+VLOOKUP(B605,Summary!$A$32:$D$37,4,0)*I605</f>
        <v>4.2702171304718881</v>
      </c>
      <c r="K605" s="6">
        <f t="shared" si="39"/>
        <v>8.0337130121512548</v>
      </c>
      <c r="L605" s="27">
        <f>2.721*J605*G605+VLOOKUP(B605,Summary!$A$32:$B$37,2,0)*I605</f>
        <v>3.5487963605418953</v>
      </c>
    </row>
    <row r="606" spans="1:12">
      <c r="A606" s="5" t="s">
        <v>617</v>
      </c>
      <c r="B606" s="5" t="s">
        <v>187</v>
      </c>
      <c r="C606" s="11">
        <v>4130</v>
      </c>
      <c r="D606" s="5" t="str">
        <f t="shared" si="36"/>
        <v>Sand Pine</v>
      </c>
      <c r="E606" s="11" t="s">
        <v>4</v>
      </c>
      <c r="F606" s="12">
        <f t="shared" si="37"/>
        <v>0.69141343344704065</v>
      </c>
      <c r="G606" s="13">
        <f t="shared" si="38"/>
        <v>3.5859246036990831E-2</v>
      </c>
      <c r="H606" s="13">
        <f>HLOOKUP(E606,ROCs!$B$1:$I$17,MATCH(VLOOKUP(C606,HROC,2,0),ROCs!$A$2:$A$17,0)+1,0)</f>
        <v>0.26229721460804234</v>
      </c>
      <c r="I606" s="24">
        <v>17.934633999999999</v>
      </c>
      <c r="J606" s="24">
        <f>VLOOKUP(B606,Summary!$A$32:$C$37,3,0)*H606*I606/12+VLOOKUP(B606,Summary!$A$32:$D$37,4,0)*I606</f>
        <v>19.561650558867765</v>
      </c>
      <c r="K606" s="6">
        <f t="shared" si="39"/>
        <v>36.802036484867308</v>
      </c>
      <c r="L606" s="27">
        <f>2.721*J606*G606+VLOOKUP(B606,Summary!$A$32:$B$37,2,0)*I606</f>
        <v>16.256858185061617</v>
      </c>
    </row>
    <row r="607" spans="1:12">
      <c r="A607" s="5" t="s">
        <v>617</v>
      </c>
      <c r="B607" s="5" t="s">
        <v>187</v>
      </c>
      <c r="C607" s="11">
        <v>5120</v>
      </c>
      <c r="D607" s="5" t="e">
        <f t="shared" si="36"/>
        <v>#N/A</v>
      </c>
      <c r="E607" s="11" t="s">
        <v>4</v>
      </c>
      <c r="F607" s="12">
        <f t="shared" si="37"/>
        <v>0.50503242095262102</v>
      </c>
      <c r="G607" s="13">
        <f t="shared" si="38"/>
        <v>6.8458560616073402E-2</v>
      </c>
      <c r="H607" s="13">
        <f>HLOOKUP(E607,ROCs!$B$1:$I$17,MATCH(VLOOKUP(C607,HROC,2,0),ROCs!$A$2:$A$17,0)+1,0)</f>
        <v>5.2632006878587441E-2</v>
      </c>
      <c r="I607" s="24">
        <v>20.458807</v>
      </c>
      <c r="J607" s="24">
        <f>VLOOKUP(B607,Summary!$A$32:$C$37,3,0)*H607*I607/12+VLOOKUP(B607,Summary!$A$32:$D$37,4,0)*I607</f>
        <v>4.4776437275424561</v>
      </c>
      <c r="K607" s="6">
        <f t="shared" si="39"/>
        <v>6.1531476403765941</v>
      </c>
      <c r="L607" s="27">
        <f>2.721*J607*G607+VLOOKUP(B607,Summary!$A$32:$B$37,2,0)*I607</f>
        <v>17.201648911328018</v>
      </c>
    </row>
    <row r="608" spans="1:12">
      <c r="A608" s="5" t="s">
        <v>617</v>
      </c>
      <c r="B608" s="5" t="s">
        <v>187</v>
      </c>
      <c r="C608" s="11">
        <v>6170</v>
      </c>
      <c r="D608" s="5" t="str">
        <f t="shared" si="36"/>
        <v>Mixed Wetland Hardwoods</v>
      </c>
      <c r="E608" s="11" t="s">
        <v>4</v>
      </c>
      <c r="F608" s="12">
        <f t="shared" si="37"/>
        <v>0.60724136328827061</v>
      </c>
      <c r="G608" s="13">
        <f t="shared" si="38"/>
        <v>3.2599314579082571E-2</v>
      </c>
      <c r="H608" s="13">
        <f>HLOOKUP(E608,ROCs!$B$1:$I$17,MATCH(VLOOKUP(C608,HROC,2,0),ROCs!$A$2:$A$17,0)+1,0)</f>
        <v>2.5884593546846281E-2</v>
      </c>
      <c r="I608" s="24">
        <v>1.0734889999999999</v>
      </c>
      <c r="J608" s="24">
        <f>VLOOKUP(B608,Summary!$A$32:$C$37,3,0)*H608*I608/12+VLOOKUP(B608,Summary!$A$32:$D$37,4,0)*I608</f>
        <v>0.11554688662136019</v>
      </c>
      <c r="K608" s="6">
        <f t="shared" si="39"/>
        <v>0.19091855400837804</v>
      </c>
      <c r="L608" s="27">
        <f>2.721*J608*G608+VLOOKUP(B608,Summary!$A$32:$B$37,2,0)*I608</f>
        <v>0.86906817154985261</v>
      </c>
    </row>
    <row r="609" spans="1:12">
      <c r="A609" s="5" t="s">
        <v>617</v>
      </c>
      <c r="B609" s="5" t="s">
        <v>187</v>
      </c>
      <c r="C609" s="11">
        <v>7430</v>
      </c>
      <c r="D609" s="5" t="str">
        <f t="shared" si="36"/>
        <v>Spoil Areas</v>
      </c>
      <c r="E609" s="11" t="s">
        <v>4</v>
      </c>
      <c r="F609" s="12">
        <f t="shared" si="37"/>
        <v>0.70945030562392009</v>
      </c>
      <c r="G609" s="13">
        <f t="shared" si="38"/>
        <v>9.7797943737247719E-2</v>
      </c>
      <c r="H609" s="13">
        <f>HLOOKUP(E609,ROCs!$B$1:$I$17,MATCH(VLOOKUP(C609,HROC,2,0),ROCs!$A$2:$A$17,0)+1,0)</f>
        <v>0.26229721460804234</v>
      </c>
      <c r="I609" s="24">
        <v>267.86319500000002</v>
      </c>
      <c r="J609" s="24">
        <f>VLOOKUP(B609,Summary!$A$32:$C$37,3,0)*H609*I609/12+VLOOKUP(B609,Summary!$A$32:$D$37,4,0)*I609</f>
        <v>292.16354335259115</v>
      </c>
      <c r="K609" s="6">
        <f t="shared" si="39"/>
        <v>563.99667665148763</v>
      </c>
      <c r="L609" s="27">
        <f>2.721*J609*G609+VLOOKUP(B609,Summary!$A$32:$B$37,2,0)*I609</f>
        <v>292.04457062352435</v>
      </c>
    </row>
    <row r="610" spans="1:12">
      <c r="A610" s="5" t="s">
        <v>617</v>
      </c>
      <c r="B610" s="5" t="s">
        <v>187</v>
      </c>
      <c r="C610" s="11">
        <v>8360</v>
      </c>
      <c r="D610" s="5" t="e">
        <f t="shared" si="36"/>
        <v>#N/A</v>
      </c>
      <c r="E610" s="11" t="s">
        <v>4</v>
      </c>
      <c r="F610" s="12">
        <f t="shared" si="37"/>
        <v>1.4429497741503459</v>
      </c>
      <c r="G610" s="13">
        <f t="shared" si="38"/>
        <v>0.22493527059566973</v>
      </c>
      <c r="H610" s="13">
        <f>HLOOKUP(E610,ROCs!$B$1:$I$17,MATCH(VLOOKUP(C610,HROC,2,0),ROCs!$A$2:$A$17,0)+1,0)</f>
        <v>0.43140989244743805</v>
      </c>
      <c r="I610" s="24">
        <v>0.47312100000000001</v>
      </c>
      <c r="J610" s="24">
        <f>VLOOKUP(B610,Summary!$A$32:$C$37,3,0)*H610*I610/12+VLOOKUP(B610,Summary!$A$32:$D$37,4,0)*I610</f>
        <v>0.84875358985489624</v>
      </c>
      <c r="K610" s="6">
        <f t="shared" si="39"/>
        <v>3.3324326469507271</v>
      </c>
      <c r="L610" s="27">
        <f>2.721*J610*G610+VLOOKUP(B610,Summary!$A$32:$B$37,2,0)*I610</f>
        <v>0.89798766145657583</v>
      </c>
    </row>
    <row r="611" spans="1:12">
      <c r="A611" s="5" t="s">
        <v>617</v>
      </c>
      <c r="B611" s="5" t="s">
        <v>187</v>
      </c>
      <c r="C611" s="11">
        <v>1110</v>
      </c>
      <c r="D611" s="5" t="str">
        <f t="shared" si="36"/>
        <v>Fixed Single Family Units</v>
      </c>
      <c r="E611" s="11" t="s">
        <v>591</v>
      </c>
      <c r="F611" s="12">
        <f t="shared" si="37"/>
        <v>0.96797880682585713</v>
      </c>
      <c r="G611" s="13">
        <f t="shared" si="38"/>
        <v>0.12452938169209543</v>
      </c>
      <c r="H611" s="13">
        <f>HLOOKUP(E611,ROCs!$B$1:$I$17,MATCH(VLOOKUP(C611,HROC,2,0),ROCs!$A$2:$A$17,0)+1,0)</f>
        <v>0.28818180815488864</v>
      </c>
      <c r="I611" s="24">
        <v>428.18848800000001</v>
      </c>
      <c r="J611" s="24">
        <f>VLOOKUP(B611,Summary!$A$32:$C$37,3,0)*H611*I611/12+VLOOKUP(B611,Summary!$A$32:$D$37,4,0)*I611</f>
        <v>513.12225182309146</v>
      </c>
      <c r="K611" s="6">
        <f t="shared" si="39"/>
        <v>1351.4974764704712</v>
      </c>
      <c r="L611" s="27">
        <f>2.721*J611*G611+VLOOKUP(B611,Summary!$A$32:$B$37,2,0)*I611</f>
        <v>516.43044394985168</v>
      </c>
    </row>
    <row r="612" spans="1:12">
      <c r="A612" s="5" t="s">
        <v>617</v>
      </c>
      <c r="B612" s="5" t="s">
        <v>187</v>
      </c>
      <c r="C612" s="11">
        <v>1190</v>
      </c>
      <c r="D612" s="5" t="str">
        <f t="shared" si="36"/>
        <v>Low Density Under Construction</v>
      </c>
      <c r="E612" s="11" t="s">
        <v>591</v>
      </c>
      <c r="F612" s="12">
        <f t="shared" si="37"/>
        <v>0.96797880682585713</v>
      </c>
      <c r="G612" s="13">
        <f t="shared" si="38"/>
        <v>0.12452938169209543</v>
      </c>
      <c r="H612" s="13">
        <f>HLOOKUP(E612,ROCs!$B$1:$I$17,MATCH(VLOOKUP(C612,HROC,2,0),ROCs!$A$2:$A$17,0)+1,0)</f>
        <v>0.28818180815488864</v>
      </c>
      <c r="I612" s="24">
        <v>79.517632000000006</v>
      </c>
      <c r="J612" s="24">
        <f>VLOOKUP(B612,Summary!$A$32:$C$37,3,0)*H612*I612/12+VLOOKUP(B612,Summary!$A$32:$D$37,4,0)*I612</f>
        <v>95.290432916729685</v>
      </c>
      <c r="K612" s="6">
        <f t="shared" si="39"/>
        <v>250.98264431365931</v>
      </c>
      <c r="L612" s="27">
        <f>2.721*J612*G612+VLOOKUP(B612,Summary!$A$32:$B$37,2,0)*I612</f>
        <v>95.904787602792652</v>
      </c>
    </row>
    <row r="613" spans="1:12">
      <c r="A613" s="5" t="s">
        <v>617</v>
      </c>
      <c r="B613" s="5" t="s">
        <v>187</v>
      </c>
      <c r="C613" s="11">
        <v>1210</v>
      </c>
      <c r="D613" s="5" t="str">
        <f t="shared" si="36"/>
        <v>Fixed Single Family Units</v>
      </c>
      <c r="E613" s="11" t="s">
        <v>591</v>
      </c>
      <c r="F613" s="12">
        <f t="shared" si="37"/>
        <v>1.2445441802046733</v>
      </c>
      <c r="G613" s="13">
        <f t="shared" si="38"/>
        <v>0.21319951734720002</v>
      </c>
      <c r="H613" s="13">
        <f>HLOOKUP(E613,ROCs!$B$1:$I$17,MATCH(VLOOKUP(C613,HROC,2,0),ROCs!$A$2:$A$17,0)+1,0)</f>
        <v>0.28818180815488864</v>
      </c>
      <c r="I613" s="24">
        <v>2.9460989999999998</v>
      </c>
      <c r="J613" s="24">
        <f>VLOOKUP(B613,Summary!$A$32:$C$37,3,0)*H613*I613/12+VLOOKUP(B613,Summary!$A$32:$D$37,4,0)*I613</f>
        <v>3.5304754689569275</v>
      </c>
      <c r="K613" s="6">
        <f t="shared" si="39"/>
        <v>11.955618771926574</v>
      </c>
      <c r="L613" s="27">
        <f>2.721*J613*G613+VLOOKUP(B613,Summary!$A$32:$B$37,2,0)*I613</f>
        <v>4.4050399811334051</v>
      </c>
    </row>
    <row r="614" spans="1:12">
      <c r="A614" s="5" t="s">
        <v>617</v>
      </c>
      <c r="B614" s="5" t="s">
        <v>187</v>
      </c>
      <c r="C614" s="11">
        <v>1400</v>
      </c>
      <c r="D614" s="5" t="str">
        <f t="shared" si="36"/>
        <v>Commercial and Services</v>
      </c>
      <c r="E614" s="11" t="s">
        <v>591</v>
      </c>
      <c r="F614" s="12">
        <f t="shared" si="37"/>
        <v>0.70945030562392009</v>
      </c>
      <c r="G614" s="13">
        <f t="shared" si="38"/>
        <v>0.1167055461931156</v>
      </c>
      <c r="H614" s="13">
        <f>HLOOKUP(E614,ROCs!$B$1:$I$17,MATCH(VLOOKUP(C614,HROC,2,0),ROCs!$A$2:$A$17,0)+1,0)</f>
        <v>0.43140989244743805</v>
      </c>
      <c r="I614" s="24">
        <v>5.75047</v>
      </c>
      <c r="J614" s="24">
        <f>VLOOKUP(B614,Summary!$A$32:$C$37,3,0)*H614*I614/12+VLOOKUP(B614,Summary!$A$32:$D$37,4,0)*I614</f>
        <v>10.316033437224062</v>
      </c>
      <c r="K614" s="6">
        <f t="shared" si="39"/>
        <v>19.914218276708183</v>
      </c>
      <c r="L614" s="27">
        <f>2.721*J614*G614+VLOOKUP(B614,Summary!$A$32:$B$37,2,0)*I614</f>
        <v>7.8764402580068262</v>
      </c>
    </row>
    <row r="615" spans="1:12">
      <c r="A615" s="5" t="s">
        <v>617</v>
      </c>
      <c r="B615" s="5" t="s">
        <v>187</v>
      </c>
      <c r="C615" s="11">
        <v>1500</v>
      </c>
      <c r="D615" s="5" t="str">
        <f t="shared" si="36"/>
        <v>Industrial</v>
      </c>
      <c r="E615" s="11" t="s">
        <v>591</v>
      </c>
      <c r="F615" s="12">
        <f t="shared" si="37"/>
        <v>1.4429497741503459</v>
      </c>
      <c r="G615" s="13">
        <f t="shared" si="38"/>
        <v>0.22493527059566973</v>
      </c>
      <c r="H615" s="13">
        <f>HLOOKUP(E615,ROCs!$B$1:$I$17,MATCH(VLOOKUP(C615,HROC,2,0),ROCs!$A$2:$A$17,0)+1,0)</f>
        <v>0.43140989244743805</v>
      </c>
      <c r="I615" s="24">
        <v>26.872332</v>
      </c>
      <c r="J615" s="24">
        <f>VLOOKUP(B615,Summary!$A$32:$C$37,3,0)*H615*I615/12+VLOOKUP(B615,Summary!$A$32:$D$37,4,0)*I615</f>
        <v>48.207516159233272</v>
      </c>
      <c r="K615" s="6">
        <f t="shared" si="39"/>
        <v>189.2755478122906</v>
      </c>
      <c r="L615" s="27">
        <f>2.721*J615*G615+VLOOKUP(B615,Summary!$A$32:$B$37,2,0)*I615</f>
        <v>51.003913524372649</v>
      </c>
    </row>
    <row r="616" spans="1:12">
      <c r="A616" s="5" t="s">
        <v>617</v>
      </c>
      <c r="B616" s="5" t="s">
        <v>187</v>
      </c>
      <c r="C616" s="11">
        <v>1760</v>
      </c>
      <c r="D616" s="5" t="str">
        <f t="shared" si="36"/>
        <v>Correctional</v>
      </c>
      <c r="E616" s="11" t="s">
        <v>591</v>
      </c>
      <c r="F616" s="12">
        <f t="shared" si="37"/>
        <v>0.70945030562392009</v>
      </c>
      <c r="G616" s="13">
        <f t="shared" si="38"/>
        <v>0.1167055461931156</v>
      </c>
      <c r="H616" s="13">
        <f>HLOOKUP(E616,ROCs!$B$1:$I$17,MATCH(VLOOKUP(C616,HROC,2,0),ROCs!$A$2:$A$17,0)+1,0)</f>
        <v>0.34081381503347608</v>
      </c>
      <c r="I616" s="24">
        <v>156.78131400000001</v>
      </c>
      <c r="J616" s="24">
        <f>VLOOKUP(B616,Summary!$A$32:$C$37,3,0)*H616*I616/12+VLOOKUP(B616,Summary!$A$32:$D$37,4,0)*I616</f>
        <v>222.19321364500306</v>
      </c>
      <c r="K616" s="6">
        <f t="shared" si="39"/>
        <v>428.92495289551084</v>
      </c>
      <c r="L616" s="27">
        <f>2.721*J616*G616+VLOOKUP(B616,Summary!$A$32:$B$37,2,0)*I616</f>
        <v>195.98783071020267</v>
      </c>
    </row>
    <row r="617" spans="1:12">
      <c r="A617" s="5" t="s">
        <v>617</v>
      </c>
      <c r="B617" s="5" t="s">
        <v>187</v>
      </c>
      <c r="C617" s="11">
        <v>1820</v>
      </c>
      <c r="D617" s="5" t="str">
        <f t="shared" si="36"/>
        <v>Golf Courses</v>
      </c>
      <c r="E617" s="11" t="s">
        <v>591</v>
      </c>
      <c r="F617" s="12">
        <f t="shared" si="37"/>
        <v>2.0141173930848577</v>
      </c>
      <c r="G617" s="13">
        <f t="shared" si="38"/>
        <v>0.28687396829592665</v>
      </c>
      <c r="H617" s="13">
        <f>HLOOKUP(E617,ROCs!$B$1:$I$17,MATCH(VLOOKUP(C617,HROC,2,0),ROCs!$A$2:$A$17,0)+1,0)</f>
        <v>0.28904462793978353</v>
      </c>
      <c r="I617" s="24">
        <v>111.980684</v>
      </c>
      <c r="J617" s="24">
        <f>VLOOKUP(B617,Summary!$A$32:$C$37,3,0)*H617*I617/12+VLOOKUP(B617,Summary!$A$32:$D$37,4,0)*I617</f>
        <v>134.5945013039001</v>
      </c>
      <c r="K617" s="6">
        <f t="shared" si="39"/>
        <v>737.63351209025814</v>
      </c>
      <c r="L617" s="27">
        <f>2.721*J617*G617+VLOOKUP(B617,Summary!$A$32:$B$37,2,0)*I617</f>
        <v>194.64975447844907</v>
      </c>
    </row>
    <row r="618" spans="1:12">
      <c r="A618" s="5" t="s">
        <v>617</v>
      </c>
      <c r="B618" s="5" t="s">
        <v>187</v>
      </c>
      <c r="C618" s="11">
        <v>3100</v>
      </c>
      <c r="D618" s="5" t="str">
        <f t="shared" si="36"/>
        <v>Herbaceous (Dry Prairie)</v>
      </c>
      <c r="E618" s="11" t="s">
        <v>591</v>
      </c>
      <c r="F618" s="12">
        <f t="shared" si="37"/>
        <v>0.69141343344704065</v>
      </c>
      <c r="G618" s="13">
        <f t="shared" si="38"/>
        <v>3.5859246036990831E-2</v>
      </c>
      <c r="H618" s="13">
        <f>HLOOKUP(E618,ROCs!$B$1:$I$17,MATCH(VLOOKUP(C618,HROC,2,0),ROCs!$A$2:$A$17,0)+1,0)</f>
        <v>0.26229721460804234</v>
      </c>
      <c r="I618" s="24">
        <v>129.31186199999999</v>
      </c>
      <c r="J618" s="24">
        <f>VLOOKUP(B618,Summary!$A$32:$C$37,3,0)*H618*I618/12+VLOOKUP(B618,Summary!$A$32:$D$37,4,0)*I618</f>
        <v>141.04293723309499</v>
      </c>
      <c r="K618" s="6">
        <f t="shared" si="39"/>
        <v>265.34914865004362</v>
      </c>
      <c r="L618" s="27">
        <f>2.721*J618*G618+VLOOKUP(B618,Summary!$A$32:$B$37,2,0)*I618</f>
        <v>117.21480361295683</v>
      </c>
    </row>
    <row r="619" spans="1:12">
      <c r="A619" s="5" t="s">
        <v>617</v>
      </c>
      <c r="B619" s="5" t="s">
        <v>187</v>
      </c>
      <c r="C619" s="11">
        <v>3200</v>
      </c>
      <c r="D619" s="5" t="str">
        <f t="shared" si="36"/>
        <v>Shrub and Brushland</v>
      </c>
      <c r="E619" s="11" t="s">
        <v>591</v>
      </c>
      <c r="F619" s="12">
        <f t="shared" si="37"/>
        <v>0.69141343344704065</v>
      </c>
      <c r="G619" s="13">
        <f t="shared" si="38"/>
        <v>3.5859246036990831E-2</v>
      </c>
      <c r="H619" s="13">
        <f>HLOOKUP(E619,ROCs!$B$1:$I$17,MATCH(VLOOKUP(C619,HROC,2,0),ROCs!$A$2:$A$17,0)+1,0)</f>
        <v>0.26229721460804234</v>
      </c>
      <c r="I619" s="24">
        <v>143.190292</v>
      </c>
      <c r="J619" s="24">
        <f>VLOOKUP(B619,Summary!$A$32:$C$37,3,0)*H619*I619/12+VLOOKUP(B619,Summary!$A$32:$D$37,4,0)*I619</f>
        <v>156.18040800421343</v>
      </c>
      <c r="K619" s="6">
        <f t="shared" si="39"/>
        <v>293.82781664029517</v>
      </c>
      <c r="L619" s="27">
        <f>2.721*J619*G619+VLOOKUP(B619,Summary!$A$32:$B$37,2,0)*I619</f>
        <v>129.79491360245004</v>
      </c>
    </row>
    <row r="620" spans="1:12">
      <c r="A620" s="5" t="s">
        <v>617</v>
      </c>
      <c r="B620" s="5" t="s">
        <v>187</v>
      </c>
      <c r="C620" s="11">
        <v>3210</v>
      </c>
      <c r="D620" s="5" t="str">
        <f t="shared" si="36"/>
        <v>Palmetto Prairies</v>
      </c>
      <c r="E620" s="11" t="s">
        <v>591</v>
      </c>
      <c r="F620" s="12">
        <f t="shared" si="37"/>
        <v>0.69141343344704065</v>
      </c>
      <c r="G620" s="13">
        <f t="shared" si="38"/>
        <v>3.5859246036990831E-2</v>
      </c>
      <c r="H620" s="13">
        <f>HLOOKUP(E620,ROCs!$B$1:$I$17,MATCH(VLOOKUP(C620,HROC,2,0),ROCs!$A$2:$A$17,0)+1,0)</f>
        <v>0.26229721460804234</v>
      </c>
      <c r="I620" s="24">
        <v>183.93363600000001</v>
      </c>
      <c r="J620" s="24">
        <f>VLOOKUP(B620,Summary!$A$32:$C$37,3,0)*H620*I620/12+VLOOKUP(B620,Summary!$A$32:$D$37,4,0)*I620</f>
        <v>200.61995764474366</v>
      </c>
      <c r="K620" s="6">
        <f t="shared" si="39"/>
        <v>377.43353908790681</v>
      </c>
      <c r="L620" s="27">
        <f>2.721*J620*G620+VLOOKUP(B620,Summary!$A$32:$B$37,2,0)*I620</f>
        <v>166.72673866189541</v>
      </c>
    </row>
    <row r="621" spans="1:12">
      <c r="A621" s="5" t="s">
        <v>617</v>
      </c>
      <c r="B621" s="5" t="s">
        <v>187</v>
      </c>
      <c r="C621" s="11">
        <v>3220</v>
      </c>
      <c r="D621" s="5" t="str">
        <f t="shared" si="36"/>
        <v>Coastal Scrub</v>
      </c>
      <c r="E621" s="11" t="s">
        <v>591</v>
      </c>
      <c r="F621" s="12">
        <f t="shared" si="37"/>
        <v>0.69141343344704065</v>
      </c>
      <c r="G621" s="13">
        <f t="shared" si="38"/>
        <v>3.5859246036990831E-2</v>
      </c>
      <c r="H621" s="13">
        <f>HLOOKUP(E621,ROCs!$B$1:$I$17,MATCH(VLOOKUP(C621,HROC,2,0),ROCs!$A$2:$A$17,0)+1,0)</f>
        <v>0.26229721460804234</v>
      </c>
      <c r="I621" s="24">
        <v>10.62476</v>
      </c>
      <c r="J621" s="24">
        <f>VLOOKUP(B621,Summary!$A$32:$C$37,3,0)*H621*I621/12+VLOOKUP(B621,Summary!$A$32:$D$37,4,0)*I621</f>
        <v>11.588630266546609</v>
      </c>
      <c r="K621" s="6">
        <f t="shared" si="39"/>
        <v>21.802106759633837</v>
      </c>
      <c r="L621" s="27">
        <f>2.721*J621*G621+VLOOKUP(B621,Summary!$A$32:$B$37,2,0)*I621</f>
        <v>9.6308191497141955</v>
      </c>
    </row>
    <row r="622" spans="1:12">
      <c r="A622" s="5" t="s">
        <v>617</v>
      </c>
      <c r="B622" s="5" t="s">
        <v>187</v>
      </c>
      <c r="C622" s="11">
        <v>4110</v>
      </c>
      <c r="D622" s="5" t="str">
        <f t="shared" si="36"/>
        <v>Pine Flatwoods</v>
      </c>
      <c r="E622" s="11" t="s">
        <v>591</v>
      </c>
      <c r="F622" s="12">
        <f t="shared" si="37"/>
        <v>0.69141343344704065</v>
      </c>
      <c r="G622" s="13">
        <f t="shared" si="38"/>
        <v>3.5859246036990831E-2</v>
      </c>
      <c r="H622" s="13">
        <f>HLOOKUP(E622,ROCs!$B$1:$I$17,MATCH(VLOOKUP(C622,HROC,2,0),ROCs!$A$2:$A$17,0)+1,0)</f>
        <v>0.26229721460804234</v>
      </c>
      <c r="I622" s="24">
        <v>844.37011900000005</v>
      </c>
      <c r="J622" s="24">
        <f>VLOOKUP(B622,Summary!$A$32:$C$37,3,0)*H622*I622/12+VLOOKUP(B622,Summary!$A$32:$D$37,4,0)*I622</f>
        <v>920.97074354723884</v>
      </c>
      <c r="K622" s="6">
        <f t="shared" si="39"/>
        <v>1732.6553709526358</v>
      </c>
      <c r="L622" s="27">
        <f>2.721*J622*G622+VLOOKUP(B622,Summary!$A$32:$B$37,2,0)*I622</f>
        <v>765.37972730787828</v>
      </c>
    </row>
    <row r="623" spans="1:12">
      <c r="A623" s="5" t="s">
        <v>617</v>
      </c>
      <c r="B623" s="5" t="s">
        <v>187</v>
      </c>
      <c r="C623" s="11">
        <v>4200</v>
      </c>
      <c r="D623" s="5" t="str">
        <f t="shared" si="36"/>
        <v>Upland Hardwood Forests</v>
      </c>
      <c r="E623" s="11" t="s">
        <v>591</v>
      </c>
      <c r="F623" s="12">
        <f t="shared" si="37"/>
        <v>0.69141343344704065</v>
      </c>
      <c r="G623" s="13">
        <f t="shared" si="38"/>
        <v>3.5859246036990831E-2</v>
      </c>
      <c r="H623" s="13">
        <f>HLOOKUP(E623,ROCs!$B$1:$I$17,MATCH(VLOOKUP(C623,HROC,2,0),ROCs!$A$2:$A$17,0)+1,0)</f>
        <v>0.26229721460804234</v>
      </c>
      <c r="I623" s="24">
        <v>60.967616</v>
      </c>
      <c r="J623" s="24">
        <f>VLOOKUP(B623,Summary!$A$32:$C$37,3,0)*H623*I623/12+VLOOKUP(B623,Summary!$A$32:$D$37,4,0)*I623</f>
        <v>66.498552443235539</v>
      </c>
      <c r="K623" s="6">
        <f t="shared" si="39"/>
        <v>125.10611749464081</v>
      </c>
      <c r="L623" s="27">
        <f>2.721*J623*G623+VLOOKUP(B623,Summary!$A$32:$B$37,2,0)*I623</f>
        <v>55.264126783590548</v>
      </c>
    </row>
    <row r="624" spans="1:12">
      <c r="A624" s="5" t="s">
        <v>617</v>
      </c>
      <c r="B624" s="5" t="s">
        <v>187</v>
      </c>
      <c r="C624" s="11">
        <v>4340</v>
      </c>
      <c r="D624" s="5" t="str">
        <f t="shared" si="36"/>
        <v>Hardwood - Coniferous Mixed</v>
      </c>
      <c r="E624" s="11" t="s">
        <v>591</v>
      </c>
      <c r="F624" s="12">
        <f t="shared" si="37"/>
        <v>0.69141343344704065</v>
      </c>
      <c r="G624" s="13">
        <f t="shared" si="38"/>
        <v>3.5859246036990831E-2</v>
      </c>
      <c r="H624" s="13">
        <f>HLOOKUP(E624,ROCs!$B$1:$I$17,MATCH(VLOOKUP(C624,HROC,2,0),ROCs!$A$2:$A$17,0)+1,0)</f>
        <v>0.26229721460804234</v>
      </c>
      <c r="I624" s="24">
        <v>38.712927999999998</v>
      </c>
      <c r="J624" s="24">
        <f>VLOOKUP(B624,Summary!$A$32:$C$37,3,0)*H624*I624/12+VLOOKUP(B624,Summary!$A$32:$D$37,4,0)*I624</f>
        <v>42.224935822309369</v>
      </c>
      <c r="K624" s="6">
        <f t="shared" si="39"/>
        <v>79.439289850690088</v>
      </c>
      <c r="L624" s="27">
        <f>2.721*J624*G624+VLOOKUP(B624,Summary!$A$32:$B$37,2,0)*I624</f>
        <v>35.091353435174703</v>
      </c>
    </row>
    <row r="625" spans="1:12">
      <c r="A625" s="5" t="s">
        <v>617</v>
      </c>
      <c r="B625" s="5" t="s">
        <v>187</v>
      </c>
      <c r="C625" s="11">
        <v>5120</v>
      </c>
      <c r="D625" s="5" t="e">
        <f t="shared" si="36"/>
        <v>#N/A</v>
      </c>
      <c r="E625" s="11" t="s">
        <v>591</v>
      </c>
      <c r="F625" s="12">
        <f t="shared" si="37"/>
        <v>0.50503242095262102</v>
      </c>
      <c r="G625" s="13">
        <f t="shared" si="38"/>
        <v>6.8458560616073402E-2</v>
      </c>
      <c r="H625" s="13">
        <f>HLOOKUP(E625,ROCs!$B$1:$I$17,MATCH(VLOOKUP(C625,HROC,2,0),ROCs!$A$2:$A$17,0)+1,0)</f>
        <v>5.2632006878587441E-2</v>
      </c>
      <c r="I625" s="24">
        <v>73.460774000000001</v>
      </c>
      <c r="J625" s="24">
        <f>VLOOKUP(B625,Summary!$A$32:$C$37,3,0)*H625*I625/12+VLOOKUP(B625,Summary!$A$32:$D$37,4,0)*I625</f>
        <v>16.07772994395587</v>
      </c>
      <c r="K625" s="6">
        <f t="shared" si="39"/>
        <v>22.093907440367285</v>
      </c>
      <c r="L625" s="27">
        <f>2.721*J625*G625+VLOOKUP(B625,Summary!$A$32:$B$37,2,0)*I625</f>
        <v>61.765402210520563</v>
      </c>
    </row>
    <row r="626" spans="1:12">
      <c r="A626" s="5" t="s">
        <v>617</v>
      </c>
      <c r="B626" s="5" t="s">
        <v>187</v>
      </c>
      <c r="C626" s="11">
        <v>5200</v>
      </c>
      <c r="D626" s="5" t="str">
        <f t="shared" si="36"/>
        <v>Lakes</v>
      </c>
      <c r="E626" s="11" t="s">
        <v>591</v>
      </c>
      <c r="F626" s="12">
        <f t="shared" si="37"/>
        <v>0.50503242095262102</v>
      </c>
      <c r="G626" s="13">
        <f t="shared" si="38"/>
        <v>6.8458560616073402E-2</v>
      </c>
      <c r="H626" s="13">
        <f>HLOOKUP(E626,ROCs!$B$1:$I$17,MATCH(VLOOKUP(C626,HROC,2,0),ROCs!$A$2:$A$17,0)+1,0)</f>
        <v>5.2632006878587441E-2</v>
      </c>
      <c r="I626" s="24">
        <v>1.215219</v>
      </c>
      <c r="J626" s="24">
        <f>VLOOKUP(B626,Summary!$A$32:$C$37,3,0)*H626*I626/12+VLOOKUP(B626,Summary!$A$32:$D$37,4,0)*I626</f>
        <v>0.26596456640606742</v>
      </c>
      <c r="K626" s="6">
        <f t="shared" si="39"/>
        <v>0.36548670322716303</v>
      </c>
      <c r="L626" s="27">
        <f>2.721*J626*G626+VLOOKUP(B626,Summary!$A$32:$B$37,2,0)*I626</f>
        <v>1.0217492441458156</v>
      </c>
    </row>
    <row r="627" spans="1:12">
      <c r="A627" s="5" t="s">
        <v>617</v>
      </c>
      <c r="B627" s="5" t="s">
        <v>187</v>
      </c>
      <c r="C627" s="11">
        <v>5250</v>
      </c>
      <c r="D627" s="5" t="str">
        <f t="shared" si="36"/>
        <v>Marshy Lakes</v>
      </c>
      <c r="E627" s="11" t="s">
        <v>591</v>
      </c>
      <c r="F627" s="12">
        <f t="shared" si="37"/>
        <v>0.50503242095262102</v>
      </c>
      <c r="G627" s="13">
        <f t="shared" si="38"/>
        <v>6.8458560616073402E-2</v>
      </c>
      <c r="H627" s="13">
        <f>HLOOKUP(E627,ROCs!$B$1:$I$17,MATCH(VLOOKUP(C627,HROC,2,0),ROCs!$A$2:$A$17,0)+1,0)</f>
        <v>5.2632006878587441E-2</v>
      </c>
      <c r="I627" s="24">
        <v>1.6290100000000001</v>
      </c>
      <c r="J627" s="24">
        <f>VLOOKUP(B627,Summary!$A$32:$C$37,3,0)*H627*I627/12+VLOOKUP(B627,Summary!$A$32:$D$37,4,0)*I627</f>
        <v>0.35652745580932144</v>
      </c>
      <c r="K627" s="6">
        <f t="shared" si="39"/>
        <v>0.48993761159435528</v>
      </c>
      <c r="L627" s="27">
        <f>2.721*J627*G627+VLOOKUP(B627,Summary!$A$32:$B$37,2,0)*I627</f>
        <v>1.3696623704912243</v>
      </c>
    </row>
    <row r="628" spans="1:12">
      <c r="A628" s="5" t="s">
        <v>617</v>
      </c>
      <c r="B628" s="5" t="s">
        <v>187</v>
      </c>
      <c r="C628" s="11">
        <v>5300</v>
      </c>
      <c r="D628" s="5" t="str">
        <f t="shared" si="36"/>
        <v>Reservoirs</v>
      </c>
      <c r="E628" s="11" t="s">
        <v>591</v>
      </c>
      <c r="F628" s="12">
        <f t="shared" si="37"/>
        <v>0.50503242095262102</v>
      </c>
      <c r="G628" s="13">
        <f t="shared" si="38"/>
        <v>6.8458560616073402E-2</v>
      </c>
      <c r="H628" s="13">
        <f>HLOOKUP(E628,ROCs!$B$1:$I$17,MATCH(VLOOKUP(C628,HROC,2,0),ROCs!$A$2:$A$17,0)+1,0)</f>
        <v>5.2632006878587441E-2</v>
      </c>
      <c r="I628" s="24">
        <v>101.09833999999999</v>
      </c>
      <c r="J628" s="24">
        <f>VLOOKUP(B628,Summary!$A$32:$C$37,3,0)*H628*I628/12+VLOOKUP(B628,Summary!$A$32:$D$37,4,0)*I628</f>
        <v>22.126527121838265</v>
      </c>
      <c r="K628" s="6">
        <f t="shared" si="39"/>
        <v>30.406123495714613</v>
      </c>
      <c r="L628" s="27">
        <f>2.721*J628*G628+VLOOKUP(B628,Summary!$A$32:$B$37,2,0)*I628</f>
        <v>85.002910980980928</v>
      </c>
    </row>
    <row r="629" spans="1:12">
      <c r="A629" s="5" t="s">
        <v>617</v>
      </c>
      <c r="B629" s="5" t="s">
        <v>187</v>
      </c>
      <c r="C629" s="11">
        <v>6170</v>
      </c>
      <c r="D629" s="5" t="str">
        <f t="shared" si="36"/>
        <v>Mixed Wetland Hardwoods</v>
      </c>
      <c r="E629" s="11" t="s">
        <v>591</v>
      </c>
      <c r="F629" s="12">
        <f t="shared" si="37"/>
        <v>0.60724136328827061</v>
      </c>
      <c r="G629" s="13">
        <f t="shared" si="38"/>
        <v>3.2599314579082571E-2</v>
      </c>
      <c r="H629" s="13">
        <f>HLOOKUP(E629,ROCs!$B$1:$I$17,MATCH(VLOOKUP(C629,HROC,2,0),ROCs!$A$2:$A$17,0)+1,0)</f>
        <v>2.5884593546846281E-2</v>
      </c>
      <c r="I629" s="24">
        <v>200.31588600000001</v>
      </c>
      <c r="J629" s="24">
        <f>VLOOKUP(B629,Summary!$A$32:$C$37,3,0)*H629*I629/12+VLOOKUP(B629,Summary!$A$32:$D$37,4,0)*I629</f>
        <v>21.561354581275925</v>
      </c>
      <c r="K629" s="6">
        <f t="shared" si="39"/>
        <v>35.625907019100431</v>
      </c>
      <c r="L629" s="27">
        <f>2.721*J629*G629+VLOOKUP(B629,Summary!$A$32:$B$37,2,0)*I629</f>
        <v>162.17041886634027</v>
      </c>
    </row>
    <row r="630" spans="1:12">
      <c r="A630" s="5" t="s">
        <v>617</v>
      </c>
      <c r="B630" s="5" t="s">
        <v>187</v>
      </c>
      <c r="C630" s="11">
        <v>6172</v>
      </c>
      <c r="D630" s="5" t="str">
        <f t="shared" si="36"/>
        <v>Mixed Shrubs</v>
      </c>
      <c r="E630" s="11" t="s">
        <v>591</v>
      </c>
      <c r="F630" s="12">
        <f t="shared" si="37"/>
        <v>0.60724136328827061</v>
      </c>
      <c r="G630" s="13">
        <f t="shared" si="38"/>
        <v>3.2599314579082571E-2</v>
      </c>
      <c r="H630" s="13">
        <f>HLOOKUP(E630,ROCs!$B$1:$I$17,MATCH(VLOOKUP(C630,HROC,2,0),ROCs!$A$2:$A$17,0)+1,0)</f>
        <v>2.5884593546846281E-2</v>
      </c>
      <c r="I630" s="24">
        <v>280.00779699999998</v>
      </c>
      <c r="J630" s="24">
        <f>VLOOKUP(B630,Summary!$A$32:$C$37,3,0)*H630*I630/12+VLOOKUP(B630,Summary!$A$32:$D$37,4,0)*I630</f>
        <v>30.139134330259406</v>
      </c>
      <c r="K630" s="6">
        <f t="shared" si="39"/>
        <v>49.799004660794346</v>
      </c>
      <c r="L630" s="27">
        <f>2.721*J630*G630+VLOOKUP(B630,Summary!$A$32:$B$37,2,0)*I630</f>
        <v>226.68687257949762</v>
      </c>
    </row>
    <row r="631" spans="1:12">
      <c r="A631" s="5" t="s">
        <v>617</v>
      </c>
      <c r="B631" s="5" t="s">
        <v>187</v>
      </c>
      <c r="C631" s="11">
        <v>6210</v>
      </c>
      <c r="D631" s="5" t="str">
        <f t="shared" si="36"/>
        <v>Cypress</v>
      </c>
      <c r="E631" s="11" t="s">
        <v>591</v>
      </c>
      <c r="F631" s="12">
        <f t="shared" si="37"/>
        <v>0.60724136328827061</v>
      </c>
      <c r="G631" s="13">
        <f t="shared" si="38"/>
        <v>3.2599314579082571E-2</v>
      </c>
      <c r="H631" s="13">
        <f>HLOOKUP(E631,ROCs!$B$1:$I$17,MATCH(VLOOKUP(C631,HROC,2,0),ROCs!$A$2:$A$17,0)+1,0)</f>
        <v>2.5884593546846281E-2</v>
      </c>
      <c r="I631" s="24">
        <v>13.925084999999999</v>
      </c>
      <c r="J631" s="24">
        <f>VLOOKUP(B631,Summary!$A$32:$C$37,3,0)*H631*I631/12+VLOOKUP(B631,Summary!$A$32:$D$37,4,0)*I631</f>
        <v>1.4988511458317724</v>
      </c>
      <c r="K631" s="6">
        <f t="shared" si="39"/>
        <v>2.4765573682112771</v>
      </c>
      <c r="L631" s="27">
        <f>2.721*J631*G631+VLOOKUP(B631,Summary!$A$32:$B$37,2,0)*I631</f>
        <v>11.2733788232821</v>
      </c>
    </row>
    <row r="632" spans="1:12">
      <c r="A632" s="5" t="s">
        <v>617</v>
      </c>
      <c r="B632" s="5" t="s">
        <v>187</v>
      </c>
      <c r="C632" s="11">
        <v>6250</v>
      </c>
      <c r="D632" s="5" t="str">
        <f t="shared" si="36"/>
        <v>Hydric Pine Flatwoods</v>
      </c>
      <c r="E632" s="11" t="s">
        <v>591</v>
      </c>
      <c r="F632" s="12">
        <f t="shared" si="37"/>
        <v>0.60724136328827061</v>
      </c>
      <c r="G632" s="13">
        <f t="shared" si="38"/>
        <v>3.2599314579082571E-2</v>
      </c>
      <c r="H632" s="13">
        <f>HLOOKUP(E632,ROCs!$B$1:$I$17,MATCH(VLOOKUP(C632,HROC,2,0),ROCs!$A$2:$A$17,0)+1,0)</f>
        <v>2.5884593546846281E-2</v>
      </c>
      <c r="I632" s="24">
        <v>132.91742600000001</v>
      </c>
      <c r="J632" s="24">
        <f>VLOOKUP(B632,Summary!$A$32:$C$37,3,0)*H632*I632/12+VLOOKUP(B632,Summary!$A$32:$D$37,4,0)*I632</f>
        <v>14.306802167535048</v>
      </c>
      <c r="K632" s="6">
        <f t="shared" si="39"/>
        <v>23.639182864878535</v>
      </c>
      <c r="L632" s="27">
        <f>2.721*J632*G632+VLOOKUP(B632,Summary!$A$32:$B$37,2,0)*I632</f>
        <v>107.60641644295643</v>
      </c>
    </row>
    <row r="633" spans="1:12">
      <c r="A633" s="5" t="s">
        <v>617</v>
      </c>
      <c r="B633" s="5" t="s">
        <v>187</v>
      </c>
      <c r="C633" s="11">
        <v>6300</v>
      </c>
      <c r="D633" s="5" t="str">
        <f t="shared" si="36"/>
        <v>Wetland Forested Mixed</v>
      </c>
      <c r="E633" s="11" t="s">
        <v>591</v>
      </c>
      <c r="F633" s="12">
        <f t="shared" si="37"/>
        <v>0.60724136328827061</v>
      </c>
      <c r="G633" s="13">
        <f t="shared" si="38"/>
        <v>3.2599314579082571E-2</v>
      </c>
      <c r="H633" s="13">
        <f>HLOOKUP(E633,ROCs!$B$1:$I$17,MATCH(VLOOKUP(C633,HROC,2,0),ROCs!$A$2:$A$17,0)+1,0)</f>
        <v>2.5884593546846281E-2</v>
      </c>
      <c r="I633" s="24">
        <v>0.87582300000000002</v>
      </c>
      <c r="J633" s="24">
        <f>VLOOKUP(B633,Summary!$A$32:$C$37,3,0)*H633*I633/12+VLOOKUP(B633,Summary!$A$32:$D$37,4,0)*I633</f>
        <v>9.4270757205131617E-2</v>
      </c>
      <c r="K633" s="6">
        <f t="shared" si="39"/>
        <v>0.15576392559893926</v>
      </c>
      <c r="L633" s="27">
        <f>2.721*J633*G633+VLOOKUP(B633,Summary!$A$32:$B$37,2,0)*I633</f>
        <v>0.70904302998103064</v>
      </c>
    </row>
    <row r="634" spans="1:12">
      <c r="A634" s="5" t="s">
        <v>617</v>
      </c>
      <c r="B634" s="5" t="s">
        <v>187</v>
      </c>
      <c r="C634" s="11">
        <v>6410</v>
      </c>
      <c r="D634" s="5" t="str">
        <f t="shared" si="36"/>
        <v>Freshwater Marshes</v>
      </c>
      <c r="E634" s="11" t="s">
        <v>591</v>
      </c>
      <c r="F634" s="12">
        <f t="shared" si="37"/>
        <v>0.60724136328827061</v>
      </c>
      <c r="G634" s="13">
        <f t="shared" si="38"/>
        <v>3.2599314579082571E-2</v>
      </c>
      <c r="H634" s="13">
        <f>HLOOKUP(E634,ROCs!$B$1:$I$17,MATCH(VLOOKUP(C634,HROC,2,0),ROCs!$A$2:$A$17,0)+1,0)</f>
        <v>2.5884593546846281E-2</v>
      </c>
      <c r="I634" s="24">
        <v>534.96804299999997</v>
      </c>
      <c r="J634" s="24">
        <f>VLOOKUP(B634,Summary!$A$32:$C$37,3,0)*H634*I634/12+VLOOKUP(B634,Summary!$A$32:$D$37,4,0)*I634</f>
        <v>57.582231220414862</v>
      </c>
      <c r="K634" s="6">
        <f t="shared" si="39"/>
        <v>95.143336550492634</v>
      </c>
      <c r="L634" s="27">
        <f>2.721*J634*G634+VLOOKUP(B634,Summary!$A$32:$B$37,2,0)*I634</f>
        <v>433.09591338859821</v>
      </c>
    </row>
    <row r="635" spans="1:12">
      <c r="A635" s="5" t="s">
        <v>617</v>
      </c>
      <c r="B635" s="5" t="s">
        <v>187</v>
      </c>
      <c r="C635" s="11">
        <v>6430</v>
      </c>
      <c r="D635" s="5" t="str">
        <f t="shared" si="36"/>
        <v>Wet Prairies</v>
      </c>
      <c r="E635" s="11" t="s">
        <v>591</v>
      </c>
      <c r="F635" s="12">
        <f t="shared" si="37"/>
        <v>0.60724136328827061</v>
      </c>
      <c r="G635" s="13">
        <f t="shared" si="38"/>
        <v>3.2599314579082571E-2</v>
      </c>
      <c r="H635" s="13">
        <f>HLOOKUP(E635,ROCs!$B$1:$I$17,MATCH(VLOOKUP(C635,HROC,2,0),ROCs!$A$2:$A$17,0)+1,0)</f>
        <v>2.5884593546846281E-2</v>
      </c>
      <c r="I635" s="24">
        <v>99.204381999999995</v>
      </c>
      <c r="J635" s="24">
        <f>VLOOKUP(B635,Summary!$A$32:$C$37,3,0)*H635*I635/12+VLOOKUP(B635,Summary!$A$32:$D$37,4,0)*I635</f>
        <v>10.678039066349172</v>
      </c>
      <c r="K635" s="6">
        <f t="shared" si="39"/>
        <v>17.643363986715066</v>
      </c>
      <c r="L635" s="27">
        <f>2.721*J635*G635+VLOOKUP(B635,Summary!$A$32:$B$37,2,0)*I635</f>
        <v>80.313231783905664</v>
      </c>
    </row>
    <row r="636" spans="1:12">
      <c r="A636" s="5" t="s">
        <v>617</v>
      </c>
      <c r="B636" s="5" t="s">
        <v>187</v>
      </c>
      <c r="C636" s="11">
        <v>6440</v>
      </c>
      <c r="D636" s="5" t="str">
        <f t="shared" si="36"/>
        <v>Emergent Aquatic Vegetation</v>
      </c>
      <c r="E636" s="11" t="s">
        <v>591</v>
      </c>
      <c r="F636" s="12">
        <f t="shared" si="37"/>
        <v>0.60724136328827061</v>
      </c>
      <c r="G636" s="13">
        <f t="shared" si="38"/>
        <v>3.2599314579082571E-2</v>
      </c>
      <c r="H636" s="13">
        <f>HLOOKUP(E636,ROCs!$B$1:$I$17,MATCH(VLOOKUP(C636,HROC,2,0),ROCs!$A$2:$A$17,0)+1,0)</f>
        <v>2.5884593546846281E-2</v>
      </c>
      <c r="I636" s="24">
        <v>85.036023</v>
      </c>
      <c r="J636" s="24">
        <f>VLOOKUP(B636,Summary!$A$32:$C$37,3,0)*H636*I636/12+VLOOKUP(B636,Summary!$A$32:$D$37,4,0)*I636</f>
        <v>9.1530026933786726</v>
      </c>
      <c r="K636" s="6">
        <f t="shared" si="39"/>
        <v>15.12354066952077</v>
      </c>
      <c r="L636" s="27">
        <f>2.721*J636*G636+VLOOKUP(B636,Summary!$A$32:$B$37,2,0)*I636</f>
        <v>68.842904794069824</v>
      </c>
    </row>
    <row r="637" spans="1:12">
      <c r="A637" s="5" t="s">
        <v>617</v>
      </c>
      <c r="B637" s="5" t="s">
        <v>187</v>
      </c>
      <c r="C637" s="11">
        <v>7430</v>
      </c>
      <c r="D637" s="5" t="str">
        <f t="shared" si="36"/>
        <v>Spoil Areas</v>
      </c>
      <c r="E637" s="11" t="s">
        <v>591</v>
      </c>
      <c r="F637" s="12">
        <f t="shared" si="37"/>
        <v>0.70945030562392009</v>
      </c>
      <c r="G637" s="13">
        <f t="shared" si="38"/>
        <v>9.7797943737247719E-2</v>
      </c>
      <c r="H637" s="13">
        <f>HLOOKUP(E637,ROCs!$B$1:$I$17,MATCH(VLOOKUP(C637,HROC,2,0),ROCs!$A$2:$A$17,0)+1,0)</f>
        <v>0.26229721460804234</v>
      </c>
      <c r="I637" s="24">
        <v>4.0251900000000003</v>
      </c>
      <c r="J637" s="24">
        <f>VLOOKUP(B637,Summary!$A$32:$C$37,3,0)*H637*I637/12+VLOOKUP(B637,Summary!$A$32:$D$37,4,0)*I637</f>
        <v>4.3903522209067072</v>
      </c>
      <c r="K637" s="6">
        <f t="shared" si="39"/>
        <v>8.4751986285043817</v>
      </c>
      <c r="L637" s="27">
        <f>2.721*J637*G637+VLOOKUP(B637,Summary!$A$32:$B$37,2,0)*I637</f>
        <v>4.38856441336819</v>
      </c>
    </row>
    <row r="638" spans="1:12">
      <c r="A638" s="5" t="s">
        <v>617</v>
      </c>
      <c r="B638" s="5" t="s">
        <v>187</v>
      </c>
      <c r="C638" s="11">
        <v>8320</v>
      </c>
      <c r="D638" s="5" t="str">
        <f t="shared" si="36"/>
        <v>Electrical Power Transmission Lines</v>
      </c>
      <c r="E638" s="11" t="s">
        <v>591</v>
      </c>
      <c r="F638" s="12">
        <f t="shared" si="37"/>
        <v>0.70945030562392009</v>
      </c>
      <c r="G638" s="13">
        <f t="shared" si="38"/>
        <v>0.1167055461931156</v>
      </c>
      <c r="H638" s="13">
        <f>HLOOKUP(E638,ROCs!$B$1:$I$17,MATCH(VLOOKUP(C638,HROC,2,0),ROCs!$A$2:$A$17,0)+1,0)</f>
        <v>0.26229721460804234</v>
      </c>
      <c r="I638" s="24">
        <v>0.48016799999999998</v>
      </c>
      <c r="J638" s="24">
        <f>VLOOKUP(B638,Summary!$A$32:$C$37,3,0)*H638*I638/12+VLOOKUP(B638,Summary!$A$32:$D$37,4,0)*I638</f>
        <v>0.52372848119177762</v>
      </c>
      <c r="K638" s="6">
        <f t="shared" si="39"/>
        <v>1.0110129397746916</v>
      </c>
      <c r="L638" s="27">
        <f>2.721*J638*G638+VLOOKUP(B638,Summary!$A$32:$B$37,2,0)*I638</f>
        <v>0.55045977848500771</v>
      </c>
    </row>
    <row r="639" spans="1:12">
      <c r="A639" s="5" t="s">
        <v>617</v>
      </c>
      <c r="B639" s="5" t="s">
        <v>187</v>
      </c>
      <c r="C639" s="11">
        <v>8350</v>
      </c>
      <c r="D639" s="5" t="str">
        <f t="shared" si="36"/>
        <v>Solid Waste Disposal</v>
      </c>
      <c r="E639" s="11" t="s">
        <v>591</v>
      </c>
      <c r="F639" s="12">
        <f t="shared" si="37"/>
        <v>1.4429497741503459</v>
      </c>
      <c r="G639" s="13">
        <f t="shared" si="38"/>
        <v>0.22493527059566973</v>
      </c>
      <c r="H639" s="13">
        <f>HLOOKUP(E639,ROCs!$B$1:$I$17,MATCH(VLOOKUP(C639,HROC,2,0),ROCs!$A$2:$A$17,0)+1,0)</f>
        <v>0.43140989244743805</v>
      </c>
      <c r="I639" s="24">
        <v>5.8793519999999999</v>
      </c>
      <c r="J639" s="24">
        <f>VLOOKUP(B639,Summary!$A$32:$C$37,3,0)*H639*I639/12+VLOOKUP(B639,Summary!$A$32:$D$37,4,0)*I639</f>
        <v>10.547240803136118</v>
      </c>
      <c r="K639" s="6">
        <f t="shared" si="39"/>
        <v>41.411276497376036</v>
      </c>
      <c r="L639" s="27">
        <f>2.721*J639*G639+VLOOKUP(B639,Summary!$A$32:$B$37,2,0)*I639</f>
        <v>11.159059845916882</v>
      </c>
    </row>
    <row r="640" spans="1:12">
      <c r="A640" s="5" t="s">
        <v>617</v>
      </c>
      <c r="B640" s="5" t="s">
        <v>187</v>
      </c>
      <c r="C640" s="11">
        <v>8360</v>
      </c>
      <c r="D640" s="5" t="e">
        <f t="shared" si="36"/>
        <v>#N/A</v>
      </c>
      <c r="E640" s="11" t="s">
        <v>591</v>
      </c>
      <c r="F640" s="12">
        <f t="shared" si="37"/>
        <v>1.4429497741503459</v>
      </c>
      <c r="G640" s="13">
        <f t="shared" si="38"/>
        <v>0.22493527059566973</v>
      </c>
      <c r="H640" s="13">
        <f>HLOOKUP(E640,ROCs!$B$1:$I$17,MATCH(VLOOKUP(C640,HROC,2,0),ROCs!$A$2:$A$17,0)+1,0)</f>
        <v>0.43140989244743805</v>
      </c>
      <c r="I640" s="24">
        <v>1.9861279999999999</v>
      </c>
      <c r="J640" s="24">
        <f>VLOOKUP(B640,Summary!$A$32:$C$37,3,0)*H640*I640/12+VLOOKUP(B640,Summary!$A$32:$D$37,4,0)*I640</f>
        <v>3.563006651387965</v>
      </c>
      <c r="K640" s="6">
        <f t="shared" si="39"/>
        <v>13.989313068375646</v>
      </c>
      <c r="L640" s="27">
        <f>2.721*J640*G640+VLOOKUP(B640,Summary!$A$32:$B$37,2,0)*I640</f>
        <v>3.7696877502233592</v>
      </c>
    </row>
    <row r="641" spans="1:12">
      <c r="A641" s="5" t="s">
        <v>617</v>
      </c>
      <c r="B641" s="5" t="s">
        <v>187</v>
      </c>
      <c r="C641" s="11">
        <v>4110</v>
      </c>
      <c r="D641" s="5" t="str">
        <f t="shared" si="36"/>
        <v>Pine Flatwoods</v>
      </c>
      <c r="E641" s="11" t="s">
        <v>592</v>
      </c>
      <c r="F641" s="12">
        <f t="shared" si="37"/>
        <v>0.69141343344704065</v>
      </c>
      <c r="G641" s="13">
        <f t="shared" si="38"/>
        <v>3.5859246036990831E-2</v>
      </c>
      <c r="H641" s="13">
        <f>HLOOKUP(E641,ROCs!$B$1:$I$17,MATCH(VLOOKUP(C641,HROC,2,0),ROCs!$A$2:$A$17,0)+1,0)</f>
        <v>0.26229721460804234</v>
      </c>
      <c r="I641" s="24">
        <v>0.44605600000000001</v>
      </c>
      <c r="J641" s="24">
        <f>VLOOKUP(B641,Summary!$A$32:$C$37,3,0)*H641*I641/12+VLOOKUP(B641,Summary!$A$32:$D$37,4,0)*I641</f>
        <v>0.48652186611036052</v>
      </c>
      <c r="K641" s="6">
        <f t="shared" si="39"/>
        <v>0.91531107834673253</v>
      </c>
      <c r="L641" s="27">
        <f>2.721*J641*G641+VLOOKUP(B641,Summary!$A$32:$B$37,2,0)*I641</f>
        <v>0.40432768990969342</v>
      </c>
    </row>
    <row r="642" spans="1:12">
      <c r="A642" s="5" t="s">
        <v>617</v>
      </c>
      <c r="B642" s="5" t="s">
        <v>187</v>
      </c>
      <c r="C642" s="11">
        <v>4200</v>
      </c>
      <c r="D642" s="5" t="str">
        <f t="shared" ref="D642:D705" si="40">VLOOKUP(C642,FLUCCS,2,0)</f>
        <v>Upland Hardwood Forests</v>
      </c>
      <c r="E642" s="11" t="s">
        <v>592</v>
      </c>
      <c r="F642" s="12">
        <f t="shared" ref="F642:F705" si="41">VLOOKUP(VLOOKUP(C642,HEMC,2,0),EMCN,2,0)</f>
        <v>0.69141343344704065</v>
      </c>
      <c r="G642" s="13">
        <f t="shared" ref="G642:G705" si="42">VLOOKUP(VLOOKUP(C642,HEMC,2,0),EMCP,3,0)</f>
        <v>3.5859246036990831E-2</v>
      </c>
      <c r="H642" s="13">
        <f>HLOOKUP(E642,ROCs!$B$1:$I$17,MATCH(VLOOKUP(C642,HROC,2,0),ROCs!$A$2:$A$17,0)+1,0)</f>
        <v>0.26229721460804234</v>
      </c>
      <c r="I642" s="24">
        <v>8.1869110000000003</v>
      </c>
      <c r="J642" s="24">
        <f>VLOOKUP(B642,Summary!$A$32:$C$37,3,0)*H642*I642/12+VLOOKUP(B642,Summary!$A$32:$D$37,4,0)*I642</f>
        <v>8.9296214318368943</v>
      </c>
      <c r="K642" s="6">
        <f t="shared" ref="K642:K705" si="43">2.721*J642*F642</f>
        <v>16.799617841120234</v>
      </c>
      <c r="L642" s="27">
        <f>2.721*J642*G642+VLOOKUP(B642,Summary!$A$32:$B$37,2,0)*I642</f>
        <v>7.4210296736872916</v>
      </c>
    </row>
    <row r="643" spans="1:12">
      <c r="A643" s="5" t="s">
        <v>617</v>
      </c>
      <c r="B643" s="5" t="s">
        <v>187</v>
      </c>
      <c r="C643" s="11">
        <v>6170</v>
      </c>
      <c r="D643" s="5" t="str">
        <f t="shared" si="40"/>
        <v>Mixed Wetland Hardwoods</v>
      </c>
      <c r="E643" s="11" t="s">
        <v>592</v>
      </c>
      <c r="F643" s="12">
        <f t="shared" si="41"/>
        <v>0.60724136328827061</v>
      </c>
      <c r="G643" s="13">
        <f t="shared" si="42"/>
        <v>3.2599314579082571E-2</v>
      </c>
      <c r="H643" s="13">
        <f>HLOOKUP(E643,ROCs!$B$1:$I$17,MATCH(VLOOKUP(C643,HROC,2,0),ROCs!$A$2:$A$17,0)+1,0)</f>
        <v>2.5884593546846281E-2</v>
      </c>
      <c r="I643" s="24">
        <v>1.9796050000000001</v>
      </c>
      <c r="J643" s="24">
        <f>VLOOKUP(B643,Summary!$A$32:$C$37,3,0)*H643*I643/12+VLOOKUP(B643,Summary!$A$32:$D$37,4,0)*I643</f>
        <v>0.21307828444453344</v>
      </c>
      <c r="K643" s="6">
        <f t="shared" si="43"/>
        <v>0.35207004832630356</v>
      </c>
      <c r="L643" s="27">
        <f>2.721*J643*G643+VLOOKUP(B643,Summary!$A$32:$B$37,2,0)*I643</f>
        <v>1.6026356094388916</v>
      </c>
    </row>
    <row r="644" spans="1:12">
      <c r="A644" s="5" t="s">
        <v>617</v>
      </c>
      <c r="B644" s="5" t="s">
        <v>187</v>
      </c>
      <c r="C644" s="11">
        <v>6172</v>
      </c>
      <c r="D644" s="5" t="str">
        <f t="shared" si="40"/>
        <v>Mixed Shrubs</v>
      </c>
      <c r="E644" s="11" t="s">
        <v>592</v>
      </c>
      <c r="F644" s="12">
        <f t="shared" si="41"/>
        <v>0.60724136328827061</v>
      </c>
      <c r="G644" s="13">
        <f t="shared" si="42"/>
        <v>3.2599314579082571E-2</v>
      </c>
      <c r="H644" s="13">
        <f>HLOOKUP(E644,ROCs!$B$1:$I$17,MATCH(VLOOKUP(C644,HROC,2,0),ROCs!$A$2:$A$17,0)+1,0)</f>
        <v>2.5884593546846281E-2</v>
      </c>
      <c r="I644" s="24">
        <v>6.0757000000000003</v>
      </c>
      <c r="J644" s="24">
        <f>VLOOKUP(B644,Summary!$A$32:$C$37,3,0)*H644*I644/12+VLOOKUP(B644,Summary!$A$32:$D$37,4,0)*I644</f>
        <v>0.65396871234395337</v>
      </c>
      <c r="K644" s="6">
        <f t="shared" si="43"/>
        <v>1.0805549554664302</v>
      </c>
      <c r="L644" s="27">
        <f>2.721*J644*G644+VLOOKUP(B644,Summary!$A$32:$B$37,2,0)*I644</f>
        <v>4.9187252872506759</v>
      </c>
    </row>
    <row r="645" spans="1:12">
      <c r="A645" s="5" t="s">
        <v>617</v>
      </c>
      <c r="B645" s="5" t="s">
        <v>187</v>
      </c>
      <c r="C645" s="11">
        <v>6300</v>
      </c>
      <c r="D645" s="5" t="str">
        <f t="shared" si="40"/>
        <v>Wetland Forested Mixed</v>
      </c>
      <c r="E645" s="11" t="s">
        <v>592</v>
      </c>
      <c r="F645" s="12">
        <f t="shared" si="41"/>
        <v>0.60724136328827061</v>
      </c>
      <c r="G645" s="13">
        <f t="shared" si="42"/>
        <v>3.2599314579082571E-2</v>
      </c>
      <c r="H645" s="13">
        <f>HLOOKUP(E645,ROCs!$B$1:$I$17,MATCH(VLOOKUP(C645,HROC,2,0),ROCs!$A$2:$A$17,0)+1,0)</f>
        <v>2.5884593546846281E-2</v>
      </c>
      <c r="I645" s="24">
        <v>11.092228</v>
      </c>
      <c r="J645" s="24">
        <f>VLOOKUP(B645,Summary!$A$32:$C$37,3,0)*H645*I645/12+VLOOKUP(B645,Summary!$A$32:$D$37,4,0)*I645</f>
        <v>1.1939315736763738</v>
      </c>
      <c r="K645" s="6">
        <f t="shared" si="43"/>
        <v>1.9727376158407244</v>
      </c>
      <c r="L645" s="27">
        <f>2.721*J645*G645+VLOOKUP(B645,Summary!$A$32:$B$37,2,0)*I645</f>
        <v>8.9799730657455079</v>
      </c>
    </row>
    <row r="646" spans="1:12">
      <c r="A646" s="5" t="s">
        <v>617</v>
      </c>
      <c r="B646" s="5" t="s">
        <v>187</v>
      </c>
      <c r="C646" s="11">
        <v>6410</v>
      </c>
      <c r="D646" s="5" t="str">
        <f t="shared" si="40"/>
        <v>Freshwater Marshes</v>
      </c>
      <c r="E646" s="11" t="s">
        <v>592</v>
      </c>
      <c r="F646" s="12">
        <f t="shared" si="41"/>
        <v>0.60724136328827061</v>
      </c>
      <c r="G646" s="13">
        <f t="shared" si="42"/>
        <v>3.2599314579082571E-2</v>
      </c>
      <c r="H646" s="13">
        <f>HLOOKUP(E646,ROCs!$B$1:$I$17,MATCH(VLOOKUP(C646,HROC,2,0),ROCs!$A$2:$A$17,0)+1,0)</f>
        <v>2.5884593546846281E-2</v>
      </c>
      <c r="I646" s="24">
        <v>9.6459390000000003</v>
      </c>
      <c r="J646" s="24">
        <f>VLOOKUP(B646,Summary!$A$32:$C$37,3,0)*H646*I646/12+VLOOKUP(B646,Summary!$A$32:$D$37,4,0)*I646</f>
        <v>1.0382576998828645</v>
      </c>
      <c r="K646" s="6">
        <f t="shared" si="43"/>
        <v>1.7155170904713697</v>
      </c>
      <c r="L646" s="27">
        <f>2.721*J646*G646+VLOOKUP(B646,Summary!$A$32:$B$37,2,0)*I646</f>
        <v>7.8090959195775778</v>
      </c>
    </row>
    <row r="647" spans="1:12">
      <c r="A647" s="5" t="s">
        <v>617</v>
      </c>
      <c r="B647" s="5" t="s">
        <v>187</v>
      </c>
      <c r="C647" s="11">
        <v>6430</v>
      </c>
      <c r="D647" s="5" t="str">
        <f t="shared" si="40"/>
        <v>Wet Prairies</v>
      </c>
      <c r="E647" s="11" t="s">
        <v>592</v>
      </c>
      <c r="F647" s="12">
        <f t="shared" si="41"/>
        <v>0.60724136328827061</v>
      </c>
      <c r="G647" s="13">
        <f t="shared" si="42"/>
        <v>3.2599314579082571E-2</v>
      </c>
      <c r="H647" s="13">
        <f>HLOOKUP(E647,ROCs!$B$1:$I$17,MATCH(VLOOKUP(C647,HROC,2,0),ROCs!$A$2:$A$17,0)+1,0)</f>
        <v>2.5884593546846281E-2</v>
      </c>
      <c r="I647" s="24">
        <v>1.4283650000000001</v>
      </c>
      <c r="J647" s="24">
        <f>VLOOKUP(B647,Summary!$A$32:$C$37,3,0)*H647*I647/12+VLOOKUP(B647,Summary!$A$32:$D$37,4,0)*I647</f>
        <v>0.15374459236090834</v>
      </c>
      <c r="K647" s="6">
        <f t="shared" si="43"/>
        <v>0.25403276642441319</v>
      </c>
      <c r="L647" s="27">
        <f>2.721*J647*G647+VLOOKUP(B647,Summary!$A$32:$B$37,2,0)*I647</f>
        <v>1.156366352012741</v>
      </c>
    </row>
    <row r="648" spans="1:12">
      <c r="A648" s="5" t="s">
        <v>617</v>
      </c>
      <c r="B648" s="5" t="s">
        <v>187</v>
      </c>
      <c r="C648" s="11">
        <v>6440</v>
      </c>
      <c r="D648" s="5" t="str">
        <f t="shared" si="40"/>
        <v>Emergent Aquatic Vegetation</v>
      </c>
      <c r="E648" s="11" t="s">
        <v>592</v>
      </c>
      <c r="F648" s="12">
        <f t="shared" si="41"/>
        <v>0.60724136328827061</v>
      </c>
      <c r="G648" s="13">
        <f t="shared" si="42"/>
        <v>3.2599314579082571E-2</v>
      </c>
      <c r="H648" s="13">
        <f>HLOOKUP(E648,ROCs!$B$1:$I$17,MATCH(VLOOKUP(C648,HROC,2,0),ROCs!$A$2:$A$17,0)+1,0)</f>
        <v>2.5884593546846281E-2</v>
      </c>
      <c r="I648" s="24">
        <v>0.101407</v>
      </c>
      <c r="J648" s="24">
        <f>VLOOKUP(B648,Summary!$A$32:$C$37,3,0)*H648*I648/12+VLOOKUP(B648,Summary!$A$32:$D$37,4,0)*I648</f>
        <v>1.0915121749372626E-2</v>
      </c>
      <c r="K648" s="6">
        <f t="shared" si="43"/>
        <v>1.803509659281799E-2</v>
      </c>
      <c r="L648" s="27">
        <f>2.721*J648*G648+VLOOKUP(B648,Summary!$A$32:$B$37,2,0)*I648</f>
        <v>8.2096412792637755E-2</v>
      </c>
    </row>
    <row r="649" spans="1:12">
      <c r="A649" s="5" t="s">
        <v>617</v>
      </c>
      <c r="B649" s="5" t="s">
        <v>187</v>
      </c>
      <c r="C649" s="11">
        <v>7430</v>
      </c>
      <c r="D649" s="5" t="str">
        <f t="shared" si="40"/>
        <v>Spoil Areas</v>
      </c>
      <c r="E649" s="11" t="s">
        <v>592</v>
      </c>
      <c r="F649" s="12">
        <f t="shared" si="41"/>
        <v>0.70945030562392009</v>
      </c>
      <c r="G649" s="13">
        <f t="shared" si="42"/>
        <v>9.7797943737247719E-2</v>
      </c>
      <c r="H649" s="13">
        <f>HLOOKUP(E649,ROCs!$B$1:$I$17,MATCH(VLOOKUP(C649,HROC,2,0),ROCs!$A$2:$A$17,0)+1,0)</f>
        <v>0.26229721460804234</v>
      </c>
      <c r="I649" s="24">
        <v>3.8383630000000002</v>
      </c>
      <c r="J649" s="24">
        <f>VLOOKUP(B649,Summary!$A$32:$C$37,3,0)*H649*I649/12+VLOOKUP(B649,Summary!$A$32:$D$37,4,0)*I649</f>
        <v>4.1865764154477505</v>
      </c>
      <c r="K649" s="6">
        <f t="shared" si="43"/>
        <v>8.0818269034013195</v>
      </c>
      <c r="L649" s="27">
        <f>2.721*J649*G649+VLOOKUP(B649,Summary!$A$32:$B$37,2,0)*I649</f>
        <v>4.1848715880217249</v>
      </c>
    </row>
    <row r="650" spans="1:12">
      <c r="A650" s="5" t="s">
        <v>617</v>
      </c>
      <c r="B650" s="5" t="s">
        <v>187</v>
      </c>
      <c r="C650" s="11">
        <v>8320</v>
      </c>
      <c r="D650" s="5" t="str">
        <f t="shared" si="40"/>
        <v>Electrical Power Transmission Lines</v>
      </c>
      <c r="E650" s="11" t="s">
        <v>592</v>
      </c>
      <c r="F650" s="12">
        <f t="shared" si="41"/>
        <v>0.70945030562392009</v>
      </c>
      <c r="G650" s="13">
        <f t="shared" si="42"/>
        <v>0.1167055461931156</v>
      </c>
      <c r="H650" s="13">
        <f>HLOOKUP(E650,ROCs!$B$1:$I$17,MATCH(VLOOKUP(C650,HROC,2,0),ROCs!$A$2:$A$17,0)+1,0)</f>
        <v>0.26229721460804234</v>
      </c>
      <c r="I650" s="24">
        <v>0.103773</v>
      </c>
      <c r="J650" s="24">
        <f>VLOOKUP(B650,Summary!$A$32:$C$37,3,0)*H650*I650/12+VLOOKUP(B650,Summary!$A$32:$D$37,4,0)*I650</f>
        <v>0.11318720880757226</v>
      </c>
      <c r="K650" s="6">
        <f t="shared" si="43"/>
        <v>0.21849820437688286</v>
      </c>
      <c r="L650" s="27">
        <f>2.721*J650*G650+VLOOKUP(B650,Summary!$A$32:$B$37,2,0)*I650</f>
        <v>0.11896432622066591</v>
      </c>
    </row>
    <row r="651" spans="1:12">
      <c r="A651" s="5" t="s">
        <v>617</v>
      </c>
      <c r="B651" s="5" t="s">
        <v>187</v>
      </c>
      <c r="C651" s="11">
        <v>1110</v>
      </c>
      <c r="D651" s="5" t="str">
        <f t="shared" si="40"/>
        <v>Fixed Single Family Units</v>
      </c>
      <c r="E651" s="11" t="s">
        <v>593</v>
      </c>
      <c r="F651" s="12">
        <f t="shared" si="41"/>
        <v>0.96797880682585713</v>
      </c>
      <c r="G651" s="13">
        <f t="shared" si="42"/>
        <v>0.12452938169209543</v>
      </c>
      <c r="H651" s="13">
        <f>HLOOKUP(E651,ROCs!$B$1:$I$17,MATCH(VLOOKUP(C651,HROC,2,0),ROCs!$A$2:$A$17,0)+1,0)</f>
        <v>0.28818180815488864</v>
      </c>
      <c r="I651" s="24">
        <v>27.259340999999999</v>
      </c>
      <c r="J651" s="24">
        <f>VLOOKUP(B651,Summary!$A$32:$C$37,3,0)*H651*I651/12+VLOOKUP(B651,Summary!$A$32:$D$37,4,0)*I651</f>
        <v>32.666395358890448</v>
      </c>
      <c r="K651" s="6">
        <f t="shared" si="43"/>
        <v>86.039049634020145</v>
      </c>
      <c r="L651" s="27">
        <f>2.721*J651*G651+VLOOKUP(B651,Summary!$A$32:$B$37,2,0)*I651</f>
        <v>32.877001528379225</v>
      </c>
    </row>
    <row r="652" spans="1:12">
      <c r="A652" s="5" t="s">
        <v>617</v>
      </c>
      <c r="B652" s="5" t="s">
        <v>187</v>
      </c>
      <c r="C652" s="11">
        <v>1190</v>
      </c>
      <c r="D652" s="5" t="str">
        <f t="shared" si="40"/>
        <v>Low Density Under Construction</v>
      </c>
      <c r="E652" s="11" t="s">
        <v>593</v>
      </c>
      <c r="F652" s="12">
        <f t="shared" si="41"/>
        <v>0.96797880682585713</v>
      </c>
      <c r="G652" s="13">
        <f t="shared" si="42"/>
        <v>0.12452938169209543</v>
      </c>
      <c r="H652" s="13">
        <f>HLOOKUP(E652,ROCs!$B$1:$I$17,MATCH(VLOOKUP(C652,HROC,2,0),ROCs!$A$2:$A$17,0)+1,0)</f>
        <v>0.28818180815488864</v>
      </c>
      <c r="I652" s="24">
        <v>5.5933020000000004</v>
      </c>
      <c r="J652" s="24">
        <f>VLOOKUP(B652,Summary!$A$32:$C$37,3,0)*H652*I652/12+VLOOKUP(B652,Summary!$A$32:$D$37,4,0)*I652</f>
        <v>6.7027671172855099</v>
      </c>
      <c r="K652" s="6">
        <f t="shared" si="43"/>
        <v>17.654219461727422</v>
      </c>
      <c r="L652" s="27">
        <f>2.721*J652*G652+VLOOKUP(B652,Summary!$A$32:$B$37,2,0)*I652</f>
        <v>6.7459810713210793</v>
      </c>
    </row>
    <row r="653" spans="1:12">
      <c r="A653" s="5" t="s">
        <v>617</v>
      </c>
      <c r="B653" s="5" t="s">
        <v>187</v>
      </c>
      <c r="C653" s="11">
        <v>1760</v>
      </c>
      <c r="D653" s="5" t="str">
        <f t="shared" si="40"/>
        <v>Correctional</v>
      </c>
      <c r="E653" s="11" t="s">
        <v>593</v>
      </c>
      <c r="F653" s="12">
        <f t="shared" si="41"/>
        <v>0.70945030562392009</v>
      </c>
      <c r="G653" s="13">
        <f t="shared" si="42"/>
        <v>0.1167055461931156</v>
      </c>
      <c r="H653" s="13">
        <f>HLOOKUP(E653,ROCs!$B$1:$I$17,MATCH(VLOOKUP(C653,HROC,2,0),ROCs!$A$2:$A$17,0)+1,0)</f>
        <v>0.34081381503347608</v>
      </c>
      <c r="I653" s="24">
        <v>336.23397699999998</v>
      </c>
      <c r="J653" s="24">
        <f>VLOOKUP(B653,Summary!$A$32:$C$37,3,0)*H653*I653/12+VLOOKUP(B653,Summary!$A$32:$D$37,4,0)*I653</f>
        <v>476.51665865148976</v>
      </c>
      <c r="K653" s="6">
        <f t="shared" si="43"/>
        <v>919.8745632824282</v>
      </c>
      <c r="L653" s="27">
        <f>2.721*J653*G653+VLOOKUP(B653,Summary!$A$32:$B$37,2,0)*I653</f>
        <v>420.31646554062036</v>
      </c>
    </row>
    <row r="654" spans="1:12">
      <c r="A654" s="5" t="s">
        <v>617</v>
      </c>
      <c r="B654" s="5" t="s">
        <v>187</v>
      </c>
      <c r="C654" s="11">
        <v>1820</v>
      </c>
      <c r="D654" s="5" t="str">
        <f t="shared" si="40"/>
        <v>Golf Courses</v>
      </c>
      <c r="E654" s="11" t="s">
        <v>593</v>
      </c>
      <c r="F654" s="12">
        <f t="shared" si="41"/>
        <v>2.0141173930848577</v>
      </c>
      <c r="G654" s="13">
        <f t="shared" si="42"/>
        <v>0.28687396829592665</v>
      </c>
      <c r="H654" s="13">
        <f>HLOOKUP(E654,ROCs!$B$1:$I$17,MATCH(VLOOKUP(C654,HROC,2,0),ROCs!$A$2:$A$17,0)+1,0)</f>
        <v>0.28904462793978353</v>
      </c>
      <c r="I654" s="24">
        <v>15.646443</v>
      </c>
      <c r="J654" s="24">
        <f>VLOOKUP(B654,Summary!$A$32:$C$37,3,0)*H654*I654/12+VLOOKUP(B654,Summary!$A$32:$D$37,4,0)*I654</f>
        <v>18.806146895520826</v>
      </c>
      <c r="K654" s="6">
        <f t="shared" si="43"/>
        <v>103.06545994852142</v>
      </c>
      <c r="L654" s="27">
        <f>2.721*J654*G654+VLOOKUP(B654,Summary!$A$32:$B$37,2,0)*I654</f>
        <v>27.197336001368306</v>
      </c>
    </row>
    <row r="655" spans="1:12">
      <c r="A655" s="5" t="s">
        <v>617</v>
      </c>
      <c r="B655" s="5" t="s">
        <v>187</v>
      </c>
      <c r="C655" s="11">
        <v>3100</v>
      </c>
      <c r="D655" s="5" t="str">
        <f t="shared" si="40"/>
        <v>Herbaceous (Dry Prairie)</v>
      </c>
      <c r="E655" s="11" t="s">
        <v>593</v>
      </c>
      <c r="F655" s="12">
        <f t="shared" si="41"/>
        <v>0.69141343344704065</v>
      </c>
      <c r="G655" s="13">
        <f t="shared" si="42"/>
        <v>3.5859246036990831E-2</v>
      </c>
      <c r="H655" s="13">
        <f>HLOOKUP(E655,ROCs!$B$1:$I$17,MATCH(VLOOKUP(C655,HROC,2,0),ROCs!$A$2:$A$17,0)+1,0)</f>
        <v>0.26229721460804234</v>
      </c>
      <c r="I655" s="24">
        <v>62.479176000000002</v>
      </c>
      <c r="J655" s="24">
        <f>VLOOKUP(B655,Summary!$A$32:$C$37,3,0)*H655*I655/12+VLOOKUP(B655,Summary!$A$32:$D$37,4,0)*I655</f>
        <v>68.147240033891833</v>
      </c>
      <c r="K655" s="6">
        <f t="shared" si="43"/>
        <v>128.20785273323372</v>
      </c>
      <c r="L655" s="27">
        <f>2.721*J655*G655+VLOOKUP(B655,Summary!$A$32:$B$37,2,0)*I655</f>
        <v>56.634281120624237</v>
      </c>
    </row>
    <row r="656" spans="1:12">
      <c r="A656" s="5" t="s">
        <v>617</v>
      </c>
      <c r="B656" s="5" t="s">
        <v>187</v>
      </c>
      <c r="C656" s="11">
        <v>3200</v>
      </c>
      <c r="D656" s="5" t="str">
        <f t="shared" si="40"/>
        <v>Shrub and Brushland</v>
      </c>
      <c r="E656" s="11" t="s">
        <v>593</v>
      </c>
      <c r="F656" s="12">
        <f t="shared" si="41"/>
        <v>0.69141343344704065</v>
      </c>
      <c r="G656" s="13">
        <f t="shared" si="42"/>
        <v>3.5859246036990831E-2</v>
      </c>
      <c r="H656" s="13">
        <f>HLOOKUP(E656,ROCs!$B$1:$I$17,MATCH(VLOOKUP(C656,HROC,2,0),ROCs!$A$2:$A$17,0)+1,0)</f>
        <v>0.26229721460804234</v>
      </c>
      <c r="I656" s="24">
        <v>30.103437</v>
      </c>
      <c r="J656" s="24">
        <f>VLOOKUP(B656,Summary!$A$32:$C$37,3,0)*H656*I656/12+VLOOKUP(B656,Summary!$A$32:$D$37,4,0)*I656</f>
        <v>32.834398249492601</v>
      </c>
      <c r="K656" s="6">
        <f t="shared" si="43"/>
        <v>61.772533902498616</v>
      </c>
      <c r="L656" s="27">
        <f>2.721*J656*G656+VLOOKUP(B656,Summary!$A$32:$B$37,2,0)*I656</f>
        <v>27.287275903814749</v>
      </c>
    </row>
    <row r="657" spans="1:12">
      <c r="A657" s="5" t="s">
        <v>617</v>
      </c>
      <c r="B657" s="5" t="s">
        <v>187</v>
      </c>
      <c r="C657" s="11">
        <v>3210</v>
      </c>
      <c r="D657" s="5" t="str">
        <f t="shared" si="40"/>
        <v>Palmetto Prairies</v>
      </c>
      <c r="E657" s="11" t="s">
        <v>593</v>
      </c>
      <c r="F657" s="12">
        <f t="shared" si="41"/>
        <v>0.69141343344704065</v>
      </c>
      <c r="G657" s="13">
        <f t="shared" si="42"/>
        <v>3.5859246036990831E-2</v>
      </c>
      <c r="H657" s="13">
        <f>HLOOKUP(E657,ROCs!$B$1:$I$17,MATCH(VLOOKUP(C657,HROC,2,0),ROCs!$A$2:$A$17,0)+1,0)</f>
        <v>0.26229721460804234</v>
      </c>
      <c r="I657" s="24">
        <v>7.9068589999999999</v>
      </c>
      <c r="J657" s="24">
        <f>VLOOKUP(B657,Summary!$A$32:$C$37,3,0)*H657*I657/12+VLOOKUP(B657,Summary!$A$32:$D$37,4,0)*I657</f>
        <v>8.624163324227224</v>
      </c>
      <c r="K657" s="6">
        <f t="shared" si="43"/>
        <v>16.22494852131922</v>
      </c>
      <c r="L657" s="27">
        <f>2.721*J657*G657+VLOOKUP(B657,Summary!$A$32:$B$37,2,0)*I657</f>
        <v>7.1671763946940938</v>
      </c>
    </row>
    <row r="658" spans="1:12">
      <c r="A658" s="5" t="s">
        <v>617</v>
      </c>
      <c r="B658" s="5" t="s">
        <v>187</v>
      </c>
      <c r="C658" s="11">
        <v>3220</v>
      </c>
      <c r="D658" s="5" t="str">
        <f t="shared" si="40"/>
        <v>Coastal Scrub</v>
      </c>
      <c r="E658" s="11" t="s">
        <v>593</v>
      </c>
      <c r="F658" s="12">
        <f t="shared" si="41"/>
        <v>0.69141343344704065</v>
      </c>
      <c r="G658" s="13">
        <f t="shared" si="42"/>
        <v>3.5859246036990831E-2</v>
      </c>
      <c r="H658" s="13">
        <f>HLOOKUP(E658,ROCs!$B$1:$I$17,MATCH(VLOOKUP(C658,HROC,2,0),ROCs!$A$2:$A$17,0)+1,0)</f>
        <v>0.26229721460804234</v>
      </c>
      <c r="I658" s="24">
        <v>2.5987239999999998</v>
      </c>
      <c r="J658" s="24">
        <f>VLOOKUP(B658,Summary!$A$32:$C$37,3,0)*H658*I658/12+VLOOKUP(B658,Summary!$A$32:$D$37,4,0)*I658</f>
        <v>2.8344782941733335</v>
      </c>
      <c r="K658" s="6">
        <f t="shared" si="43"/>
        <v>5.3326059211523535</v>
      </c>
      <c r="L658" s="27">
        <f>2.721*J658*G658+VLOOKUP(B658,Summary!$A$32:$B$37,2,0)*I658</f>
        <v>2.3556147022635683</v>
      </c>
    </row>
    <row r="659" spans="1:12">
      <c r="A659" s="5" t="s">
        <v>617</v>
      </c>
      <c r="B659" s="5" t="s">
        <v>187</v>
      </c>
      <c r="C659" s="11">
        <v>4110</v>
      </c>
      <c r="D659" s="5" t="str">
        <f t="shared" si="40"/>
        <v>Pine Flatwoods</v>
      </c>
      <c r="E659" s="11" t="s">
        <v>593</v>
      </c>
      <c r="F659" s="12">
        <f t="shared" si="41"/>
        <v>0.69141343344704065</v>
      </c>
      <c r="G659" s="13">
        <f t="shared" si="42"/>
        <v>3.5859246036990831E-2</v>
      </c>
      <c r="H659" s="13">
        <f>HLOOKUP(E659,ROCs!$B$1:$I$17,MATCH(VLOOKUP(C659,HROC,2,0),ROCs!$A$2:$A$17,0)+1,0)</f>
        <v>0.26229721460804234</v>
      </c>
      <c r="I659" s="24">
        <v>167.95464699999999</v>
      </c>
      <c r="J659" s="24">
        <f>VLOOKUP(B659,Summary!$A$32:$C$37,3,0)*H659*I659/12+VLOOKUP(B659,Summary!$A$32:$D$37,4,0)*I659</f>
        <v>183.19136673499932</v>
      </c>
      <c r="K659" s="6">
        <f t="shared" si="43"/>
        <v>344.64450440956921</v>
      </c>
      <c r="L659" s="27">
        <f>2.721*J659*G659+VLOOKUP(B659,Summary!$A$32:$B$37,2,0)*I659</f>
        <v>152.24257588981658</v>
      </c>
    </row>
    <row r="660" spans="1:12">
      <c r="A660" s="5" t="s">
        <v>617</v>
      </c>
      <c r="B660" s="5" t="s">
        <v>187</v>
      </c>
      <c r="C660" s="11">
        <v>4200</v>
      </c>
      <c r="D660" s="5" t="str">
        <f t="shared" si="40"/>
        <v>Upland Hardwood Forests</v>
      </c>
      <c r="E660" s="11" t="s">
        <v>593</v>
      </c>
      <c r="F660" s="12">
        <f t="shared" si="41"/>
        <v>0.69141343344704065</v>
      </c>
      <c r="G660" s="13">
        <f t="shared" si="42"/>
        <v>3.5859246036990831E-2</v>
      </c>
      <c r="H660" s="13">
        <f>HLOOKUP(E660,ROCs!$B$1:$I$17,MATCH(VLOOKUP(C660,HROC,2,0),ROCs!$A$2:$A$17,0)+1,0)</f>
        <v>0.26229721460804234</v>
      </c>
      <c r="I660" s="24">
        <v>1.9544360000000001</v>
      </c>
      <c r="J660" s="24">
        <f>VLOOKUP(B660,Summary!$A$32:$C$37,3,0)*H660*I660/12+VLOOKUP(B660,Summary!$A$32:$D$37,4,0)*I660</f>
        <v>2.1317409695492686</v>
      </c>
      <c r="K660" s="6">
        <f t="shared" si="43"/>
        <v>4.0105209272371054</v>
      </c>
      <c r="L660" s="27">
        <f>2.721*J660*G660+VLOOKUP(B660,Summary!$A$32:$B$37,2,0)*I660</f>
        <v>1.7715995143128702</v>
      </c>
    </row>
    <row r="661" spans="1:12">
      <c r="A661" s="5" t="s">
        <v>617</v>
      </c>
      <c r="B661" s="5" t="s">
        <v>187</v>
      </c>
      <c r="C661" s="11">
        <v>4340</v>
      </c>
      <c r="D661" s="5" t="str">
        <f t="shared" si="40"/>
        <v>Hardwood - Coniferous Mixed</v>
      </c>
      <c r="E661" s="11" t="s">
        <v>593</v>
      </c>
      <c r="F661" s="12">
        <f t="shared" si="41"/>
        <v>0.69141343344704065</v>
      </c>
      <c r="G661" s="13">
        <f t="shared" si="42"/>
        <v>3.5859246036990831E-2</v>
      </c>
      <c r="H661" s="13">
        <f>HLOOKUP(E661,ROCs!$B$1:$I$17,MATCH(VLOOKUP(C661,HROC,2,0),ROCs!$A$2:$A$17,0)+1,0)</f>
        <v>0.26229721460804234</v>
      </c>
      <c r="I661" s="24">
        <v>5.8244920000000002</v>
      </c>
      <c r="J661" s="24">
        <f>VLOOKUP(B661,Summary!$A$32:$C$37,3,0)*H661*I661/12+VLOOKUP(B661,Summary!$A$32:$D$37,4,0)*I661</f>
        <v>6.3528855502108845</v>
      </c>
      <c r="K661" s="6">
        <f t="shared" si="43"/>
        <v>11.951911987153894</v>
      </c>
      <c r="L661" s="27">
        <f>2.721*J661*G661+VLOOKUP(B661,Summary!$A$32:$B$37,2,0)*I661</f>
        <v>5.2796137598361872</v>
      </c>
    </row>
    <row r="662" spans="1:12">
      <c r="A662" s="5" t="s">
        <v>617</v>
      </c>
      <c r="B662" s="5" t="s">
        <v>187</v>
      </c>
      <c r="C662" s="11">
        <v>5120</v>
      </c>
      <c r="D662" s="5" t="e">
        <f t="shared" si="40"/>
        <v>#N/A</v>
      </c>
      <c r="E662" s="11" t="s">
        <v>593</v>
      </c>
      <c r="F662" s="12">
        <f t="shared" si="41"/>
        <v>0.50503242095262102</v>
      </c>
      <c r="G662" s="13">
        <f t="shared" si="42"/>
        <v>6.8458560616073402E-2</v>
      </c>
      <c r="H662" s="13">
        <f>HLOOKUP(E662,ROCs!$B$1:$I$17,MATCH(VLOOKUP(C662,HROC,2,0),ROCs!$A$2:$A$17,0)+1,0)</f>
        <v>5.2632006878587441E-2</v>
      </c>
      <c r="I662" s="24">
        <v>11.418911</v>
      </c>
      <c r="J662" s="24">
        <f>VLOOKUP(B662,Summary!$A$32:$C$37,3,0)*H662*I662/12+VLOOKUP(B662,Summary!$A$32:$D$37,4,0)*I662</f>
        <v>2.4991591745557575</v>
      </c>
      <c r="K662" s="6">
        <f t="shared" si="43"/>
        <v>3.434327586907699</v>
      </c>
      <c r="L662" s="27">
        <f>2.721*J662*G662+VLOOKUP(B662,Summary!$A$32:$B$37,2,0)*I662</f>
        <v>9.600955616410161</v>
      </c>
    </row>
    <row r="663" spans="1:12">
      <c r="A663" s="5" t="s">
        <v>617</v>
      </c>
      <c r="B663" s="5" t="s">
        <v>187</v>
      </c>
      <c r="C663" s="11">
        <v>5250</v>
      </c>
      <c r="D663" s="5" t="str">
        <f t="shared" si="40"/>
        <v>Marshy Lakes</v>
      </c>
      <c r="E663" s="11" t="s">
        <v>593</v>
      </c>
      <c r="F663" s="12">
        <f t="shared" si="41"/>
        <v>0.50503242095262102</v>
      </c>
      <c r="G663" s="13">
        <f t="shared" si="42"/>
        <v>6.8458560616073402E-2</v>
      </c>
      <c r="H663" s="13">
        <f>HLOOKUP(E663,ROCs!$B$1:$I$17,MATCH(VLOOKUP(C663,HROC,2,0),ROCs!$A$2:$A$17,0)+1,0)</f>
        <v>5.2632006878587441E-2</v>
      </c>
      <c r="I663" s="24">
        <v>25.585198999999999</v>
      </c>
      <c r="J663" s="24">
        <f>VLOOKUP(B663,Summary!$A$32:$C$37,3,0)*H663*I663/12+VLOOKUP(B663,Summary!$A$32:$D$37,4,0)*I663</f>
        <v>5.599613204243802</v>
      </c>
      <c r="K663" s="6">
        <f t="shared" si="43"/>
        <v>7.6949504854029671</v>
      </c>
      <c r="L663" s="27">
        <f>2.721*J663*G663+VLOOKUP(B663,Summary!$A$32:$B$37,2,0)*I663</f>
        <v>21.511890235068968</v>
      </c>
    </row>
    <row r="664" spans="1:12">
      <c r="A664" s="5" t="s">
        <v>617</v>
      </c>
      <c r="B664" s="5" t="s">
        <v>187</v>
      </c>
      <c r="C664" s="11">
        <v>5300</v>
      </c>
      <c r="D664" s="5" t="str">
        <f t="shared" si="40"/>
        <v>Reservoirs</v>
      </c>
      <c r="E664" s="11" t="s">
        <v>593</v>
      </c>
      <c r="F664" s="12">
        <f t="shared" si="41"/>
        <v>0.50503242095262102</v>
      </c>
      <c r="G664" s="13">
        <f t="shared" si="42"/>
        <v>6.8458560616073402E-2</v>
      </c>
      <c r="H664" s="13">
        <f>HLOOKUP(E664,ROCs!$B$1:$I$17,MATCH(VLOOKUP(C664,HROC,2,0),ROCs!$A$2:$A$17,0)+1,0)</f>
        <v>5.2632006878587441E-2</v>
      </c>
      <c r="I664" s="24">
        <v>17.821404000000001</v>
      </c>
      <c r="J664" s="24">
        <f>VLOOKUP(B664,Summary!$A$32:$C$37,3,0)*H664*I664/12+VLOOKUP(B664,Summary!$A$32:$D$37,4,0)*I664</f>
        <v>3.9004179391594067</v>
      </c>
      <c r="K664" s="6">
        <f t="shared" si="43"/>
        <v>5.3599278770652665</v>
      </c>
      <c r="L664" s="27">
        <f>2.721*J664*G664+VLOOKUP(B664,Summary!$A$32:$B$37,2,0)*I664</f>
        <v>14.98413542465779</v>
      </c>
    </row>
    <row r="665" spans="1:12">
      <c r="A665" s="5" t="s">
        <v>617</v>
      </c>
      <c r="B665" s="5" t="s">
        <v>187</v>
      </c>
      <c r="C665" s="11">
        <v>6170</v>
      </c>
      <c r="D665" s="5" t="str">
        <f t="shared" si="40"/>
        <v>Mixed Wetland Hardwoods</v>
      </c>
      <c r="E665" s="11" t="s">
        <v>593</v>
      </c>
      <c r="F665" s="12">
        <f t="shared" si="41"/>
        <v>0.60724136328827061</v>
      </c>
      <c r="G665" s="13">
        <f t="shared" si="42"/>
        <v>3.2599314579082571E-2</v>
      </c>
      <c r="H665" s="13">
        <f>HLOOKUP(E665,ROCs!$B$1:$I$17,MATCH(VLOOKUP(C665,HROC,2,0),ROCs!$A$2:$A$17,0)+1,0)</f>
        <v>2.5884593546846281E-2</v>
      </c>
      <c r="I665" s="24">
        <v>35.988370000000003</v>
      </c>
      <c r="J665" s="24">
        <f>VLOOKUP(B665,Summary!$A$32:$C$37,3,0)*H665*I665/12+VLOOKUP(B665,Summary!$A$32:$D$37,4,0)*I665</f>
        <v>3.873671838349122</v>
      </c>
      <c r="K665" s="6">
        <f t="shared" si="43"/>
        <v>6.4004825028654171</v>
      </c>
      <c r="L665" s="27">
        <f>2.721*J665*G665+VLOOKUP(B665,Summary!$A$32:$B$37,2,0)*I665</f>
        <v>29.135228132714516</v>
      </c>
    </row>
    <row r="666" spans="1:12">
      <c r="A666" s="5" t="s">
        <v>617</v>
      </c>
      <c r="B666" s="5" t="s">
        <v>187</v>
      </c>
      <c r="C666" s="11">
        <v>6172</v>
      </c>
      <c r="D666" s="5" t="str">
        <f t="shared" si="40"/>
        <v>Mixed Shrubs</v>
      </c>
      <c r="E666" s="11" t="s">
        <v>593</v>
      </c>
      <c r="F666" s="12">
        <f t="shared" si="41"/>
        <v>0.60724136328827061</v>
      </c>
      <c r="G666" s="13">
        <f t="shared" si="42"/>
        <v>3.2599314579082571E-2</v>
      </c>
      <c r="H666" s="13">
        <f>HLOOKUP(E666,ROCs!$B$1:$I$17,MATCH(VLOOKUP(C666,HROC,2,0),ROCs!$A$2:$A$17,0)+1,0)</f>
        <v>2.5884593546846281E-2</v>
      </c>
      <c r="I666" s="24">
        <v>122.074628</v>
      </c>
      <c r="J666" s="24">
        <f>VLOOKUP(B666,Summary!$A$32:$C$37,3,0)*H666*I666/12+VLOOKUP(B666,Summary!$A$32:$D$37,4,0)*I666</f>
        <v>13.13971843294223</v>
      </c>
      <c r="K666" s="6">
        <f t="shared" si="43"/>
        <v>21.71080603422174</v>
      </c>
      <c r="L666" s="27">
        <f>2.721*J666*G666+VLOOKUP(B666,Summary!$A$32:$B$37,2,0)*I666</f>
        <v>98.82837527779833</v>
      </c>
    </row>
    <row r="667" spans="1:12">
      <c r="A667" s="5" t="s">
        <v>617</v>
      </c>
      <c r="B667" s="5" t="s">
        <v>187</v>
      </c>
      <c r="C667" s="11">
        <v>6215</v>
      </c>
      <c r="D667" s="5" t="e">
        <f t="shared" si="40"/>
        <v>#N/A</v>
      </c>
      <c r="E667" s="11" t="s">
        <v>593</v>
      </c>
      <c r="F667" s="12">
        <f t="shared" si="41"/>
        <v>0.60724136328827061</v>
      </c>
      <c r="G667" s="13">
        <f t="shared" si="42"/>
        <v>3.2599314579082571E-2</v>
      </c>
      <c r="H667" s="13">
        <f>HLOOKUP(E667,ROCs!$B$1:$I$17,MATCH(VLOOKUP(C667,HROC,2,0),ROCs!$A$2:$A$17,0)+1,0)</f>
        <v>2.5884593546846281E-2</v>
      </c>
      <c r="I667" s="24">
        <v>2.737622</v>
      </c>
      <c r="J667" s="24">
        <f>VLOOKUP(B667,Summary!$A$32:$C$37,3,0)*H667*I667/12+VLOOKUP(B667,Summary!$A$32:$D$37,4,0)*I667</f>
        <v>0.29466878453914414</v>
      </c>
      <c r="K667" s="6">
        <f t="shared" si="43"/>
        <v>0.48688233755681143</v>
      </c>
      <c r="L667" s="27">
        <f>2.721*J667*G667+VLOOKUP(B667,Summary!$A$32:$B$37,2,0)*I667</f>
        <v>2.2163060319524939</v>
      </c>
    </row>
    <row r="668" spans="1:12">
      <c r="A668" s="5" t="s">
        <v>617</v>
      </c>
      <c r="B668" s="5" t="s">
        <v>187</v>
      </c>
      <c r="C668" s="11">
        <v>6250</v>
      </c>
      <c r="D668" s="5" t="str">
        <f t="shared" si="40"/>
        <v>Hydric Pine Flatwoods</v>
      </c>
      <c r="E668" s="11" t="s">
        <v>593</v>
      </c>
      <c r="F668" s="12">
        <f t="shared" si="41"/>
        <v>0.60724136328827061</v>
      </c>
      <c r="G668" s="13">
        <f t="shared" si="42"/>
        <v>3.2599314579082571E-2</v>
      </c>
      <c r="H668" s="13">
        <f>HLOOKUP(E668,ROCs!$B$1:$I$17,MATCH(VLOOKUP(C668,HROC,2,0),ROCs!$A$2:$A$17,0)+1,0)</f>
        <v>2.5884593546846281E-2</v>
      </c>
      <c r="I668" s="24">
        <v>59.200623</v>
      </c>
      <c r="J668" s="24">
        <f>VLOOKUP(B668,Summary!$A$32:$C$37,3,0)*H668*I668/12+VLOOKUP(B668,Summary!$A$32:$D$37,4,0)*I668</f>
        <v>6.3721637331122052</v>
      </c>
      <c r="K668" s="6">
        <f t="shared" si="43"/>
        <v>10.528750028696269</v>
      </c>
      <c r="L668" s="27">
        <f>2.721*J668*G668+VLOOKUP(B668,Summary!$A$32:$B$37,2,0)*I668</f>
        <v>47.927251406602352</v>
      </c>
    </row>
    <row r="669" spans="1:12">
      <c r="A669" s="5" t="s">
        <v>617</v>
      </c>
      <c r="B669" s="5" t="s">
        <v>187</v>
      </c>
      <c r="C669" s="11">
        <v>6410</v>
      </c>
      <c r="D669" s="5" t="str">
        <f t="shared" si="40"/>
        <v>Freshwater Marshes</v>
      </c>
      <c r="E669" s="11" t="s">
        <v>593</v>
      </c>
      <c r="F669" s="12">
        <f t="shared" si="41"/>
        <v>0.60724136328827061</v>
      </c>
      <c r="G669" s="13">
        <f t="shared" si="42"/>
        <v>3.2599314579082571E-2</v>
      </c>
      <c r="H669" s="13">
        <f>HLOOKUP(E669,ROCs!$B$1:$I$17,MATCH(VLOOKUP(C669,HROC,2,0),ROCs!$A$2:$A$17,0)+1,0)</f>
        <v>2.5884593546846281E-2</v>
      </c>
      <c r="I669" s="24">
        <v>1459.1601069999999</v>
      </c>
      <c r="J669" s="24">
        <f>VLOOKUP(B669,Summary!$A$32:$C$37,3,0)*H669*I669/12+VLOOKUP(B669,Summary!$A$32:$D$37,4,0)*I669</f>
        <v>157.05927815370327</v>
      </c>
      <c r="K669" s="6">
        <f t="shared" si="43"/>
        <v>259.50963418828712</v>
      </c>
      <c r="L669" s="27">
        <f>2.721*J669*G669+VLOOKUP(B669,Summary!$A$32:$B$37,2,0)*I669</f>
        <v>1181.2972524068502</v>
      </c>
    </row>
    <row r="670" spans="1:12">
      <c r="A670" s="5" t="s">
        <v>617</v>
      </c>
      <c r="B670" s="5" t="s">
        <v>187</v>
      </c>
      <c r="C670" s="11">
        <v>6430</v>
      </c>
      <c r="D670" s="5" t="str">
        <f t="shared" si="40"/>
        <v>Wet Prairies</v>
      </c>
      <c r="E670" s="11" t="s">
        <v>593</v>
      </c>
      <c r="F670" s="12">
        <f t="shared" si="41"/>
        <v>0.60724136328827061</v>
      </c>
      <c r="G670" s="13">
        <f t="shared" si="42"/>
        <v>3.2599314579082571E-2</v>
      </c>
      <c r="H670" s="13">
        <f>HLOOKUP(E670,ROCs!$B$1:$I$17,MATCH(VLOOKUP(C670,HROC,2,0),ROCs!$A$2:$A$17,0)+1,0)</f>
        <v>2.5884593546846281E-2</v>
      </c>
      <c r="I670" s="24">
        <v>221.466724</v>
      </c>
      <c r="J670" s="24">
        <f>VLOOKUP(B670,Summary!$A$32:$C$37,3,0)*H670*I670/12+VLOOKUP(B670,Summary!$A$32:$D$37,4,0)*I670</f>
        <v>23.837962427590842</v>
      </c>
      <c r="K670" s="6">
        <f t="shared" si="43"/>
        <v>39.387554699724497</v>
      </c>
      <c r="L670" s="27">
        <f>2.721*J670*G670+VLOOKUP(B670,Summary!$A$32:$B$37,2,0)*I670</f>
        <v>179.29357532849977</v>
      </c>
    </row>
    <row r="671" spans="1:12">
      <c r="A671" s="5" t="s">
        <v>617</v>
      </c>
      <c r="B671" s="5" t="s">
        <v>187</v>
      </c>
      <c r="C671" s="11">
        <v>7430</v>
      </c>
      <c r="D671" s="5" t="str">
        <f t="shared" si="40"/>
        <v>Spoil Areas</v>
      </c>
      <c r="E671" s="11" t="s">
        <v>593</v>
      </c>
      <c r="F671" s="12">
        <f t="shared" si="41"/>
        <v>0.70945030562392009</v>
      </c>
      <c r="G671" s="13">
        <f t="shared" si="42"/>
        <v>9.7797943737247719E-2</v>
      </c>
      <c r="H671" s="13">
        <f>HLOOKUP(E671,ROCs!$B$1:$I$17,MATCH(VLOOKUP(C671,HROC,2,0),ROCs!$A$2:$A$17,0)+1,0)</f>
        <v>0.26229721460804234</v>
      </c>
      <c r="I671" s="24">
        <v>20.378651999999999</v>
      </c>
      <c r="J671" s="24">
        <f>VLOOKUP(B671,Summary!$A$32:$C$37,3,0)*H671*I671/12+VLOOKUP(B671,Summary!$A$32:$D$37,4,0)*I671</f>
        <v>22.227388040635322</v>
      </c>
      <c r="K671" s="6">
        <f t="shared" si="43"/>
        <v>42.90806731636718</v>
      </c>
      <c r="L671" s="27">
        <f>2.721*J671*G671+VLOOKUP(B671,Summary!$A$32:$B$37,2,0)*I671</f>
        <v>22.218336764131504</v>
      </c>
    </row>
    <row r="672" spans="1:12">
      <c r="A672" s="5" t="s">
        <v>617</v>
      </c>
      <c r="B672" s="5" t="s">
        <v>187</v>
      </c>
      <c r="C672" s="11">
        <v>8320</v>
      </c>
      <c r="D672" s="5" t="str">
        <f t="shared" si="40"/>
        <v>Electrical Power Transmission Lines</v>
      </c>
      <c r="E672" s="11" t="s">
        <v>593</v>
      </c>
      <c r="F672" s="12">
        <f t="shared" si="41"/>
        <v>0.70945030562392009</v>
      </c>
      <c r="G672" s="13">
        <f t="shared" si="42"/>
        <v>0.1167055461931156</v>
      </c>
      <c r="H672" s="13">
        <f>HLOOKUP(E672,ROCs!$B$1:$I$17,MATCH(VLOOKUP(C672,HROC,2,0),ROCs!$A$2:$A$17,0)+1,0)</f>
        <v>0.26229721460804234</v>
      </c>
      <c r="I672" s="24">
        <v>49.733521000000003</v>
      </c>
      <c r="J672" s="24">
        <f>VLOOKUP(B672,Summary!$A$32:$C$37,3,0)*H672*I672/12+VLOOKUP(B672,Summary!$A$32:$D$37,4,0)*I672</f>
        <v>54.245308762036167</v>
      </c>
      <c r="K672" s="6">
        <f t="shared" si="43"/>
        <v>104.71591874418196</v>
      </c>
      <c r="L672" s="27">
        <f>2.721*J672*G672+VLOOKUP(B672,Summary!$A$32:$B$37,2,0)*I672</f>
        <v>57.014009581936904</v>
      </c>
    </row>
    <row r="673" spans="1:12">
      <c r="A673" s="5" t="s">
        <v>617</v>
      </c>
      <c r="B673" s="5" t="s">
        <v>187</v>
      </c>
      <c r="C673" s="11">
        <v>8340</v>
      </c>
      <c r="D673" s="5" t="str">
        <f t="shared" si="40"/>
        <v>Sewage Treatment</v>
      </c>
      <c r="E673" s="11" t="s">
        <v>593</v>
      </c>
      <c r="F673" s="12">
        <f t="shared" si="41"/>
        <v>0.72147488707517293</v>
      </c>
      <c r="G673" s="13">
        <f t="shared" si="42"/>
        <v>0.16951643581122938</v>
      </c>
      <c r="H673" s="13">
        <f>HLOOKUP(E673,ROCs!$B$1:$I$17,MATCH(VLOOKUP(C673,HROC,2,0),ROCs!$A$2:$A$17,0)+1,0)</f>
        <v>0.43140989244743805</v>
      </c>
      <c r="I673" s="24">
        <v>9.821313</v>
      </c>
      <c r="J673" s="24">
        <f>VLOOKUP(B673,Summary!$A$32:$C$37,3,0)*H673*I673/12+VLOOKUP(B673,Summary!$A$32:$D$37,4,0)*I673</f>
        <v>17.618906507719085</v>
      </c>
      <c r="K673" s="6">
        <f t="shared" si="43"/>
        <v>34.588259744464516</v>
      </c>
      <c r="L673" s="27">
        <f>2.721*J673*G673+VLOOKUP(B673,Summary!$A$32:$B$37,2,0)*I673</f>
        <v>15.984098349516561</v>
      </c>
    </row>
    <row r="674" spans="1:12">
      <c r="A674" s="5" t="s">
        <v>617</v>
      </c>
      <c r="B674" s="5" t="s">
        <v>187</v>
      </c>
      <c r="C674" s="11">
        <v>8350</v>
      </c>
      <c r="D674" s="5" t="str">
        <f t="shared" si="40"/>
        <v>Solid Waste Disposal</v>
      </c>
      <c r="E674" s="11" t="s">
        <v>593</v>
      </c>
      <c r="F674" s="12">
        <f t="shared" si="41"/>
        <v>1.4429497741503459</v>
      </c>
      <c r="G674" s="13">
        <f t="shared" si="42"/>
        <v>0.22493527059566973</v>
      </c>
      <c r="H674" s="13">
        <f>HLOOKUP(E674,ROCs!$B$1:$I$17,MATCH(VLOOKUP(C674,HROC,2,0),ROCs!$A$2:$A$17,0)+1,0)</f>
        <v>0.43140989244743805</v>
      </c>
      <c r="I674" s="24">
        <v>1.0477190000000001</v>
      </c>
      <c r="J674" s="24">
        <f>VLOOKUP(B674,Summary!$A$32:$C$37,3,0)*H674*I674/12+VLOOKUP(B674,Summary!$A$32:$D$37,4,0)*I674</f>
        <v>1.8795514517621965</v>
      </c>
      <c r="K674" s="6">
        <f t="shared" si="43"/>
        <v>7.3796195908246922</v>
      </c>
      <c r="L674" s="27">
        <f>2.721*J674*G674+VLOOKUP(B674,Summary!$A$32:$B$37,2,0)*I674</f>
        <v>1.9885795275915088</v>
      </c>
    </row>
    <row r="675" spans="1:12">
      <c r="A675" s="5" t="s">
        <v>617</v>
      </c>
      <c r="B675" s="5" t="s">
        <v>187</v>
      </c>
      <c r="C675" s="11">
        <v>8360</v>
      </c>
      <c r="D675" s="5" t="e">
        <f t="shared" si="40"/>
        <v>#N/A</v>
      </c>
      <c r="E675" s="11" t="s">
        <v>593</v>
      </c>
      <c r="F675" s="12">
        <f t="shared" si="41"/>
        <v>1.4429497741503459</v>
      </c>
      <c r="G675" s="13">
        <f t="shared" si="42"/>
        <v>0.22493527059566973</v>
      </c>
      <c r="H675" s="13">
        <f>HLOOKUP(E675,ROCs!$B$1:$I$17,MATCH(VLOOKUP(C675,HROC,2,0),ROCs!$A$2:$A$17,0)+1,0)</f>
        <v>0.43140989244743805</v>
      </c>
      <c r="I675" s="24">
        <v>3.4598909999999998</v>
      </c>
      <c r="J675" s="24">
        <f>VLOOKUP(B675,Summary!$A$32:$C$37,3,0)*H675*I675/12+VLOOKUP(B675,Summary!$A$32:$D$37,4,0)*I675</f>
        <v>6.206858090756163</v>
      </c>
      <c r="K675" s="6">
        <f t="shared" si="43"/>
        <v>24.369777970732642</v>
      </c>
      <c r="L675" s="27">
        <f>2.721*J675*G675+VLOOKUP(B675,Summary!$A$32:$B$37,2,0)*I675</f>
        <v>6.5669023949151555</v>
      </c>
    </row>
    <row r="676" spans="1:12">
      <c r="A676" s="5" t="s">
        <v>617</v>
      </c>
      <c r="B676" s="5" t="s">
        <v>187</v>
      </c>
      <c r="C676" s="11">
        <v>3100</v>
      </c>
      <c r="D676" s="5" t="str">
        <f t="shared" si="40"/>
        <v>Herbaceous (Dry Prairie)</v>
      </c>
      <c r="E676" s="11" t="s">
        <v>2</v>
      </c>
      <c r="F676" s="12">
        <f t="shared" si="41"/>
        <v>0.69141343344704065</v>
      </c>
      <c r="G676" s="13">
        <f t="shared" si="42"/>
        <v>3.5859246036990831E-2</v>
      </c>
      <c r="H676" s="13">
        <f>HLOOKUP(E676,ROCs!$B$1:$I$17,MATCH(VLOOKUP(C676,HROC,2,0),ROCs!$A$2:$A$17,0)+1,0)</f>
        <v>0.26229721460804234</v>
      </c>
      <c r="I676" s="24">
        <v>0.92122599999999999</v>
      </c>
      <c r="J676" s="24">
        <f>VLOOKUP(B676,Summary!$A$32:$C$37,3,0)*H676*I676/12+VLOOKUP(B676,Summary!$A$32:$D$37,4,0)*I676</f>
        <v>1.0047989324869142</v>
      </c>
      <c r="K676" s="6">
        <f t="shared" si="43"/>
        <v>1.8903643566302146</v>
      </c>
      <c r="L676" s="27">
        <f>2.721*J676*G676+VLOOKUP(B676,Summary!$A$32:$B$37,2,0)*I676</f>
        <v>0.83504578004723018</v>
      </c>
    </row>
    <row r="677" spans="1:12">
      <c r="A677" s="5" t="s">
        <v>617</v>
      </c>
      <c r="B677" s="5" t="s">
        <v>187</v>
      </c>
      <c r="C677" s="11">
        <v>4200</v>
      </c>
      <c r="D677" s="5" t="str">
        <f t="shared" si="40"/>
        <v>Upland Hardwood Forests</v>
      </c>
      <c r="E677" s="11" t="s">
        <v>2</v>
      </c>
      <c r="F677" s="12">
        <f t="shared" si="41"/>
        <v>0.69141343344704065</v>
      </c>
      <c r="G677" s="13">
        <f t="shared" si="42"/>
        <v>3.5859246036990831E-2</v>
      </c>
      <c r="H677" s="13">
        <f>HLOOKUP(E677,ROCs!$B$1:$I$17,MATCH(VLOOKUP(C677,HROC,2,0),ROCs!$A$2:$A$17,0)+1,0)</f>
        <v>0.26229721460804234</v>
      </c>
      <c r="I677" s="24">
        <v>1.2284040000000001</v>
      </c>
      <c r="J677" s="24">
        <f>VLOOKUP(B677,Summary!$A$32:$C$37,3,0)*H677*I677/12+VLOOKUP(B677,Summary!$A$32:$D$37,4,0)*I677</f>
        <v>1.3398438904922954</v>
      </c>
      <c r="K677" s="6">
        <f t="shared" si="43"/>
        <v>2.5206964817992352</v>
      </c>
      <c r="L677" s="27">
        <f>2.721*J677*G677+VLOOKUP(B677,Summary!$A$32:$B$37,2,0)*I677</f>
        <v>1.1134874356489479</v>
      </c>
    </row>
    <row r="678" spans="1:12">
      <c r="A678" s="5" t="s">
        <v>617</v>
      </c>
      <c r="B678" s="5" t="s">
        <v>187</v>
      </c>
      <c r="C678" s="11">
        <v>6170</v>
      </c>
      <c r="D678" s="5" t="str">
        <f t="shared" si="40"/>
        <v>Mixed Wetland Hardwoods</v>
      </c>
      <c r="E678" s="11" t="s">
        <v>2</v>
      </c>
      <c r="F678" s="12">
        <f t="shared" si="41"/>
        <v>0.60724136328827061</v>
      </c>
      <c r="G678" s="13">
        <f t="shared" si="42"/>
        <v>3.2599314579082571E-2</v>
      </c>
      <c r="H678" s="13">
        <f>HLOOKUP(E678,ROCs!$B$1:$I$17,MATCH(VLOOKUP(C678,HROC,2,0),ROCs!$A$2:$A$17,0)+1,0)</f>
        <v>2.5884593546846281E-2</v>
      </c>
      <c r="I678" s="24">
        <v>1.614074</v>
      </c>
      <c r="J678" s="24">
        <f>VLOOKUP(B678,Summary!$A$32:$C$37,3,0)*H678*I678/12+VLOOKUP(B678,Summary!$A$32:$D$37,4,0)*I678</f>
        <v>0.17373370894018039</v>
      </c>
      <c r="K678" s="6">
        <f t="shared" si="43"/>
        <v>0.28706085869768466</v>
      </c>
      <c r="L678" s="27">
        <f>2.721*J678*G678+VLOOKUP(B678,Summary!$A$32:$B$37,2,0)*I678</f>
        <v>1.306711424081809</v>
      </c>
    </row>
    <row r="679" spans="1:12">
      <c r="A679" s="5" t="s">
        <v>617</v>
      </c>
      <c r="B679" s="5" t="s">
        <v>187</v>
      </c>
      <c r="C679" s="11">
        <v>6410</v>
      </c>
      <c r="D679" s="5" t="str">
        <f t="shared" si="40"/>
        <v>Freshwater Marshes</v>
      </c>
      <c r="E679" s="11" t="s">
        <v>2</v>
      </c>
      <c r="F679" s="12">
        <f t="shared" si="41"/>
        <v>0.60724136328827061</v>
      </c>
      <c r="G679" s="13">
        <f t="shared" si="42"/>
        <v>3.2599314579082571E-2</v>
      </c>
      <c r="H679" s="13">
        <f>HLOOKUP(E679,ROCs!$B$1:$I$17,MATCH(VLOOKUP(C679,HROC,2,0),ROCs!$A$2:$A$17,0)+1,0)</f>
        <v>2.5884593546846281E-2</v>
      </c>
      <c r="I679" s="24">
        <v>1.6363490000000001</v>
      </c>
      <c r="J679" s="24">
        <f>VLOOKUP(B679,Summary!$A$32:$C$37,3,0)*H679*I679/12+VLOOKUP(B679,Summary!$A$32:$D$37,4,0)*I679</f>
        <v>0.17613131795106995</v>
      </c>
      <c r="K679" s="6">
        <f t="shared" si="43"/>
        <v>0.29102243705623015</v>
      </c>
      <c r="L679" s="27">
        <f>2.721*J679*G679+VLOOKUP(B679,Summary!$A$32:$B$37,2,0)*I679</f>
        <v>1.324744672229925</v>
      </c>
    </row>
    <row r="680" spans="1:12">
      <c r="A680" s="5" t="s">
        <v>617</v>
      </c>
      <c r="B680" s="5" t="s">
        <v>187</v>
      </c>
      <c r="C680" s="11">
        <v>6430</v>
      </c>
      <c r="D680" s="5" t="str">
        <f t="shared" si="40"/>
        <v>Wet Prairies</v>
      </c>
      <c r="E680" s="11" t="s">
        <v>2</v>
      </c>
      <c r="F680" s="12">
        <f t="shared" si="41"/>
        <v>0.60724136328827061</v>
      </c>
      <c r="G680" s="13">
        <f t="shared" si="42"/>
        <v>3.2599314579082571E-2</v>
      </c>
      <c r="H680" s="13">
        <f>HLOOKUP(E680,ROCs!$B$1:$I$17,MATCH(VLOOKUP(C680,HROC,2,0),ROCs!$A$2:$A$17,0)+1,0)</f>
        <v>2.5884593546846281E-2</v>
      </c>
      <c r="I680" s="24">
        <v>4.6329549999999999</v>
      </c>
      <c r="J680" s="24">
        <f>VLOOKUP(B680,Summary!$A$32:$C$37,3,0)*H680*I680/12+VLOOKUP(B680,Summary!$A$32:$D$37,4,0)*I680</f>
        <v>0.49867630325682311</v>
      </c>
      <c r="K680" s="6">
        <f t="shared" si="43"/>
        <v>0.82396472566173029</v>
      </c>
      <c r="L680" s="27">
        <f>2.721*J680*G680+VLOOKUP(B680,Summary!$A$32:$B$37,2,0)*I680</f>
        <v>3.7507172693178479</v>
      </c>
    </row>
    <row r="681" spans="1:12">
      <c r="A681" s="5" t="s">
        <v>617</v>
      </c>
      <c r="B681" s="5" t="s">
        <v>187</v>
      </c>
      <c r="C681" s="11">
        <v>7430</v>
      </c>
      <c r="D681" s="5" t="str">
        <f t="shared" si="40"/>
        <v>Spoil Areas</v>
      </c>
      <c r="E681" s="11" t="s">
        <v>2</v>
      </c>
      <c r="F681" s="12">
        <f t="shared" si="41"/>
        <v>0.70945030562392009</v>
      </c>
      <c r="G681" s="13">
        <f t="shared" si="42"/>
        <v>9.7797943737247719E-2</v>
      </c>
      <c r="H681" s="13">
        <f>HLOOKUP(E681,ROCs!$B$1:$I$17,MATCH(VLOOKUP(C681,HROC,2,0),ROCs!$A$2:$A$17,0)+1,0)</f>
        <v>0.26229721460804234</v>
      </c>
      <c r="I681" s="24">
        <v>0.80842899999999995</v>
      </c>
      <c r="J681" s="24">
        <f>VLOOKUP(B681,Summary!$A$32:$C$37,3,0)*H681*I681/12+VLOOKUP(B681,Summary!$A$32:$D$37,4,0)*I681</f>
        <v>0.88176907316061792</v>
      </c>
      <c r="K681" s="6">
        <f t="shared" si="43"/>
        <v>1.7021796119048209</v>
      </c>
      <c r="L681" s="27">
        <f>2.721*J681*G681+VLOOKUP(B681,Summary!$A$32:$B$37,2,0)*I681</f>
        <v>0.88141000552392113</v>
      </c>
    </row>
    <row r="682" spans="1:12">
      <c r="A682" s="5" t="s">
        <v>621</v>
      </c>
      <c r="B682" s="5" t="s">
        <v>187</v>
      </c>
      <c r="C682" s="11">
        <v>1700</v>
      </c>
      <c r="D682" s="5" t="str">
        <f t="shared" si="40"/>
        <v>Institutional</v>
      </c>
      <c r="E682" s="11" t="s">
        <v>3</v>
      </c>
      <c r="F682" s="12">
        <f t="shared" si="41"/>
        <v>0.96797880682585713</v>
      </c>
      <c r="G682" s="13">
        <f t="shared" si="42"/>
        <v>0.12452938169209543</v>
      </c>
      <c r="H682" s="13">
        <f>HLOOKUP(E682,ROCs!$B$1:$I$17,MATCH(VLOOKUP(C682,HROC,2,0),ROCs!$A$2:$A$17,0)+1,0)</f>
        <v>0.34081381503347608</v>
      </c>
      <c r="I682" s="24">
        <v>0.15756999999999999</v>
      </c>
      <c r="J682" s="24">
        <f>VLOOKUP(B682,Summary!$A$32:$C$37,3,0)*H682*I682/12+VLOOKUP(B682,Summary!$A$32:$D$37,4,0)*I682</f>
        <v>0.2233109532048132</v>
      </c>
      <c r="K682" s="6">
        <f t="shared" si="43"/>
        <v>0.5881720947634389</v>
      </c>
      <c r="L682" s="27">
        <f>2.721*J682*G682+VLOOKUP(B682,Summary!$A$32:$B$37,2,0)*I682</f>
        <v>0.20172773464383179</v>
      </c>
    </row>
    <row r="683" spans="1:12">
      <c r="A683" s="5" t="s">
        <v>621</v>
      </c>
      <c r="B683" s="5" t="s">
        <v>187</v>
      </c>
      <c r="C683" s="11">
        <v>5300</v>
      </c>
      <c r="D683" s="5" t="str">
        <f t="shared" si="40"/>
        <v>Reservoirs</v>
      </c>
      <c r="E683" s="11" t="s">
        <v>3</v>
      </c>
      <c r="F683" s="12">
        <f t="shared" si="41"/>
        <v>0.50503242095262102</v>
      </c>
      <c r="G683" s="13">
        <f t="shared" si="42"/>
        <v>6.8458560616073402E-2</v>
      </c>
      <c r="H683" s="13">
        <f>HLOOKUP(E683,ROCs!$B$1:$I$17,MATCH(VLOOKUP(C683,HROC,2,0),ROCs!$A$2:$A$17,0)+1,0)</f>
        <v>5.2632006878587441E-2</v>
      </c>
      <c r="I683" s="24">
        <v>42.523847000000004</v>
      </c>
      <c r="J683" s="24">
        <f>VLOOKUP(B683,Summary!$A$32:$C$37,3,0)*H683*I683/12+VLOOKUP(B683,Summary!$A$32:$D$37,4,0)*I683</f>
        <v>9.3068299041349345</v>
      </c>
      <c r="K683" s="6">
        <f t="shared" si="43"/>
        <v>12.789382529870162</v>
      </c>
      <c r="L683" s="27">
        <f>2.721*J683*G683+VLOOKUP(B683,Summary!$A$32:$B$37,2,0)*I683</f>
        <v>35.753809420707142</v>
      </c>
    </row>
    <row r="684" spans="1:12">
      <c r="A684" s="5" t="s">
        <v>621</v>
      </c>
      <c r="B684" s="5" t="s">
        <v>187</v>
      </c>
      <c r="C684" s="11">
        <v>8350</v>
      </c>
      <c r="D684" s="5" t="str">
        <f t="shared" si="40"/>
        <v>Solid Waste Disposal</v>
      </c>
      <c r="E684" s="11" t="s">
        <v>3</v>
      </c>
      <c r="F684" s="12">
        <f t="shared" si="41"/>
        <v>1.4429497741503459</v>
      </c>
      <c r="G684" s="13">
        <f t="shared" si="42"/>
        <v>0.22493527059566973</v>
      </c>
      <c r="H684" s="13">
        <f>HLOOKUP(E684,ROCs!$B$1:$I$17,MATCH(VLOOKUP(C684,HROC,2,0),ROCs!$A$2:$A$17,0)+1,0)</f>
        <v>0.43140989244743805</v>
      </c>
      <c r="I684" s="24">
        <v>10.784062</v>
      </c>
      <c r="J684" s="24">
        <f>VLOOKUP(B684,Summary!$A$32:$C$37,3,0)*H684*I684/12+VLOOKUP(B684,Summary!$A$32:$D$37,4,0)*I684</f>
        <v>19.346026356297379</v>
      </c>
      <c r="K684" s="6">
        <f t="shared" si="43"/>
        <v>75.957652007712099</v>
      </c>
      <c r="L684" s="27">
        <f>2.721*J684*G684+VLOOKUP(B684,Summary!$A$32:$B$37,2,0)*I684</f>
        <v>20.468240928605418</v>
      </c>
    </row>
    <row r="685" spans="1:12">
      <c r="A685" s="5" t="s">
        <v>621</v>
      </c>
      <c r="B685" s="5" t="s">
        <v>187</v>
      </c>
      <c r="C685" s="11">
        <v>1700</v>
      </c>
      <c r="D685" s="5" t="str">
        <f t="shared" si="40"/>
        <v>Institutional</v>
      </c>
      <c r="E685" s="11" t="s">
        <v>4</v>
      </c>
      <c r="F685" s="12">
        <f t="shared" si="41"/>
        <v>0.96797880682585713</v>
      </c>
      <c r="G685" s="13">
        <f t="shared" si="42"/>
        <v>0.12452938169209543</v>
      </c>
      <c r="H685" s="13">
        <f>HLOOKUP(E685,ROCs!$B$1:$I$17,MATCH(VLOOKUP(C685,HROC,2,0),ROCs!$A$2:$A$17,0)+1,0)</f>
        <v>0.34081381503347608</v>
      </c>
      <c r="I685" s="24">
        <v>60.690412999999999</v>
      </c>
      <c r="J685" s="24">
        <f>VLOOKUP(B685,Summary!$A$32:$C$37,3,0)*H685*I685/12+VLOOKUP(B685,Summary!$A$32:$D$37,4,0)*I685</f>
        <v>86.011512200442894</v>
      </c>
      <c r="K685" s="6">
        <f t="shared" si="43"/>
        <v>226.54317031330993</v>
      </c>
      <c r="L685" s="27">
        <f>2.721*J685*G685+VLOOKUP(B685,Summary!$A$32:$B$37,2,0)*I685</f>
        <v>77.698416761366758</v>
      </c>
    </row>
    <row r="686" spans="1:12">
      <c r="A686" s="5" t="s">
        <v>621</v>
      </c>
      <c r="B686" s="5" t="s">
        <v>187</v>
      </c>
      <c r="C686" s="11">
        <v>6250</v>
      </c>
      <c r="D686" s="5" t="str">
        <f t="shared" si="40"/>
        <v>Hydric Pine Flatwoods</v>
      </c>
      <c r="E686" s="11" t="s">
        <v>4</v>
      </c>
      <c r="F686" s="12">
        <f t="shared" si="41"/>
        <v>0.60724136328827061</v>
      </c>
      <c r="G686" s="13">
        <f t="shared" si="42"/>
        <v>3.2599314579082571E-2</v>
      </c>
      <c r="H686" s="13">
        <f>HLOOKUP(E686,ROCs!$B$1:$I$17,MATCH(VLOOKUP(C686,HROC,2,0),ROCs!$A$2:$A$17,0)+1,0)</f>
        <v>2.5884593546846281E-2</v>
      </c>
      <c r="I686" s="24">
        <v>2.0614E-2</v>
      </c>
      <c r="J686" s="24">
        <f>VLOOKUP(B686,Summary!$A$32:$C$37,3,0)*H686*I686/12+VLOOKUP(B686,Summary!$A$32:$D$37,4,0)*I686</f>
        <v>2.218824338966416E-3</v>
      </c>
      <c r="K686" s="6">
        <f t="shared" si="43"/>
        <v>3.666171774772453E-3</v>
      </c>
      <c r="L686" s="27">
        <f>2.721*J686*G686+VLOOKUP(B686,Summary!$A$32:$B$37,2,0)*I686</f>
        <v>1.6688546681268894E-2</v>
      </c>
    </row>
    <row r="687" spans="1:12">
      <c r="A687" s="5" t="s">
        <v>621</v>
      </c>
      <c r="B687" s="5" t="s">
        <v>187</v>
      </c>
      <c r="C687" s="11">
        <v>6410</v>
      </c>
      <c r="D687" s="5" t="str">
        <f t="shared" si="40"/>
        <v>Freshwater Marshes</v>
      </c>
      <c r="E687" s="11" t="s">
        <v>4</v>
      </c>
      <c r="F687" s="12">
        <f t="shared" si="41"/>
        <v>0.60724136328827061</v>
      </c>
      <c r="G687" s="13">
        <f t="shared" si="42"/>
        <v>3.2599314579082571E-2</v>
      </c>
      <c r="H687" s="13">
        <f>HLOOKUP(E687,ROCs!$B$1:$I$17,MATCH(VLOOKUP(C687,HROC,2,0),ROCs!$A$2:$A$17,0)+1,0)</f>
        <v>2.5884593546846281E-2</v>
      </c>
      <c r="I687" s="24">
        <v>4.9899999999999999E-4</v>
      </c>
      <c r="J687" s="24">
        <f>VLOOKUP(B687,Summary!$A$32:$C$37,3,0)*H687*I687/12+VLOOKUP(B687,Summary!$A$32:$D$37,4,0)*I687</f>
        <v>5.3710747314652251E-5</v>
      </c>
      <c r="K687" s="6">
        <f t="shared" si="43"/>
        <v>8.8746469176843583E-5</v>
      </c>
      <c r="L687" s="27">
        <f>2.721*J687*G687+VLOOKUP(B687,Summary!$A$32:$B$37,2,0)*I687</f>
        <v>4.0397714145499065E-4</v>
      </c>
    </row>
    <row r="688" spans="1:12">
      <c r="A688" s="5" t="s">
        <v>621</v>
      </c>
      <c r="B688" s="5" t="s">
        <v>187</v>
      </c>
      <c r="C688" s="11">
        <v>8350</v>
      </c>
      <c r="D688" s="5" t="str">
        <f t="shared" si="40"/>
        <v>Solid Waste Disposal</v>
      </c>
      <c r="E688" s="11" t="s">
        <v>4</v>
      </c>
      <c r="F688" s="12">
        <f t="shared" si="41"/>
        <v>1.4429497741503459</v>
      </c>
      <c r="G688" s="13">
        <f t="shared" si="42"/>
        <v>0.22493527059566973</v>
      </c>
      <c r="H688" s="13">
        <f>HLOOKUP(E688,ROCs!$B$1:$I$17,MATCH(VLOOKUP(C688,HROC,2,0),ROCs!$A$2:$A$17,0)+1,0)</f>
        <v>0.43140989244743805</v>
      </c>
      <c r="I688" s="24">
        <v>11.197107000000001</v>
      </c>
      <c r="J688" s="24">
        <f>VLOOKUP(B688,Summary!$A$32:$C$37,3,0)*H688*I688/12+VLOOKUP(B688,Summary!$A$32:$D$37,4,0)*I688</f>
        <v>20.087006838080296</v>
      </c>
      <c r="K688" s="6">
        <f t="shared" si="43"/>
        <v>78.866938728571583</v>
      </c>
      <c r="L688" s="27">
        <f>2.721*J688*G688+VLOOKUP(B688,Summary!$A$32:$B$37,2,0)*I688</f>
        <v>21.25220383371073</v>
      </c>
    </row>
    <row r="689" spans="1:12">
      <c r="A689" s="5" t="s">
        <v>621</v>
      </c>
      <c r="B689" s="5" t="s">
        <v>187</v>
      </c>
      <c r="C689" s="11">
        <v>1630</v>
      </c>
      <c r="D689" s="5" t="str">
        <f t="shared" si="40"/>
        <v>Rock Quarries</v>
      </c>
      <c r="E689" s="11" t="s">
        <v>591</v>
      </c>
      <c r="F689" s="12">
        <f t="shared" si="41"/>
        <v>0.70945030562392009</v>
      </c>
      <c r="G689" s="13">
        <f t="shared" si="42"/>
        <v>9.7797943737247719E-2</v>
      </c>
      <c r="H689" s="13">
        <f>HLOOKUP(E689,ROCs!$B$1:$I$17,MATCH(VLOOKUP(C689,HROC,2,0),ROCs!$A$2:$A$17,0)+1,0)</f>
        <v>0.28818180815488864</v>
      </c>
      <c r="I689" s="24">
        <v>4.6193109999999997</v>
      </c>
      <c r="J689" s="24">
        <f>VLOOKUP(B689,Summary!$A$32:$C$37,3,0)*H689*I689/12+VLOOKUP(B689,Summary!$A$32:$D$37,4,0)*I689</f>
        <v>5.5355791400706131</v>
      </c>
      <c r="K689" s="6">
        <f t="shared" si="43"/>
        <v>10.68596102893423</v>
      </c>
      <c r="L689" s="27">
        <f>2.721*J689*G689+VLOOKUP(B689,Summary!$A$32:$B$37,2,0)*I689</f>
        <v>5.1686307940623184</v>
      </c>
    </row>
    <row r="690" spans="1:12">
      <c r="A690" s="5" t="s">
        <v>621</v>
      </c>
      <c r="B690" s="5" t="s">
        <v>187</v>
      </c>
      <c r="C690" s="11">
        <v>1700</v>
      </c>
      <c r="D690" s="5" t="str">
        <f t="shared" si="40"/>
        <v>Institutional</v>
      </c>
      <c r="E690" s="11" t="s">
        <v>591</v>
      </c>
      <c r="F690" s="12">
        <f t="shared" si="41"/>
        <v>0.96797880682585713</v>
      </c>
      <c r="G690" s="13">
        <f t="shared" si="42"/>
        <v>0.12452938169209543</v>
      </c>
      <c r="H690" s="13">
        <f>HLOOKUP(E690,ROCs!$B$1:$I$17,MATCH(VLOOKUP(C690,HROC,2,0),ROCs!$A$2:$A$17,0)+1,0)</f>
        <v>0.34081381503347608</v>
      </c>
      <c r="I690" s="24">
        <v>51.14725</v>
      </c>
      <c r="J690" s="24">
        <f>VLOOKUP(B690,Summary!$A$32:$C$37,3,0)*H690*I690/12+VLOOKUP(B690,Summary!$A$32:$D$37,4,0)*I690</f>
        <v>72.486775092370905</v>
      </c>
      <c r="K690" s="6">
        <f t="shared" si="43"/>
        <v>190.92076647768803</v>
      </c>
      <c r="L690" s="27">
        <f>2.721*J690*G690+VLOOKUP(B690,Summary!$A$32:$B$37,2,0)*I690</f>
        <v>65.480858512164275</v>
      </c>
    </row>
    <row r="691" spans="1:12">
      <c r="A691" s="5" t="s">
        <v>621</v>
      </c>
      <c r="B691" s="5" t="s">
        <v>187</v>
      </c>
      <c r="C691" s="11">
        <v>5250</v>
      </c>
      <c r="D691" s="5" t="str">
        <f t="shared" si="40"/>
        <v>Marshy Lakes</v>
      </c>
      <c r="E691" s="11" t="s">
        <v>591</v>
      </c>
      <c r="F691" s="12">
        <f t="shared" si="41"/>
        <v>0.50503242095262102</v>
      </c>
      <c r="G691" s="13">
        <f t="shared" si="42"/>
        <v>6.8458560616073402E-2</v>
      </c>
      <c r="H691" s="13">
        <f>HLOOKUP(E691,ROCs!$B$1:$I$17,MATCH(VLOOKUP(C691,HROC,2,0),ROCs!$A$2:$A$17,0)+1,0)</f>
        <v>5.2632006878587441E-2</v>
      </c>
      <c r="I691" s="24">
        <v>15.133587</v>
      </c>
      <c r="J691" s="24">
        <f>VLOOKUP(B691,Summary!$A$32:$C$37,3,0)*H691*I691/12+VLOOKUP(B691,Summary!$A$32:$D$37,4,0)*I691</f>
        <v>3.312158470714742</v>
      </c>
      <c r="K691" s="6">
        <f t="shared" si="43"/>
        <v>4.551545705450172</v>
      </c>
      <c r="L691" s="27">
        <f>2.721*J691*G691+VLOOKUP(B691,Summary!$A$32:$B$37,2,0)*I691</f>
        <v>12.724234132666574</v>
      </c>
    </row>
    <row r="692" spans="1:12">
      <c r="A692" s="5" t="s">
        <v>621</v>
      </c>
      <c r="B692" s="5" t="s">
        <v>187</v>
      </c>
      <c r="C692" s="11">
        <v>5300</v>
      </c>
      <c r="D692" s="5" t="str">
        <f t="shared" si="40"/>
        <v>Reservoirs</v>
      </c>
      <c r="E692" s="11" t="s">
        <v>591</v>
      </c>
      <c r="F692" s="12">
        <f t="shared" si="41"/>
        <v>0.50503242095262102</v>
      </c>
      <c r="G692" s="13">
        <f t="shared" si="42"/>
        <v>6.8458560616073402E-2</v>
      </c>
      <c r="H692" s="13">
        <f>HLOOKUP(E692,ROCs!$B$1:$I$17,MATCH(VLOOKUP(C692,HROC,2,0),ROCs!$A$2:$A$17,0)+1,0)</f>
        <v>5.2632006878587441E-2</v>
      </c>
      <c r="I692" s="24">
        <v>0.90832000000000002</v>
      </c>
      <c r="J692" s="24">
        <f>VLOOKUP(B692,Summary!$A$32:$C$37,3,0)*H692*I692/12+VLOOKUP(B692,Summary!$A$32:$D$37,4,0)*I692</f>
        <v>0.19879621282909429</v>
      </c>
      <c r="K692" s="6">
        <f t="shared" si="43"/>
        <v>0.27318440731695004</v>
      </c>
      <c r="L692" s="27">
        <f>2.721*J692*G692+VLOOKUP(B692,Summary!$A$32:$B$37,2,0)*I692</f>
        <v>0.76371030525570061</v>
      </c>
    </row>
    <row r="693" spans="1:12">
      <c r="A693" s="5" t="s">
        <v>621</v>
      </c>
      <c r="B693" s="5" t="s">
        <v>187</v>
      </c>
      <c r="C693" s="11">
        <v>6110</v>
      </c>
      <c r="D693" s="5" t="str">
        <f t="shared" si="40"/>
        <v>Bay Swamps</v>
      </c>
      <c r="E693" s="11" t="s">
        <v>591</v>
      </c>
      <c r="F693" s="12">
        <f t="shared" si="41"/>
        <v>0.60724136328827061</v>
      </c>
      <c r="G693" s="13">
        <f t="shared" si="42"/>
        <v>3.2599314579082571E-2</v>
      </c>
      <c r="H693" s="13">
        <f>HLOOKUP(E693,ROCs!$B$1:$I$17,MATCH(VLOOKUP(C693,HROC,2,0),ROCs!$A$2:$A$17,0)+1,0)</f>
        <v>2.5884593546846281E-2</v>
      </c>
      <c r="I693" s="24">
        <v>305.42166200000003</v>
      </c>
      <c r="J693" s="24">
        <f>VLOOKUP(B693,Summary!$A$32:$C$37,3,0)*H693*I693/12+VLOOKUP(B693,Summary!$A$32:$D$37,4,0)*I693</f>
        <v>32.87460062545717</v>
      </c>
      <c r="K693" s="6">
        <f t="shared" si="43"/>
        <v>54.318825877000684</v>
      </c>
      <c r="L693" s="27">
        <f>2.721*J693*G693+VLOOKUP(B693,Summary!$A$32:$B$37,2,0)*I693</f>
        <v>247.26126243124722</v>
      </c>
    </row>
    <row r="694" spans="1:12">
      <c r="A694" s="5" t="s">
        <v>621</v>
      </c>
      <c r="B694" s="5" t="s">
        <v>187</v>
      </c>
      <c r="C694" s="11">
        <v>6111</v>
      </c>
      <c r="D694" s="5" t="e">
        <f t="shared" si="40"/>
        <v>#N/A</v>
      </c>
      <c r="E694" s="11" t="s">
        <v>591</v>
      </c>
      <c r="F694" s="12">
        <f t="shared" si="41"/>
        <v>0.60724136328827061</v>
      </c>
      <c r="G694" s="13">
        <f t="shared" si="42"/>
        <v>3.2599314579082571E-2</v>
      </c>
      <c r="H694" s="13">
        <f>HLOOKUP(E694,ROCs!$B$1:$I$17,MATCH(VLOOKUP(C694,HROC,2,0),ROCs!$A$2:$A$17,0)+1,0)</f>
        <v>2.5884593546846281E-2</v>
      </c>
      <c r="I694" s="24">
        <v>6.2481000000000002E-2</v>
      </c>
      <c r="J694" s="24">
        <f>VLOOKUP(B694,Summary!$A$32:$C$37,3,0)*H694*I694/12+VLOOKUP(B694,Summary!$A$32:$D$37,4,0)*I694</f>
        <v>6.7252529117570884E-3</v>
      </c>
      <c r="K694" s="6">
        <f t="shared" si="43"/>
        <v>1.1112160602481692E-2</v>
      </c>
      <c r="L694" s="27">
        <f>2.721*J694*G694+VLOOKUP(B694,Summary!$A$32:$B$37,2,0)*I694</f>
        <v>5.0582957465429401E-2</v>
      </c>
    </row>
    <row r="695" spans="1:12">
      <c r="A695" s="5" t="s">
        <v>621</v>
      </c>
      <c r="B695" s="5" t="s">
        <v>187</v>
      </c>
      <c r="C695" s="11">
        <v>6170</v>
      </c>
      <c r="D695" s="5" t="str">
        <f t="shared" si="40"/>
        <v>Mixed Wetland Hardwoods</v>
      </c>
      <c r="E695" s="11" t="s">
        <v>591</v>
      </c>
      <c r="F695" s="12">
        <f t="shared" si="41"/>
        <v>0.60724136328827061</v>
      </c>
      <c r="G695" s="13">
        <f t="shared" si="42"/>
        <v>3.2599314579082571E-2</v>
      </c>
      <c r="H695" s="13">
        <f>HLOOKUP(E695,ROCs!$B$1:$I$17,MATCH(VLOOKUP(C695,HROC,2,0),ROCs!$A$2:$A$17,0)+1,0)</f>
        <v>2.5884593546846281E-2</v>
      </c>
      <c r="I695" s="24">
        <v>34.887479999999996</v>
      </c>
      <c r="J695" s="24">
        <f>VLOOKUP(B695,Summary!$A$32:$C$37,3,0)*H695*I695/12+VLOOKUP(B695,Summary!$A$32:$D$37,4,0)*I695</f>
        <v>3.7551755966432547</v>
      </c>
      <c r="K695" s="6">
        <f t="shared" si="43"/>
        <v>6.2046907183922793</v>
      </c>
      <c r="L695" s="27">
        <f>2.721*J695*G695+VLOOKUP(B695,Summary!$A$32:$B$37,2,0)*I695</f>
        <v>28.243976839615545</v>
      </c>
    </row>
    <row r="696" spans="1:12">
      <c r="A696" s="5" t="s">
        <v>621</v>
      </c>
      <c r="B696" s="5" t="s">
        <v>187</v>
      </c>
      <c r="C696" s="11">
        <v>6172</v>
      </c>
      <c r="D696" s="5" t="str">
        <f t="shared" si="40"/>
        <v>Mixed Shrubs</v>
      </c>
      <c r="E696" s="11" t="s">
        <v>591</v>
      </c>
      <c r="F696" s="12">
        <f t="shared" si="41"/>
        <v>0.60724136328827061</v>
      </c>
      <c r="G696" s="13">
        <f t="shared" si="42"/>
        <v>3.2599314579082571E-2</v>
      </c>
      <c r="H696" s="13">
        <f>HLOOKUP(E696,ROCs!$B$1:$I$17,MATCH(VLOOKUP(C696,HROC,2,0),ROCs!$A$2:$A$17,0)+1,0)</f>
        <v>2.5884593546846281E-2</v>
      </c>
      <c r="I696" s="24">
        <v>28.65962</v>
      </c>
      <c r="J696" s="24">
        <f>VLOOKUP(B696,Summary!$A$32:$C$37,3,0)*H696*I696/12+VLOOKUP(B696,Summary!$A$32:$D$37,4,0)*I696</f>
        <v>3.0848288736552187</v>
      </c>
      <c r="K696" s="6">
        <f t="shared" si="43"/>
        <v>5.0970743145291593</v>
      </c>
      <c r="L696" s="27">
        <f>2.721*J696*G696+VLOOKUP(B696,Summary!$A$32:$B$37,2,0)*I696</f>
        <v>23.202066859291143</v>
      </c>
    </row>
    <row r="697" spans="1:12">
      <c r="A697" s="5" t="s">
        <v>621</v>
      </c>
      <c r="B697" s="5" t="s">
        <v>187</v>
      </c>
      <c r="C697" s="11">
        <v>6210</v>
      </c>
      <c r="D697" s="5" t="str">
        <f t="shared" si="40"/>
        <v>Cypress</v>
      </c>
      <c r="E697" s="11" t="s">
        <v>591</v>
      </c>
      <c r="F697" s="12">
        <f t="shared" si="41"/>
        <v>0.60724136328827061</v>
      </c>
      <c r="G697" s="13">
        <f t="shared" si="42"/>
        <v>3.2599314579082571E-2</v>
      </c>
      <c r="H697" s="13">
        <f>HLOOKUP(E697,ROCs!$B$1:$I$17,MATCH(VLOOKUP(C697,HROC,2,0),ROCs!$A$2:$A$17,0)+1,0)</f>
        <v>2.5884593546846281E-2</v>
      </c>
      <c r="I697" s="24">
        <v>6.7074999999999996E-2</v>
      </c>
      <c r="J697" s="24">
        <f>VLOOKUP(B697,Summary!$A$32:$C$37,3,0)*H697*I697/12+VLOOKUP(B697,Summary!$A$32:$D$37,4,0)*I697</f>
        <v>7.2197362247100189E-3</v>
      </c>
      <c r="K697" s="6">
        <f t="shared" si="43"/>
        <v>1.1929197234542652E-2</v>
      </c>
      <c r="L697" s="27">
        <f>2.721*J697*G697+VLOOKUP(B697,Summary!$A$32:$B$37,2,0)*I697</f>
        <v>5.4302137801790579E-2</v>
      </c>
    </row>
    <row r="698" spans="1:12">
      <c r="A698" s="5" t="s">
        <v>621</v>
      </c>
      <c r="B698" s="5" t="s">
        <v>187</v>
      </c>
      <c r="C698" s="11">
        <v>6216</v>
      </c>
      <c r="D698" s="5" t="e">
        <f t="shared" si="40"/>
        <v>#N/A</v>
      </c>
      <c r="E698" s="11" t="s">
        <v>591</v>
      </c>
      <c r="F698" s="12">
        <f t="shared" si="41"/>
        <v>0.60724136328827061</v>
      </c>
      <c r="G698" s="13">
        <f t="shared" si="42"/>
        <v>3.2599314579082571E-2</v>
      </c>
      <c r="H698" s="13">
        <f>HLOOKUP(E698,ROCs!$B$1:$I$17,MATCH(VLOOKUP(C698,HROC,2,0),ROCs!$A$2:$A$17,0)+1,0)</f>
        <v>2.5884593546846281E-2</v>
      </c>
      <c r="I698" s="24">
        <v>3.8444400000000001</v>
      </c>
      <c r="J698" s="24">
        <f>VLOOKUP(B698,Summary!$A$32:$C$37,3,0)*H698*I698/12+VLOOKUP(B698,Summary!$A$32:$D$37,4,0)*I698</f>
        <v>0.41380309700669682</v>
      </c>
      <c r="K698" s="6">
        <f t="shared" si="43"/>
        <v>0.68372840874193308</v>
      </c>
      <c r="L698" s="27">
        <f>2.721*J698*G698+VLOOKUP(B698,Summary!$A$32:$B$37,2,0)*I698</f>
        <v>3.1123564763431353</v>
      </c>
    </row>
    <row r="699" spans="1:12">
      <c r="A699" s="5" t="s">
        <v>621</v>
      </c>
      <c r="B699" s="5" t="s">
        <v>187</v>
      </c>
      <c r="C699" s="11">
        <v>6250</v>
      </c>
      <c r="D699" s="5" t="str">
        <f t="shared" si="40"/>
        <v>Hydric Pine Flatwoods</v>
      </c>
      <c r="E699" s="11" t="s">
        <v>591</v>
      </c>
      <c r="F699" s="12">
        <f t="shared" si="41"/>
        <v>0.60724136328827061</v>
      </c>
      <c r="G699" s="13">
        <f t="shared" si="42"/>
        <v>3.2599314579082571E-2</v>
      </c>
      <c r="H699" s="13">
        <f>HLOOKUP(E699,ROCs!$B$1:$I$17,MATCH(VLOOKUP(C699,HROC,2,0),ROCs!$A$2:$A$17,0)+1,0)</f>
        <v>2.5884593546846281E-2</v>
      </c>
      <c r="I699" s="24">
        <v>52.099238999999997</v>
      </c>
      <c r="J699" s="24">
        <f>VLOOKUP(B699,Summary!$A$32:$C$37,3,0)*H699*I699/12+VLOOKUP(B699,Summary!$A$32:$D$37,4,0)*I699</f>
        <v>5.6077937098490489</v>
      </c>
      <c r="K699" s="6">
        <f t="shared" si="43"/>
        <v>9.2657785732475091</v>
      </c>
      <c r="L699" s="27">
        <f>2.721*J699*G699+VLOOKUP(B699,Summary!$A$32:$B$37,2,0)*I699</f>
        <v>42.17815960561196</v>
      </c>
    </row>
    <row r="700" spans="1:12">
      <c r="A700" s="5" t="s">
        <v>621</v>
      </c>
      <c r="B700" s="5" t="s">
        <v>187</v>
      </c>
      <c r="C700" s="11">
        <v>6410</v>
      </c>
      <c r="D700" s="5" t="str">
        <f t="shared" si="40"/>
        <v>Freshwater Marshes</v>
      </c>
      <c r="E700" s="11" t="s">
        <v>591</v>
      </c>
      <c r="F700" s="12">
        <f t="shared" si="41"/>
        <v>0.60724136328827061</v>
      </c>
      <c r="G700" s="13">
        <f t="shared" si="42"/>
        <v>3.2599314579082571E-2</v>
      </c>
      <c r="H700" s="13">
        <f>HLOOKUP(E700,ROCs!$B$1:$I$17,MATCH(VLOOKUP(C700,HROC,2,0),ROCs!$A$2:$A$17,0)+1,0)</f>
        <v>2.5884593546846281E-2</v>
      </c>
      <c r="I700" s="24">
        <v>120.171825</v>
      </c>
      <c r="J700" s="24">
        <f>VLOOKUP(B700,Summary!$A$32:$C$37,3,0)*H700*I700/12+VLOOKUP(B700,Summary!$A$32:$D$37,4,0)*I700</f>
        <v>12.934906867566355</v>
      </c>
      <c r="K700" s="6">
        <f t="shared" si="43"/>
        <v>21.372395116808701</v>
      </c>
      <c r="L700" s="27">
        <f>2.721*J700*G700+VLOOKUP(B700,Summary!$A$32:$B$37,2,0)*I700</f>
        <v>97.287916526912596</v>
      </c>
    </row>
    <row r="701" spans="1:12">
      <c r="A701" s="5" t="s">
        <v>621</v>
      </c>
      <c r="B701" s="5" t="s">
        <v>187</v>
      </c>
      <c r="C701" s="11">
        <v>6430</v>
      </c>
      <c r="D701" s="5" t="str">
        <f t="shared" si="40"/>
        <v>Wet Prairies</v>
      </c>
      <c r="E701" s="11" t="s">
        <v>591</v>
      </c>
      <c r="F701" s="12">
        <f t="shared" si="41"/>
        <v>0.60724136328827061</v>
      </c>
      <c r="G701" s="13">
        <f t="shared" si="42"/>
        <v>3.2599314579082571E-2</v>
      </c>
      <c r="H701" s="13">
        <f>HLOOKUP(E701,ROCs!$B$1:$I$17,MATCH(VLOOKUP(C701,HROC,2,0),ROCs!$A$2:$A$17,0)+1,0)</f>
        <v>2.5884593546846281E-2</v>
      </c>
      <c r="I701" s="24">
        <v>61.642829999999996</v>
      </c>
      <c r="J701" s="24">
        <f>VLOOKUP(B701,Summary!$A$32:$C$37,3,0)*H701*I701/12+VLOOKUP(B701,Summary!$A$32:$D$37,4,0)*I701</f>
        <v>6.6350350017836979</v>
      </c>
      <c r="K701" s="6">
        <f t="shared" si="43"/>
        <v>10.96309321155994</v>
      </c>
      <c r="L701" s="27">
        <f>2.721*J701*G701+VLOOKUP(B701,Summary!$A$32:$B$37,2,0)*I701</f>
        <v>49.904397303799477</v>
      </c>
    </row>
    <row r="702" spans="1:12">
      <c r="A702" s="5" t="s">
        <v>621</v>
      </c>
      <c r="B702" s="5" t="s">
        <v>187</v>
      </c>
      <c r="C702" s="11">
        <v>8350</v>
      </c>
      <c r="D702" s="5" t="str">
        <f t="shared" si="40"/>
        <v>Solid Waste Disposal</v>
      </c>
      <c r="E702" s="11" t="s">
        <v>591</v>
      </c>
      <c r="F702" s="12">
        <f t="shared" si="41"/>
        <v>1.4429497741503459</v>
      </c>
      <c r="G702" s="13">
        <f t="shared" si="42"/>
        <v>0.22493527059566973</v>
      </c>
      <c r="H702" s="13">
        <f>HLOOKUP(E702,ROCs!$B$1:$I$17,MATCH(VLOOKUP(C702,HROC,2,0),ROCs!$A$2:$A$17,0)+1,0)</f>
        <v>0.43140989244743805</v>
      </c>
      <c r="I702" s="24">
        <v>49.956905999999996</v>
      </c>
      <c r="J702" s="24">
        <f>VLOOKUP(B702,Summary!$A$32:$C$37,3,0)*H702*I702/12+VLOOKUP(B702,Summary!$A$32:$D$37,4,0)*I702</f>
        <v>89.619998489907672</v>
      </c>
      <c r="K702" s="6">
        <f t="shared" si="43"/>
        <v>351.87198305517757</v>
      </c>
      <c r="L702" s="27">
        <f>2.721*J702*G702+VLOOKUP(B702,Summary!$A$32:$B$37,2,0)*I702</f>
        <v>94.818630313484249</v>
      </c>
    </row>
    <row r="703" spans="1:12">
      <c r="A703" s="5" t="s">
        <v>621</v>
      </c>
      <c r="B703" s="5" t="s">
        <v>187</v>
      </c>
      <c r="C703" s="11">
        <v>1630</v>
      </c>
      <c r="D703" s="5" t="str">
        <f t="shared" si="40"/>
        <v>Rock Quarries</v>
      </c>
      <c r="E703" s="11" t="s">
        <v>592</v>
      </c>
      <c r="F703" s="12">
        <f t="shared" si="41"/>
        <v>0.70945030562392009</v>
      </c>
      <c r="G703" s="13">
        <f t="shared" si="42"/>
        <v>9.7797943737247719E-2</v>
      </c>
      <c r="H703" s="13">
        <f>HLOOKUP(E703,ROCs!$B$1:$I$17,MATCH(VLOOKUP(C703,HROC,2,0),ROCs!$A$2:$A$17,0)+1,0)</f>
        <v>0.28818180815488864</v>
      </c>
      <c r="I703" s="24">
        <v>1.813561</v>
      </c>
      <c r="J703" s="24">
        <f>VLOOKUP(B703,Summary!$A$32:$C$37,3,0)*H703*I703/12+VLOOKUP(B703,Summary!$A$32:$D$37,4,0)*I703</f>
        <v>2.1732917400117899</v>
      </c>
      <c r="K703" s="6">
        <f t="shared" si="43"/>
        <v>4.1953534130079122</v>
      </c>
      <c r="L703" s="27">
        <f>2.721*J703*G703+VLOOKUP(B703,Summary!$A$32:$B$37,2,0)*I703</f>
        <v>2.0292262702187518</v>
      </c>
    </row>
    <row r="704" spans="1:12">
      <c r="A704" s="5" t="s">
        <v>621</v>
      </c>
      <c r="B704" s="5" t="s">
        <v>187</v>
      </c>
      <c r="C704" s="11">
        <v>1700</v>
      </c>
      <c r="D704" s="5" t="str">
        <f t="shared" si="40"/>
        <v>Institutional</v>
      </c>
      <c r="E704" s="11" t="s">
        <v>592</v>
      </c>
      <c r="F704" s="12">
        <f t="shared" si="41"/>
        <v>0.96797880682585713</v>
      </c>
      <c r="G704" s="13">
        <f t="shared" si="42"/>
        <v>0.12452938169209543</v>
      </c>
      <c r="H704" s="13">
        <f>HLOOKUP(E704,ROCs!$B$1:$I$17,MATCH(VLOOKUP(C704,HROC,2,0),ROCs!$A$2:$A$17,0)+1,0)</f>
        <v>0.34081381503347608</v>
      </c>
      <c r="I704" s="24">
        <v>46.791941000000001</v>
      </c>
      <c r="J704" s="24">
        <f>VLOOKUP(B704,Summary!$A$32:$C$37,3,0)*H704*I704/12+VLOOKUP(B704,Summary!$A$32:$D$37,4,0)*I704</f>
        <v>66.314355188255263</v>
      </c>
      <c r="K704" s="6">
        <f t="shared" si="43"/>
        <v>174.66341280711586</v>
      </c>
      <c r="L704" s="27">
        <f>2.721*J704*G704+VLOOKUP(B704,Summary!$A$32:$B$37,2,0)*I704</f>
        <v>59.9050089326511</v>
      </c>
    </row>
    <row r="705" spans="1:12">
      <c r="A705" s="5" t="s">
        <v>621</v>
      </c>
      <c r="B705" s="5" t="s">
        <v>187</v>
      </c>
      <c r="C705" s="11">
        <v>5300</v>
      </c>
      <c r="D705" s="5" t="str">
        <f t="shared" si="40"/>
        <v>Reservoirs</v>
      </c>
      <c r="E705" s="11" t="s">
        <v>592</v>
      </c>
      <c r="F705" s="12">
        <f t="shared" si="41"/>
        <v>0.50503242095262102</v>
      </c>
      <c r="G705" s="13">
        <f t="shared" si="42"/>
        <v>6.8458560616073402E-2</v>
      </c>
      <c r="H705" s="13">
        <f>HLOOKUP(E705,ROCs!$B$1:$I$17,MATCH(VLOOKUP(C705,HROC,2,0),ROCs!$A$2:$A$17,0)+1,0)</f>
        <v>5.2632006878587441E-2</v>
      </c>
      <c r="I705" s="24">
        <v>13.586326</v>
      </c>
      <c r="J705" s="24">
        <f>VLOOKUP(B705,Summary!$A$32:$C$37,3,0)*H705*I705/12+VLOOKUP(B705,Summary!$A$32:$D$37,4,0)*I705</f>
        <v>2.9735227178323247</v>
      </c>
      <c r="K705" s="6">
        <f t="shared" si="43"/>
        <v>4.0861947506659204</v>
      </c>
      <c r="L705" s="27">
        <f>2.721*J705*G705+VLOOKUP(B705,Summary!$A$32:$B$37,2,0)*I705</f>
        <v>11.423305857807229</v>
      </c>
    </row>
    <row r="706" spans="1:12">
      <c r="A706" s="5" t="s">
        <v>621</v>
      </c>
      <c r="B706" s="5" t="s">
        <v>187</v>
      </c>
      <c r="C706" s="11">
        <v>6110</v>
      </c>
      <c r="D706" s="5" t="str">
        <f t="shared" ref="D706:D769" si="44">VLOOKUP(C706,FLUCCS,2,0)</f>
        <v>Bay Swamps</v>
      </c>
      <c r="E706" s="11" t="s">
        <v>592</v>
      </c>
      <c r="F706" s="12">
        <f t="shared" ref="F706:F769" si="45">VLOOKUP(VLOOKUP(C706,HEMC,2,0),EMCN,2,0)</f>
        <v>0.60724136328827061</v>
      </c>
      <c r="G706" s="13">
        <f t="shared" ref="G706:G769" si="46">VLOOKUP(VLOOKUP(C706,HEMC,2,0),EMCP,3,0)</f>
        <v>3.2599314579082571E-2</v>
      </c>
      <c r="H706" s="13">
        <f>HLOOKUP(E706,ROCs!$B$1:$I$17,MATCH(VLOOKUP(C706,HROC,2,0),ROCs!$A$2:$A$17,0)+1,0)</f>
        <v>2.5884593546846281E-2</v>
      </c>
      <c r="I706" s="24">
        <v>32.975561999999996</v>
      </c>
      <c r="J706" s="24">
        <f>VLOOKUP(B706,Summary!$A$32:$C$37,3,0)*H706*I706/12+VLOOKUP(B706,Summary!$A$32:$D$37,4,0)*I706</f>
        <v>3.5493829221255484</v>
      </c>
      <c r="K706" s="6">
        <f t="shared" ref="K706:K769" si="47">2.721*J706*F706</f>
        <v>5.8646587106655206</v>
      </c>
      <c r="L706" s="27">
        <f>2.721*J706*G706+VLOOKUP(B706,Summary!$A$32:$B$37,2,0)*I706</f>
        <v>26.696138826917462</v>
      </c>
    </row>
    <row r="707" spans="1:12">
      <c r="A707" s="5" t="s">
        <v>621</v>
      </c>
      <c r="B707" s="5" t="s">
        <v>187</v>
      </c>
      <c r="C707" s="11">
        <v>6111</v>
      </c>
      <c r="D707" s="5" t="e">
        <f t="shared" si="44"/>
        <v>#N/A</v>
      </c>
      <c r="E707" s="11" t="s">
        <v>592</v>
      </c>
      <c r="F707" s="12">
        <f t="shared" si="45"/>
        <v>0.60724136328827061</v>
      </c>
      <c r="G707" s="13">
        <f t="shared" si="46"/>
        <v>3.2599314579082571E-2</v>
      </c>
      <c r="H707" s="13">
        <f>HLOOKUP(E707,ROCs!$B$1:$I$17,MATCH(VLOOKUP(C707,HROC,2,0),ROCs!$A$2:$A$17,0)+1,0)</f>
        <v>2.5884593546846281E-2</v>
      </c>
      <c r="I707" s="24">
        <v>2.6466509999999999</v>
      </c>
      <c r="J707" s="24">
        <f>VLOOKUP(B707,Summary!$A$32:$C$37,3,0)*H707*I707/12+VLOOKUP(B707,Summary!$A$32:$D$37,4,0)*I707</f>
        <v>0.28487696010234809</v>
      </c>
      <c r="K707" s="6">
        <f t="shared" si="47"/>
        <v>0.47070326932537526</v>
      </c>
      <c r="L707" s="27">
        <f>2.721*J707*G707+VLOOKUP(B707,Summary!$A$32:$B$37,2,0)*I707</f>
        <v>2.1426583274729305</v>
      </c>
    </row>
    <row r="708" spans="1:12">
      <c r="A708" s="5" t="s">
        <v>621</v>
      </c>
      <c r="B708" s="5" t="s">
        <v>187</v>
      </c>
      <c r="C708" s="11">
        <v>6170</v>
      </c>
      <c r="D708" s="5" t="str">
        <f t="shared" si="44"/>
        <v>Mixed Wetland Hardwoods</v>
      </c>
      <c r="E708" s="11" t="s">
        <v>592</v>
      </c>
      <c r="F708" s="12">
        <f t="shared" si="45"/>
        <v>0.60724136328827061</v>
      </c>
      <c r="G708" s="13">
        <f t="shared" si="46"/>
        <v>3.2599314579082571E-2</v>
      </c>
      <c r="H708" s="13">
        <f>HLOOKUP(E708,ROCs!$B$1:$I$17,MATCH(VLOOKUP(C708,HROC,2,0),ROCs!$A$2:$A$17,0)+1,0)</f>
        <v>2.5884593546846281E-2</v>
      </c>
      <c r="I708" s="24">
        <v>21.693885000000002</v>
      </c>
      <c r="J708" s="24">
        <f>VLOOKUP(B708,Summary!$A$32:$C$37,3,0)*H708*I708/12+VLOOKUP(B708,Summary!$A$32:$D$37,4,0)*I708</f>
        <v>2.3350596703569635</v>
      </c>
      <c r="K708" s="6">
        <f t="shared" si="47"/>
        <v>3.8582278486542876</v>
      </c>
      <c r="L708" s="27">
        <f>2.721*J708*G708+VLOOKUP(B708,Summary!$A$32:$B$37,2,0)*I708</f>
        <v>17.562792884475552</v>
      </c>
    </row>
    <row r="709" spans="1:12">
      <c r="A709" s="5" t="s">
        <v>621</v>
      </c>
      <c r="B709" s="5" t="s">
        <v>187</v>
      </c>
      <c r="C709" s="11">
        <v>6172</v>
      </c>
      <c r="D709" s="5" t="str">
        <f t="shared" si="44"/>
        <v>Mixed Shrubs</v>
      </c>
      <c r="E709" s="11" t="s">
        <v>592</v>
      </c>
      <c r="F709" s="12">
        <f t="shared" si="45"/>
        <v>0.60724136328827061</v>
      </c>
      <c r="G709" s="13">
        <f t="shared" si="46"/>
        <v>3.2599314579082571E-2</v>
      </c>
      <c r="H709" s="13">
        <f>HLOOKUP(E709,ROCs!$B$1:$I$17,MATCH(VLOOKUP(C709,HROC,2,0),ROCs!$A$2:$A$17,0)+1,0)</f>
        <v>2.5884593546846281E-2</v>
      </c>
      <c r="I709" s="24">
        <v>6.0832379999999997</v>
      </c>
      <c r="J709" s="24">
        <f>VLOOKUP(B709,Summary!$A$32:$C$37,3,0)*H709*I709/12+VLOOKUP(B709,Summary!$A$32:$D$37,4,0)*I709</f>
        <v>0.65478007830238583</v>
      </c>
      <c r="K709" s="6">
        <f t="shared" si="47"/>
        <v>1.0818955784817708</v>
      </c>
      <c r="L709" s="27">
        <f>2.721*J709*G709+VLOOKUP(B709,Summary!$A$32:$B$37,2,0)*I709</f>
        <v>4.9248278517642774</v>
      </c>
    </row>
    <row r="710" spans="1:12">
      <c r="A710" s="5" t="s">
        <v>621</v>
      </c>
      <c r="B710" s="5" t="s">
        <v>187</v>
      </c>
      <c r="C710" s="11">
        <v>6216</v>
      </c>
      <c r="D710" s="5" t="e">
        <f t="shared" si="44"/>
        <v>#N/A</v>
      </c>
      <c r="E710" s="11" t="s">
        <v>592</v>
      </c>
      <c r="F710" s="12">
        <f t="shared" si="45"/>
        <v>0.60724136328827061</v>
      </c>
      <c r="G710" s="13">
        <f t="shared" si="46"/>
        <v>3.2599314579082571E-2</v>
      </c>
      <c r="H710" s="13">
        <f>HLOOKUP(E710,ROCs!$B$1:$I$17,MATCH(VLOOKUP(C710,HROC,2,0),ROCs!$A$2:$A$17,0)+1,0)</f>
        <v>2.5884593546846281E-2</v>
      </c>
      <c r="I710" s="24">
        <v>9.2223330000000008</v>
      </c>
      <c r="J710" s="24">
        <f>VLOOKUP(B710,Summary!$A$32:$C$37,3,0)*H710*I710/12+VLOOKUP(B710,Summary!$A$32:$D$37,4,0)*I710</f>
        <v>0.99266211906729229</v>
      </c>
      <c r="K710" s="6">
        <f t="shared" si="47"/>
        <v>1.6401793413288326</v>
      </c>
      <c r="L710" s="27">
        <f>2.721*J710*G710+VLOOKUP(B710,Summary!$A$32:$B$37,2,0)*I710</f>
        <v>7.4661557572866304</v>
      </c>
    </row>
    <row r="711" spans="1:12">
      <c r="A711" s="5" t="s">
        <v>621</v>
      </c>
      <c r="B711" s="5" t="s">
        <v>187</v>
      </c>
      <c r="C711" s="11">
        <v>6250</v>
      </c>
      <c r="D711" s="5" t="str">
        <f t="shared" si="44"/>
        <v>Hydric Pine Flatwoods</v>
      </c>
      <c r="E711" s="11" t="s">
        <v>592</v>
      </c>
      <c r="F711" s="12">
        <f t="shared" si="45"/>
        <v>0.60724136328827061</v>
      </c>
      <c r="G711" s="13">
        <f t="shared" si="46"/>
        <v>3.2599314579082571E-2</v>
      </c>
      <c r="H711" s="13">
        <f>HLOOKUP(E711,ROCs!$B$1:$I$17,MATCH(VLOOKUP(C711,HROC,2,0),ROCs!$A$2:$A$17,0)+1,0)</f>
        <v>2.5884593546846281E-2</v>
      </c>
      <c r="I711" s="24">
        <v>5.3319530000000004</v>
      </c>
      <c r="J711" s="24">
        <f>VLOOKUP(B711,Summary!$A$32:$C$37,3,0)*H711*I711/12+VLOOKUP(B711,Summary!$A$32:$D$37,4,0)*I711</f>
        <v>0.57391418893106627</v>
      </c>
      <c r="K711" s="6">
        <f t="shared" si="47"/>
        <v>0.9482805662662902</v>
      </c>
      <c r="L711" s="27">
        <f>2.721*J711*G711+VLOOKUP(B711,Summary!$A$32:$B$37,2,0)*I711</f>
        <v>4.3166074775798835</v>
      </c>
    </row>
    <row r="712" spans="1:12">
      <c r="A712" s="5" t="s">
        <v>621</v>
      </c>
      <c r="B712" s="5" t="s">
        <v>187</v>
      </c>
      <c r="C712" s="11">
        <v>6410</v>
      </c>
      <c r="D712" s="5" t="str">
        <f t="shared" si="44"/>
        <v>Freshwater Marshes</v>
      </c>
      <c r="E712" s="11" t="s">
        <v>592</v>
      </c>
      <c r="F712" s="12">
        <f t="shared" si="45"/>
        <v>0.60724136328827061</v>
      </c>
      <c r="G712" s="13">
        <f t="shared" si="46"/>
        <v>3.2599314579082571E-2</v>
      </c>
      <c r="H712" s="13">
        <f>HLOOKUP(E712,ROCs!$B$1:$I$17,MATCH(VLOOKUP(C712,HROC,2,0),ROCs!$A$2:$A$17,0)+1,0)</f>
        <v>2.5884593546846281E-2</v>
      </c>
      <c r="I712" s="24">
        <v>4.6255249999999997</v>
      </c>
      <c r="J712" s="24">
        <f>VLOOKUP(B712,Summary!$A$32:$C$37,3,0)*H712*I712/12+VLOOKUP(B712,Summary!$A$32:$D$37,4,0)*I712</f>
        <v>0.49787656206935238</v>
      </c>
      <c r="K712" s="6">
        <f t="shared" si="47"/>
        <v>0.82264331029903692</v>
      </c>
      <c r="L712" s="27">
        <f>2.721*J712*G712+VLOOKUP(B712,Summary!$A$32:$B$37,2,0)*I712</f>
        <v>3.7447021387346604</v>
      </c>
    </row>
    <row r="713" spans="1:12">
      <c r="A713" s="5" t="s">
        <v>621</v>
      </c>
      <c r="B713" s="5" t="s">
        <v>187</v>
      </c>
      <c r="C713" s="11">
        <v>6430</v>
      </c>
      <c r="D713" s="5" t="str">
        <f t="shared" si="44"/>
        <v>Wet Prairies</v>
      </c>
      <c r="E713" s="11" t="s">
        <v>592</v>
      </c>
      <c r="F713" s="12">
        <f t="shared" si="45"/>
        <v>0.60724136328827061</v>
      </c>
      <c r="G713" s="13">
        <f t="shared" si="46"/>
        <v>3.2599314579082571E-2</v>
      </c>
      <c r="H713" s="13">
        <f>HLOOKUP(E713,ROCs!$B$1:$I$17,MATCH(VLOOKUP(C713,HROC,2,0),ROCs!$A$2:$A$17,0)+1,0)</f>
        <v>2.5884593546846281E-2</v>
      </c>
      <c r="I713" s="24">
        <v>18.091235999999999</v>
      </c>
      <c r="J713" s="24">
        <f>VLOOKUP(B713,Summary!$A$32:$C$37,3,0)*H713*I713/12+VLOOKUP(B713,Summary!$A$32:$D$37,4,0)*I713</f>
        <v>1.9472821751618037</v>
      </c>
      <c r="K713" s="6">
        <f t="shared" si="47"/>
        <v>3.2175016393687437</v>
      </c>
      <c r="L713" s="27">
        <f>2.721*J713*G713+VLOOKUP(B713,Summary!$A$32:$B$37,2,0)*I713</f>
        <v>14.646183977289818</v>
      </c>
    </row>
    <row r="714" spans="1:12">
      <c r="A714" s="5" t="s">
        <v>621</v>
      </c>
      <c r="B714" s="5" t="s">
        <v>187</v>
      </c>
      <c r="C714" s="11">
        <v>8350</v>
      </c>
      <c r="D714" s="5" t="str">
        <f t="shared" si="44"/>
        <v>Solid Waste Disposal</v>
      </c>
      <c r="E714" s="11" t="s">
        <v>592</v>
      </c>
      <c r="F714" s="12">
        <f t="shared" si="45"/>
        <v>1.4429497741503459</v>
      </c>
      <c r="G714" s="13">
        <f t="shared" si="46"/>
        <v>0.22493527059566973</v>
      </c>
      <c r="H714" s="13">
        <f>HLOOKUP(E714,ROCs!$B$1:$I$17,MATCH(VLOOKUP(C714,HROC,2,0),ROCs!$A$2:$A$17,0)+1,0)</f>
        <v>0.43140989244743805</v>
      </c>
      <c r="I714" s="24">
        <v>163.97685200000001</v>
      </c>
      <c r="J714" s="24">
        <f>VLOOKUP(B714,Summary!$A$32:$C$37,3,0)*H714*I714/12+VLOOKUP(B714,Summary!$A$32:$D$37,4,0)*I714</f>
        <v>294.16564005424624</v>
      </c>
      <c r="K714" s="6">
        <f t="shared" si="47"/>
        <v>1154.9726495949401</v>
      </c>
      <c r="L714" s="27">
        <f>2.721*J714*G714+VLOOKUP(B714,Summary!$A$32:$B$37,2,0)*I714</f>
        <v>311.22945263577617</v>
      </c>
    </row>
    <row r="715" spans="1:12">
      <c r="A715" s="5" t="s">
        <v>621</v>
      </c>
      <c r="B715" s="5" t="s">
        <v>187</v>
      </c>
      <c r="C715" s="11">
        <v>1700</v>
      </c>
      <c r="D715" s="5" t="str">
        <f t="shared" si="44"/>
        <v>Institutional</v>
      </c>
      <c r="E715" s="11" t="s">
        <v>593</v>
      </c>
      <c r="F715" s="12">
        <f t="shared" si="45"/>
        <v>0.96797880682585713</v>
      </c>
      <c r="G715" s="13">
        <f t="shared" si="46"/>
        <v>0.12452938169209543</v>
      </c>
      <c r="H715" s="13">
        <f>HLOOKUP(E715,ROCs!$B$1:$I$17,MATCH(VLOOKUP(C715,HROC,2,0),ROCs!$A$2:$A$17,0)+1,0)</f>
        <v>0.34081381503347608</v>
      </c>
      <c r="I715" s="24">
        <v>4.6211919999999997</v>
      </c>
      <c r="J715" s="24">
        <f>VLOOKUP(B715,Summary!$A$32:$C$37,3,0)*H715*I715/12+VLOOKUP(B715,Summary!$A$32:$D$37,4,0)*I715</f>
        <v>6.5492339307130614</v>
      </c>
      <c r="K715" s="6">
        <f t="shared" si="47"/>
        <v>17.249832956426005</v>
      </c>
      <c r="L715" s="27">
        <f>2.721*J715*G715+VLOOKUP(B715,Summary!$A$32:$B$37,2,0)*I715</f>
        <v>5.9162441677616187</v>
      </c>
    </row>
    <row r="716" spans="1:12">
      <c r="A716" s="5" t="s">
        <v>621</v>
      </c>
      <c r="B716" s="5" t="s">
        <v>187</v>
      </c>
      <c r="C716" s="11">
        <v>6110</v>
      </c>
      <c r="D716" s="5" t="str">
        <f t="shared" si="44"/>
        <v>Bay Swamps</v>
      </c>
      <c r="E716" s="11" t="s">
        <v>593</v>
      </c>
      <c r="F716" s="12">
        <f t="shared" si="45"/>
        <v>0.60724136328827061</v>
      </c>
      <c r="G716" s="13">
        <f t="shared" si="46"/>
        <v>3.2599314579082571E-2</v>
      </c>
      <c r="H716" s="13">
        <f>HLOOKUP(E716,ROCs!$B$1:$I$17,MATCH(VLOOKUP(C716,HROC,2,0),ROCs!$A$2:$A$17,0)+1,0)</f>
        <v>2.5884593546846281E-2</v>
      </c>
      <c r="I716" s="24">
        <v>187.384165</v>
      </c>
      <c r="J716" s="24">
        <f>VLOOKUP(B716,Summary!$A$32:$C$37,3,0)*H716*I716/12+VLOOKUP(B716,Summary!$A$32:$D$37,4,0)*I716</f>
        <v>20.169425926016242</v>
      </c>
      <c r="K716" s="6">
        <f t="shared" si="47"/>
        <v>33.326018082968083</v>
      </c>
      <c r="L716" s="27">
        <f>2.721*J716*G716+VLOOKUP(B716,Summary!$A$32:$B$37,2,0)*I716</f>
        <v>151.70124114354772</v>
      </c>
    </row>
    <row r="717" spans="1:12">
      <c r="A717" s="5" t="s">
        <v>621</v>
      </c>
      <c r="B717" s="5" t="s">
        <v>187</v>
      </c>
      <c r="C717" s="11">
        <v>6170</v>
      </c>
      <c r="D717" s="5" t="str">
        <f t="shared" si="44"/>
        <v>Mixed Wetland Hardwoods</v>
      </c>
      <c r="E717" s="11" t="s">
        <v>593</v>
      </c>
      <c r="F717" s="12">
        <f t="shared" si="45"/>
        <v>0.60724136328827061</v>
      </c>
      <c r="G717" s="13">
        <f t="shared" si="46"/>
        <v>3.2599314579082571E-2</v>
      </c>
      <c r="H717" s="13">
        <f>HLOOKUP(E717,ROCs!$B$1:$I$17,MATCH(VLOOKUP(C717,HROC,2,0),ROCs!$A$2:$A$17,0)+1,0)</f>
        <v>2.5884593546846281E-2</v>
      </c>
      <c r="I717" s="24">
        <v>53.725012</v>
      </c>
      <c r="J717" s="24">
        <f>VLOOKUP(B717,Summary!$A$32:$C$37,3,0)*H717*I717/12+VLOOKUP(B717,Summary!$A$32:$D$37,4,0)*I717</f>
        <v>5.7827866613400003</v>
      </c>
      <c r="K717" s="6">
        <f t="shared" si="47"/>
        <v>9.5549200831333714</v>
      </c>
      <c r="L717" s="27">
        <f>2.721*J717*G717+VLOOKUP(B717,Summary!$A$32:$B$37,2,0)*I717</f>
        <v>43.494342229248637</v>
      </c>
    </row>
    <row r="718" spans="1:12">
      <c r="A718" s="5" t="s">
        <v>621</v>
      </c>
      <c r="B718" s="5" t="s">
        <v>187</v>
      </c>
      <c r="C718" s="11">
        <v>6172</v>
      </c>
      <c r="D718" s="5" t="str">
        <f t="shared" si="44"/>
        <v>Mixed Shrubs</v>
      </c>
      <c r="E718" s="11" t="s">
        <v>593</v>
      </c>
      <c r="F718" s="12">
        <f t="shared" si="45"/>
        <v>0.60724136328827061</v>
      </c>
      <c r="G718" s="13">
        <f t="shared" si="46"/>
        <v>3.2599314579082571E-2</v>
      </c>
      <c r="H718" s="13">
        <f>HLOOKUP(E718,ROCs!$B$1:$I$17,MATCH(VLOOKUP(C718,HROC,2,0),ROCs!$A$2:$A$17,0)+1,0)</f>
        <v>2.5884593546846281E-2</v>
      </c>
      <c r="I718" s="24">
        <v>107.75022</v>
      </c>
      <c r="J718" s="24">
        <f>VLOOKUP(B718,Summary!$A$32:$C$37,3,0)*H718*I718/12+VLOOKUP(B718,Summary!$A$32:$D$37,4,0)*I718</f>
        <v>11.597885449936252</v>
      </c>
      <c r="K718" s="6">
        <f t="shared" si="47"/>
        <v>19.163229615286806</v>
      </c>
      <c r="L718" s="27">
        <f>2.721*J718*G718+VLOOKUP(B718,Summary!$A$32:$B$37,2,0)*I718</f>
        <v>87.231715163820368</v>
      </c>
    </row>
    <row r="719" spans="1:12">
      <c r="A719" s="5" t="s">
        <v>621</v>
      </c>
      <c r="B719" s="5" t="s">
        <v>187</v>
      </c>
      <c r="C719" s="11">
        <v>6210</v>
      </c>
      <c r="D719" s="5" t="str">
        <f t="shared" si="44"/>
        <v>Cypress</v>
      </c>
      <c r="E719" s="11" t="s">
        <v>593</v>
      </c>
      <c r="F719" s="12">
        <f t="shared" si="45"/>
        <v>0.60724136328827061</v>
      </c>
      <c r="G719" s="13">
        <f t="shared" si="46"/>
        <v>3.2599314579082571E-2</v>
      </c>
      <c r="H719" s="13">
        <f>HLOOKUP(E719,ROCs!$B$1:$I$17,MATCH(VLOOKUP(C719,HROC,2,0),ROCs!$A$2:$A$17,0)+1,0)</f>
        <v>2.5884593546846281E-2</v>
      </c>
      <c r="I719" s="24">
        <v>3.4285060000000001</v>
      </c>
      <c r="J719" s="24">
        <f>VLOOKUP(B719,Summary!$A$32:$C$37,3,0)*H719*I719/12+VLOOKUP(B719,Summary!$A$32:$D$37,4,0)*I719</f>
        <v>0.36903330547649121</v>
      </c>
      <c r="K719" s="6">
        <f t="shared" si="47"/>
        <v>0.60975511433191032</v>
      </c>
      <c r="L719" s="27">
        <f>2.721*J719*G719+VLOOKUP(B719,Summary!$A$32:$B$37,2,0)*I719</f>
        <v>2.7756273614053795</v>
      </c>
    </row>
    <row r="720" spans="1:12">
      <c r="A720" s="5" t="s">
        <v>621</v>
      </c>
      <c r="B720" s="5" t="s">
        <v>187</v>
      </c>
      <c r="C720" s="11">
        <v>6215</v>
      </c>
      <c r="D720" s="5" t="e">
        <f t="shared" si="44"/>
        <v>#N/A</v>
      </c>
      <c r="E720" s="11" t="s">
        <v>593</v>
      </c>
      <c r="F720" s="12">
        <f t="shared" si="45"/>
        <v>0.60724136328827061</v>
      </c>
      <c r="G720" s="13">
        <f t="shared" si="46"/>
        <v>3.2599314579082571E-2</v>
      </c>
      <c r="H720" s="13">
        <f>HLOOKUP(E720,ROCs!$B$1:$I$17,MATCH(VLOOKUP(C720,HROC,2,0),ROCs!$A$2:$A$17,0)+1,0)</f>
        <v>2.5884593546846281E-2</v>
      </c>
      <c r="I720" s="24">
        <v>3.679532</v>
      </c>
      <c r="J720" s="24">
        <f>VLOOKUP(B720,Summary!$A$32:$C$37,3,0)*H720*I720/12+VLOOKUP(B720,Summary!$A$32:$D$37,4,0)*I720</f>
        <v>0.39605293284203813</v>
      </c>
      <c r="K720" s="6">
        <f t="shared" si="47"/>
        <v>0.65439974593829586</v>
      </c>
      <c r="L720" s="27">
        <f>2.721*J720*G720+VLOOKUP(B720,Summary!$A$32:$B$37,2,0)*I720</f>
        <v>2.978851341186703</v>
      </c>
    </row>
    <row r="721" spans="1:12">
      <c r="A721" s="5" t="s">
        <v>621</v>
      </c>
      <c r="B721" s="5" t="s">
        <v>187</v>
      </c>
      <c r="C721" s="11">
        <v>6216</v>
      </c>
      <c r="D721" s="5" t="e">
        <f t="shared" si="44"/>
        <v>#N/A</v>
      </c>
      <c r="E721" s="11" t="s">
        <v>593</v>
      </c>
      <c r="F721" s="12">
        <f t="shared" si="45"/>
        <v>0.60724136328827061</v>
      </c>
      <c r="G721" s="13">
        <f t="shared" si="46"/>
        <v>3.2599314579082571E-2</v>
      </c>
      <c r="H721" s="13">
        <f>HLOOKUP(E721,ROCs!$B$1:$I$17,MATCH(VLOOKUP(C721,HROC,2,0),ROCs!$A$2:$A$17,0)+1,0)</f>
        <v>2.5884593546846281E-2</v>
      </c>
      <c r="I721" s="24">
        <v>230.688558</v>
      </c>
      <c r="J721" s="24">
        <f>VLOOKUP(B721,Summary!$A$32:$C$37,3,0)*H721*I721/12+VLOOKUP(B721,Summary!$A$32:$D$37,4,0)*I721</f>
        <v>24.830570835910823</v>
      </c>
      <c r="K721" s="6">
        <f t="shared" si="47"/>
        <v>41.027645294584161</v>
      </c>
      <c r="L721" s="27">
        <f>2.721*J721*G721+VLOOKUP(B721,Summary!$A$32:$B$37,2,0)*I721</f>
        <v>186.75932710864492</v>
      </c>
    </row>
    <row r="722" spans="1:12">
      <c r="A722" s="5" t="s">
        <v>621</v>
      </c>
      <c r="B722" s="5" t="s">
        <v>187</v>
      </c>
      <c r="C722" s="11">
        <v>6250</v>
      </c>
      <c r="D722" s="5" t="str">
        <f t="shared" si="44"/>
        <v>Hydric Pine Flatwoods</v>
      </c>
      <c r="E722" s="11" t="s">
        <v>593</v>
      </c>
      <c r="F722" s="12">
        <f t="shared" si="45"/>
        <v>0.60724136328827061</v>
      </c>
      <c r="G722" s="13">
        <f t="shared" si="46"/>
        <v>3.2599314579082571E-2</v>
      </c>
      <c r="H722" s="13">
        <f>HLOOKUP(E722,ROCs!$B$1:$I$17,MATCH(VLOOKUP(C722,HROC,2,0),ROCs!$A$2:$A$17,0)+1,0)</f>
        <v>2.5884593546846281E-2</v>
      </c>
      <c r="I722" s="24">
        <v>18.222605999999999</v>
      </c>
      <c r="J722" s="24">
        <f>VLOOKUP(B722,Summary!$A$32:$C$37,3,0)*H722*I722/12+VLOOKUP(B722,Summary!$A$32:$D$37,4,0)*I722</f>
        <v>1.9614224173957233</v>
      </c>
      <c r="K722" s="6">
        <f t="shared" si="47"/>
        <v>3.2408656146307919</v>
      </c>
      <c r="L722" s="27">
        <f>2.721*J722*G722+VLOOKUP(B722,Summary!$A$32:$B$37,2,0)*I722</f>
        <v>14.752537638758641</v>
      </c>
    </row>
    <row r="723" spans="1:12">
      <c r="A723" s="5" t="s">
        <v>621</v>
      </c>
      <c r="B723" s="5" t="s">
        <v>187</v>
      </c>
      <c r="C723" s="11">
        <v>6410</v>
      </c>
      <c r="D723" s="5" t="str">
        <f t="shared" si="44"/>
        <v>Freshwater Marshes</v>
      </c>
      <c r="E723" s="11" t="s">
        <v>593</v>
      </c>
      <c r="F723" s="12">
        <f t="shared" si="45"/>
        <v>0.60724136328827061</v>
      </c>
      <c r="G723" s="13">
        <f t="shared" si="46"/>
        <v>3.2599314579082571E-2</v>
      </c>
      <c r="H723" s="13">
        <f>HLOOKUP(E723,ROCs!$B$1:$I$17,MATCH(VLOOKUP(C723,HROC,2,0),ROCs!$A$2:$A$17,0)+1,0)</f>
        <v>2.5884593546846281E-2</v>
      </c>
      <c r="I723" s="24">
        <v>37.221302999999999</v>
      </c>
      <c r="J723" s="24">
        <f>VLOOKUP(B723,Summary!$A$32:$C$37,3,0)*H723*I723/12+VLOOKUP(B723,Summary!$A$32:$D$37,4,0)*I723</f>
        <v>4.0063807618338831</v>
      </c>
      <c r="K723" s="6">
        <f t="shared" si="47"/>
        <v>6.6197579547323766</v>
      </c>
      <c r="L723" s="27">
        <f>2.721*J723*G723+VLOOKUP(B723,Summary!$A$32:$B$37,2,0)*I723</f>
        <v>30.133377930200538</v>
      </c>
    </row>
    <row r="724" spans="1:12">
      <c r="A724" s="5" t="s">
        <v>621</v>
      </c>
      <c r="B724" s="5" t="s">
        <v>187</v>
      </c>
      <c r="C724" s="11">
        <v>6430</v>
      </c>
      <c r="D724" s="5" t="str">
        <f t="shared" si="44"/>
        <v>Wet Prairies</v>
      </c>
      <c r="E724" s="11" t="s">
        <v>593</v>
      </c>
      <c r="F724" s="12">
        <f t="shared" si="45"/>
        <v>0.60724136328827061</v>
      </c>
      <c r="G724" s="13">
        <f t="shared" si="46"/>
        <v>3.2599314579082571E-2</v>
      </c>
      <c r="H724" s="13">
        <f>HLOOKUP(E724,ROCs!$B$1:$I$17,MATCH(VLOOKUP(C724,HROC,2,0),ROCs!$A$2:$A$17,0)+1,0)</f>
        <v>2.5884593546846281E-2</v>
      </c>
      <c r="I724" s="24">
        <v>6.8208250000000001</v>
      </c>
      <c r="J724" s="24">
        <f>VLOOKUP(B724,Summary!$A$32:$C$37,3,0)*H724*I724/12+VLOOKUP(B724,Summary!$A$32:$D$37,4,0)*I724</f>
        <v>0.73417155922337274</v>
      </c>
      <c r="K724" s="6">
        <f t="shared" si="47"/>
        <v>1.2130744200864616</v>
      </c>
      <c r="L724" s="27">
        <f>2.721*J724*G724+VLOOKUP(B724,Summary!$A$32:$B$37,2,0)*I724</f>
        <v>5.5219586891076888</v>
      </c>
    </row>
    <row r="725" spans="1:12">
      <c r="A725" s="5" t="s">
        <v>622</v>
      </c>
      <c r="B725" s="5" t="s">
        <v>187</v>
      </c>
      <c r="C725" s="11">
        <v>1600</v>
      </c>
      <c r="D725" s="5" t="str">
        <f t="shared" si="44"/>
        <v>Extractive</v>
      </c>
      <c r="E725" s="11" t="s">
        <v>3</v>
      </c>
      <c r="F725" s="12">
        <f t="shared" si="45"/>
        <v>0.70945030562392009</v>
      </c>
      <c r="G725" s="13">
        <f t="shared" si="46"/>
        <v>9.7797943737247719E-2</v>
      </c>
      <c r="H725" s="13">
        <f>HLOOKUP(E725,ROCs!$B$1:$I$17,MATCH(VLOOKUP(C725,HROC,2,0),ROCs!$A$2:$A$17,0)+1,0)</f>
        <v>0.28818180815488864</v>
      </c>
      <c r="I725" s="24">
        <v>5.8803380000000001</v>
      </c>
      <c r="J725" s="24">
        <f>VLOOKUP(B725,Summary!$A$32:$C$37,3,0)*H725*I725/12+VLOOKUP(B725,Summary!$A$32:$D$37,4,0)*I725</f>
        <v>7.0467384355295737</v>
      </c>
      <c r="K725" s="6">
        <f t="shared" si="47"/>
        <v>13.603124514664863</v>
      </c>
      <c r="L725" s="27">
        <f>2.721*J725*G725+VLOOKUP(B725,Summary!$A$32:$B$37,2,0)*I725</f>
        <v>6.5796167580608511</v>
      </c>
    </row>
    <row r="726" spans="1:12">
      <c r="A726" s="5" t="s">
        <v>622</v>
      </c>
      <c r="B726" s="5" t="s">
        <v>187</v>
      </c>
      <c r="C726" s="11">
        <v>1630</v>
      </c>
      <c r="D726" s="5" t="str">
        <f t="shared" si="44"/>
        <v>Rock Quarries</v>
      </c>
      <c r="E726" s="11" t="s">
        <v>3</v>
      </c>
      <c r="F726" s="12">
        <f t="shared" si="45"/>
        <v>0.70945030562392009</v>
      </c>
      <c r="G726" s="13">
        <f t="shared" si="46"/>
        <v>9.7797943737247719E-2</v>
      </c>
      <c r="H726" s="13">
        <f>HLOOKUP(E726,ROCs!$B$1:$I$17,MATCH(VLOOKUP(C726,HROC,2,0),ROCs!$A$2:$A$17,0)+1,0)</f>
        <v>0.28818180815488864</v>
      </c>
      <c r="I726" s="24">
        <v>3.100285</v>
      </c>
      <c r="J726" s="24">
        <f>VLOOKUP(B726,Summary!$A$32:$C$37,3,0)*H726*I726/12+VLOOKUP(B726,Summary!$A$32:$D$37,4,0)*I726</f>
        <v>3.7152451900886998</v>
      </c>
      <c r="K726" s="6">
        <f t="shared" si="47"/>
        <v>7.1719623746029146</v>
      </c>
      <c r="L726" s="27">
        <f>2.721*J726*G726+VLOOKUP(B726,Summary!$A$32:$B$37,2,0)*I726</f>
        <v>3.4689650732261796</v>
      </c>
    </row>
    <row r="727" spans="1:12">
      <c r="A727" s="5" t="s">
        <v>622</v>
      </c>
      <c r="B727" s="5" t="s">
        <v>187</v>
      </c>
      <c r="C727" s="11">
        <v>1660</v>
      </c>
      <c r="D727" s="5" t="str">
        <f t="shared" si="44"/>
        <v>Holding Ponds</v>
      </c>
      <c r="E727" s="11" t="s">
        <v>3</v>
      </c>
      <c r="F727" s="12">
        <f t="shared" si="45"/>
        <v>0.50503242095262102</v>
      </c>
      <c r="G727" s="13">
        <f t="shared" si="46"/>
        <v>6.8458560616073402E-2</v>
      </c>
      <c r="H727" s="13">
        <f>HLOOKUP(E727,ROCs!$B$1:$I$17,MATCH(VLOOKUP(C727,HROC,2,0),ROCs!$A$2:$A$17,0)+1,0)</f>
        <v>5.2632006878587441E-2</v>
      </c>
      <c r="I727" s="24">
        <v>341.73737199999999</v>
      </c>
      <c r="J727" s="24">
        <f>VLOOKUP(B727,Summary!$A$32:$C$37,3,0)*H727*I727/12+VLOOKUP(B727,Summary!$A$32:$D$37,4,0)*I727</f>
        <v>74.793129443111852</v>
      </c>
      <c r="K727" s="6">
        <f t="shared" si="47"/>
        <v>102.78021118974819</v>
      </c>
      <c r="L727" s="27">
        <f>2.721*J727*G727+VLOOKUP(B727,Summary!$A$32:$B$37,2,0)*I727</f>
        <v>287.3308445122874</v>
      </c>
    </row>
    <row r="728" spans="1:12">
      <c r="A728" s="5" t="s">
        <v>622</v>
      </c>
      <c r="B728" s="5" t="s">
        <v>187</v>
      </c>
      <c r="C728" s="11">
        <v>3100</v>
      </c>
      <c r="D728" s="5" t="str">
        <f t="shared" si="44"/>
        <v>Herbaceous (Dry Prairie)</v>
      </c>
      <c r="E728" s="11" t="s">
        <v>3</v>
      </c>
      <c r="F728" s="12">
        <f t="shared" si="45"/>
        <v>0.69141343344704065</v>
      </c>
      <c r="G728" s="13">
        <f t="shared" si="46"/>
        <v>3.5859246036990831E-2</v>
      </c>
      <c r="H728" s="13">
        <f>HLOOKUP(E728,ROCs!$B$1:$I$17,MATCH(VLOOKUP(C728,HROC,2,0),ROCs!$A$2:$A$17,0)+1,0)</f>
        <v>0.26229721460804234</v>
      </c>
      <c r="I728" s="24">
        <v>1.2418819999999999</v>
      </c>
      <c r="J728" s="24">
        <f>VLOOKUP(B728,Summary!$A$32:$C$37,3,0)*H728*I728/12+VLOOKUP(B728,Summary!$A$32:$D$37,4,0)*I728</f>
        <v>1.3545446045538378</v>
      </c>
      <c r="K728" s="6">
        <f t="shared" si="47"/>
        <v>2.5483534636893057</v>
      </c>
      <c r="L728" s="27">
        <f>2.721*J728*G728+VLOOKUP(B728,Summary!$A$32:$B$37,2,0)*I728</f>
        <v>1.1257045756596253</v>
      </c>
    </row>
    <row r="729" spans="1:12">
      <c r="A729" s="5" t="s">
        <v>622</v>
      </c>
      <c r="B729" s="5" t="s">
        <v>187</v>
      </c>
      <c r="C729" s="11">
        <v>3210</v>
      </c>
      <c r="D729" s="5" t="str">
        <f t="shared" si="44"/>
        <v>Palmetto Prairies</v>
      </c>
      <c r="E729" s="11" t="s">
        <v>3</v>
      </c>
      <c r="F729" s="12">
        <f t="shared" si="45"/>
        <v>0.69141343344704065</v>
      </c>
      <c r="G729" s="13">
        <f t="shared" si="46"/>
        <v>3.5859246036990831E-2</v>
      </c>
      <c r="H729" s="13">
        <f>HLOOKUP(E729,ROCs!$B$1:$I$17,MATCH(VLOOKUP(C729,HROC,2,0),ROCs!$A$2:$A$17,0)+1,0)</f>
        <v>0.26229721460804234</v>
      </c>
      <c r="I729" s="24">
        <v>0.84154600000000002</v>
      </c>
      <c r="J729" s="24">
        <f>VLOOKUP(B729,Summary!$A$32:$C$37,3,0)*H729*I729/12+VLOOKUP(B729,Summary!$A$32:$D$37,4,0)*I729</f>
        <v>0.91789042258754383</v>
      </c>
      <c r="K729" s="6">
        <f t="shared" si="47"/>
        <v>1.7268602523862011</v>
      </c>
      <c r="L729" s="27">
        <f>2.721*J729*G729+VLOOKUP(B729,Summary!$A$32:$B$37,2,0)*I729</f>
        <v>0.76281980319229625</v>
      </c>
    </row>
    <row r="730" spans="1:12">
      <c r="A730" s="5" t="s">
        <v>622</v>
      </c>
      <c r="B730" s="5" t="s">
        <v>187</v>
      </c>
      <c r="C730" s="11">
        <v>4110</v>
      </c>
      <c r="D730" s="5" t="str">
        <f t="shared" si="44"/>
        <v>Pine Flatwoods</v>
      </c>
      <c r="E730" s="11" t="s">
        <v>3</v>
      </c>
      <c r="F730" s="12">
        <f t="shared" si="45"/>
        <v>0.69141343344704065</v>
      </c>
      <c r="G730" s="13">
        <f t="shared" si="46"/>
        <v>3.5859246036990831E-2</v>
      </c>
      <c r="H730" s="13">
        <f>HLOOKUP(E730,ROCs!$B$1:$I$17,MATCH(VLOOKUP(C730,HROC,2,0),ROCs!$A$2:$A$17,0)+1,0)</f>
        <v>0.26229721460804234</v>
      </c>
      <c r="I730" s="24">
        <v>0.51302700000000001</v>
      </c>
      <c r="J730" s="24">
        <f>VLOOKUP(B730,Summary!$A$32:$C$37,3,0)*H730*I730/12+VLOOKUP(B730,Summary!$A$32:$D$37,4,0)*I730</f>
        <v>0.55956842505201132</v>
      </c>
      <c r="K730" s="6">
        <f t="shared" si="47"/>
        <v>1.0527361958834525</v>
      </c>
      <c r="L730" s="27">
        <f>2.721*J730*G730+VLOOKUP(B730,Summary!$A$32:$B$37,2,0)*I730</f>
        <v>0.46503358719824489</v>
      </c>
    </row>
    <row r="731" spans="1:12">
      <c r="A731" s="5" t="s">
        <v>622</v>
      </c>
      <c r="B731" s="5" t="s">
        <v>187</v>
      </c>
      <c r="C731" s="11">
        <v>4200</v>
      </c>
      <c r="D731" s="5" t="str">
        <f t="shared" si="44"/>
        <v>Upland Hardwood Forests</v>
      </c>
      <c r="E731" s="11" t="s">
        <v>3</v>
      </c>
      <c r="F731" s="12">
        <f t="shared" si="45"/>
        <v>0.69141343344704065</v>
      </c>
      <c r="G731" s="13">
        <f t="shared" si="46"/>
        <v>3.5859246036990831E-2</v>
      </c>
      <c r="H731" s="13">
        <f>HLOOKUP(E731,ROCs!$B$1:$I$17,MATCH(VLOOKUP(C731,HROC,2,0),ROCs!$A$2:$A$17,0)+1,0)</f>
        <v>0.26229721460804234</v>
      </c>
      <c r="I731" s="24">
        <v>2.8140000000000001E-3</v>
      </c>
      <c r="J731" s="24">
        <f>VLOOKUP(B731,Summary!$A$32:$C$37,3,0)*H731*I731/12+VLOOKUP(B731,Summary!$A$32:$D$37,4,0)*I731</f>
        <v>3.0692839715967379E-3</v>
      </c>
      <c r="K731" s="6">
        <f t="shared" si="47"/>
        <v>5.7743542839188474E-3</v>
      </c>
      <c r="L731" s="27">
        <f>2.721*J731*G731+VLOOKUP(B731,Summary!$A$32:$B$37,2,0)*I731</f>
        <v>2.5507517428436733E-3</v>
      </c>
    </row>
    <row r="732" spans="1:12">
      <c r="A732" s="5" t="s">
        <v>622</v>
      </c>
      <c r="B732" s="5" t="s">
        <v>187</v>
      </c>
      <c r="C732" s="11">
        <v>5120</v>
      </c>
      <c r="D732" s="5" t="e">
        <f t="shared" si="44"/>
        <v>#N/A</v>
      </c>
      <c r="E732" s="11" t="s">
        <v>3</v>
      </c>
      <c r="F732" s="12">
        <f t="shared" si="45"/>
        <v>0.50503242095262102</v>
      </c>
      <c r="G732" s="13">
        <f t="shared" si="46"/>
        <v>6.8458560616073402E-2</v>
      </c>
      <c r="H732" s="13">
        <f>HLOOKUP(E732,ROCs!$B$1:$I$17,MATCH(VLOOKUP(C732,HROC,2,0),ROCs!$A$2:$A$17,0)+1,0)</f>
        <v>5.2632006878587441E-2</v>
      </c>
      <c r="I732" s="24">
        <v>190.754122</v>
      </c>
      <c r="J732" s="24">
        <f>VLOOKUP(B732,Summary!$A$32:$C$37,3,0)*H732*I732/12+VLOOKUP(B732,Summary!$A$32:$D$37,4,0)*I732</f>
        <v>41.748719652918588</v>
      </c>
      <c r="K732" s="6">
        <f t="shared" si="47"/>
        <v>57.370807382679203</v>
      </c>
      <c r="L732" s="27">
        <f>2.721*J732*G732+VLOOKUP(B732,Summary!$A$32:$B$37,2,0)*I732</f>
        <v>160.38498408204504</v>
      </c>
    </row>
    <row r="733" spans="1:12">
      <c r="A733" s="5" t="s">
        <v>622</v>
      </c>
      <c r="B733" s="5" t="s">
        <v>187</v>
      </c>
      <c r="C733" s="11">
        <v>5300</v>
      </c>
      <c r="D733" s="5" t="str">
        <f t="shared" si="44"/>
        <v>Reservoirs</v>
      </c>
      <c r="E733" s="11" t="s">
        <v>3</v>
      </c>
      <c r="F733" s="12">
        <f t="shared" si="45"/>
        <v>0.50503242095262102</v>
      </c>
      <c r="G733" s="13">
        <f t="shared" si="46"/>
        <v>6.8458560616073402E-2</v>
      </c>
      <c r="H733" s="13">
        <f>HLOOKUP(E733,ROCs!$B$1:$I$17,MATCH(VLOOKUP(C733,HROC,2,0),ROCs!$A$2:$A$17,0)+1,0)</f>
        <v>5.2632006878587441E-2</v>
      </c>
      <c r="I733" s="24">
        <v>61.925617000000003</v>
      </c>
      <c r="J733" s="24">
        <f>VLOOKUP(B733,Summary!$A$32:$C$37,3,0)*H733*I733/12+VLOOKUP(B733,Summary!$A$32:$D$37,4,0)*I733</f>
        <v>13.553129003770673</v>
      </c>
      <c r="K733" s="6">
        <f t="shared" si="47"/>
        <v>18.624617951692624</v>
      </c>
      <c r="L733" s="27">
        <f>2.721*J733*G733+VLOOKUP(B733,Summary!$A$32:$B$37,2,0)*I733</f>
        <v>52.066707616498157</v>
      </c>
    </row>
    <row r="734" spans="1:12">
      <c r="A734" s="5" t="s">
        <v>622</v>
      </c>
      <c r="B734" s="5" t="s">
        <v>187</v>
      </c>
      <c r="C734" s="11">
        <v>6170</v>
      </c>
      <c r="D734" s="5" t="str">
        <f t="shared" si="44"/>
        <v>Mixed Wetland Hardwoods</v>
      </c>
      <c r="E734" s="11" t="s">
        <v>3</v>
      </c>
      <c r="F734" s="12">
        <f t="shared" si="45"/>
        <v>0.60724136328827061</v>
      </c>
      <c r="G734" s="13">
        <f t="shared" si="46"/>
        <v>3.2599314579082571E-2</v>
      </c>
      <c r="H734" s="13">
        <f>HLOOKUP(E734,ROCs!$B$1:$I$17,MATCH(VLOOKUP(C734,HROC,2,0),ROCs!$A$2:$A$17,0)+1,0)</f>
        <v>2.5884593546846281E-2</v>
      </c>
      <c r="I734" s="24">
        <v>48.525584000000002</v>
      </c>
      <c r="J734" s="24">
        <f>VLOOKUP(B734,Summary!$A$32:$C$37,3,0)*H734*I734/12+VLOOKUP(B734,Summary!$A$32:$D$37,4,0)*I734</f>
        <v>5.223137035110085</v>
      </c>
      <c r="K734" s="6">
        <f t="shared" si="47"/>
        <v>8.6302089073032757</v>
      </c>
      <c r="L734" s="27">
        <f>2.721*J734*G734+VLOOKUP(B734,Summary!$A$32:$B$37,2,0)*I734</f>
        <v>39.285023470448962</v>
      </c>
    </row>
    <row r="735" spans="1:12">
      <c r="A735" s="5" t="s">
        <v>622</v>
      </c>
      <c r="B735" s="5" t="s">
        <v>187</v>
      </c>
      <c r="C735" s="11">
        <v>6172</v>
      </c>
      <c r="D735" s="5" t="str">
        <f t="shared" si="44"/>
        <v>Mixed Shrubs</v>
      </c>
      <c r="E735" s="11" t="s">
        <v>3</v>
      </c>
      <c r="F735" s="12">
        <f t="shared" si="45"/>
        <v>0.60724136328827061</v>
      </c>
      <c r="G735" s="13">
        <f t="shared" si="46"/>
        <v>3.2599314579082571E-2</v>
      </c>
      <c r="H735" s="13">
        <f>HLOOKUP(E735,ROCs!$B$1:$I$17,MATCH(VLOOKUP(C735,HROC,2,0),ROCs!$A$2:$A$17,0)+1,0)</f>
        <v>2.5884593546846281E-2</v>
      </c>
      <c r="I735" s="24">
        <v>21.075765000000001</v>
      </c>
      <c r="J735" s="24">
        <f>VLOOKUP(B735,Summary!$A$32:$C$37,3,0)*H735*I735/12+VLOOKUP(B735,Summary!$A$32:$D$37,4,0)*I735</f>
        <v>2.2685272312184206</v>
      </c>
      <c r="K735" s="6">
        <f t="shared" si="47"/>
        <v>3.7482960500018012</v>
      </c>
      <c r="L735" s="27">
        <f>2.721*J735*G735+VLOOKUP(B735,Summary!$A$32:$B$37,2,0)*I735</f>
        <v>17.062379356066415</v>
      </c>
    </row>
    <row r="736" spans="1:12">
      <c r="A736" s="5" t="s">
        <v>622</v>
      </c>
      <c r="B736" s="5" t="s">
        <v>187</v>
      </c>
      <c r="C736" s="11">
        <v>6191</v>
      </c>
      <c r="D736" s="5" t="e">
        <f t="shared" si="44"/>
        <v>#N/A</v>
      </c>
      <c r="E736" s="11" t="s">
        <v>3</v>
      </c>
      <c r="F736" s="12">
        <f t="shared" si="45"/>
        <v>0.60724136328827061</v>
      </c>
      <c r="G736" s="13">
        <f t="shared" si="46"/>
        <v>3.2599314579082571E-2</v>
      </c>
      <c r="H736" s="13">
        <f>HLOOKUP(E736,ROCs!$B$1:$I$17,MATCH(VLOOKUP(C736,HROC,2,0),ROCs!$A$2:$A$17,0)+1,0)</f>
        <v>2.5884593546846281E-2</v>
      </c>
      <c r="I736" s="24">
        <v>7.1709779999999999</v>
      </c>
      <c r="J736" s="24">
        <f>VLOOKUP(B736,Summary!$A$32:$C$37,3,0)*H736*I736/12+VLOOKUP(B736,Summary!$A$32:$D$37,4,0)*I736</f>
        <v>0.77186089650687439</v>
      </c>
      <c r="K736" s="6">
        <f t="shared" si="47"/>
        <v>1.2753486533964398</v>
      </c>
      <c r="L736" s="27">
        <f>2.721*J736*G736+VLOOKUP(B736,Summary!$A$32:$B$37,2,0)*I736</f>
        <v>5.805433254261775</v>
      </c>
    </row>
    <row r="737" spans="1:12">
      <c r="A737" s="5" t="s">
        <v>622</v>
      </c>
      <c r="B737" s="5" t="s">
        <v>187</v>
      </c>
      <c r="C737" s="11">
        <v>6210</v>
      </c>
      <c r="D737" s="5" t="str">
        <f t="shared" si="44"/>
        <v>Cypress</v>
      </c>
      <c r="E737" s="11" t="s">
        <v>3</v>
      </c>
      <c r="F737" s="12">
        <f t="shared" si="45"/>
        <v>0.60724136328827061</v>
      </c>
      <c r="G737" s="13">
        <f t="shared" si="46"/>
        <v>3.2599314579082571E-2</v>
      </c>
      <c r="H737" s="13">
        <f>HLOOKUP(E737,ROCs!$B$1:$I$17,MATCH(VLOOKUP(C737,HROC,2,0),ROCs!$A$2:$A$17,0)+1,0)</f>
        <v>2.5884593546846281E-2</v>
      </c>
      <c r="I737" s="24">
        <v>198.36513299999999</v>
      </c>
      <c r="J737" s="24">
        <f>VLOOKUP(B737,Summary!$A$32:$C$37,3,0)*H737*I737/12+VLOOKUP(B737,Summary!$A$32:$D$37,4,0)*I737</f>
        <v>21.351381832866505</v>
      </c>
      <c r="K737" s="6">
        <f t="shared" si="47"/>
        <v>35.278968259609172</v>
      </c>
      <c r="L737" s="27">
        <f>2.721*J737*G737+VLOOKUP(B737,Summary!$A$32:$B$37,2,0)*I737</f>
        <v>160.59114106949707</v>
      </c>
    </row>
    <row r="738" spans="1:12">
      <c r="A738" s="5" t="s">
        <v>622</v>
      </c>
      <c r="B738" s="5" t="s">
        <v>187</v>
      </c>
      <c r="C738" s="11">
        <v>6216</v>
      </c>
      <c r="D738" s="5" t="e">
        <f t="shared" si="44"/>
        <v>#N/A</v>
      </c>
      <c r="E738" s="11" t="s">
        <v>3</v>
      </c>
      <c r="F738" s="12">
        <f t="shared" si="45"/>
        <v>0.60724136328827061</v>
      </c>
      <c r="G738" s="13">
        <f t="shared" si="46"/>
        <v>3.2599314579082571E-2</v>
      </c>
      <c r="H738" s="13">
        <f>HLOOKUP(E738,ROCs!$B$1:$I$17,MATCH(VLOOKUP(C738,HROC,2,0),ROCs!$A$2:$A$17,0)+1,0)</f>
        <v>2.5884593546846281E-2</v>
      </c>
      <c r="I738" s="24">
        <v>8.7453409999999998</v>
      </c>
      <c r="J738" s="24">
        <f>VLOOKUP(B738,Summary!$A$32:$C$37,3,0)*H738*I738/12+VLOOKUP(B738,Summary!$A$32:$D$37,4,0)*I738</f>
        <v>0.94132024174642936</v>
      </c>
      <c r="K738" s="6">
        <f t="shared" si="47"/>
        <v>1.5553469649248226</v>
      </c>
      <c r="L738" s="27">
        <f>2.721*J738*G738+VLOOKUP(B738,Summary!$A$32:$B$37,2,0)*I738</f>
        <v>7.0799957078740068</v>
      </c>
    </row>
    <row r="739" spans="1:12">
      <c r="A739" s="5" t="s">
        <v>622</v>
      </c>
      <c r="B739" s="5" t="s">
        <v>187</v>
      </c>
      <c r="C739" s="11">
        <v>6410</v>
      </c>
      <c r="D739" s="5" t="str">
        <f t="shared" si="44"/>
        <v>Freshwater Marshes</v>
      </c>
      <c r="E739" s="11" t="s">
        <v>3</v>
      </c>
      <c r="F739" s="12">
        <f t="shared" si="45"/>
        <v>0.60724136328827061</v>
      </c>
      <c r="G739" s="13">
        <f t="shared" si="46"/>
        <v>3.2599314579082571E-2</v>
      </c>
      <c r="H739" s="13">
        <f>HLOOKUP(E739,ROCs!$B$1:$I$17,MATCH(VLOOKUP(C739,HROC,2,0),ROCs!$A$2:$A$17,0)+1,0)</f>
        <v>2.5884593546846281E-2</v>
      </c>
      <c r="I739" s="24">
        <v>480.20724200000001</v>
      </c>
      <c r="J739" s="24">
        <f>VLOOKUP(B739,Summary!$A$32:$C$37,3,0)*H739*I739/12+VLOOKUP(B739,Summary!$A$32:$D$37,4,0)*I739</f>
        <v>51.687955578613355</v>
      </c>
      <c r="K739" s="6">
        <f t="shared" si="47"/>
        <v>85.404202806913986</v>
      </c>
      <c r="L739" s="27">
        <f>2.721*J739*G739+VLOOKUP(B739,Summary!$A$32:$B$37,2,0)*I739</f>
        <v>388.76302390610209</v>
      </c>
    </row>
    <row r="740" spans="1:12">
      <c r="A740" s="5" t="s">
        <v>622</v>
      </c>
      <c r="B740" s="5" t="s">
        <v>187</v>
      </c>
      <c r="C740" s="11">
        <v>6440</v>
      </c>
      <c r="D740" s="5" t="str">
        <f t="shared" si="44"/>
        <v>Emergent Aquatic Vegetation</v>
      </c>
      <c r="E740" s="11" t="s">
        <v>3</v>
      </c>
      <c r="F740" s="12">
        <f t="shared" si="45"/>
        <v>0.60724136328827061</v>
      </c>
      <c r="G740" s="13">
        <f t="shared" si="46"/>
        <v>3.2599314579082571E-2</v>
      </c>
      <c r="H740" s="13">
        <f>HLOOKUP(E740,ROCs!$B$1:$I$17,MATCH(VLOOKUP(C740,HROC,2,0),ROCs!$A$2:$A$17,0)+1,0)</f>
        <v>2.5884593546846281E-2</v>
      </c>
      <c r="I740" s="24">
        <v>11.386324999999999</v>
      </c>
      <c r="J740" s="24">
        <f>VLOOKUP(B740,Summary!$A$32:$C$37,3,0)*H740*I740/12+VLOOKUP(B740,Summary!$A$32:$D$37,4,0)*I740</f>
        <v>1.2255872242835826</v>
      </c>
      <c r="K740" s="6">
        <f t="shared" si="47"/>
        <v>2.0250423660321113</v>
      </c>
      <c r="L740" s="27">
        <f>2.721*J740*G740+VLOOKUP(B740,Summary!$A$32:$B$37,2,0)*I740</f>
        <v>9.2180661827204329</v>
      </c>
    </row>
    <row r="741" spans="1:12">
      <c r="A741" s="5" t="s">
        <v>622</v>
      </c>
      <c r="B741" s="5" t="s">
        <v>187</v>
      </c>
      <c r="C741" s="11">
        <v>7430</v>
      </c>
      <c r="D741" s="5" t="str">
        <f t="shared" si="44"/>
        <v>Spoil Areas</v>
      </c>
      <c r="E741" s="11" t="s">
        <v>3</v>
      </c>
      <c r="F741" s="12">
        <f t="shared" si="45"/>
        <v>0.70945030562392009</v>
      </c>
      <c r="G741" s="13">
        <f t="shared" si="46"/>
        <v>9.7797943737247719E-2</v>
      </c>
      <c r="H741" s="13">
        <f>HLOOKUP(E741,ROCs!$B$1:$I$17,MATCH(VLOOKUP(C741,HROC,2,0),ROCs!$A$2:$A$17,0)+1,0)</f>
        <v>0.26229721460804234</v>
      </c>
      <c r="I741" s="24">
        <v>8.3674970000000002</v>
      </c>
      <c r="J741" s="24">
        <f>VLOOKUP(B741,Summary!$A$32:$C$37,3,0)*H741*I741/12+VLOOKUP(B741,Summary!$A$32:$D$37,4,0)*I741</f>
        <v>9.126590058451951</v>
      </c>
      <c r="K741" s="6">
        <f t="shared" si="47"/>
        <v>17.618099791168746</v>
      </c>
      <c r="L741" s="27">
        <f>2.721*J741*G741+VLOOKUP(B741,Summary!$A$32:$B$37,2,0)*I741</f>
        <v>9.1228735943309722</v>
      </c>
    </row>
    <row r="742" spans="1:12">
      <c r="A742" s="5" t="s">
        <v>622</v>
      </c>
      <c r="B742" s="5" t="s">
        <v>187</v>
      </c>
      <c r="C742" s="11">
        <v>8140</v>
      </c>
      <c r="D742" s="5" t="str">
        <f t="shared" si="44"/>
        <v>Roads and Highways</v>
      </c>
      <c r="E742" s="11" t="s">
        <v>3</v>
      </c>
      <c r="F742" s="12">
        <f t="shared" si="45"/>
        <v>0.98601567900273634</v>
      </c>
      <c r="G742" s="13">
        <f t="shared" si="46"/>
        <v>0.14343698414796333</v>
      </c>
      <c r="H742" s="13">
        <f>HLOOKUP(E742,ROCs!$B$1:$I$17,MATCH(VLOOKUP(C742,HROC,2,0),ROCs!$A$2:$A$17,0)+1,0)</f>
        <v>0.44607782879065094</v>
      </c>
      <c r="I742" s="24">
        <v>1.8000000000000001E-4</v>
      </c>
      <c r="J742" s="24">
        <f>VLOOKUP(B742,Summary!$A$32:$C$37,3,0)*H742*I742/12+VLOOKUP(B742,Summary!$A$32:$D$37,4,0)*I742</f>
        <v>3.3388925484980221E-4</v>
      </c>
      <c r="K742" s="6">
        <f t="shared" si="47"/>
        <v>8.9580772974458397E-4</v>
      </c>
      <c r="L742" s="27">
        <f>2.721*J742*G742+VLOOKUP(B742,Summary!$A$32:$B$37,2,0)*I742</f>
        <v>2.7431895209052313E-4</v>
      </c>
    </row>
    <row r="743" spans="1:12">
      <c r="A743" s="5" t="s">
        <v>622</v>
      </c>
      <c r="B743" s="5" t="s">
        <v>187</v>
      </c>
      <c r="C743" s="11">
        <v>1210</v>
      </c>
      <c r="D743" s="5" t="str">
        <f t="shared" si="44"/>
        <v>Fixed Single Family Units</v>
      </c>
      <c r="E743" s="11" t="s">
        <v>4</v>
      </c>
      <c r="F743" s="12">
        <f t="shared" si="45"/>
        <v>1.2445441802046733</v>
      </c>
      <c r="G743" s="13">
        <f t="shared" si="46"/>
        <v>0.21319951734720002</v>
      </c>
      <c r="H743" s="13">
        <f>HLOOKUP(E743,ROCs!$B$1:$I$17,MATCH(VLOOKUP(C743,HROC,2,0),ROCs!$A$2:$A$17,0)+1,0)</f>
        <v>0.28818180815488864</v>
      </c>
      <c r="I743" s="24">
        <v>3.4609610000000002</v>
      </c>
      <c r="J743" s="24">
        <f>VLOOKUP(B743,Summary!$A$32:$C$37,3,0)*H743*I743/12+VLOOKUP(B743,Summary!$A$32:$D$37,4,0)*I743</f>
        <v>4.1474634455653518</v>
      </c>
      <c r="K743" s="6">
        <f t="shared" si="47"/>
        <v>14.044989764602537</v>
      </c>
      <c r="L743" s="27">
        <f>2.721*J743*G743+VLOOKUP(B743,Summary!$A$32:$B$37,2,0)*I743</f>
        <v>5.1748673680495632</v>
      </c>
    </row>
    <row r="744" spans="1:12">
      <c r="A744" s="5" t="s">
        <v>622</v>
      </c>
      <c r="B744" s="5" t="s">
        <v>187</v>
      </c>
      <c r="C744" s="11">
        <v>1600</v>
      </c>
      <c r="D744" s="5" t="str">
        <f t="shared" si="44"/>
        <v>Extractive</v>
      </c>
      <c r="E744" s="11" t="s">
        <v>4</v>
      </c>
      <c r="F744" s="12">
        <f t="shared" si="45"/>
        <v>0.70945030562392009</v>
      </c>
      <c r="G744" s="13">
        <f t="shared" si="46"/>
        <v>9.7797943737247719E-2</v>
      </c>
      <c r="H744" s="13">
        <f>HLOOKUP(E744,ROCs!$B$1:$I$17,MATCH(VLOOKUP(C744,HROC,2,0),ROCs!$A$2:$A$17,0)+1,0)</f>
        <v>0.28818180815488864</v>
      </c>
      <c r="I744" s="24">
        <v>133.29981000000001</v>
      </c>
      <c r="J744" s="24">
        <f>VLOOKUP(B744,Summary!$A$32:$C$37,3,0)*H744*I744/12+VLOOKUP(B744,Summary!$A$32:$D$37,4,0)*I744</f>
        <v>159.74062963315876</v>
      </c>
      <c r="K744" s="6">
        <f t="shared" si="47"/>
        <v>308.36559279605501</v>
      </c>
      <c r="L744" s="27">
        <f>2.721*J744*G744+VLOOKUP(B744,Summary!$A$32:$B$37,2,0)*I744</f>
        <v>149.15157321268393</v>
      </c>
    </row>
    <row r="745" spans="1:12">
      <c r="A745" s="5" t="s">
        <v>622</v>
      </c>
      <c r="B745" s="5" t="s">
        <v>187</v>
      </c>
      <c r="C745" s="11">
        <v>1660</v>
      </c>
      <c r="D745" s="5" t="str">
        <f t="shared" si="44"/>
        <v>Holding Ponds</v>
      </c>
      <c r="E745" s="11" t="s">
        <v>4</v>
      </c>
      <c r="F745" s="12">
        <f t="shared" si="45"/>
        <v>0.50503242095262102</v>
      </c>
      <c r="G745" s="13">
        <f t="shared" si="46"/>
        <v>6.8458560616073402E-2</v>
      </c>
      <c r="H745" s="13">
        <f>HLOOKUP(E745,ROCs!$B$1:$I$17,MATCH(VLOOKUP(C745,HROC,2,0),ROCs!$A$2:$A$17,0)+1,0)</f>
        <v>5.2632006878587441E-2</v>
      </c>
      <c r="I745" s="24">
        <v>10.618978</v>
      </c>
      <c r="J745" s="24">
        <f>VLOOKUP(B745,Summary!$A$32:$C$37,3,0)*H745*I745/12+VLOOKUP(B745,Summary!$A$32:$D$37,4,0)*I745</f>
        <v>2.3240846953887067</v>
      </c>
      <c r="K745" s="6">
        <f t="shared" si="47"/>
        <v>3.1937414250943847</v>
      </c>
      <c r="L745" s="27">
        <f>2.721*J745*G745+VLOOKUP(B745,Summary!$A$32:$B$37,2,0)*I745</f>
        <v>8.9283764861321675</v>
      </c>
    </row>
    <row r="746" spans="1:12">
      <c r="A746" s="5" t="s">
        <v>622</v>
      </c>
      <c r="B746" s="5" t="s">
        <v>187</v>
      </c>
      <c r="C746" s="11">
        <v>3200</v>
      </c>
      <c r="D746" s="5" t="str">
        <f t="shared" si="44"/>
        <v>Shrub and Brushland</v>
      </c>
      <c r="E746" s="11" t="s">
        <v>4</v>
      </c>
      <c r="F746" s="12">
        <f t="shared" si="45"/>
        <v>0.69141343344704065</v>
      </c>
      <c r="G746" s="13">
        <f t="shared" si="46"/>
        <v>3.5859246036990831E-2</v>
      </c>
      <c r="H746" s="13">
        <f>HLOOKUP(E746,ROCs!$B$1:$I$17,MATCH(VLOOKUP(C746,HROC,2,0),ROCs!$A$2:$A$17,0)+1,0)</f>
        <v>0.26229721460804234</v>
      </c>
      <c r="I746" s="24">
        <v>0.69458399999999998</v>
      </c>
      <c r="J746" s="24">
        <f>VLOOKUP(B746,Summary!$A$32:$C$37,3,0)*H746*I746/12+VLOOKUP(B746,Summary!$A$32:$D$37,4,0)*I746</f>
        <v>0.75759614005954112</v>
      </c>
      <c r="K746" s="6">
        <f t="shared" si="47"/>
        <v>1.4252928557006004</v>
      </c>
      <c r="L746" s="27">
        <f>2.721*J746*G746+VLOOKUP(B746,Summary!$A$32:$B$37,2,0)*I746</f>
        <v>0.62960602293934953</v>
      </c>
    </row>
    <row r="747" spans="1:12">
      <c r="A747" s="5" t="s">
        <v>622</v>
      </c>
      <c r="B747" s="5" t="s">
        <v>187</v>
      </c>
      <c r="C747" s="11">
        <v>3210</v>
      </c>
      <c r="D747" s="5" t="str">
        <f t="shared" si="44"/>
        <v>Palmetto Prairies</v>
      </c>
      <c r="E747" s="11" t="s">
        <v>4</v>
      </c>
      <c r="F747" s="12">
        <f t="shared" si="45"/>
        <v>0.69141343344704065</v>
      </c>
      <c r="G747" s="13">
        <f t="shared" si="46"/>
        <v>3.5859246036990831E-2</v>
      </c>
      <c r="H747" s="13">
        <f>HLOOKUP(E747,ROCs!$B$1:$I$17,MATCH(VLOOKUP(C747,HROC,2,0),ROCs!$A$2:$A$17,0)+1,0)</f>
        <v>0.26229721460804234</v>
      </c>
      <c r="I747" s="24">
        <v>12.434291</v>
      </c>
      <c r="J747" s="24">
        <f>VLOOKUP(B747,Summary!$A$32:$C$37,3,0)*H747*I747/12+VLOOKUP(B747,Summary!$A$32:$D$37,4,0)*I747</f>
        <v>13.562320563066656</v>
      </c>
      <c r="K747" s="6">
        <f t="shared" si="47"/>
        <v>25.515281273398568</v>
      </c>
      <c r="L747" s="27">
        <f>2.721*J747*G747+VLOOKUP(B747,Summary!$A$32:$B$37,2,0)*I747</f>
        <v>11.27106945247882</v>
      </c>
    </row>
    <row r="748" spans="1:12">
      <c r="A748" s="5" t="s">
        <v>622</v>
      </c>
      <c r="B748" s="5" t="s">
        <v>187</v>
      </c>
      <c r="C748" s="11">
        <v>4110</v>
      </c>
      <c r="D748" s="5" t="str">
        <f t="shared" si="44"/>
        <v>Pine Flatwoods</v>
      </c>
      <c r="E748" s="11" t="s">
        <v>4</v>
      </c>
      <c r="F748" s="12">
        <f t="shared" si="45"/>
        <v>0.69141343344704065</v>
      </c>
      <c r="G748" s="13">
        <f t="shared" si="46"/>
        <v>3.5859246036990831E-2</v>
      </c>
      <c r="H748" s="13">
        <f>HLOOKUP(E748,ROCs!$B$1:$I$17,MATCH(VLOOKUP(C748,HROC,2,0),ROCs!$A$2:$A$17,0)+1,0)</f>
        <v>0.26229721460804234</v>
      </c>
      <c r="I748" s="24">
        <v>0.21694099999999999</v>
      </c>
      <c r="J748" s="24">
        <f>VLOOKUP(B748,Summary!$A$32:$C$37,3,0)*H748*I748/12+VLOOKUP(B748,Summary!$A$32:$D$37,4,0)*I748</f>
        <v>0.23662172497589476</v>
      </c>
      <c r="K748" s="6">
        <f t="shared" si="47"/>
        <v>0.44516495831827951</v>
      </c>
      <c r="L748" s="27">
        <f>2.721*J748*G748+VLOOKUP(B748,Summary!$A$32:$B$37,2,0)*I748</f>
        <v>0.19664628068381279</v>
      </c>
    </row>
    <row r="749" spans="1:12">
      <c r="A749" s="5" t="s">
        <v>622</v>
      </c>
      <c r="B749" s="5" t="s">
        <v>187</v>
      </c>
      <c r="C749" s="11">
        <v>4200</v>
      </c>
      <c r="D749" s="5" t="str">
        <f t="shared" si="44"/>
        <v>Upland Hardwood Forests</v>
      </c>
      <c r="E749" s="11" t="s">
        <v>4</v>
      </c>
      <c r="F749" s="12">
        <f t="shared" si="45"/>
        <v>0.69141343344704065</v>
      </c>
      <c r="G749" s="13">
        <f t="shared" si="46"/>
        <v>3.5859246036990831E-2</v>
      </c>
      <c r="H749" s="13">
        <f>HLOOKUP(E749,ROCs!$B$1:$I$17,MATCH(VLOOKUP(C749,HROC,2,0),ROCs!$A$2:$A$17,0)+1,0)</f>
        <v>0.26229721460804234</v>
      </c>
      <c r="I749" s="24">
        <v>0.48418800000000001</v>
      </c>
      <c r="J749" s="24">
        <f>VLOOKUP(B749,Summary!$A$32:$C$37,3,0)*H749*I749/12+VLOOKUP(B749,Summary!$A$32:$D$37,4,0)*I749</f>
        <v>0.52811317257977308</v>
      </c>
      <c r="K749" s="6">
        <f t="shared" si="47"/>
        <v>0.99355829851531596</v>
      </c>
      <c r="L749" s="27">
        <f>2.721*J749*G749+VLOOKUP(B749,Summary!$A$32:$B$37,2,0)*I749</f>
        <v>0.43889246086140454</v>
      </c>
    </row>
    <row r="750" spans="1:12">
      <c r="A750" s="5" t="s">
        <v>622</v>
      </c>
      <c r="B750" s="5" t="s">
        <v>187</v>
      </c>
      <c r="C750" s="11">
        <v>5120</v>
      </c>
      <c r="D750" s="5" t="e">
        <f t="shared" si="44"/>
        <v>#N/A</v>
      </c>
      <c r="E750" s="11" t="s">
        <v>4</v>
      </c>
      <c r="F750" s="12">
        <f t="shared" si="45"/>
        <v>0.50503242095262102</v>
      </c>
      <c r="G750" s="13">
        <f t="shared" si="46"/>
        <v>6.8458560616073402E-2</v>
      </c>
      <c r="H750" s="13">
        <f>HLOOKUP(E750,ROCs!$B$1:$I$17,MATCH(VLOOKUP(C750,HROC,2,0),ROCs!$A$2:$A$17,0)+1,0)</f>
        <v>5.2632006878587441E-2</v>
      </c>
      <c r="I750" s="24">
        <v>7.6012690000000003</v>
      </c>
      <c r="J750" s="24">
        <f>VLOOKUP(B750,Summary!$A$32:$C$37,3,0)*H750*I750/12+VLOOKUP(B750,Summary!$A$32:$D$37,4,0)*I750</f>
        <v>1.6636245925391897</v>
      </c>
      <c r="K750" s="6">
        <f t="shared" si="47"/>
        <v>2.2861416313872929</v>
      </c>
      <c r="L750" s="27">
        <f>2.721*J750*G750+VLOOKUP(B750,Summary!$A$32:$B$37,2,0)*I750</f>
        <v>6.391103871235571</v>
      </c>
    </row>
    <row r="751" spans="1:12">
      <c r="A751" s="5" t="s">
        <v>622</v>
      </c>
      <c r="B751" s="5" t="s">
        <v>187</v>
      </c>
      <c r="C751" s="11">
        <v>5250</v>
      </c>
      <c r="D751" s="5" t="str">
        <f t="shared" si="44"/>
        <v>Marshy Lakes</v>
      </c>
      <c r="E751" s="11" t="s">
        <v>4</v>
      </c>
      <c r="F751" s="12">
        <f t="shared" si="45"/>
        <v>0.50503242095262102</v>
      </c>
      <c r="G751" s="13">
        <f t="shared" si="46"/>
        <v>6.8458560616073402E-2</v>
      </c>
      <c r="H751" s="13">
        <f>HLOOKUP(E751,ROCs!$B$1:$I$17,MATCH(VLOOKUP(C751,HROC,2,0),ROCs!$A$2:$A$17,0)+1,0)</f>
        <v>5.2632006878587441E-2</v>
      </c>
      <c r="I751" s="24">
        <v>5.025E-3</v>
      </c>
      <c r="J751" s="24">
        <f>VLOOKUP(B751,Summary!$A$32:$C$37,3,0)*H751*I751/12+VLOOKUP(B751,Summary!$A$32:$D$37,4,0)*I751</f>
        <v>1.0997786787323837E-3</v>
      </c>
      <c r="K751" s="6">
        <f t="shared" si="47"/>
        <v>1.5113084009684625E-3</v>
      </c>
      <c r="L751" s="27">
        <f>2.721*J751*G751+VLOOKUP(B751,Summary!$A$32:$B$37,2,0)*I751</f>
        <v>4.224991505097208E-3</v>
      </c>
    </row>
    <row r="752" spans="1:12">
      <c r="A752" s="5" t="s">
        <v>622</v>
      </c>
      <c r="B752" s="5" t="s">
        <v>187</v>
      </c>
      <c r="C752" s="11">
        <v>5300</v>
      </c>
      <c r="D752" s="5" t="str">
        <f t="shared" si="44"/>
        <v>Reservoirs</v>
      </c>
      <c r="E752" s="11" t="s">
        <v>4</v>
      </c>
      <c r="F752" s="12">
        <f t="shared" si="45"/>
        <v>0.50503242095262102</v>
      </c>
      <c r="G752" s="13">
        <f t="shared" si="46"/>
        <v>6.8458560616073402E-2</v>
      </c>
      <c r="H752" s="13">
        <f>HLOOKUP(E752,ROCs!$B$1:$I$17,MATCH(VLOOKUP(C752,HROC,2,0),ROCs!$A$2:$A$17,0)+1,0)</f>
        <v>5.2632006878587441E-2</v>
      </c>
      <c r="I752" s="24">
        <v>2.600352</v>
      </c>
      <c r="J752" s="24">
        <f>VLOOKUP(B752,Summary!$A$32:$C$37,3,0)*H752*I752/12+VLOOKUP(B752,Summary!$A$32:$D$37,4,0)*I752</f>
        <v>0.56911675359186298</v>
      </c>
      <c r="K752" s="6">
        <f t="shared" si="47"/>
        <v>0.78207638270152124</v>
      </c>
      <c r="L752" s="27">
        <f>2.721*J752*G752+VLOOKUP(B752,Summary!$A$32:$B$37,2,0)*I752</f>
        <v>2.1863612159726435</v>
      </c>
    </row>
    <row r="753" spans="1:12">
      <c r="A753" s="5" t="s">
        <v>622</v>
      </c>
      <c r="B753" s="5" t="s">
        <v>187</v>
      </c>
      <c r="C753" s="11">
        <v>6170</v>
      </c>
      <c r="D753" s="5" t="str">
        <f t="shared" si="44"/>
        <v>Mixed Wetland Hardwoods</v>
      </c>
      <c r="E753" s="11" t="s">
        <v>4</v>
      </c>
      <c r="F753" s="12">
        <f t="shared" si="45"/>
        <v>0.60724136328827061</v>
      </c>
      <c r="G753" s="13">
        <f t="shared" si="46"/>
        <v>3.2599314579082571E-2</v>
      </c>
      <c r="H753" s="13">
        <f>HLOOKUP(E753,ROCs!$B$1:$I$17,MATCH(VLOOKUP(C753,HROC,2,0),ROCs!$A$2:$A$17,0)+1,0)</f>
        <v>2.5884593546846281E-2</v>
      </c>
      <c r="I753" s="24">
        <v>4.7109290000000001</v>
      </c>
      <c r="J753" s="24">
        <f>VLOOKUP(B753,Summary!$A$32:$C$37,3,0)*H753*I753/12+VLOOKUP(B753,Summary!$A$32:$D$37,4,0)*I753</f>
        <v>0.5070691726177704</v>
      </c>
      <c r="K753" s="6">
        <f t="shared" si="47"/>
        <v>0.83783229517594915</v>
      </c>
      <c r="L753" s="27">
        <f>2.721*J753*G753+VLOOKUP(B753,Summary!$A$32:$B$37,2,0)*I753</f>
        <v>3.8138429479306972</v>
      </c>
    </row>
    <row r="754" spans="1:12">
      <c r="A754" s="5" t="s">
        <v>622</v>
      </c>
      <c r="B754" s="5" t="s">
        <v>187</v>
      </c>
      <c r="C754" s="11">
        <v>6172</v>
      </c>
      <c r="D754" s="5" t="str">
        <f t="shared" si="44"/>
        <v>Mixed Shrubs</v>
      </c>
      <c r="E754" s="11" t="s">
        <v>4</v>
      </c>
      <c r="F754" s="12">
        <f t="shared" si="45"/>
        <v>0.60724136328827061</v>
      </c>
      <c r="G754" s="13">
        <f t="shared" si="46"/>
        <v>3.2599314579082571E-2</v>
      </c>
      <c r="H754" s="13">
        <f>HLOOKUP(E754,ROCs!$B$1:$I$17,MATCH(VLOOKUP(C754,HROC,2,0),ROCs!$A$2:$A$17,0)+1,0)</f>
        <v>2.5884593546846281E-2</v>
      </c>
      <c r="I754" s="24">
        <v>3.9510000000000001</v>
      </c>
      <c r="J754" s="24">
        <f>VLOOKUP(B754,Summary!$A$32:$C$37,3,0)*H754*I754/12+VLOOKUP(B754,Summary!$A$32:$D$37,4,0)*I754</f>
        <v>0.42527287102242695</v>
      </c>
      <c r="K754" s="6">
        <f t="shared" si="47"/>
        <v>0.7026799593541263</v>
      </c>
      <c r="L754" s="27">
        <f>2.721*J754*G754+VLOOKUP(B754,Summary!$A$32:$B$37,2,0)*I754</f>
        <v>3.1986246210193747</v>
      </c>
    </row>
    <row r="755" spans="1:12">
      <c r="A755" s="5" t="s">
        <v>622</v>
      </c>
      <c r="B755" s="5" t="s">
        <v>187</v>
      </c>
      <c r="C755" s="11">
        <v>6300</v>
      </c>
      <c r="D755" s="5" t="str">
        <f t="shared" si="44"/>
        <v>Wetland Forested Mixed</v>
      </c>
      <c r="E755" s="11" t="s">
        <v>4</v>
      </c>
      <c r="F755" s="12">
        <f t="shared" si="45"/>
        <v>0.60724136328827061</v>
      </c>
      <c r="G755" s="13">
        <f t="shared" si="46"/>
        <v>3.2599314579082571E-2</v>
      </c>
      <c r="H755" s="13">
        <f>HLOOKUP(E755,ROCs!$B$1:$I$17,MATCH(VLOOKUP(C755,HROC,2,0),ROCs!$A$2:$A$17,0)+1,0)</f>
        <v>2.5884593546846281E-2</v>
      </c>
      <c r="I755" s="24">
        <v>0.12528600000000001</v>
      </c>
      <c r="J755" s="24">
        <f>VLOOKUP(B755,Summary!$A$32:$C$37,3,0)*H755*I755/12+VLOOKUP(B755,Summary!$A$32:$D$37,4,0)*I755</f>
        <v>1.3485380136399846E-2</v>
      </c>
      <c r="K755" s="6">
        <f t="shared" si="47"/>
        <v>2.2281944162905867E-2</v>
      </c>
      <c r="L755" s="27">
        <f>2.721*J755*G755+VLOOKUP(B755,Summary!$A$32:$B$37,2,0)*I755</f>
        <v>0.10142821672210414</v>
      </c>
    </row>
    <row r="756" spans="1:12">
      <c r="A756" s="5" t="s">
        <v>622</v>
      </c>
      <c r="B756" s="5" t="s">
        <v>187</v>
      </c>
      <c r="C756" s="11">
        <v>6410</v>
      </c>
      <c r="D756" s="5" t="str">
        <f t="shared" si="44"/>
        <v>Freshwater Marshes</v>
      </c>
      <c r="E756" s="11" t="s">
        <v>4</v>
      </c>
      <c r="F756" s="12">
        <f t="shared" si="45"/>
        <v>0.60724136328827061</v>
      </c>
      <c r="G756" s="13">
        <f t="shared" si="46"/>
        <v>3.2599314579082571E-2</v>
      </c>
      <c r="H756" s="13">
        <f>HLOOKUP(E756,ROCs!$B$1:$I$17,MATCH(VLOOKUP(C756,HROC,2,0),ROCs!$A$2:$A$17,0)+1,0)</f>
        <v>2.5884593546846281E-2</v>
      </c>
      <c r="I756" s="24">
        <v>8.6806999999999995E-2</v>
      </c>
      <c r="J756" s="24">
        <f>VLOOKUP(B756,Summary!$A$32:$C$37,3,0)*H756*I756/12+VLOOKUP(B756,Summary!$A$32:$D$37,4,0)*I756</f>
        <v>9.3436249341543442E-3</v>
      </c>
      <c r="K756" s="6">
        <f t="shared" si="47"/>
        <v>1.5438506512693909E-2</v>
      </c>
      <c r="L756" s="27">
        <f>2.721*J756*G756+VLOOKUP(B756,Summary!$A$32:$B$37,2,0)*I756</f>
        <v>7.0276640718002742E-2</v>
      </c>
    </row>
    <row r="757" spans="1:12">
      <c r="A757" s="5" t="s">
        <v>622</v>
      </c>
      <c r="B757" s="5" t="s">
        <v>187</v>
      </c>
      <c r="C757" s="11">
        <v>7430</v>
      </c>
      <c r="D757" s="5" t="str">
        <f t="shared" si="44"/>
        <v>Spoil Areas</v>
      </c>
      <c r="E757" s="11" t="s">
        <v>4</v>
      </c>
      <c r="F757" s="12">
        <f t="shared" si="45"/>
        <v>0.70945030562392009</v>
      </c>
      <c r="G757" s="13">
        <f t="shared" si="46"/>
        <v>9.7797943737247719E-2</v>
      </c>
      <c r="H757" s="13">
        <f>HLOOKUP(E757,ROCs!$B$1:$I$17,MATCH(VLOOKUP(C757,HROC,2,0),ROCs!$A$2:$A$17,0)+1,0)</f>
        <v>0.26229721460804234</v>
      </c>
      <c r="I757" s="24">
        <v>243.59742</v>
      </c>
      <c r="J757" s="24">
        <f>VLOOKUP(B757,Summary!$A$32:$C$37,3,0)*H757*I757/12+VLOOKUP(B757,Summary!$A$32:$D$37,4,0)*I757</f>
        <v>265.69639542584173</v>
      </c>
      <c r="K757" s="6">
        <f t="shared" si="47"/>
        <v>512.90411630039955</v>
      </c>
      <c r="L757" s="27">
        <f>2.721*J757*G757+VLOOKUP(B757,Summary!$A$32:$B$37,2,0)*I757</f>
        <v>265.5882004576938</v>
      </c>
    </row>
    <row r="758" spans="1:12">
      <c r="A758" s="5" t="s">
        <v>622</v>
      </c>
      <c r="B758" s="5" t="s">
        <v>187</v>
      </c>
      <c r="C758" s="11">
        <v>8360</v>
      </c>
      <c r="D758" s="5" t="e">
        <f t="shared" si="44"/>
        <v>#N/A</v>
      </c>
      <c r="E758" s="11" t="s">
        <v>4</v>
      </c>
      <c r="F758" s="12">
        <f t="shared" si="45"/>
        <v>1.4429497741503459</v>
      </c>
      <c r="G758" s="13">
        <f t="shared" si="46"/>
        <v>0.22493527059566973</v>
      </c>
      <c r="H758" s="13">
        <f>HLOOKUP(E758,ROCs!$B$1:$I$17,MATCH(VLOOKUP(C758,HROC,2,0),ROCs!$A$2:$A$17,0)+1,0)</f>
        <v>0.43140989244743805</v>
      </c>
      <c r="I758" s="24">
        <v>3.4724729999999999</v>
      </c>
      <c r="J758" s="24">
        <f>VLOOKUP(B758,Summary!$A$32:$C$37,3,0)*H758*I758/12+VLOOKUP(B758,Summary!$A$32:$D$37,4,0)*I758</f>
        <v>6.2294295210404975</v>
      </c>
      <c r="K758" s="6">
        <f t="shared" si="47"/>
        <v>24.458399417601274</v>
      </c>
      <c r="L758" s="27">
        <f>2.721*J758*G758+VLOOKUP(B758,Summary!$A$32:$B$37,2,0)*I758</f>
        <v>6.5907831373815586</v>
      </c>
    </row>
    <row r="759" spans="1:12">
      <c r="A759" s="5" t="s">
        <v>622</v>
      </c>
      <c r="B759" s="5" t="s">
        <v>187</v>
      </c>
      <c r="C759" s="11">
        <v>1120</v>
      </c>
      <c r="D759" s="5" t="str">
        <f t="shared" si="44"/>
        <v>Mobile Home Units</v>
      </c>
      <c r="E759" s="11" t="s">
        <v>591</v>
      </c>
      <c r="F759" s="12">
        <f t="shared" si="45"/>
        <v>0.96797880682585713</v>
      </c>
      <c r="G759" s="13">
        <f t="shared" si="46"/>
        <v>0.12452938169209543</v>
      </c>
      <c r="H759" s="13">
        <f>HLOOKUP(E759,ROCs!$B$1:$I$17,MATCH(VLOOKUP(C759,HROC,2,0),ROCs!$A$2:$A$17,0)+1,0)</f>
        <v>0.28818180815488864</v>
      </c>
      <c r="I759" s="24">
        <v>1.240918</v>
      </c>
      <c r="J759" s="24">
        <f>VLOOKUP(B759,Summary!$A$32:$C$37,3,0)*H759*I759/12+VLOOKUP(B759,Summary!$A$32:$D$37,4,0)*I759</f>
        <v>1.4870615542746843</v>
      </c>
      <c r="K759" s="6">
        <f t="shared" si="47"/>
        <v>3.9167273117038679</v>
      </c>
      <c r="L759" s="27">
        <f>2.721*J759*G759+VLOOKUP(B759,Summary!$A$32:$B$37,2,0)*I759</f>
        <v>1.4966489095460267</v>
      </c>
    </row>
    <row r="760" spans="1:12">
      <c r="A760" s="5" t="s">
        <v>622</v>
      </c>
      <c r="B760" s="5" t="s">
        <v>187</v>
      </c>
      <c r="C760" s="11">
        <v>3100</v>
      </c>
      <c r="D760" s="5" t="str">
        <f t="shared" si="44"/>
        <v>Herbaceous (Dry Prairie)</v>
      </c>
      <c r="E760" s="11" t="s">
        <v>591</v>
      </c>
      <c r="F760" s="12">
        <f t="shared" si="45"/>
        <v>0.69141343344704065</v>
      </c>
      <c r="G760" s="13">
        <f t="shared" si="46"/>
        <v>3.5859246036990831E-2</v>
      </c>
      <c r="H760" s="13">
        <f>HLOOKUP(E760,ROCs!$B$1:$I$17,MATCH(VLOOKUP(C760,HROC,2,0),ROCs!$A$2:$A$17,0)+1,0)</f>
        <v>0.26229721460804234</v>
      </c>
      <c r="I760" s="24">
        <v>0.389907</v>
      </c>
      <c r="J760" s="24">
        <f>VLOOKUP(B760,Summary!$A$32:$C$37,3,0)*H760*I760/12+VLOOKUP(B760,Summary!$A$32:$D$37,4,0)*I760</f>
        <v>0.42527907090027339</v>
      </c>
      <c r="K760" s="6">
        <f t="shared" si="47"/>
        <v>0.80009280589194953</v>
      </c>
      <c r="L760" s="27">
        <f>2.721*J760*G760+VLOOKUP(B760,Summary!$A$32:$B$37,2,0)*I760</f>
        <v>0.35343140006998863</v>
      </c>
    </row>
    <row r="761" spans="1:12">
      <c r="A761" s="5" t="s">
        <v>622</v>
      </c>
      <c r="B761" s="5" t="s">
        <v>187</v>
      </c>
      <c r="C761" s="11">
        <v>3200</v>
      </c>
      <c r="D761" s="5" t="str">
        <f t="shared" si="44"/>
        <v>Shrub and Brushland</v>
      </c>
      <c r="E761" s="11" t="s">
        <v>591</v>
      </c>
      <c r="F761" s="12">
        <f t="shared" si="45"/>
        <v>0.69141343344704065</v>
      </c>
      <c r="G761" s="13">
        <f t="shared" si="46"/>
        <v>3.5859246036990831E-2</v>
      </c>
      <c r="H761" s="13">
        <f>HLOOKUP(E761,ROCs!$B$1:$I$17,MATCH(VLOOKUP(C761,HROC,2,0),ROCs!$A$2:$A$17,0)+1,0)</f>
        <v>0.26229721460804234</v>
      </c>
      <c r="I761" s="24">
        <v>0.300344</v>
      </c>
      <c r="J761" s="24">
        <f>VLOOKUP(B761,Summary!$A$32:$C$37,3,0)*H761*I761/12+VLOOKUP(B761,Summary!$A$32:$D$37,4,0)*I761</f>
        <v>0.32759098264578917</v>
      </c>
      <c r="K761" s="6">
        <f t="shared" si="47"/>
        <v>0.61630869333664628</v>
      </c>
      <c r="L761" s="27">
        <f>2.721*J761*G761+VLOOKUP(B761,Summary!$A$32:$B$37,2,0)*I761</f>
        <v>0.27224697279766885</v>
      </c>
    </row>
    <row r="762" spans="1:12">
      <c r="A762" s="5" t="s">
        <v>622</v>
      </c>
      <c r="B762" s="5" t="s">
        <v>187</v>
      </c>
      <c r="C762" s="11">
        <v>3210</v>
      </c>
      <c r="D762" s="5" t="str">
        <f t="shared" si="44"/>
        <v>Palmetto Prairies</v>
      </c>
      <c r="E762" s="11" t="s">
        <v>591</v>
      </c>
      <c r="F762" s="12">
        <f t="shared" si="45"/>
        <v>0.69141343344704065</v>
      </c>
      <c r="G762" s="13">
        <f t="shared" si="46"/>
        <v>3.5859246036990831E-2</v>
      </c>
      <c r="H762" s="13">
        <f>HLOOKUP(E762,ROCs!$B$1:$I$17,MATCH(VLOOKUP(C762,HROC,2,0),ROCs!$A$2:$A$17,0)+1,0)</f>
        <v>0.26229721460804234</v>
      </c>
      <c r="I762" s="24">
        <v>10.149927</v>
      </c>
      <c r="J762" s="24">
        <f>VLOOKUP(B762,Summary!$A$32:$C$37,3,0)*H762*I762/12+VLOOKUP(B762,Summary!$A$32:$D$37,4,0)*I762</f>
        <v>11.070720772557557</v>
      </c>
      <c r="K762" s="6">
        <f t="shared" si="47"/>
        <v>20.827745008498074</v>
      </c>
      <c r="L762" s="27">
        <f>2.721*J762*G762+VLOOKUP(B762,Summary!$A$32:$B$37,2,0)*I762</f>
        <v>9.20040653339945</v>
      </c>
    </row>
    <row r="763" spans="1:12">
      <c r="A763" s="5" t="s">
        <v>622</v>
      </c>
      <c r="B763" s="5" t="s">
        <v>187</v>
      </c>
      <c r="C763" s="11">
        <v>4110</v>
      </c>
      <c r="D763" s="5" t="str">
        <f t="shared" si="44"/>
        <v>Pine Flatwoods</v>
      </c>
      <c r="E763" s="11" t="s">
        <v>591</v>
      </c>
      <c r="F763" s="12">
        <f t="shared" si="45"/>
        <v>0.69141343344704065</v>
      </c>
      <c r="G763" s="13">
        <f t="shared" si="46"/>
        <v>3.5859246036990831E-2</v>
      </c>
      <c r="H763" s="13">
        <f>HLOOKUP(E763,ROCs!$B$1:$I$17,MATCH(VLOOKUP(C763,HROC,2,0),ROCs!$A$2:$A$17,0)+1,0)</f>
        <v>0.26229721460804234</v>
      </c>
      <c r="I763" s="24">
        <v>7.8102749999999999</v>
      </c>
      <c r="J763" s="24">
        <f>VLOOKUP(B763,Summary!$A$32:$C$37,3,0)*H763*I763/12+VLOOKUP(B763,Summary!$A$32:$D$37,4,0)*I763</f>
        <v>8.5188172961132587</v>
      </c>
      <c r="K763" s="6">
        <f t="shared" si="47"/>
        <v>16.026757251184886</v>
      </c>
      <c r="L763" s="27">
        <f>2.721*J763*G763+VLOOKUP(B763,Summary!$A$32:$B$37,2,0)*I763</f>
        <v>7.0796277783718438</v>
      </c>
    </row>
    <row r="764" spans="1:12">
      <c r="A764" s="5" t="s">
        <v>622</v>
      </c>
      <c r="B764" s="5" t="s">
        <v>187</v>
      </c>
      <c r="C764" s="11">
        <v>4200</v>
      </c>
      <c r="D764" s="5" t="str">
        <f t="shared" si="44"/>
        <v>Upland Hardwood Forests</v>
      </c>
      <c r="E764" s="11" t="s">
        <v>591</v>
      </c>
      <c r="F764" s="12">
        <f t="shared" si="45"/>
        <v>0.69141343344704065</v>
      </c>
      <c r="G764" s="13">
        <f t="shared" si="46"/>
        <v>3.5859246036990831E-2</v>
      </c>
      <c r="H764" s="13">
        <f>HLOOKUP(E764,ROCs!$B$1:$I$17,MATCH(VLOOKUP(C764,HROC,2,0),ROCs!$A$2:$A$17,0)+1,0)</f>
        <v>0.26229721460804234</v>
      </c>
      <c r="I764" s="24">
        <v>4.9220819999999996</v>
      </c>
      <c r="J764" s="24">
        <f>VLOOKUP(B764,Summary!$A$32:$C$37,3,0)*H764*I764/12+VLOOKUP(B764,Summary!$A$32:$D$37,4,0)*I764</f>
        <v>5.3686095911459892</v>
      </c>
      <c r="K764" s="6">
        <f t="shared" si="47"/>
        <v>10.100158238272867</v>
      </c>
      <c r="L764" s="27">
        <f>2.721*J764*G764+VLOOKUP(B764,Summary!$A$32:$B$37,2,0)*I764</f>
        <v>4.461623752636628</v>
      </c>
    </row>
    <row r="765" spans="1:12">
      <c r="A765" s="5" t="s">
        <v>622</v>
      </c>
      <c r="B765" s="5" t="s">
        <v>187</v>
      </c>
      <c r="C765" s="11">
        <v>4340</v>
      </c>
      <c r="D765" s="5" t="str">
        <f t="shared" si="44"/>
        <v>Hardwood - Coniferous Mixed</v>
      </c>
      <c r="E765" s="11" t="s">
        <v>591</v>
      </c>
      <c r="F765" s="12">
        <f t="shared" si="45"/>
        <v>0.69141343344704065</v>
      </c>
      <c r="G765" s="13">
        <f t="shared" si="46"/>
        <v>3.5859246036990831E-2</v>
      </c>
      <c r="H765" s="13">
        <f>HLOOKUP(E765,ROCs!$B$1:$I$17,MATCH(VLOOKUP(C765,HROC,2,0),ROCs!$A$2:$A$17,0)+1,0)</f>
        <v>0.26229721460804234</v>
      </c>
      <c r="I765" s="24">
        <v>0.35924800000000001</v>
      </c>
      <c r="J765" s="24">
        <f>VLOOKUP(B765,Summary!$A$32:$C$37,3,0)*H765*I765/12+VLOOKUP(B765,Summary!$A$32:$D$37,4,0)*I765</f>
        <v>0.39183870939167909</v>
      </c>
      <c r="K765" s="6">
        <f t="shared" si="47"/>
        <v>0.7371802515242637</v>
      </c>
      <c r="L765" s="27">
        <f>2.721*J765*G765+VLOOKUP(B765,Summary!$A$32:$B$37,2,0)*I765</f>
        <v>0.32564053379996583</v>
      </c>
    </row>
    <row r="766" spans="1:12">
      <c r="A766" s="5" t="s">
        <v>622</v>
      </c>
      <c r="B766" s="5" t="s">
        <v>187</v>
      </c>
      <c r="C766" s="11">
        <v>5120</v>
      </c>
      <c r="D766" s="5" t="e">
        <f t="shared" si="44"/>
        <v>#N/A</v>
      </c>
      <c r="E766" s="11" t="s">
        <v>591</v>
      </c>
      <c r="F766" s="12">
        <f t="shared" si="45"/>
        <v>0.50503242095262102</v>
      </c>
      <c r="G766" s="13">
        <f t="shared" si="46"/>
        <v>6.8458560616073402E-2</v>
      </c>
      <c r="H766" s="13">
        <f>HLOOKUP(E766,ROCs!$B$1:$I$17,MATCH(VLOOKUP(C766,HROC,2,0),ROCs!$A$2:$A$17,0)+1,0)</f>
        <v>5.2632006878587441E-2</v>
      </c>
      <c r="I766" s="24">
        <v>4.1703140000000003</v>
      </c>
      <c r="J766" s="24">
        <f>VLOOKUP(B766,Summary!$A$32:$C$37,3,0)*H766*I766/12+VLOOKUP(B766,Summary!$A$32:$D$37,4,0)*I766</f>
        <v>0.91272087976500738</v>
      </c>
      <c r="K766" s="6">
        <f t="shared" si="47"/>
        <v>1.2542548423634614</v>
      </c>
      <c r="L766" s="27">
        <f>2.721*J766*G766+VLOOKUP(B766,Summary!$A$32:$B$37,2,0)*I766</f>
        <v>3.506376362903076</v>
      </c>
    </row>
    <row r="767" spans="1:12">
      <c r="A767" s="5" t="s">
        <v>622</v>
      </c>
      <c r="B767" s="5" t="s">
        <v>187</v>
      </c>
      <c r="C767" s="11">
        <v>6110</v>
      </c>
      <c r="D767" s="5" t="str">
        <f t="shared" si="44"/>
        <v>Bay Swamps</v>
      </c>
      <c r="E767" s="11" t="s">
        <v>591</v>
      </c>
      <c r="F767" s="12">
        <f t="shared" si="45"/>
        <v>0.60724136328827061</v>
      </c>
      <c r="G767" s="13">
        <f t="shared" si="46"/>
        <v>3.2599314579082571E-2</v>
      </c>
      <c r="H767" s="13">
        <f>HLOOKUP(E767,ROCs!$B$1:$I$17,MATCH(VLOOKUP(C767,HROC,2,0),ROCs!$A$2:$A$17,0)+1,0)</f>
        <v>2.5884593546846281E-2</v>
      </c>
      <c r="I767" s="24">
        <v>268.586702</v>
      </c>
      <c r="J767" s="24">
        <f>VLOOKUP(B767,Summary!$A$32:$C$37,3,0)*H767*I767/12+VLOOKUP(B767,Summary!$A$32:$D$37,4,0)*I767</f>
        <v>28.909804575546701</v>
      </c>
      <c r="K767" s="6">
        <f t="shared" si="47"/>
        <v>47.767778497701549</v>
      </c>
      <c r="L767" s="27">
        <f>2.721*J767*G767+VLOOKUP(B767,Summary!$A$32:$B$37,2,0)*I767</f>
        <v>217.44065752862409</v>
      </c>
    </row>
    <row r="768" spans="1:12">
      <c r="A768" s="5" t="s">
        <v>622</v>
      </c>
      <c r="B768" s="5" t="s">
        <v>187</v>
      </c>
      <c r="C768" s="11">
        <v>6170</v>
      </c>
      <c r="D768" s="5" t="str">
        <f t="shared" si="44"/>
        <v>Mixed Wetland Hardwoods</v>
      </c>
      <c r="E768" s="11" t="s">
        <v>591</v>
      </c>
      <c r="F768" s="12">
        <f t="shared" si="45"/>
        <v>0.60724136328827061</v>
      </c>
      <c r="G768" s="13">
        <f t="shared" si="46"/>
        <v>3.2599314579082571E-2</v>
      </c>
      <c r="H768" s="13">
        <f>HLOOKUP(E768,ROCs!$B$1:$I$17,MATCH(VLOOKUP(C768,HROC,2,0),ROCs!$A$2:$A$17,0)+1,0)</f>
        <v>2.5884593546846281E-2</v>
      </c>
      <c r="I768" s="24">
        <v>542.09385399999996</v>
      </c>
      <c r="J768" s="24">
        <f>VLOOKUP(B768,Summary!$A$32:$C$37,3,0)*H768*I768/12+VLOOKUP(B768,Summary!$A$32:$D$37,4,0)*I768</f>
        <v>58.349230487014005</v>
      </c>
      <c r="K768" s="6">
        <f t="shared" si="47"/>
        <v>96.410652314563833</v>
      </c>
      <c r="L768" s="27">
        <f>2.721*J768*G768+VLOOKUP(B768,Summary!$A$32:$B$37,2,0)*I768</f>
        <v>438.86478063975761</v>
      </c>
    </row>
    <row r="769" spans="1:12">
      <c r="A769" s="5" t="s">
        <v>622</v>
      </c>
      <c r="B769" s="5" t="s">
        <v>187</v>
      </c>
      <c r="C769" s="11">
        <v>6172</v>
      </c>
      <c r="D769" s="5" t="str">
        <f t="shared" si="44"/>
        <v>Mixed Shrubs</v>
      </c>
      <c r="E769" s="11" t="s">
        <v>591</v>
      </c>
      <c r="F769" s="12">
        <f t="shared" si="45"/>
        <v>0.60724136328827061</v>
      </c>
      <c r="G769" s="13">
        <f t="shared" si="46"/>
        <v>3.2599314579082571E-2</v>
      </c>
      <c r="H769" s="13">
        <f>HLOOKUP(E769,ROCs!$B$1:$I$17,MATCH(VLOOKUP(C769,HROC,2,0),ROCs!$A$2:$A$17,0)+1,0)</f>
        <v>2.5884593546846281E-2</v>
      </c>
      <c r="I769" s="24">
        <v>94.114502000000002</v>
      </c>
      <c r="J769" s="24">
        <f>VLOOKUP(B769,Summary!$A$32:$C$37,3,0)*H769*I769/12+VLOOKUP(B769,Summary!$A$32:$D$37,4,0)*I769</f>
        <v>10.130180832798265</v>
      </c>
      <c r="K769" s="6">
        <f t="shared" si="47"/>
        <v>16.73813577322041</v>
      </c>
      <c r="L769" s="27">
        <f>2.721*J769*G769+VLOOKUP(B769,Summary!$A$32:$B$37,2,0)*I769</f>
        <v>76.192600175190393</v>
      </c>
    </row>
    <row r="770" spans="1:12">
      <c r="A770" s="5" t="s">
        <v>622</v>
      </c>
      <c r="B770" s="5" t="s">
        <v>187</v>
      </c>
      <c r="C770" s="11">
        <v>6210</v>
      </c>
      <c r="D770" s="5" t="str">
        <f t="shared" ref="D770:D833" si="48">VLOOKUP(C770,FLUCCS,2,0)</f>
        <v>Cypress</v>
      </c>
      <c r="E770" s="11" t="s">
        <v>591</v>
      </c>
      <c r="F770" s="12">
        <f t="shared" ref="F770:F833" si="49">VLOOKUP(VLOOKUP(C770,HEMC,2,0),EMCN,2,0)</f>
        <v>0.60724136328827061</v>
      </c>
      <c r="G770" s="13">
        <f t="shared" ref="G770:G833" si="50">VLOOKUP(VLOOKUP(C770,HEMC,2,0),EMCP,3,0)</f>
        <v>3.2599314579082571E-2</v>
      </c>
      <c r="H770" s="13">
        <f>HLOOKUP(E770,ROCs!$B$1:$I$17,MATCH(VLOOKUP(C770,HROC,2,0),ROCs!$A$2:$A$17,0)+1,0)</f>
        <v>2.5884593546846281E-2</v>
      </c>
      <c r="I770" s="24">
        <v>9.0046389999999992</v>
      </c>
      <c r="J770" s="24">
        <f>VLOOKUP(B770,Summary!$A$32:$C$37,3,0)*H770*I770/12+VLOOKUP(B770,Summary!$A$32:$D$37,4,0)*I770</f>
        <v>0.96923024045824224</v>
      </c>
      <c r="K770" s="6">
        <f t="shared" ref="K770:K833" si="51">2.721*J770*F770</f>
        <v>1.6014627604450973</v>
      </c>
      <c r="L770" s="27">
        <f>2.721*J770*G770+VLOOKUP(B770,Summary!$A$32:$B$37,2,0)*I770</f>
        <v>7.2899164790663837</v>
      </c>
    </row>
    <row r="771" spans="1:12">
      <c r="A771" s="5" t="s">
        <v>622</v>
      </c>
      <c r="B771" s="5" t="s">
        <v>187</v>
      </c>
      <c r="C771" s="11">
        <v>6215</v>
      </c>
      <c r="D771" s="5" t="e">
        <f t="shared" si="48"/>
        <v>#N/A</v>
      </c>
      <c r="E771" s="11" t="s">
        <v>591</v>
      </c>
      <c r="F771" s="12">
        <f t="shared" si="49"/>
        <v>0.60724136328827061</v>
      </c>
      <c r="G771" s="13">
        <f t="shared" si="50"/>
        <v>3.2599314579082571E-2</v>
      </c>
      <c r="H771" s="13">
        <f>HLOOKUP(E771,ROCs!$B$1:$I$17,MATCH(VLOOKUP(C771,HROC,2,0),ROCs!$A$2:$A$17,0)+1,0)</f>
        <v>2.5884593546846281E-2</v>
      </c>
      <c r="I771" s="24">
        <v>8.2993999999999998E-2</v>
      </c>
      <c r="J771" s="24">
        <f>VLOOKUP(B771,Summary!$A$32:$C$37,3,0)*H771*I771/12+VLOOKUP(B771,Summary!$A$32:$D$37,4,0)*I771</f>
        <v>8.9332059371387759E-3</v>
      </c>
      <c r="K771" s="6">
        <f t="shared" si="51"/>
        <v>1.4760369665056028E-2</v>
      </c>
      <c r="L771" s="27">
        <f>2.721*J771*G771+VLOOKUP(B771,Summary!$A$32:$B$37,2,0)*I771</f>
        <v>6.7189737230291577E-2</v>
      </c>
    </row>
    <row r="772" spans="1:12">
      <c r="A772" s="5" t="s">
        <v>622</v>
      </c>
      <c r="B772" s="5" t="s">
        <v>187</v>
      </c>
      <c r="C772" s="11">
        <v>6216</v>
      </c>
      <c r="D772" s="5" t="e">
        <f t="shared" si="48"/>
        <v>#N/A</v>
      </c>
      <c r="E772" s="11" t="s">
        <v>591</v>
      </c>
      <c r="F772" s="12">
        <f t="shared" si="49"/>
        <v>0.60724136328827061</v>
      </c>
      <c r="G772" s="13">
        <f t="shared" si="50"/>
        <v>3.2599314579082571E-2</v>
      </c>
      <c r="H772" s="13">
        <f>HLOOKUP(E772,ROCs!$B$1:$I$17,MATCH(VLOOKUP(C772,HROC,2,0),ROCs!$A$2:$A$17,0)+1,0)</f>
        <v>2.5884593546846281E-2</v>
      </c>
      <c r="I772" s="24">
        <v>61.611044999999997</v>
      </c>
      <c r="J772" s="24">
        <f>VLOOKUP(B772,Summary!$A$32:$C$37,3,0)*H772*I772/12+VLOOKUP(B772,Summary!$A$32:$D$37,4,0)*I772</f>
        <v>6.6316137671075532</v>
      </c>
      <c r="K772" s="6">
        <f t="shared" si="51"/>
        <v>10.957440292676601</v>
      </c>
      <c r="L772" s="27">
        <f>2.721*J772*G772+VLOOKUP(B772,Summary!$A$32:$B$37,2,0)*I772</f>
        <v>49.87866501233426</v>
      </c>
    </row>
    <row r="773" spans="1:12">
      <c r="A773" s="5" t="s">
        <v>622</v>
      </c>
      <c r="B773" s="5" t="s">
        <v>187</v>
      </c>
      <c r="C773" s="11">
        <v>6250</v>
      </c>
      <c r="D773" s="5" t="str">
        <f t="shared" si="48"/>
        <v>Hydric Pine Flatwoods</v>
      </c>
      <c r="E773" s="11" t="s">
        <v>591</v>
      </c>
      <c r="F773" s="12">
        <f t="shared" si="49"/>
        <v>0.60724136328827061</v>
      </c>
      <c r="G773" s="13">
        <f t="shared" si="50"/>
        <v>3.2599314579082571E-2</v>
      </c>
      <c r="H773" s="13">
        <f>HLOOKUP(E773,ROCs!$B$1:$I$17,MATCH(VLOOKUP(C773,HROC,2,0),ROCs!$A$2:$A$17,0)+1,0)</f>
        <v>2.5884593546846281E-2</v>
      </c>
      <c r="I773" s="24">
        <v>9.9903890000000004</v>
      </c>
      <c r="J773" s="24">
        <f>VLOOKUP(B773,Summary!$A$32:$C$37,3,0)*H773*I773/12+VLOOKUP(B773,Summary!$A$32:$D$37,4,0)*I773</f>
        <v>1.0753331846775178</v>
      </c>
      <c r="K773" s="6">
        <f t="shared" si="51"/>
        <v>1.7767770530123794</v>
      </c>
      <c r="L773" s="27">
        <f>2.721*J773*G773+VLOOKUP(B773,Summary!$A$32:$B$37,2,0)*I773</f>
        <v>8.0879534874616894</v>
      </c>
    </row>
    <row r="774" spans="1:12">
      <c r="A774" s="5" t="s">
        <v>622</v>
      </c>
      <c r="B774" s="5" t="s">
        <v>187</v>
      </c>
      <c r="C774" s="11">
        <v>6300</v>
      </c>
      <c r="D774" s="5" t="str">
        <f t="shared" si="48"/>
        <v>Wetland Forested Mixed</v>
      </c>
      <c r="E774" s="11" t="s">
        <v>591</v>
      </c>
      <c r="F774" s="12">
        <f t="shared" si="49"/>
        <v>0.60724136328827061</v>
      </c>
      <c r="G774" s="13">
        <f t="shared" si="50"/>
        <v>3.2599314579082571E-2</v>
      </c>
      <c r="H774" s="13">
        <f>HLOOKUP(E774,ROCs!$B$1:$I$17,MATCH(VLOOKUP(C774,HROC,2,0),ROCs!$A$2:$A$17,0)+1,0)</f>
        <v>2.5884593546846281E-2</v>
      </c>
      <c r="I774" s="24">
        <v>402.28578299999998</v>
      </c>
      <c r="J774" s="24">
        <f>VLOOKUP(B774,Summary!$A$32:$C$37,3,0)*H774*I774/12+VLOOKUP(B774,Summary!$A$32:$D$37,4,0)*I774</f>
        <v>43.300741561102257</v>
      </c>
      <c r="K774" s="6">
        <f t="shared" si="51"/>
        <v>71.545977637859494</v>
      </c>
      <c r="L774" s="27">
        <f>2.721*J774*G774+VLOOKUP(B774,Summary!$A$32:$B$37,2,0)*I774</f>
        <v>325.679881090827</v>
      </c>
    </row>
    <row r="775" spans="1:12">
      <c r="A775" s="5" t="s">
        <v>622</v>
      </c>
      <c r="B775" s="5" t="s">
        <v>187</v>
      </c>
      <c r="C775" s="11">
        <v>6410</v>
      </c>
      <c r="D775" s="5" t="str">
        <f t="shared" si="48"/>
        <v>Freshwater Marshes</v>
      </c>
      <c r="E775" s="11" t="s">
        <v>591</v>
      </c>
      <c r="F775" s="12">
        <f t="shared" si="49"/>
        <v>0.60724136328827061</v>
      </c>
      <c r="G775" s="13">
        <f t="shared" si="50"/>
        <v>3.2599314579082571E-2</v>
      </c>
      <c r="H775" s="13">
        <f>HLOOKUP(E775,ROCs!$B$1:$I$17,MATCH(VLOOKUP(C775,HROC,2,0),ROCs!$A$2:$A$17,0)+1,0)</f>
        <v>2.5884593546846281E-2</v>
      </c>
      <c r="I775" s="24">
        <v>183.648584</v>
      </c>
      <c r="J775" s="24">
        <f>VLOOKUP(B775,Summary!$A$32:$C$37,3,0)*H775*I775/12+VLOOKUP(B775,Summary!$A$32:$D$37,4,0)*I775</f>
        <v>19.767340059955288</v>
      </c>
      <c r="K775" s="6">
        <f t="shared" si="51"/>
        <v>32.661650098851645</v>
      </c>
      <c r="L775" s="27">
        <f>2.721*J775*G775+VLOOKUP(B775,Summary!$A$32:$B$37,2,0)*I775</f>
        <v>148.67701402119587</v>
      </c>
    </row>
    <row r="776" spans="1:12">
      <c r="A776" s="5" t="s">
        <v>622</v>
      </c>
      <c r="B776" s="5" t="s">
        <v>187</v>
      </c>
      <c r="C776" s="11">
        <v>6411</v>
      </c>
      <c r="D776" s="5" t="str">
        <f t="shared" si="48"/>
        <v>Sawgrass</v>
      </c>
      <c r="E776" s="11" t="s">
        <v>591</v>
      </c>
      <c r="F776" s="12">
        <f t="shared" si="49"/>
        <v>0.60724136328827061</v>
      </c>
      <c r="G776" s="13">
        <f t="shared" si="50"/>
        <v>3.2599314579082571E-2</v>
      </c>
      <c r="H776" s="13">
        <f>HLOOKUP(E776,ROCs!$B$1:$I$17,MATCH(VLOOKUP(C776,HROC,2,0),ROCs!$A$2:$A$17,0)+1,0)</f>
        <v>2.5884593546846281E-2</v>
      </c>
      <c r="I776" s="24">
        <v>2.3547639999999999</v>
      </c>
      <c r="J776" s="24">
        <f>VLOOKUP(B776,Summary!$A$32:$C$37,3,0)*H776*I776/12+VLOOKUP(B776,Summary!$A$32:$D$37,4,0)*I776</f>
        <v>0.25345918675278517</v>
      </c>
      <c r="K776" s="6">
        <f t="shared" si="51"/>
        <v>0.4187915646187193</v>
      </c>
      <c r="L776" s="27">
        <f>2.721*J776*G776+VLOOKUP(B776,Summary!$A$32:$B$37,2,0)*I776</f>
        <v>1.9063543677777948</v>
      </c>
    </row>
    <row r="777" spans="1:12">
      <c r="A777" s="5" t="s">
        <v>622</v>
      </c>
      <c r="B777" s="5" t="s">
        <v>187</v>
      </c>
      <c r="C777" s="11">
        <v>6430</v>
      </c>
      <c r="D777" s="5" t="str">
        <f t="shared" si="48"/>
        <v>Wet Prairies</v>
      </c>
      <c r="E777" s="11" t="s">
        <v>591</v>
      </c>
      <c r="F777" s="12">
        <f t="shared" si="49"/>
        <v>0.60724136328827061</v>
      </c>
      <c r="G777" s="13">
        <f t="shared" si="50"/>
        <v>3.2599314579082571E-2</v>
      </c>
      <c r="H777" s="13">
        <f>HLOOKUP(E777,ROCs!$B$1:$I$17,MATCH(VLOOKUP(C777,HROC,2,0),ROCs!$A$2:$A$17,0)+1,0)</f>
        <v>2.5884593546846281E-2</v>
      </c>
      <c r="I777" s="24">
        <v>214.42486099999999</v>
      </c>
      <c r="J777" s="24">
        <f>VLOOKUP(B777,Summary!$A$32:$C$37,3,0)*H777*I777/12+VLOOKUP(B777,Summary!$A$32:$D$37,4,0)*I777</f>
        <v>23.079999052405679</v>
      </c>
      <c r="K777" s="6">
        <f t="shared" si="51"/>
        <v>38.13516897291678</v>
      </c>
      <c r="L777" s="27">
        <f>2.721*J777*G777+VLOOKUP(B777,Summary!$A$32:$B$37,2,0)*I777</f>
        <v>173.59267014762264</v>
      </c>
    </row>
    <row r="778" spans="1:12">
      <c r="A778" s="5" t="s">
        <v>622</v>
      </c>
      <c r="B778" s="5" t="s">
        <v>187</v>
      </c>
      <c r="C778" s="11">
        <v>7430</v>
      </c>
      <c r="D778" s="5" t="str">
        <f t="shared" si="48"/>
        <v>Spoil Areas</v>
      </c>
      <c r="E778" s="11" t="s">
        <v>591</v>
      </c>
      <c r="F778" s="12">
        <f t="shared" si="49"/>
        <v>0.70945030562392009</v>
      </c>
      <c r="G778" s="13">
        <f t="shared" si="50"/>
        <v>9.7797943737247719E-2</v>
      </c>
      <c r="H778" s="13">
        <f>HLOOKUP(E778,ROCs!$B$1:$I$17,MATCH(VLOOKUP(C778,HROC,2,0),ROCs!$A$2:$A$17,0)+1,0)</f>
        <v>0.26229721460804234</v>
      </c>
      <c r="I778" s="24">
        <v>16.297266</v>
      </c>
      <c r="J778" s="24">
        <f>VLOOKUP(B778,Summary!$A$32:$C$37,3,0)*H778*I778/12+VLOOKUP(B778,Summary!$A$32:$D$37,4,0)*I778</f>
        <v>17.775741760713746</v>
      </c>
      <c r="K778" s="6">
        <f t="shared" si="51"/>
        <v>34.314545760963099</v>
      </c>
      <c r="L778" s="27">
        <f>2.721*J778*G778+VLOOKUP(B778,Summary!$A$32:$B$37,2,0)*I778</f>
        <v>17.768503251472687</v>
      </c>
    </row>
    <row r="779" spans="1:12">
      <c r="A779" s="5" t="s">
        <v>622</v>
      </c>
      <c r="B779" s="5" t="s">
        <v>187</v>
      </c>
      <c r="C779" s="11">
        <v>8100</v>
      </c>
      <c r="D779" s="5" t="str">
        <f t="shared" si="48"/>
        <v>Transportation</v>
      </c>
      <c r="E779" s="11" t="s">
        <v>591</v>
      </c>
      <c r="F779" s="12">
        <f t="shared" si="49"/>
        <v>0.98601567900273634</v>
      </c>
      <c r="G779" s="13">
        <f t="shared" si="50"/>
        <v>0.14343698414796333</v>
      </c>
      <c r="H779" s="13">
        <f>HLOOKUP(E779,ROCs!$B$1:$I$17,MATCH(VLOOKUP(C779,HROC,2,0),ROCs!$A$2:$A$17,0)+1,0)</f>
        <v>0.44607782879065094</v>
      </c>
      <c r="I779" s="24">
        <v>1.836994</v>
      </c>
      <c r="J779" s="24">
        <f>VLOOKUP(B779,Summary!$A$32:$C$37,3,0)*H779*I779/12+VLOOKUP(B779,Summary!$A$32:$D$37,4,0)*I779</f>
        <v>3.4075142101308753</v>
      </c>
      <c r="K779" s="6">
        <f t="shared" si="51"/>
        <v>9.142185692746791</v>
      </c>
      <c r="L779" s="27">
        <f>2.721*J779*G779+VLOOKUP(B779,Summary!$A$32:$B$37,2,0)*I779</f>
        <v>2.7995681615365466</v>
      </c>
    </row>
    <row r="780" spans="1:12">
      <c r="A780" s="5" t="s">
        <v>622</v>
      </c>
      <c r="B780" s="5" t="s">
        <v>187</v>
      </c>
      <c r="C780" s="11">
        <v>8140</v>
      </c>
      <c r="D780" s="5" t="str">
        <f t="shared" si="48"/>
        <v>Roads and Highways</v>
      </c>
      <c r="E780" s="11" t="s">
        <v>591</v>
      </c>
      <c r="F780" s="12">
        <f t="shared" si="49"/>
        <v>0.98601567900273634</v>
      </c>
      <c r="G780" s="13">
        <f t="shared" si="50"/>
        <v>0.14343698414796333</v>
      </c>
      <c r="H780" s="13">
        <f>HLOOKUP(E780,ROCs!$B$1:$I$17,MATCH(VLOOKUP(C780,HROC,2,0),ROCs!$A$2:$A$17,0)+1,0)</f>
        <v>0.44607782879065094</v>
      </c>
      <c r="I780" s="24">
        <v>0.406414</v>
      </c>
      <c r="J780" s="24">
        <f>VLOOKUP(B780,Summary!$A$32:$C$37,3,0)*H780*I780/12+VLOOKUP(B780,Summary!$A$32:$D$37,4,0)*I780</f>
        <v>0.7538737090029306</v>
      </c>
      <c r="K780" s="6">
        <f t="shared" si="51"/>
        <v>2.0226044593134183</v>
      </c>
      <c r="L780" s="27">
        <f>2.721*J780*G780+VLOOKUP(B780,Summary!$A$32:$B$37,2,0)*I780</f>
        <v>0.61937256997176582</v>
      </c>
    </row>
    <row r="781" spans="1:12">
      <c r="A781" s="5" t="s">
        <v>622</v>
      </c>
      <c r="B781" s="5" t="s">
        <v>187</v>
      </c>
      <c r="C781" s="11">
        <v>8360</v>
      </c>
      <c r="D781" s="5" t="e">
        <f t="shared" si="48"/>
        <v>#N/A</v>
      </c>
      <c r="E781" s="11" t="s">
        <v>591</v>
      </c>
      <c r="F781" s="12">
        <f t="shared" si="49"/>
        <v>1.4429497741503459</v>
      </c>
      <c r="G781" s="13">
        <f t="shared" si="50"/>
        <v>0.22493527059566973</v>
      </c>
      <c r="H781" s="13">
        <f>HLOOKUP(E781,ROCs!$B$1:$I$17,MATCH(VLOOKUP(C781,HROC,2,0),ROCs!$A$2:$A$17,0)+1,0)</f>
        <v>0.43140989244743805</v>
      </c>
      <c r="I781" s="24">
        <v>3.5189089999999998</v>
      </c>
      <c r="J781" s="24">
        <f>VLOOKUP(B781,Summary!$A$32:$C$37,3,0)*H781*I781/12+VLOOKUP(B781,Summary!$A$32:$D$37,4,0)*I781</f>
        <v>6.3127332038161548</v>
      </c>
      <c r="K781" s="6">
        <f t="shared" si="51"/>
        <v>24.785471862903435</v>
      </c>
      <c r="L781" s="27">
        <f>2.721*J781*G781+VLOOKUP(B781,Summary!$A$32:$B$37,2,0)*I781</f>
        <v>6.6789190583138307</v>
      </c>
    </row>
    <row r="782" spans="1:12">
      <c r="A782" s="5" t="s">
        <v>622</v>
      </c>
      <c r="B782" s="5" t="s">
        <v>187</v>
      </c>
      <c r="C782" s="11">
        <v>4200</v>
      </c>
      <c r="D782" s="5" t="str">
        <f t="shared" si="48"/>
        <v>Upland Hardwood Forests</v>
      </c>
      <c r="E782" s="11" t="s">
        <v>592</v>
      </c>
      <c r="F782" s="12">
        <f t="shared" si="49"/>
        <v>0.69141343344704065</v>
      </c>
      <c r="G782" s="13">
        <f t="shared" si="50"/>
        <v>3.5859246036990831E-2</v>
      </c>
      <c r="H782" s="13">
        <f>HLOOKUP(E782,ROCs!$B$1:$I$17,MATCH(VLOOKUP(C782,HROC,2,0),ROCs!$A$2:$A$17,0)+1,0)</f>
        <v>0.26229721460804234</v>
      </c>
      <c r="I782" s="24">
        <v>2.4859390000000001</v>
      </c>
      <c r="J782" s="24">
        <f>VLOOKUP(B782,Summary!$A$32:$C$37,3,0)*H782*I782/12+VLOOKUP(B782,Summary!$A$32:$D$37,4,0)*I782</f>
        <v>2.7114615234780466</v>
      </c>
      <c r="K782" s="6">
        <f t="shared" si="51"/>
        <v>5.1011700476940076</v>
      </c>
      <c r="L782" s="27">
        <f>2.721*J782*G782+VLOOKUP(B782,Summary!$A$32:$B$37,2,0)*I782</f>
        <v>2.2533806811844554</v>
      </c>
    </row>
    <row r="783" spans="1:12">
      <c r="A783" s="5" t="s">
        <v>622</v>
      </c>
      <c r="B783" s="5" t="s">
        <v>187</v>
      </c>
      <c r="C783" s="11">
        <v>4271</v>
      </c>
      <c r="D783" s="5" t="e">
        <f t="shared" si="48"/>
        <v>#N/A</v>
      </c>
      <c r="E783" s="11" t="s">
        <v>592</v>
      </c>
      <c r="F783" s="12">
        <f t="shared" si="49"/>
        <v>0.69141343344704065</v>
      </c>
      <c r="G783" s="13">
        <f t="shared" si="50"/>
        <v>3.5859246036990831E-2</v>
      </c>
      <c r="H783" s="13">
        <f>HLOOKUP(E783,ROCs!$B$1:$I$17,MATCH(VLOOKUP(C783,HROC,2,0),ROCs!$A$2:$A$17,0)+1,0)</f>
        <v>0.26229721460804234</v>
      </c>
      <c r="I783" s="24">
        <v>0.3503</v>
      </c>
      <c r="J783" s="24">
        <f>VLOOKUP(B783,Summary!$A$32:$C$37,3,0)*H783*I783/12+VLOOKUP(B783,Summary!$A$32:$D$37,4,0)*I783</f>
        <v>0.38207895353601184</v>
      </c>
      <c r="K783" s="6">
        <f t="shared" si="51"/>
        <v>0.71881887194625882</v>
      </c>
      <c r="L783" s="27">
        <f>2.721*J783*G783+VLOOKUP(B783,Summary!$A$32:$B$37,2,0)*I783</f>
        <v>0.31752961461198953</v>
      </c>
    </row>
    <row r="784" spans="1:12">
      <c r="A784" s="5" t="s">
        <v>622</v>
      </c>
      <c r="B784" s="5" t="s">
        <v>187</v>
      </c>
      <c r="C784" s="11">
        <v>5120</v>
      </c>
      <c r="D784" s="5" t="e">
        <f t="shared" si="48"/>
        <v>#N/A</v>
      </c>
      <c r="E784" s="11" t="s">
        <v>592</v>
      </c>
      <c r="F784" s="12">
        <f t="shared" si="49"/>
        <v>0.50503242095262102</v>
      </c>
      <c r="G784" s="13">
        <f t="shared" si="50"/>
        <v>6.8458560616073402E-2</v>
      </c>
      <c r="H784" s="13">
        <f>HLOOKUP(E784,ROCs!$B$1:$I$17,MATCH(VLOOKUP(C784,HROC,2,0),ROCs!$A$2:$A$17,0)+1,0)</f>
        <v>5.2632006878587441E-2</v>
      </c>
      <c r="I784" s="24">
        <v>0.37642500000000001</v>
      </c>
      <c r="J784" s="24">
        <f>VLOOKUP(B784,Summary!$A$32:$C$37,3,0)*H784*I784/12+VLOOKUP(B784,Summary!$A$32:$D$37,4,0)*I784</f>
        <v>8.2384913262057227E-2</v>
      </c>
      <c r="K784" s="6">
        <f t="shared" si="51"/>
        <v>0.11321278902180171</v>
      </c>
      <c r="L784" s="27">
        <f>2.721*J784*G784+VLOOKUP(B784,Summary!$A$32:$B$37,2,0)*I784</f>
        <v>0.31649600543407291</v>
      </c>
    </row>
    <row r="785" spans="1:12">
      <c r="A785" s="5" t="s">
        <v>622</v>
      </c>
      <c r="B785" s="5" t="s">
        <v>187</v>
      </c>
      <c r="C785" s="11">
        <v>6110</v>
      </c>
      <c r="D785" s="5" t="str">
        <f t="shared" si="48"/>
        <v>Bay Swamps</v>
      </c>
      <c r="E785" s="11" t="s">
        <v>592</v>
      </c>
      <c r="F785" s="12">
        <f t="shared" si="49"/>
        <v>0.60724136328827061</v>
      </c>
      <c r="G785" s="13">
        <f t="shared" si="50"/>
        <v>3.2599314579082571E-2</v>
      </c>
      <c r="H785" s="13">
        <f>HLOOKUP(E785,ROCs!$B$1:$I$17,MATCH(VLOOKUP(C785,HROC,2,0),ROCs!$A$2:$A$17,0)+1,0)</f>
        <v>2.5884593546846281E-2</v>
      </c>
      <c r="I785" s="24">
        <v>0.11329500000000001</v>
      </c>
      <c r="J785" s="24">
        <f>VLOOKUP(B785,Summary!$A$32:$C$37,3,0)*H785*I785/12+VLOOKUP(B785,Summary!$A$32:$D$37,4,0)*I785</f>
        <v>1.2194707649325705E-2</v>
      </c>
      <c r="K785" s="6">
        <f t="shared" si="51"/>
        <v>2.0149361173127243E-2</v>
      </c>
      <c r="L785" s="27">
        <f>2.721*J785*G785+VLOOKUP(B785,Summary!$A$32:$B$37,2,0)*I785</f>
        <v>9.1720621725737805E-2</v>
      </c>
    </row>
    <row r="786" spans="1:12">
      <c r="A786" s="5" t="s">
        <v>622</v>
      </c>
      <c r="B786" s="5" t="s">
        <v>187</v>
      </c>
      <c r="C786" s="11">
        <v>6170</v>
      </c>
      <c r="D786" s="5" t="str">
        <f t="shared" si="48"/>
        <v>Mixed Wetland Hardwoods</v>
      </c>
      <c r="E786" s="11" t="s">
        <v>592</v>
      </c>
      <c r="F786" s="12">
        <f t="shared" si="49"/>
        <v>0.60724136328827061</v>
      </c>
      <c r="G786" s="13">
        <f t="shared" si="50"/>
        <v>3.2599314579082571E-2</v>
      </c>
      <c r="H786" s="13">
        <f>HLOOKUP(E786,ROCs!$B$1:$I$17,MATCH(VLOOKUP(C786,HROC,2,0),ROCs!$A$2:$A$17,0)+1,0)</f>
        <v>2.5884593546846281E-2</v>
      </c>
      <c r="I786" s="24">
        <v>33.408278000000003</v>
      </c>
      <c r="J786" s="24">
        <f>VLOOKUP(B786,Summary!$A$32:$C$37,3,0)*H786*I786/12+VLOOKUP(B786,Summary!$A$32:$D$37,4,0)*I786</f>
        <v>3.5959590738991101</v>
      </c>
      <c r="K786" s="6">
        <f t="shared" si="51"/>
        <v>5.9416166608786014</v>
      </c>
      <c r="L786" s="27">
        <f>2.721*J786*G786+VLOOKUP(B786,Summary!$A$32:$B$37,2,0)*I786</f>
        <v>27.046454203153615</v>
      </c>
    </row>
    <row r="787" spans="1:12">
      <c r="A787" s="5" t="s">
        <v>622</v>
      </c>
      <c r="B787" s="5" t="s">
        <v>187</v>
      </c>
      <c r="C787" s="11">
        <v>6210</v>
      </c>
      <c r="D787" s="5" t="str">
        <f t="shared" si="48"/>
        <v>Cypress</v>
      </c>
      <c r="E787" s="11" t="s">
        <v>592</v>
      </c>
      <c r="F787" s="12">
        <f t="shared" si="49"/>
        <v>0.60724136328827061</v>
      </c>
      <c r="G787" s="13">
        <f t="shared" si="50"/>
        <v>3.2599314579082571E-2</v>
      </c>
      <c r="H787" s="13">
        <f>HLOOKUP(E787,ROCs!$B$1:$I$17,MATCH(VLOOKUP(C787,HROC,2,0),ROCs!$A$2:$A$17,0)+1,0)</f>
        <v>2.5884593546846281E-2</v>
      </c>
      <c r="I787" s="24">
        <v>2.0254000000000001E-2</v>
      </c>
      <c r="J787" s="24">
        <f>VLOOKUP(B787,Summary!$A$32:$C$37,3,0)*H787*I787/12+VLOOKUP(B787,Summary!$A$32:$D$37,4,0)*I787</f>
        <v>2.1800751024267872E-3</v>
      </c>
      <c r="K787" s="6">
        <f t="shared" si="51"/>
        <v>3.6021462659474755E-3</v>
      </c>
      <c r="L787" s="27">
        <f>2.721*J787*G787+VLOOKUP(B787,Summary!$A$32:$B$37,2,0)*I787</f>
        <v>1.6397100246551867E-2</v>
      </c>
    </row>
    <row r="788" spans="1:12">
      <c r="A788" s="5" t="s">
        <v>622</v>
      </c>
      <c r="B788" s="5" t="s">
        <v>187</v>
      </c>
      <c r="C788" s="11">
        <v>6215</v>
      </c>
      <c r="D788" s="5" t="e">
        <f t="shared" si="48"/>
        <v>#N/A</v>
      </c>
      <c r="E788" s="11" t="s">
        <v>592</v>
      </c>
      <c r="F788" s="12">
        <f t="shared" si="49"/>
        <v>0.60724136328827061</v>
      </c>
      <c r="G788" s="13">
        <f t="shared" si="50"/>
        <v>3.2599314579082571E-2</v>
      </c>
      <c r="H788" s="13">
        <f>HLOOKUP(E788,ROCs!$B$1:$I$17,MATCH(VLOOKUP(C788,HROC,2,0),ROCs!$A$2:$A$17,0)+1,0)</f>
        <v>2.5884593546846281E-2</v>
      </c>
      <c r="I788" s="24">
        <v>0.54868799999999995</v>
      </c>
      <c r="J788" s="24">
        <f>VLOOKUP(B788,Summary!$A$32:$C$37,3,0)*H788*I788/12+VLOOKUP(B788,Summary!$A$32:$D$37,4,0)*I788</f>
        <v>5.9059003051266358E-2</v>
      </c>
      <c r="K788" s="6">
        <f t="shared" si="51"/>
        <v>9.7583412183775461E-2</v>
      </c>
      <c r="L788" s="27">
        <f>2.721*J788*G788+VLOOKUP(B788,Summary!$A$32:$B$37,2,0)*I788</f>
        <v>0.44420322603337858</v>
      </c>
    </row>
    <row r="789" spans="1:12">
      <c r="A789" s="5" t="s">
        <v>622</v>
      </c>
      <c r="B789" s="5" t="s">
        <v>187</v>
      </c>
      <c r="C789" s="11">
        <v>6216</v>
      </c>
      <c r="D789" s="5" t="e">
        <f t="shared" si="48"/>
        <v>#N/A</v>
      </c>
      <c r="E789" s="11" t="s">
        <v>592</v>
      </c>
      <c r="F789" s="12">
        <f t="shared" si="49"/>
        <v>0.60724136328827061</v>
      </c>
      <c r="G789" s="13">
        <f t="shared" si="50"/>
        <v>3.2599314579082571E-2</v>
      </c>
      <c r="H789" s="13">
        <f>HLOOKUP(E789,ROCs!$B$1:$I$17,MATCH(VLOOKUP(C789,HROC,2,0),ROCs!$A$2:$A$17,0)+1,0)</f>
        <v>2.5884593546846281E-2</v>
      </c>
      <c r="I789" s="24">
        <v>11.365244000000001</v>
      </c>
      <c r="J789" s="24">
        <f>VLOOKUP(B789,Summary!$A$32:$C$37,3,0)*H789*I789/12+VLOOKUP(B789,Summary!$A$32:$D$37,4,0)*I789</f>
        <v>1.2233181335738832</v>
      </c>
      <c r="K789" s="6">
        <f t="shared" si="51"/>
        <v>2.0212931389445026</v>
      </c>
      <c r="L789" s="27">
        <f>2.721*J789*G789+VLOOKUP(B789,Summary!$A$32:$B$37,2,0)*I789</f>
        <v>9.2009995652474643</v>
      </c>
    </row>
    <row r="790" spans="1:12">
      <c r="A790" s="5" t="s">
        <v>622</v>
      </c>
      <c r="B790" s="5" t="s">
        <v>187</v>
      </c>
      <c r="C790" s="11">
        <v>6250</v>
      </c>
      <c r="D790" s="5" t="str">
        <f t="shared" si="48"/>
        <v>Hydric Pine Flatwoods</v>
      </c>
      <c r="E790" s="11" t="s">
        <v>592</v>
      </c>
      <c r="F790" s="12">
        <f t="shared" si="49"/>
        <v>0.60724136328827061</v>
      </c>
      <c r="G790" s="13">
        <f t="shared" si="50"/>
        <v>3.2599314579082571E-2</v>
      </c>
      <c r="H790" s="13">
        <f>HLOOKUP(E790,ROCs!$B$1:$I$17,MATCH(VLOOKUP(C790,HROC,2,0),ROCs!$A$2:$A$17,0)+1,0)</f>
        <v>2.5884593546846281E-2</v>
      </c>
      <c r="I790" s="24">
        <v>5.3550000000000004E-3</v>
      </c>
      <c r="J790" s="24">
        <f>VLOOKUP(B790,Summary!$A$32:$C$37,3,0)*H790*I790/12+VLOOKUP(B790,Summary!$A$32:$D$37,4,0)*I790</f>
        <v>5.7639489352697966E-4</v>
      </c>
      <c r="K790" s="6">
        <f t="shared" si="51"/>
        <v>9.5237944377153801E-4</v>
      </c>
      <c r="L790" s="27">
        <f>2.721*J790*G790+VLOOKUP(B790,Summary!$A$32:$B$37,2,0)*I790</f>
        <v>4.3352657164157813E-3</v>
      </c>
    </row>
    <row r="791" spans="1:12">
      <c r="A791" s="5" t="s">
        <v>622</v>
      </c>
      <c r="B791" s="5" t="s">
        <v>187</v>
      </c>
      <c r="C791" s="11">
        <v>6300</v>
      </c>
      <c r="D791" s="5" t="str">
        <f t="shared" si="48"/>
        <v>Wetland Forested Mixed</v>
      </c>
      <c r="E791" s="11" t="s">
        <v>592</v>
      </c>
      <c r="F791" s="12">
        <f t="shared" si="49"/>
        <v>0.60724136328827061</v>
      </c>
      <c r="G791" s="13">
        <f t="shared" si="50"/>
        <v>3.2599314579082571E-2</v>
      </c>
      <c r="H791" s="13">
        <f>HLOOKUP(E791,ROCs!$B$1:$I$17,MATCH(VLOOKUP(C791,HROC,2,0),ROCs!$A$2:$A$17,0)+1,0)</f>
        <v>2.5884593546846281E-2</v>
      </c>
      <c r="I791" s="24">
        <v>6.7127379999999999</v>
      </c>
      <c r="J791" s="24">
        <f>VLOOKUP(B791,Summary!$A$32:$C$37,3,0)*H791*I791/12+VLOOKUP(B791,Summary!$A$32:$D$37,4,0)*I791</f>
        <v>0.72253742386265352</v>
      </c>
      <c r="K791" s="6">
        <f t="shared" si="51"/>
        <v>1.1938512946076687</v>
      </c>
      <c r="L791" s="27">
        <f>2.721*J791*G791+VLOOKUP(B791,Summary!$A$32:$B$37,2,0)*I791</f>
        <v>5.4344543258041904</v>
      </c>
    </row>
    <row r="792" spans="1:12">
      <c r="A792" s="5" t="s">
        <v>622</v>
      </c>
      <c r="B792" s="5" t="s">
        <v>187</v>
      </c>
      <c r="C792" s="11">
        <v>6410</v>
      </c>
      <c r="D792" s="5" t="str">
        <f t="shared" si="48"/>
        <v>Freshwater Marshes</v>
      </c>
      <c r="E792" s="11" t="s">
        <v>592</v>
      </c>
      <c r="F792" s="12">
        <f t="shared" si="49"/>
        <v>0.60724136328827061</v>
      </c>
      <c r="G792" s="13">
        <f t="shared" si="50"/>
        <v>3.2599314579082571E-2</v>
      </c>
      <c r="H792" s="13">
        <f>HLOOKUP(E792,ROCs!$B$1:$I$17,MATCH(VLOOKUP(C792,HROC,2,0),ROCs!$A$2:$A$17,0)+1,0)</f>
        <v>2.5884593546846281E-2</v>
      </c>
      <c r="I792" s="24">
        <v>2.3414290000000002</v>
      </c>
      <c r="J792" s="24">
        <f>VLOOKUP(B792,Summary!$A$32:$C$37,3,0)*H792*I792/12+VLOOKUP(B792,Summary!$A$32:$D$37,4,0)*I792</f>
        <v>0.25202385044929643</v>
      </c>
      <c r="K792" s="6">
        <f t="shared" si="51"/>
        <v>0.41641995306266077</v>
      </c>
      <c r="L792" s="27">
        <f>2.721*J792*G792+VLOOKUP(B792,Summary!$A$32:$B$37,2,0)*I792</f>
        <v>1.8955587060918184</v>
      </c>
    </row>
    <row r="793" spans="1:12">
      <c r="A793" s="5" t="s">
        <v>622</v>
      </c>
      <c r="B793" s="5" t="s">
        <v>187</v>
      </c>
      <c r="C793" s="11">
        <v>6430</v>
      </c>
      <c r="D793" s="5" t="str">
        <f t="shared" si="48"/>
        <v>Wet Prairies</v>
      </c>
      <c r="E793" s="11" t="s">
        <v>592</v>
      </c>
      <c r="F793" s="12">
        <f t="shared" si="49"/>
        <v>0.60724136328827061</v>
      </c>
      <c r="G793" s="13">
        <f t="shared" si="50"/>
        <v>3.2599314579082571E-2</v>
      </c>
      <c r="H793" s="13">
        <f>HLOOKUP(E793,ROCs!$B$1:$I$17,MATCH(VLOOKUP(C793,HROC,2,0),ROCs!$A$2:$A$17,0)+1,0)</f>
        <v>2.5884593546846281E-2</v>
      </c>
      <c r="I793" s="24">
        <v>6.702121</v>
      </c>
      <c r="J793" s="24">
        <f>VLOOKUP(B793,Summary!$A$32:$C$37,3,0)*H793*I793/12+VLOOKUP(B793,Summary!$A$32:$D$37,4,0)*I793</f>
        <v>0.72139464429503908</v>
      </c>
      <c r="K793" s="6">
        <f t="shared" si="51"/>
        <v>1.1919630756432389</v>
      </c>
      <c r="L793" s="27">
        <f>2.721*J793*G793+VLOOKUP(B793,Summary!$A$32:$B$37,2,0)*I793</f>
        <v>5.4258590847003276</v>
      </c>
    </row>
    <row r="794" spans="1:12">
      <c r="A794" s="5" t="s">
        <v>622</v>
      </c>
      <c r="B794" s="5" t="s">
        <v>187</v>
      </c>
      <c r="C794" s="11">
        <v>7430</v>
      </c>
      <c r="D794" s="5" t="str">
        <f t="shared" si="48"/>
        <v>Spoil Areas</v>
      </c>
      <c r="E794" s="11" t="s">
        <v>592</v>
      </c>
      <c r="F794" s="12">
        <f t="shared" si="49"/>
        <v>0.70945030562392009</v>
      </c>
      <c r="G794" s="13">
        <f t="shared" si="50"/>
        <v>9.7797943737247719E-2</v>
      </c>
      <c r="H794" s="13">
        <f>HLOOKUP(E794,ROCs!$B$1:$I$17,MATCH(VLOOKUP(C794,HROC,2,0),ROCs!$A$2:$A$17,0)+1,0)</f>
        <v>0.26229721460804234</v>
      </c>
      <c r="I794" s="24">
        <v>4.1758309999999996</v>
      </c>
      <c r="J794" s="24">
        <f>VLOOKUP(B794,Summary!$A$32:$C$37,3,0)*H794*I794/12+VLOOKUP(B794,Summary!$A$32:$D$37,4,0)*I794</f>
        <v>4.5546592595582007</v>
      </c>
      <c r="K794" s="6">
        <f t="shared" si="51"/>
        <v>8.7923792824850686</v>
      </c>
      <c r="L794" s="27">
        <f>2.721*J794*G794+VLOOKUP(B794,Summary!$A$32:$B$37,2,0)*I794</f>
        <v>4.5528045440934966</v>
      </c>
    </row>
    <row r="795" spans="1:12">
      <c r="A795" s="5" t="s">
        <v>622</v>
      </c>
      <c r="B795" s="5" t="s">
        <v>187</v>
      </c>
      <c r="C795" s="11">
        <v>1110</v>
      </c>
      <c r="D795" s="5" t="str">
        <f t="shared" si="48"/>
        <v>Fixed Single Family Units</v>
      </c>
      <c r="E795" s="11" t="s">
        <v>593</v>
      </c>
      <c r="F795" s="12">
        <f t="shared" si="49"/>
        <v>0.96797880682585713</v>
      </c>
      <c r="G795" s="13">
        <f t="shared" si="50"/>
        <v>0.12452938169209543</v>
      </c>
      <c r="H795" s="13">
        <f>HLOOKUP(E795,ROCs!$B$1:$I$17,MATCH(VLOOKUP(C795,HROC,2,0),ROCs!$A$2:$A$17,0)+1,0)</f>
        <v>0.28818180815488864</v>
      </c>
      <c r="I795" s="24">
        <v>92.876277999999999</v>
      </c>
      <c r="J795" s="24">
        <f>VLOOKUP(B795,Summary!$A$32:$C$37,3,0)*H795*I795/12+VLOOKUP(B795,Summary!$A$32:$D$37,4,0)*I795</f>
        <v>111.29884675532763</v>
      </c>
      <c r="K795" s="6">
        <f t="shared" si="51"/>
        <v>293.14673060750278</v>
      </c>
      <c r="L795" s="27">
        <f>2.721*J795*G795+VLOOKUP(B795,Summary!$A$32:$B$37,2,0)*I795</f>
        <v>112.01641058586759</v>
      </c>
    </row>
    <row r="796" spans="1:12">
      <c r="A796" s="5" t="s">
        <v>622</v>
      </c>
      <c r="B796" s="5" t="s">
        <v>187</v>
      </c>
      <c r="C796" s="11">
        <v>1120</v>
      </c>
      <c r="D796" s="5" t="str">
        <f t="shared" si="48"/>
        <v>Mobile Home Units</v>
      </c>
      <c r="E796" s="11" t="s">
        <v>593</v>
      </c>
      <c r="F796" s="12">
        <f t="shared" si="49"/>
        <v>0.96797880682585713</v>
      </c>
      <c r="G796" s="13">
        <f t="shared" si="50"/>
        <v>0.12452938169209543</v>
      </c>
      <c r="H796" s="13">
        <f>HLOOKUP(E796,ROCs!$B$1:$I$17,MATCH(VLOOKUP(C796,HROC,2,0),ROCs!$A$2:$A$17,0)+1,0)</f>
        <v>0.28818180815488864</v>
      </c>
      <c r="I796" s="24">
        <v>3.9058290000000002</v>
      </c>
      <c r="J796" s="24">
        <f>VLOOKUP(B796,Summary!$A$32:$C$37,3,0)*H796*I796/12+VLOOKUP(B796,Summary!$A$32:$D$37,4,0)*I796</f>
        <v>4.6805736909861375</v>
      </c>
      <c r="K796" s="6">
        <f t="shared" si="51"/>
        <v>12.328024187855286</v>
      </c>
      <c r="L796" s="27">
        <f>2.721*J796*G796+VLOOKUP(B796,Summary!$A$32:$B$37,2,0)*I796</f>
        <v>4.7107501976143862</v>
      </c>
    </row>
    <row r="797" spans="1:12">
      <c r="A797" s="5" t="s">
        <v>622</v>
      </c>
      <c r="B797" s="5" t="s">
        <v>187</v>
      </c>
      <c r="C797" s="11">
        <v>1500</v>
      </c>
      <c r="D797" s="5" t="str">
        <f t="shared" si="48"/>
        <v>Industrial</v>
      </c>
      <c r="E797" s="11" t="s">
        <v>593</v>
      </c>
      <c r="F797" s="12">
        <f t="shared" si="49"/>
        <v>1.4429497741503459</v>
      </c>
      <c r="G797" s="13">
        <f t="shared" si="50"/>
        <v>0.22493527059566973</v>
      </c>
      <c r="H797" s="13">
        <f>HLOOKUP(E797,ROCs!$B$1:$I$17,MATCH(VLOOKUP(C797,HROC,2,0),ROCs!$A$2:$A$17,0)+1,0)</f>
        <v>0.43140989244743805</v>
      </c>
      <c r="I797" s="24">
        <v>6.353504</v>
      </c>
      <c r="J797" s="24">
        <f>VLOOKUP(B797,Summary!$A$32:$C$37,3,0)*H797*I797/12+VLOOKUP(B797,Summary!$A$32:$D$37,4,0)*I797</f>
        <v>11.397843951457327</v>
      </c>
      <c r="K797" s="6">
        <f t="shared" si="51"/>
        <v>44.750971003468521</v>
      </c>
      <c r="L797" s="27">
        <f>2.721*J797*G797+VLOOKUP(B797,Summary!$A$32:$B$37,2,0)*I797</f>
        <v>12.059004354097578</v>
      </c>
    </row>
    <row r="798" spans="1:12">
      <c r="A798" s="5" t="s">
        <v>622</v>
      </c>
      <c r="B798" s="5" t="s">
        <v>187</v>
      </c>
      <c r="C798" s="11">
        <v>1600</v>
      </c>
      <c r="D798" s="5" t="str">
        <f t="shared" si="48"/>
        <v>Extractive</v>
      </c>
      <c r="E798" s="11" t="s">
        <v>593</v>
      </c>
      <c r="F798" s="12">
        <f t="shared" si="49"/>
        <v>0.70945030562392009</v>
      </c>
      <c r="G798" s="13">
        <f t="shared" si="50"/>
        <v>9.7797943737247719E-2</v>
      </c>
      <c r="H798" s="13">
        <f>HLOOKUP(E798,ROCs!$B$1:$I$17,MATCH(VLOOKUP(C798,HROC,2,0),ROCs!$A$2:$A$17,0)+1,0)</f>
        <v>0.28818180815488864</v>
      </c>
      <c r="I798" s="24">
        <v>9.3840920000000008</v>
      </c>
      <c r="J798" s="24">
        <f>VLOOKUP(B798,Summary!$A$32:$C$37,3,0)*H798*I798/12+VLOOKUP(B798,Summary!$A$32:$D$37,4,0)*I798</f>
        <v>11.245483130212174</v>
      </c>
      <c r="K798" s="6">
        <f t="shared" si="51"/>
        <v>21.708441238083665</v>
      </c>
      <c r="L798" s="27">
        <f>2.721*J798*G798+VLOOKUP(B798,Summary!$A$32:$B$37,2,0)*I798</f>
        <v>10.5000306074897</v>
      </c>
    </row>
    <row r="799" spans="1:12">
      <c r="A799" s="5" t="s">
        <v>622</v>
      </c>
      <c r="B799" s="5" t="s">
        <v>187</v>
      </c>
      <c r="C799" s="11">
        <v>1630</v>
      </c>
      <c r="D799" s="5" t="str">
        <f t="shared" si="48"/>
        <v>Rock Quarries</v>
      </c>
      <c r="E799" s="11" t="s">
        <v>593</v>
      </c>
      <c r="F799" s="12">
        <f t="shared" si="49"/>
        <v>0.70945030562392009</v>
      </c>
      <c r="G799" s="13">
        <f t="shared" si="50"/>
        <v>9.7797943737247719E-2</v>
      </c>
      <c r="H799" s="13">
        <f>HLOOKUP(E799,ROCs!$B$1:$I$17,MATCH(VLOOKUP(C799,HROC,2,0),ROCs!$A$2:$A$17,0)+1,0)</f>
        <v>0.28818180815488864</v>
      </c>
      <c r="I799" s="24">
        <v>40.416933</v>
      </c>
      <c r="J799" s="24">
        <f>VLOOKUP(B799,Summary!$A$32:$C$37,3,0)*H799*I799/12+VLOOKUP(B799,Summary!$A$32:$D$37,4,0)*I799</f>
        <v>48.433874926462323</v>
      </c>
      <c r="K799" s="6">
        <f t="shared" si="51"/>
        <v>93.497443871401131</v>
      </c>
      <c r="L799" s="27">
        <f>2.721*J799*G799+VLOOKUP(B799,Summary!$A$32:$B$37,2,0)*I799</f>
        <v>45.223238813180913</v>
      </c>
    </row>
    <row r="800" spans="1:12">
      <c r="A800" s="5" t="s">
        <v>622</v>
      </c>
      <c r="B800" s="5" t="s">
        <v>187</v>
      </c>
      <c r="C800" s="11">
        <v>1660</v>
      </c>
      <c r="D800" s="5" t="str">
        <f t="shared" si="48"/>
        <v>Holding Ponds</v>
      </c>
      <c r="E800" s="11" t="s">
        <v>593</v>
      </c>
      <c r="F800" s="12">
        <f t="shared" si="49"/>
        <v>0.50503242095262102</v>
      </c>
      <c r="G800" s="13">
        <f t="shared" si="50"/>
        <v>6.8458560616073402E-2</v>
      </c>
      <c r="H800" s="13">
        <f>HLOOKUP(E800,ROCs!$B$1:$I$17,MATCH(VLOOKUP(C800,HROC,2,0),ROCs!$A$2:$A$17,0)+1,0)</f>
        <v>5.2632006878587441E-2</v>
      </c>
      <c r="I800" s="24">
        <v>1.327162</v>
      </c>
      <c r="J800" s="24">
        <f>VLOOKUP(B800,Summary!$A$32:$C$37,3,0)*H800*I800/12+VLOOKUP(B800,Summary!$A$32:$D$37,4,0)*I800</f>
        <v>0.2904645713082244</v>
      </c>
      <c r="K800" s="6">
        <f t="shared" si="51"/>
        <v>0.39915444379026999</v>
      </c>
      <c r="L800" s="27">
        <f>2.721*J800*G800+VLOOKUP(B800,Summary!$A$32:$B$37,2,0)*I800</f>
        <v>1.1158702837587702</v>
      </c>
    </row>
    <row r="801" spans="1:12">
      <c r="A801" s="5" t="s">
        <v>622</v>
      </c>
      <c r="B801" s="5" t="s">
        <v>187</v>
      </c>
      <c r="C801" s="11">
        <v>3100</v>
      </c>
      <c r="D801" s="5" t="str">
        <f t="shared" si="48"/>
        <v>Herbaceous (Dry Prairie)</v>
      </c>
      <c r="E801" s="11" t="s">
        <v>593</v>
      </c>
      <c r="F801" s="12">
        <f t="shared" si="49"/>
        <v>0.69141343344704065</v>
      </c>
      <c r="G801" s="13">
        <f t="shared" si="50"/>
        <v>3.5859246036990831E-2</v>
      </c>
      <c r="H801" s="13">
        <f>HLOOKUP(E801,ROCs!$B$1:$I$17,MATCH(VLOOKUP(C801,HROC,2,0),ROCs!$A$2:$A$17,0)+1,0)</f>
        <v>0.26229721460804234</v>
      </c>
      <c r="I801" s="24">
        <v>95.563890999999998</v>
      </c>
      <c r="J801" s="24">
        <f>VLOOKUP(B801,Summary!$A$32:$C$37,3,0)*H801*I801/12+VLOOKUP(B801,Summary!$A$32:$D$37,4,0)*I801</f>
        <v>104.2333755898073</v>
      </c>
      <c r="K801" s="6">
        <f t="shared" si="51"/>
        <v>196.09799693809657</v>
      </c>
      <c r="L801" s="27">
        <f>2.721*J801*G801+VLOOKUP(B801,Summary!$A$32:$B$37,2,0)*I801</f>
        <v>86.623937996152378</v>
      </c>
    </row>
    <row r="802" spans="1:12">
      <c r="A802" s="5" t="s">
        <v>622</v>
      </c>
      <c r="B802" s="5" t="s">
        <v>187</v>
      </c>
      <c r="C802" s="11">
        <v>3200</v>
      </c>
      <c r="D802" s="5" t="str">
        <f t="shared" si="48"/>
        <v>Shrub and Brushland</v>
      </c>
      <c r="E802" s="11" t="s">
        <v>593</v>
      </c>
      <c r="F802" s="12">
        <f t="shared" si="49"/>
        <v>0.69141343344704065</v>
      </c>
      <c r="G802" s="13">
        <f t="shared" si="50"/>
        <v>3.5859246036990831E-2</v>
      </c>
      <c r="H802" s="13">
        <f>HLOOKUP(E802,ROCs!$B$1:$I$17,MATCH(VLOOKUP(C802,HROC,2,0),ROCs!$A$2:$A$17,0)+1,0)</f>
        <v>0.26229721460804234</v>
      </c>
      <c r="I802" s="24">
        <v>66.520619999999994</v>
      </c>
      <c r="J802" s="24">
        <f>VLOOKUP(B802,Summary!$A$32:$C$37,3,0)*H802*I802/12+VLOOKUP(B802,Summary!$A$32:$D$37,4,0)*I802</f>
        <v>72.555320805500131</v>
      </c>
      <c r="K802" s="6">
        <f t="shared" si="51"/>
        <v>136.50093356998499</v>
      </c>
      <c r="L802" s="27">
        <f>2.721*J802*G802+VLOOKUP(B802,Summary!$A$32:$B$37,2,0)*I802</f>
        <v>60.297650106624616</v>
      </c>
    </row>
    <row r="803" spans="1:12">
      <c r="A803" s="5" t="s">
        <v>622</v>
      </c>
      <c r="B803" s="5" t="s">
        <v>187</v>
      </c>
      <c r="C803" s="11">
        <v>3210</v>
      </c>
      <c r="D803" s="5" t="str">
        <f t="shared" si="48"/>
        <v>Palmetto Prairies</v>
      </c>
      <c r="E803" s="11" t="s">
        <v>593</v>
      </c>
      <c r="F803" s="12">
        <f t="shared" si="49"/>
        <v>0.69141343344704065</v>
      </c>
      <c r="G803" s="13">
        <f t="shared" si="50"/>
        <v>3.5859246036990831E-2</v>
      </c>
      <c r="H803" s="13">
        <f>HLOOKUP(E803,ROCs!$B$1:$I$17,MATCH(VLOOKUP(C803,HROC,2,0),ROCs!$A$2:$A$17,0)+1,0)</f>
        <v>0.26229721460804234</v>
      </c>
      <c r="I803" s="24">
        <v>322.96657800000003</v>
      </c>
      <c r="J803" s="24">
        <f>VLOOKUP(B803,Summary!$A$32:$C$37,3,0)*H803*I803/12+VLOOKUP(B803,Summary!$A$32:$D$37,4,0)*I803</f>
        <v>352.26586397187197</v>
      </c>
      <c r="K803" s="6">
        <f t="shared" si="51"/>
        <v>662.73043469684103</v>
      </c>
      <c r="L803" s="27">
        <f>2.721*J803*G803+VLOOKUP(B803,Summary!$A$32:$B$37,2,0)*I803</f>
        <v>292.75322022521573</v>
      </c>
    </row>
    <row r="804" spans="1:12">
      <c r="A804" s="5" t="s">
        <v>622</v>
      </c>
      <c r="B804" s="5" t="s">
        <v>187</v>
      </c>
      <c r="C804" s="11">
        <v>4110</v>
      </c>
      <c r="D804" s="5" t="str">
        <f t="shared" si="48"/>
        <v>Pine Flatwoods</v>
      </c>
      <c r="E804" s="11" t="s">
        <v>593</v>
      </c>
      <c r="F804" s="12">
        <f t="shared" si="49"/>
        <v>0.69141343344704065</v>
      </c>
      <c r="G804" s="13">
        <f t="shared" si="50"/>
        <v>3.5859246036990831E-2</v>
      </c>
      <c r="H804" s="13">
        <f>HLOOKUP(E804,ROCs!$B$1:$I$17,MATCH(VLOOKUP(C804,HROC,2,0),ROCs!$A$2:$A$17,0)+1,0)</f>
        <v>0.26229721460804234</v>
      </c>
      <c r="I804" s="24">
        <v>1413.710339</v>
      </c>
      <c r="J804" s="24">
        <f>VLOOKUP(B804,Summary!$A$32:$C$37,3,0)*H804*I804/12+VLOOKUP(B804,Summary!$A$32:$D$37,4,0)*I804</f>
        <v>1541.9610817246946</v>
      </c>
      <c r="K804" s="6">
        <f t="shared" si="51"/>
        <v>2900.9468202647536</v>
      </c>
      <c r="L804" s="27">
        <f>2.721*J804*G804+VLOOKUP(B804,Summary!$A$32:$B$37,2,0)*I804</f>
        <v>1281.4584616490297</v>
      </c>
    </row>
    <row r="805" spans="1:12">
      <c r="A805" s="5" t="s">
        <v>622</v>
      </c>
      <c r="B805" s="5" t="s">
        <v>187</v>
      </c>
      <c r="C805" s="11">
        <v>4200</v>
      </c>
      <c r="D805" s="5" t="str">
        <f t="shared" si="48"/>
        <v>Upland Hardwood Forests</v>
      </c>
      <c r="E805" s="11" t="s">
        <v>593</v>
      </c>
      <c r="F805" s="12">
        <f t="shared" si="49"/>
        <v>0.69141343344704065</v>
      </c>
      <c r="G805" s="13">
        <f t="shared" si="50"/>
        <v>3.5859246036990831E-2</v>
      </c>
      <c r="H805" s="13">
        <f>HLOOKUP(E805,ROCs!$B$1:$I$17,MATCH(VLOOKUP(C805,HROC,2,0),ROCs!$A$2:$A$17,0)+1,0)</f>
        <v>0.26229721460804234</v>
      </c>
      <c r="I805" s="24">
        <v>12.876927</v>
      </c>
      <c r="J805" s="24">
        <f>VLOOKUP(B805,Summary!$A$32:$C$37,3,0)*H805*I805/12+VLOOKUP(B805,Summary!$A$32:$D$37,4,0)*I805</f>
        <v>14.04511216933947</v>
      </c>
      <c r="K805" s="6">
        <f t="shared" si="51"/>
        <v>26.423574479801093</v>
      </c>
      <c r="L805" s="27">
        <f>2.721*J805*G805+VLOOKUP(B805,Summary!$A$32:$B$37,2,0)*I805</f>
        <v>11.67229708163495</v>
      </c>
    </row>
    <row r="806" spans="1:12">
      <c r="A806" s="5" t="s">
        <v>622</v>
      </c>
      <c r="B806" s="5" t="s">
        <v>187</v>
      </c>
      <c r="C806" s="11">
        <v>4271</v>
      </c>
      <c r="D806" s="5" t="e">
        <f t="shared" si="48"/>
        <v>#N/A</v>
      </c>
      <c r="E806" s="11" t="s">
        <v>593</v>
      </c>
      <c r="F806" s="12">
        <f t="shared" si="49"/>
        <v>0.69141343344704065</v>
      </c>
      <c r="G806" s="13">
        <f t="shared" si="50"/>
        <v>3.5859246036990831E-2</v>
      </c>
      <c r="H806" s="13">
        <f>HLOOKUP(E806,ROCs!$B$1:$I$17,MATCH(VLOOKUP(C806,HROC,2,0),ROCs!$A$2:$A$17,0)+1,0)</f>
        <v>0.26229721460804234</v>
      </c>
      <c r="I806" s="24">
        <v>40.034951</v>
      </c>
      <c r="J806" s="24">
        <f>VLOOKUP(B806,Summary!$A$32:$C$37,3,0)*H806*I806/12+VLOOKUP(B806,Summary!$A$32:$D$37,4,0)*I806</f>
        <v>43.666891758337165</v>
      </c>
      <c r="K806" s="6">
        <f t="shared" si="51"/>
        <v>82.152093394929338</v>
      </c>
      <c r="L806" s="27">
        <f>2.721*J806*G806+VLOOKUP(B806,Summary!$A$32:$B$37,2,0)*I806</f>
        <v>36.28970186137564</v>
      </c>
    </row>
    <row r="807" spans="1:12">
      <c r="A807" s="5" t="s">
        <v>622</v>
      </c>
      <c r="B807" s="5" t="s">
        <v>187</v>
      </c>
      <c r="C807" s="11">
        <v>4340</v>
      </c>
      <c r="D807" s="5" t="str">
        <f t="shared" si="48"/>
        <v>Hardwood - Coniferous Mixed</v>
      </c>
      <c r="E807" s="11" t="s">
        <v>593</v>
      </c>
      <c r="F807" s="12">
        <f t="shared" si="49"/>
        <v>0.69141343344704065</v>
      </c>
      <c r="G807" s="13">
        <f t="shared" si="50"/>
        <v>3.5859246036990831E-2</v>
      </c>
      <c r="H807" s="13">
        <f>HLOOKUP(E807,ROCs!$B$1:$I$17,MATCH(VLOOKUP(C807,HROC,2,0),ROCs!$A$2:$A$17,0)+1,0)</f>
        <v>0.26229721460804234</v>
      </c>
      <c r="I807" s="24">
        <v>4.2449000000000001E-2</v>
      </c>
      <c r="J807" s="24">
        <f>VLOOKUP(B807,Summary!$A$32:$C$37,3,0)*H807*I807/12+VLOOKUP(B807,Summary!$A$32:$D$37,4,0)*I807</f>
        <v>4.6299941474879147E-2</v>
      </c>
      <c r="K807" s="6">
        <f t="shared" si="51"/>
        <v>8.710574449114114E-2</v>
      </c>
      <c r="L807" s="27">
        <f>2.721*J807*G807+VLOOKUP(B807,Summary!$A$32:$B$37,2,0)*I807</f>
        <v>3.8477917815199381E-2</v>
      </c>
    </row>
    <row r="808" spans="1:12">
      <c r="A808" s="5" t="s">
        <v>622</v>
      </c>
      <c r="B808" s="5" t="s">
        <v>187</v>
      </c>
      <c r="C808" s="11">
        <v>5120</v>
      </c>
      <c r="D808" s="5" t="e">
        <f t="shared" si="48"/>
        <v>#N/A</v>
      </c>
      <c r="E808" s="11" t="s">
        <v>593</v>
      </c>
      <c r="F808" s="12">
        <f t="shared" si="49"/>
        <v>0.50503242095262102</v>
      </c>
      <c r="G808" s="13">
        <f t="shared" si="50"/>
        <v>6.8458560616073402E-2</v>
      </c>
      <c r="H808" s="13">
        <f>HLOOKUP(E808,ROCs!$B$1:$I$17,MATCH(VLOOKUP(C808,HROC,2,0),ROCs!$A$2:$A$17,0)+1,0)</f>
        <v>5.2632006878587441E-2</v>
      </c>
      <c r="I808" s="24">
        <v>30.549446</v>
      </c>
      <c r="J808" s="24">
        <f>VLOOKUP(B808,Summary!$A$32:$C$37,3,0)*H808*I808/12+VLOOKUP(B808,Summary!$A$32:$D$37,4,0)*I808</f>
        <v>6.6860953946042398</v>
      </c>
      <c r="K808" s="6">
        <f t="shared" si="51"/>
        <v>9.1879869422353035</v>
      </c>
      <c r="L808" s="27">
        <f>2.721*J808*G808+VLOOKUP(B808,Summary!$A$32:$B$37,2,0)*I808</f>
        <v>25.685800962273806</v>
      </c>
    </row>
    <row r="809" spans="1:12">
      <c r="A809" s="5" t="s">
        <v>622</v>
      </c>
      <c r="B809" s="5" t="s">
        <v>187</v>
      </c>
      <c r="C809" s="11">
        <v>5200</v>
      </c>
      <c r="D809" s="5" t="str">
        <f t="shared" si="48"/>
        <v>Lakes</v>
      </c>
      <c r="E809" s="11" t="s">
        <v>593</v>
      </c>
      <c r="F809" s="12">
        <f t="shared" si="49"/>
        <v>0.50503242095262102</v>
      </c>
      <c r="G809" s="13">
        <f t="shared" si="50"/>
        <v>6.8458560616073402E-2</v>
      </c>
      <c r="H809" s="13">
        <f>HLOOKUP(E809,ROCs!$B$1:$I$17,MATCH(VLOOKUP(C809,HROC,2,0),ROCs!$A$2:$A$17,0)+1,0)</f>
        <v>5.2632006878587441E-2</v>
      </c>
      <c r="I809" s="24">
        <v>4.415896</v>
      </c>
      <c r="J809" s="24">
        <f>VLOOKUP(B809,Summary!$A$32:$C$37,3,0)*H809*I809/12+VLOOKUP(B809,Summary!$A$32:$D$37,4,0)*I809</f>
        <v>0.96646930712430212</v>
      </c>
      <c r="K809" s="6">
        <f t="shared" si="51"/>
        <v>1.3281155666871702</v>
      </c>
      <c r="L809" s="27">
        <f>2.721*J809*G809+VLOOKUP(B809,Summary!$A$32:$B$37,2,0)*I809</f>
        <v>3.7128603158990523</v>
      </c>
    </row>
    <row r="810" spans="1:12">
      <c r="A810" s="5" t="s">
        <v>622</v>
      </c>
      <c r="B810" s="5" t="s">
        <v>187</v>
      </c>
      <c r="C810" s="11">
        <v>5250</v>
      </c>
      <c r="D810" s="5" t="str">
        <f t="shared" si="48"/>
        <v>Marshy Lakes</v>
      </c>
      <c r="E810" s="11" t="s">
        <v>593</v>
      </c>
      <c r="F810" s="12">
        <f t="shared" si="49"/>
        <v>0.50503242095262102</v>
      </c>
      <c r="G810" s="13">
        <f t="shared" si="50"/>
        <v>6.8458560616073402E-2</v>
      </c>
      <c r="H810" s="13">
        <f>HLOOKUP(E810,ROCs!$B$1:$I$17,MATCH(VLOOKUP(C810,HROC,2,0),ROCs!$A$2:$A$17,0)+1,0)</f>
        <v>5.2632006878587441E-2</v>
      </c>
      <c r="I810" s="24">
        <v>28.461727</v>
      </c>
      <c r="J810" s="24">
        <f>VLOOKUP(B810,Summary!$A$32:$C$37,3,0)*H810*I810/12+VLOOKUP(B810,Summary!$A$32:$D$37,4,0)*I810</f>
        <v>6.229174231741653</v>
      </c>
      <c r="K810" s="6">
        <f t="shared" si="51"/>
        <v>8.560088979337495</v>
      </c>
      <c r="L810" s="27">
        <f>2.721*J810*G810+VLOOKUP(B810,Summary!$A$32:$B$37,2,0)*I810</f>
        <v>23.930458665750415</v>
      </c>
    </row>
    <row r="811" spans="1:12">
      <c r="A811" s="5" t="s">
        <v>622</v>
      </c>
      <c r="B811" s="5" t="s">
        <v>187</v>
      </c>
      <c r="C811" s="11">
        <v>5300</v>
      </c>
      <c r="D811" s="5" t="str">
        <f t="shared" si="48"/>
        <v>Reservoirs</v>
      </c>
      <c r="E811" s="11" t="s">
        <v>593</v>
      </c>
      <c r="F811" s="12">
        <f t="shared" si="49"/>
        <v>0.50503242095262102</v>
      </c>
      <c r="G811" s="13">
        <f t="shared" si="50"/>
        <v>6.8458560616073402E-2</v>
      </c>
      <c r="H811" s="13">
        <f>HLOOKUP(E811,ROCs!$B$1:$I$17,MATCH(VLOOKUP(C811,HROC,2,0),ROCs!$A$2:$A$17,0)+1,0)</f>
        <v>5.2632006878587441E-2</v>
      </c>
      <c r="I811" s="24">
        <v>1.278843</v>
      </c>
      <c r="J811" s="24">
        <f>VLOOKUP(B811,Summary!$A$32:$C$37,3,0)*H811*I811/12+VLOOKUP(B811,Summary!$A$32:$D$37,4,0)*I811</f>
        <v>0.27988940593953388</v>
      </c>
      <c r="K811" s="6">
        <f t="shared" si="51"/>
        <v>0.38462212326760431</v>
      </c>
      <c r="L811" s="27">
        <f>2.721*J811*G811+VLOOKUP(B811,Summary!$A$32:$B$37,2,0)*I811</f>
        <v>1.0752439425578164</v>
      </c>
    </row>
    <row r="812" spans="1:12">
      <c r="A812" s="5" t="s">
        <v>622</v>
      </c>
      <c r="B812" s="5" t="s">
        <v>187</v>
      </c>
      <c r="C812" s="11">
        <v>6110</v>
      </c>
      <c r="D812" s="5" t="str">
        <f t="shared" si="48"/>
        <v>Bay Swamps</v>
      </c>
      <c r="E812" s="11" t="s">
        <v>593</v>
      </c>
      <c r="F812" s="12">
        <f t="shared" si="49"/>
        <v>0.60724136328827061</v>
      </c>
      <c r="G812" s="13">
        <f t="shared" si="50"/>
        <v>3.2599314579082571E-2</v>
      </c>
      <c r="H812" s="13">
        <f>HLOOKUP(E812,ROCs!$B$1:$I$17,MATCH(VLOOKUP(C812,HROC,2,0),ROCs!$A$2:$A$17,0)+1,0)</f>
        <v>2.5884593546846281E-2</v>
      </c>
      <c r="I812" s="24">
        <v>35.592084</v>
      </c>
      <c r="J812" s="24">
        <f>VLOOKUP(B812,Summary!$A$32:$C$37,3,0)*H812*I812/12+VLOOKUP(B812,Summary!$A$32:$D$37,4,0)*I812</f>
        <v>3.8310168940398346</v>
      </c>
      <c r="K812" s="6">
        <f t="shared" si="51"/>
        <v>6.3300035784481521</v>
      </c>
      <c r="L812" s="27">
        <f>2.721*J812*G812+VLOOKUP(B812,Summary!$A$32:$B$37,2,0)*I812</f>
        <v>28.814405516524868</v>
      </c>
    </row>
    <row r="813" spans="1:12">
      <c r="A813" s="5" t="s">
        <v>622</v>
      </c>
      <c r="B813" s="5" t="s">
        <v>187</v>
      </c>
      <c r="C813" s="11">
        <v>6170</v>
      </c>
      <c r="D813" s="5" t="str">
        <f t="shared" si="48"/>
        <v>Mixed Wetland Hardwoods</v>
      </c>
      <c r="E813" s="11" t="s">
        <v>593</v>
      </c>
      <c r="F813" s="12">
        <f t="shared" si="49"/>
        <v>0.60724136328827061</v>
      </c>
      <c r="G813" s="13">
        <f t="shared" si="50"/>
        <v>3.2599314579082571E-2</v>
      </c>
      <c r="H813" s="13">
        <f>HLOOKUP(E813,ROCs!$B$1:$I$17,MATCH(VLOOKUP(C813,HROC,2,0),ROCs!$A$2:$A$17,0)+1,0)</f>
        <v>2.5884593546846281E-2</v>
      </c>
      <c r="I813" s="24">
        <v>414.12850600000002</v>
      </c>
      <c r="J813" s="24">
        <f>VLOOKUP(B813,Summary!$A$32:$C$37,3,0)*H813*I813/12+VLOOKUP(B813,Summary!$A$32:$D$37,4,0)*I813</f>
        <v>44.575453991103103</v>
      </c>
      <c r="K813" s="6">
        <f t="shared" si="51"/>
        <v>73.65218976549356</v>
      </c>
      <c r="L813" s="27">
        <f>2.721*J813*G813+VLOOKUP(B813,Summary!$A$32:$B$37,2,0)*I813</f>
        <v>335.26743496774742</v>
      </c>
    </row>
    <row r="814" spans="1:12">
      <c r="A814" s="5" t="s">
        <v>622</v>
      </c>
      <c r="B814" s="5" t="s">
        <v>187</v>
      </c>
      <c r="C814" s="11">
        <v>6172</v>
      </c>
      <c r="D814" s="5" t="str">
        <f t="shared" si="48"/>
        <v>Mixed Shrubs</v>
      </c>
      <c r="E814" s="11" t="s">
        <v>593</v>
      </c>
      <c r="F814" s="12">
        <f t="shared" si="49"/>
        <v>0.60724136328827061</v>
      </c>
      <c r="G814" s="13">
        <f t="shared" si="50"/>
        <v>3.2599314579082571E-2</v>
      </c>
      <c r="H814" s="13">
        <f>HLOOKUP(E814,ROCs!$B$1:$I$17,MATCH(VLOOKUP(C814,HROC,2,0),ROCs!$A$2:$A$17,0)+1,0)</f>
        <v>2.5884593546846281E-2</v>
      </c>
      <c r="I814" s="24">
        <v>234.363167</v>
      </c>
      <c r="J814" s="24">
        <f>VLOOKUP(B814,Summary!$A$32:$C$37,3,0)*H814*I814/12+VLOOKUP(B814,Summary!$A$32:$D$37,4,0)*I814</f>
        <v>25.226093872943181</v>
      </c>
      <c r="K814" s="6">
        <f t="shared" si="51"/>
        <v>41.681169491689275</v>
      </c>
      <c r="L814" s="27">
        <f>2.721*J814*G814+VLOOKUP(B814,Summary!$A$32:$B$37,2,0)*I814</f>
        <v>189.73419291983686</v>
      </c>
    </row>
    <row r="815" spans="1:12">
      <c r="A815" s="5" t="s">
        <v>622</v>
      </c>
      <c r="B815" s="5" t="s">
        <v>187</v>
      </c>
      <c r="C815" s="11">
        <v>6210</v>
      </c>
      <c r="D815" s="5" t="str">
        <f t="shared" si="48"/>
        <v>Cypress</v>
      </c>
      <c r="E815" s="11" t="s">
        <v>593</v>
      </c>
      <c r="F815" s="12">
        <f t="shared" si="49"/>
        <v>0.60724136328827061</v>
      </c>
      <c r="G815" s="13">
        <f t="shared" si="50"/>
        <v>3.2599314579082571E-2</v>
      </c>
      <c r="H815" s="13">
        <f>HLOOKUP(E815,ROCs!$B$1:$I$17,MATCH(VLOOKUP(C815,HROC,2,0),ROCs!$A$2:$A$17,0)+1,0)</f>
        <v>2.5884593546846281E-2</v>
      </c>
      <c r="I815" s="24">
        <v>58.033425000000001</v>
      </c>
      <c r="J815" s="24">
        <f>VLOOKUP(B815,Summary!$A$32:$C$37,3,0)*H815*I815/12+VLOOKUP(B815,Summary!$A$32:$D$37,4,0)*I815</f>
        <v>6.246530312582812</v>
      </c>
      <c r="K815" s="6">
        <f t="shared" si="51"/>
        <v>10.321165456892114</v>
      </c>
      <c r="L815" s="27">
        <f>2.721*J815*G815+VLOOKUP(B815,Summary!$A$32:$B$37,2,0)*I815</f>
        <v>46.982318918522232</v>
      </c>
    </row>
    <row r="816" spans="1:12">
      <c r="A816" s="5" t="s">
        <v>622</v>
      </c>
      <c r="B816" s="5" t="s">
        <v>187</v>
      </c>
      <c r="C816" s="11">
        <v>6215</v>
      </c>
      <c r="D816" s="5" t="e">
        <f t="shared" si="48"/>
        <v>#N/A</v>
      </c>
      <c r="E816" s="11" t="s">
        <v>593</v>
      </c>
      <c r="F816" s="12">
        <f t="shared" si="49"/>
        <v>0.60724136328827061</v>
      </c>
      <c r="G816" s="13">
        <f t="shared" si="50"/>
        <v>3.2599314579082571E-2</v>
      </c>
      <c r="H816" s="13">
        <f>HLOOKUP(E816,ROCs!$B$1:$I$17,MATCH(VLOOKUP(C816,HROC,2,0),ROCs!$A$2:$A$17,0)+1,0)</f>
        <v>2.5884593546846281E-2</v>
      </c>
      <c r="I816" s="24">
        <v>22.122836</v>
      </c>
      <c r="J816" s="24">
        <f>VLOOKUP(B816,Summary!$A$32:$C$37,3,0)*H816*I816/12+VLOOKUP(B816,Summary!$A$32:$D$37,4,0)*I816</f>
        <v>2.3812305696983809</v>
      </c>
      <c r="K816" s="6">
        <f t="shared" si="51"/>
        <v>3.9345161987542401</v>
      </c>
      <c r="L816" s="27">
        <f>2.721*J816*G816+VLOOKUP(B816,Summary!$A$32:$B$37,2,0)*I816</f>
        <v>17.910060216748615</v>
      </c>
    </row>
    <row r="817" spans="1:12">
      <c r="A817" s="5" t="s">
        <v>622</v>
      </c>
      <c r="B817" s="5" t="s">
        <v>187</v>
      </c>
      <c r="C817" s="11">
        <v>6216</v>
      </c>
      <c r="D817" s="5" t="e">
        <f t="shared" si="48"/>
        <v>#N/A</v>
      </c>
      <c r="E817" s="11" t="s">
        <v>593</v>
      </c>
      <c r="F817" s="12">
        <f t="shared" si="49"/>
        <v>0.60724136328827061</v>
      </c>
      <c r="G817" s="13">
        <f t="shared" si="50"/>
        <v>3.2599314579082571E-2</v>
      </c>
      <c r="H817" s="13">
        <f>HLOOKUP(E817,ROCs!$B$1:$I$17,MATCH(VLOOKUP(C817,HROC,2,0),ROCs!$A$2:$A$17,0)+1,0)</f>
        <v>2.5884593546846281E-2</v>
      </c>
      <c r="I817" s="24">
        <v>1060.5145259999999</v>
      </c>
      <c r="J817" s="24">
        <f>VLOOKUP(B817,Summary!$A$32:$C$37,3,0)*H817*I817/12+VLOOKUP(B817,Summary!$A$32:$D$37,4,0)*I817</f>
        <v>114.15035617135111</v>
      </c>
      <c r="K817" s="6">
        <f t="shared" si="51"/>
        <v>188.61106150952685</v>
      </c>
      <c r="L817" s="27">
        <f>2.721*J817*G817+VLOOKUP(B817,Summary!$A$32:$B$37,2,0)*I817</f>
        <v>858.56438213421723</v>
      </c>
    </row>
    <row r="818" spans="1:12">
      <c r="A818" s="5" t="s">
        <v>622</v>
      </c>
      <c r="B818" s="5" t="s">
        <v>187</v>
      </c>
      <c r="C818" s="11">
        <v>6250</v>
      </c>
      <c r="D818" s="5" t="str">
        <f t="shared" si="48"/>
        <v>Hydric Pine Flatwoods</v>
      </c>
      <c r="E818" s="11" t="s">
        <v>593</v>
      </c>
      <c r="F818" s="12">
        <f t="shared" si="49"/>
        <v>0.60724136328827061</v>
      </c>
      <c r="G818" s="13">
        <f t="shared" si="50"/>
        <v>3.2599314579082571E-2</v>
      </c>
      <c r="H818" s="13">
        <f>HLOOKUP(E818,ROCs!$B$1:$I$17,MATCH(VLOOKUP(C818,HROC,2,0),ROCs!$A$2:$A$17,0)+1,0)</f>
        <v>2.5884593546846281E-2</v>
      </c>
      <c r="I818" s="24">
        <v>31.600332000000002</v>
      </c>
      <c r="J818" s="24">
        <f>VLOOKUP(B818,Summary!$A$32:$C$37,3,0)*H818*I818/12+VLOOKUP(B818,Summary!$A$32:$D$37,4,0)*I818</f>
        <v>3.401357609441122</v>
      </c>
      <c r="K818" s="6">
        <f t="shared" si="51"/>
        <v>5.6200759314950393</v>
      </c>
      <c r="L818" s="27">
        <f>2.721*J818*G818+VLOOKUP(B818,Summary!$A$32:$B$37,2,0)*I818</f>
        <v>25.58278915909553</v>
      </c>
    </row>
    <row r="819" spans="1:12">
      <c r="A819" s="5" t="s">
        <v>622</v>
      </c>
      <c r="B819" s="5" t="s">
        <v>187</v>
      </c>
      <c r="C819" s="11">
        <v>6300</v>
      </c>
      <c r="D819" s="5" t="str">
        <f t="shared" si="48"/>
        <v>Wetland Forested Mixed</v>
      </c>
      <c r="E819" s="11" t="s">
        <v>593</v>
      </c>
      <c r="F819" s="12">
        <f t="shared" si="49"/>
        <v>0.60724136328827061</v>
      </c>
      <c r="G819" s="13">
        <f t="shared" si="50"/>
        <v>3.2599314579082571E-2</v>
      </c>
      <c r="H819" s="13">
        <f>HLOOKUP(E819,ROCs!$B$1:$I$17,MATCH(VLOOKUP(C819,HROC,2,0),ROCs!$A$2:$A$17,0)+1,0)</f>
        <v>2.5884593546846281E-2</v>
      </c>
      <c r="I819" s="24">
        <v>439.659873</v>
      </c>
      <c r="J819" s="24">
        <f>VLOOKUP(B819,Summary!$A$32:$C$37,3,0)*H819*I819/12+VLOOKUP(B819,Summary!$A$32:$D$37,4,0)*I819</f>
        <v>47.323567821833869</v>
      </c>
      <c r="K819" s="6">
        <f t="shared" si="51"/>
        <v>78.192908552083111</v>
      </c>
      <c r="L819" s="27">
        <f>2.721*J819*G819+VLOOKUP(B819,Summary!$A$32:$B$37,2,0)*I819</f>
        <v>355.93695131664174</v>
      </c>
    </row>
    <row r="820" spans="1:12">
      <c r="A820" s="5" t="s">
        <v>622</v>
      </c>
      <c r="B820" s="5" t="s">
        <v>187</v>
      </c>
      <c r="C820" s="11">
        <v>6410</v>
      </c>
      <c r="D820" s="5" t="str">
        <f t="shared" si="48"/>
        <v>Freshwater Marshes</v>
      </c>
      <c r="E820" s="11" t="s">
        <v>593</v>
      </c>
      <c r="F820" s="12">
        <f t="shared" si="49"/>
        <v>0.60724136328827061</v>
      </c>
      <c r="G820" s="13">
        <f t="shared" si="50"/>
        <v>3.2599314579082571E-2</v>
      </c>
      <c r="H820" s="13">
        <f>HLOOKUP(E820,ROCs!$B$1:$I$17,MATCH(VLOOKUP(C820,HROC,2,0),ROCs!$A$2:$A$17,0)+1,0)</f>
        <v>2.5884593546846281E-2</v>
      </c>
      <c r="I820" s="24">
        <v>897.13780099999997</v>
      </c>
      <c r="J820" s="24">
        <f>VLOOKUP(B820,Summary!$A$32:$C$37,3,0)*H820*I820/12+VLOOKUP(B820,Summary!$A$32:$D$37,4,0)*I820</f>
        <v>96.56501349886527</v>
      </c>
      <c r="K820" s="6">
        <f t="shared" si="51"/>
        <v>159.55473387540627</v>
      </c>
      <c r="L820" s="27">
        <f>2.721*J820*G820+VLOOKUP(B820,Summary!$A$32:$B$37,2,0)*I820</f>
        <v>726.29892653145544</v>
      </c>
    </row>
    <row r="821" spans="1:12">
      <c r="A821" s="5" t="s">
        <v>622</v>
      </c>
      <c r="B821" s="5" t="s">
        <v>187</v>
      </c>
      <c r="C821" s="11">
        <v>6411</v>
      </c>
      <c r="D821" s="5" t="str">
        <f t="shared" si="48"/>
        <v>Sawgrass</v>
      </c>
      <c r="E821" s="11" t="s">
        <v>593</v>
      </c>
      <c r="F821" s="12">
        <f t="shared" si="49"/>
        <v>0.60724136328827061</v>
      </c>
      <c r="G821" s="13">
        <f t="shared" si="50"/>
        <v>3.2599314579082571E-2</v>
      </c>
      <c r="H821" s="13">
        <f>HLOOKUP(E821,ROCs!$B$1:$I$17,MATCH(VLOOKUP(C821,HROC,2,0),ROCs!$A$2:$A$17,0)+1,0)</f>
        <v>2.5884593546846281E-2</v>
      </c>
      <c r="I821" s="24">
        <v>11.313955999999999</v>
      </c>
      <c r="J821" s="24">
        <f>VLOOKUP(B821,Summary!$A$32:$C$37,3,0)*H821*I821/12+VLOOKUP(B821,Summary!$A$32:$D$37,4,0)*I821</f>
        <v>1.2177976590082038</v>
      </c>
      <c r="K821" s="6">
        <f t="shared" si="51"/>
        <v>2.0121716381205701</v>
      </c>
      <c r="L821" s="27">
        <f>2.721*J821*G821+VLOOKUP(B821,Summary!$A$32:$B$37,2,0)*I821</f>
        <v>9.1594781631814435</v>
      </c>
    </row>
    <row r="822" spans="1:12">
      <c r="A822" s="5" t="s">
        <v>622</v>
      </c>
      <c r="B822" s="5" t="s">
        <v>187</v>
      </c>
      <c r="C822" s="11">
        <v>6430</v>
      </c>
      <c r="D822" s="5" t="str">
        <f t="shared" si="48"/>
        <v>Wet Prairies</v>
      </c>
      <c r="E822" s="11" t="s">
        <v>593</v>
      </c>
      <c r="F822" s="12">
        <f t="shared" si="49"/>
        <v>0.60724136328827061</v>
      </c>
      <c r="G822" s="13">
        <f t="shared" si="50"/>
        <v>3.2599314579082571E-2</v>
      </c>
      <c r="H822" s="13">
        <f>HLOOKUP(E822,ROCs!$B$1:$I$17,MATCH(VLOOKUP(C822,HROC,2,0),ROCs!$A$2:$A$17,0)+1,0)</f>
        <v>2.5884593546846281E-2</v>
      </c>
      <c r="I822" s="24">
        <v>394.38158499999997</v>
      </c>
      <c r="J822" s="24">
        <f>VLOOKUP(B822,Summary!$A$32:$C$37,3,0)*H822*I822/12+VLOOKUP(B822,Summary!$A$32:$D$37,4,0)*I822</f>
        <v>42.449959233440978</v>
      </c>
      <c r="K822" s="6">
        <f t="shared" si="51"/>
        <v>70.140226807850141</v>
      </c>
      <c r="L822" s="27">
        <f>2.721*J822*G822+VLOOKUP(B822,Summary!$A$32:$B$37,2,0)*I822</f>
        <v>319.28085240638961</v>
      </c>
    </row>
    <row r="823" spans="1:12">
      <c r="A823" s="5" t="s">
        <v>622</v>
      </c>
      <c r="B823" s="5" t="s">
        <v>187</v>
      </c>
      <c r="C823" s="11">
        <v>6440</v>
      </c>
      <c r="D823" s="5" t="str">
        <f t="shared" si="48"/>
        <v>Emergent Aquatic Vegetation</v>
      </c>
      <c r="E823" s="11" t="s">
        <v>593</v>
      </c>
      <c r="F823" s="12">
        <f t="shared" si="49"/>
        <v>0.60724136328827061</v>
      </c>
      <c r="G823" s="13">
        <f t="shared" si="50"/>
        <v>3.2599314579082571E-2</v>
      </c>
      <c r="H823" s="13">
        <f>HLOOKUP(E823,ROCs!$B$1:$I$17,MATCH(VLOOKUP(C823,HROC,2,0),ROCs!$A$2:$A$17,0)+1,0)</f>
        <v>2.5884593546846281E-2</v>
      </c>
      <c r="I823" s="24">
        <v>2.785155</v>
      </c>
      <c r="J823" s="24">
        <f>VLOOKUP(B823,Summary!$A$32:$C$37,3,0)*H823*I823/12+VLOOKUP(B823,Summary!$A$32:$D$37,4,0)*I823</f>
        <v>0.29978508304036133</v>
      </c>
      <c r="K823" s="6">
        <f t="shared" si="51"/>
        <v>0.4953360167539716</v>
      </c>
      <c r="L823" s="27">
        <f>2.721*J823*G823+VLOOKUP(B823,Summary!$A$32:$B$37,2,0)*I823</f>
        <v>2.2547874857897283</v>
      </c>
    </row>
    <row r="824" spans="1:12">
      <c r="A824" s="5" t="s">
        <v>622</v>
      </c>
      <c r="B824" s="5" t="s">
        <v>187</v>
      </c>
      <c r="C824" s="11">
        <v>7400</v>
      </c>
      <c r="D824" s="5" t="str">
        <f t="shared" si="48"/>
        <v>Disturbed Land</v>
      </c>
      <c r="E824" s="11" t="s">
        <v>593</v>
      </c>
      <c r="F824" s="12">
        <f t="shared" si="49"/>
        <v>0.70945030562392009</v>
      </c>
      <c r="G824" s="13">
        <f t="shared" si="50"/>
        <v>9.7797943737247719E-2</v>
      </c>
      <c r="H824" s="13">
        <f>HLOOKUP(E824,ROCs!$B$1:$I$17,MATCH(VLOOKUP(C824,HROC,2,0),ROCs!$A$2:$A$17,0)+1,0)</f>
        <v>0.26229721460804234</v>
      </c>
      <c r="I824" s="24">
        <v>19.431408000000001</v>
      </c>
      <c r="J824" s="24">
        <f>VLOOKUP(B824,Summary!$A$32:$C$37,3,0)*H824*I824/12+VLOOKUP(B824,Summary!$A$32:$D$37,4,0)*I824</f>
        <v>21.194210774682528</v>
      </c>
      <c r="K824" s="6">
        <f t="shared" si="51"/>
        <v>40.91360716674469</v>
      </c>
      <c r="L824" s="27">
        <f>2.721*J824*G824+VLOOKUP(B824,Summary!$A$32:$B$37,2,0)*I824</f>
        <v>21.185580221166695</v>
      </c>
    </row>
    <row r="825" spans="1:12">
      <c r="A825" s="5" t="s">
        <v>622</v>
      </c>
      <c r="B825" s="5" t="s">
        <v>187</v>
      </c>
      <c r="C825" s="11">
        <v>7430</v>
      </c>
      <c r="D825" s="5" t="str">
        <f t="shared" si="48"/>
        <v>Spoil Areas</v>
      </c>
      <c r="E825" s="11" t="s">
        <v>593</v>
      </c>
      <c r="F825" s="12">
        <f t="shared" si="49"/>
        <v>0.70945030562392009</v>
      </c>
      <c r="G825" s="13">
        <f t="shared" si="50"/>
        <v>9.7797943737247719E-2</v>
      </c>
      <c r="H825" s="13">
        <f>HLOOKUP(E825,ROCs!$B$1:$I$17,MATCH(VLOOKUP(C825,HROC,2,0),ROCs!$A$2:$A$17,0)+1,0)</f>
        <v>0.26229721460804234</v>
      </c>
      <c r="I825" s="24">
        <v>133.613214</v>
      </c>
      <c r="J825" s="24">
        <f>VLOOKUP(B825,Summary!$A$32:$C$37,3,0)*H825*I825/12+VLOOKUP(B825,Summary!$A$32:$D$37,4,0)*I825</f>
        <v>145.73450466372597</v>
      </c>
      <c r="K825" s="6">
        <f t="shared" si="51"/>
        <v>281.32796912514993</v>
      </c>
      <c r="L825" s="27">
        <f>2.721*J825*G825+VLOOKUP(B825,Summary!$A$32:$B$37,2,0)*I825</f>
        <v>145.67515971075861</v>
      </c>
    </row>
    <row r="826" spans="1:12">
      <c r="A826" s="5" t="s">
        <v>622</v>
      </c>
      <c r="B826" s="5" t="s">
        <v>187</v>
      </c>
      <c r="C826" s="11">
        <v>8100</v>
      </c>
      <c r="D826" s="5" t="str">
        <f t="shared" si="48"/>
        <v>Transportation</v>
      </c>
      <c r="E826" s="11" t="s">
        <v>593</v>
      </c>
      <c r="F826" s="12">
        <f t="shared" si="49"/>
        <v>0.98601567900273634</v>
      </c>
      <c r="G826" s="13">
        <f t="shared" si="50"/>
        <v>0.14343698414796333</v>
      </c>
      <c r="H826" s="13">
        <f>HLOOKUP(E826,ROCs!$B$1:$I$17,MATCH(VLOOKUP(C826,HROC,2,0),ROCs!$A$2:$A$17,0)+1,0)</f>
        <v>0.44607782879065094</v>
      </c>
      <c r="I826" s="24">
        <v>104.24722199999999</v>
      </c>
      <c r="J826" s="24">
        <f>VLOOKUP(B826,Summary!$A$32:$C$37,3,0)*H826*I826/12+VLOOKUP(B826,Summary!$A$32:$D$37,4,0)*I826</f>
        <v>193.3723737430106</v>
      </c>
      <c r="K826" s="6">
        <f t="shared" si="51"/>
        <v>518.80815151110914</v>
      </c>
      <c r="L826" s="27">
        <f>2.721*J826*G826+VLOOKUP(B826,Summary!$A$32:$B$37,2,0)*I826</f>
        <v>158.87215942993404</v>
      </c>
    </row>
    <row r="827" spans="1:12">
      <c r="A827" s="5" t="s">
        <v>622</v>
      </c>
      <c r="B827" s="5" t="s">
        <v>187</v>
      </c>
      <c r="C827" s="11">
        <v>8115</v>
      </c>
      <c r="D827" s="5" t="e">
        <f t="shared" si="48"/>
        <v>#N/A</v>
      </c>
      <c r="E827" s="11" t="s">
        <v>593</v>
      </c>
      <c r="F827" s="12">
        <f t="shared" si="49"/>
        <v>0.96797880682585713</v>
      </c>
      <c r="G827" s="13">
        <f t="shared" si="50"/>
        <v>0.12452938169209543</v>
      </c>
      <c r="H827" s="13">
        <f>HLOOKUP(E827,ROCs!$B$1:$I$17,MATCH(VLOOKUP(C827,HROC,2,0),ROCs!$A$2:$A$17,0)+1,0)</f>
        <v>0.28818180815488864</v>
      </c>
      <c r="I827" s="24">
        <v>11.762408000000001</v>
      </c>
      <c r="J827" s="24">
        <f>VLOOKUP(B827,Summary!$A$32:$C$37,3,0)*H827*I827/12+VLOOKUP(B827,Summary!$A$32:$D$37,4,0)*I827</f>
        <v>14.095552423683904</v>
      </c>
      <c r="K827" s="6">
        <f t="shared" si="51"/>
        <v>37.125857361247135</v>
      </c>
      <c r="L827" s="27">
        <f>2.721*J827*G827+VLOOKUP(B827,Summary!$A$32:$B$37,2,0)*I827</f>
        <v>14.186429004040125</v>
      </c>
    </row>
    <row r="828" spans="1:12">
      <c r="A828" s="5" t="s">
        <v>622</v>
      </c>
      <c r="B828" s="5" t="s">
        <v>187</v>
      </c>
      <c r="C828" s="11">
        <v>8140</v>
      </c>
      <c r="D828" s="5" t="str">
        <f t="shared" si="48"/>
        <v>Roads and Highways</v>
      </c>
      <c r="E828" s="11" t="s">
        <v>593</v>
      </c>
      <c r="F828" s="12">
        <f t="shared" si="49"/>
        <v>0.98601567900273634</v>
      </c>
      <c r="G828" s="13">
        <f t="shared" si="50"/>
        <v>0.14343698414796333</v>
      </c>
      <c r="H828" s="13">
        <f>HLOOKUP(E828,ROCs!$B$1:$I$17,MATCH(VLOOKUP(C828,HROC,2,0),ROCs!$A$2:$A$17,0)+1,0)</f>
        <v>0.44607782879065094</v>
      </c>
      <c r="I828" s="24">
        <v>1.9886459999999999</v>
      </c>
      <c r="J828" s="24">
        <f>VLOOKUP(B828,Summary!$A$32:$C$37,3,0)*H828*I828/12+VLOOKUP(B828,Summary!$A$32:$D$37,4,0)*I828</f>
        <v>3.688819617222443</v>
      </c>
      <c r="K828" s="6">
        <f t="shared" si="51"/>
        <v>9.8969136584758211</v>
      </c>
      <c r="L828" s="27">
        <f>2.721*J828*G828+VLOOKUP(B828,Summary!$A$32:$B$37,2,0)*I828</f>
        <v>3.0306849266611691</v>
      </c>
    </row>
    <row r="829" spans="1:12">
      <c r="A829" s="5" t="s">
        <v>622</v>
      </c>
      <c r="B829" s="5" t="s">
        <v>187</v>
      </c>
      <c r="C829" s="11">
        <v>1600</v>
      </c>
      <c r="D829" s="5" t="str">
        <f t="shared" si="48"/>
        <v>Extractive</v>
      </c>
      <c r="E829" s="11" t="s">
        <v>2</v>
      </c>
      <c r="F829" s="12">
        <f t="shared" si="49"/>
        <v>0.70945030562392009</v>
      </c>
      <c r="G829" s="13">
        <f t="shared" si="50"/>
        <v>9.7797943737247719E-2</v>
      </c>
      <c r="H829" s="13">
        <f>HLOOKUP(E829,ROCs!$B$1:$I$17,MATCH(VLOOKUP(C829,HROC,2,0),ROCs!$A$2:$A$17,0)+1,0)</f>
        <v>0.28818180815488864</v>
      </c>
      <c r="I829" s="24">
        <v>0.87874399999999997</v>
      </c>
      <c r="J829" s="24">
        <f>VLOOKUP(B829,Summary!$A$32:$C$37,3,0)*H829*I829/12+VLOOKUP(B829,Summary!$A$32:$D$37,4,0)*I829</f>
        <v>1.0530481614817038</v>
      </c>
      <c r="K829" s="6">
        <f t="shared" si="51"/>
        <v>2.0328192101397331</v>
      </c>
      <c r="L829" s="27">
        <f>2.721*J829*G829+VLOOKUP(B829,Summary!$A$32:$B$37,2,0)*I829</f>
        <v>0.9832425871515249</v>
      </c>
    </row>
    <row r="830" spans="1:12">
      <c r="A830" s="5" t="s">
        <v>622</v>
      </c>
      <c r="B830" s="5" t="s">
        <v>187</v>
      </c>
      <c r="C830" s="11">
        <v>1630</v>
      </c>
      <c r="D830" s="5" t="str">
        <f t="shared" si="48"/>
        <v>Rock Quarries</v>
      </c>
      <c r="E830" s="11" t="s">
        <v>2</v>
      </c>
      <c r="F830" s="12">
        <f t="shared" si="49"/>
        <v>0.70945030562392009</v>
      </c>
      <c r="G830" s="13">
        <f t="shared" si="50"/>
        <v>9.7797943737247719E-2</v>
      </c>
      <c r="H830" s="13">
        <f>HLOOKUP(E830,ROCs!$B$1:$I$17,MATCH(VLOOKUP(C830,HROC,2,0),ROCs!$A$2:$A$17,0)+1,0)</f>
        <v>0.28818180815488864</v>
      </c>
      <c r="I830" s="24">
        <v>10.352192000000001</v>
      </c>
      <c r="J830" s="24">
        <f>VLOOKUP(B830,Summary!$A$32:$C$37,3,0)*H830*I830/12+VLOOKUP(B830,Summary!$A$32:$D$37,4,0)*I830</f>
        <v>12.405611592119667</v>
      </c>
      <c r="K830" s="6">
        <f t="shared" si="51"/>
        <v>23.947969789443647</v>
      </c>
      <c r="L830" s="27">
        <f>2.721*J830*G830+VLOOKUP(B830,Summary!$A$32:$B$37,2,0)*I830</f>
        <v>11.583255242447541</v>
      </c>
    </row>
    <row r="831" spans="1:12">
      <c r="A831" s="5" t="s">
        <v>622</v>
      </c>
      <c r="B831" s="5" t="s">
        <v>187</v>
      </c>
      <c r="C831" s="11">
        <v>1660</v>
      </c>
      <c r="D831" s="5" t="str">
        <f t="shared" si="48"/>
        <v>Holding Ponds</v>
      </c>
      <c r="E831" s="11" t="s">
        <v>2</v>
      </c>
      <c r="F831" s="12">
        <f t="shared" si="49"/>
        <v>0.50503242095262102</v>
      </c>
      <c r="G831" s="13">
        <f t="shared" si="50"/>
        <v>6.8458560616073402E-2</v>
      </c>
      <c r="H831" s="13">
        <f>HLOOKUP(E831,ROCs!$B$1:$I$17,MATCH(VLOOKUP(C831,HROC,2,0),ROCs!$A$2:$A$17,0)+1,0)</f>
        <v>5.2632006878587441E-2</v>
      </c>
      <c r="I831" s="24">
        <v>0.51628600000000002</v>
      </c>
      <c r="J831" s="24">
        <f>VLOOKUP(B831,Summary!$A$32:$C$37,3,0)*H831*I831/12+VLOOKUP(B831,Summary!$A$32:$D$37,4,0)*I831</f>
        <v>0.11299509152796566</v>
      </c>
      <c r="K831" s="6">
        <f t="shared" si="51"/>
        <v>0.15527708837858781</v>
      </c>
      <c r="L831" s="27">
        <f>2.721*J831*G831+VLOOKUP(B831,Summary!$A$32:$B$37,2,0)*I831</f>
        <v>0.43409034113445116</v>
      </c>
    </row>
    <row r="832" spans="1:12">
      <c r="A832" s="5" t="s">
        <v>622</v>
      </c>
      <c r="B832" s="5" t="s">
        <v>187</v>
      </c>
      <c r="C832" s="11">
        <v>3210</v>
      </c>
      <c r="D832" s="5" t="str">
        <f t="shared" si="48"/>
        <v>Palmetto Prairies</v>
      </c>
      <c r="E832" s="11" t="s">
        <v>2</v>
      </c>
      <c r="F832" s="12">
        <f t="shared" si="49"/>
        <v>0.69141343344704065</v>
      </c>
      <c r="G832" s="13">
        <f t="shared" si="50"/>
        <v>3.5859246036990831E-2</v>
      </c>
      <c r="H832" s="13">
        <f>HLOOKUP(E832,ROCs!$B$1:$I$17,MATCH(VLOOKUP(C832,HROC,2,0),ROCs!$A$2:$A$17,0)+1,0)</f>
        <v>0.26229721460804234</v>
      </c>
      <c r="I832" s="24">
        <v>12.408590999999999</v>
      </c>
      <c r="J832" s="24">
        <f>VLOOKUP(B832,Summary!$A$32:$C$37,3,0)*H832*I832/12+VLOOKUP(B832,Summary!$A$32:$D$37,4,0)*I832</f>
        <v>13.534289078322507</v>
      </c>
      <c r="K832" s="6">
        <f t="shared" si="51"/>
        <v>25.462544633349985</v>
      </c>
      <c r="L832" s="27">
        <f>2.721*J832*G832+VLOOKUP(B832,Summary!$A$32:$B$37,2,0)*I832</f>
        <v>11.247773674301461</v>
      </c>
    </row>
    <row r="833" spans="1:13">
      <c r="A833" s="5" t="s">
        <v>622</v>
      </c>
      <c r="B833" s="5" t="s">
        <v>187</v>
      </c>
      <c r="C833" s="11">
        <v>4110</v>
      </c>
      <c r="D833" s="5" t="str">
        <f t="shared" si="48"/>
        <v>Pine Flatwoods</v>
      </c>
      <c r="E833" s="11" t="s">
        <v>2</v>
      </c>
      <c r="F833" s="12">
        <f t="shared" si="49"/>
        <v>0.69141343344704065</v>
      </c>
      <c r="G833" s="13">
        <f t="shared" si="50"/>
        <v>3.5859246036990831E-2</v>
      </c>
      <c r="H833" s="13">
        <f>HLOOKUP(E833,ROCs!$B$1:$I$17,MATCH(VLOOKUP(C833,HROC,2,0),ROCs!$A$2:$A$17,0)+1,0)</f>
        <v>0.26229721460804234</v>
      </c>
      <c r="I833" s="24">
        <v>0.108602</v>
      </c>
      <c r="J833" s="24">
        <f>VLOOKUP(B833,Summary!$A$32:$C$37,3,0)*H833*I833/12+VLOOKUP(B833,Summary!$A$32:$D$37,4,0)*I833</f>
        <v>0.11845429206942037</v>
      </c>
      <c r="K833" s="6">
        <f t="shared" si="51"/>
        <v>0.22285231838740394</v>
      </c>
      <c r="L833" s="27">
        <f>2.721*J833*G833+VLOOKUP(B833,Summary!$A$32:$B$37,2,0)*I833</f>
        <v>9.8442338584331407E-2</v>
      </c>
    </row>
    <row r="834" spans="1:13">
      <c r="A834" s="5" t="s">
        <v>622</v>
      </c>
      <c r="B834" s="5" t="s">
        <v>187</v>
      </c>
      <c r="C834" s="11">
        <v>5120</v>
      </c>
      <c r="D834" s="5" t="e">
        <f t="shared" ref="D834:D897" si="52">VLOOKUP(C834,FLUCCS,2,0)</f>
        <v>#N/A</v>
      </c>
      <c r="E834" s="11" t="s">
        <v>2</v>
      </c>
      <c r="F834" s="12">
        <f t="shared" ref="F834:F897" si="53">VLOOKUP(VLOOKUP(C834,HEMC,2,0),EMCN,2,0)</f>
        <v>0.50503242095262102</v>
      </c>
      <c r="G834" s="13">
        <f t="shared" ref="G834:G897" si="54">VLOOKUP(VLOOKUP(C834,HEMC,2,0),EMCP,3,0)</f>
        <v>6.8458560616073402E-2</v>
      </c>
      <c r="H834" s="13">
        <f>HLOOKUP(E834,ROCs!$B$1:$I$17,MATCH(VLOOKUP(C834,HROC,2,0),ROCs!$A$2:$A$17,0)+1,0)</f>
        <v>5.2632006878587441E-2</v>
      </c>
      <c r="I834" s="24">
        <v>0.70647800000000005</v>
      </c>
      <c r="J834" s="24">
        <f>VLOOKUP(B834,Summary!$A$32:$C$37,3,0)*H834*I834/12+VLOOKUP(B834,Summary!$A$32:$D$37,4,0)*I834</f>
        <v>0.15462078435691481</v>
      </c>
      <c r="K834" s="6">
        <f t="shared" ref="K834:K897" si="55">2.721*J834*F834</f>
        <v>0.21247883313420846</v>
      </c>
      <c r="L834" s="27">
        <f>2.721*J834*G834+VLOOKUP(B834,Summary!$A$32:$B$37,2,0)*I834</f>
        <v>0.59400269622648061</v>
      </c>
    </row>
    <row r="835" spans="1:13">
      <c r="A835" s="5" t="s">
        <v>622</v>
      </c>
      <c r="B835" s="5" t="s">
        <v>187</v>
      </c>
      <c r="C835" s="11">
        <v>6170</v>
      </c>
      <c r="D835" s="5" t="str">
        <f t="shared" si="52"/>
        <v>Mixed Wetland Hardwoods</v>
      </c>
      <c r="E835" s="11" t="s">
        <v>2</v>
      </c>
      <c r="F835" s="12">
        <f t="shared" si="53"/>
        <v>0.60724136328827061</v>
      </c>
      <c r="G835" s="13">
        <f t="shared" si="54"/>
        <v>3.2599314579082571E-2</v>
      </c>
      <c r="H835" s="13">
        <f>HLOOKUP(E835,ROCs!$B$1:$I$17,MATCH(VLOOKUP(C835,HROC,2,0),ROCs!$A$2:$A$17,0)+1,0)</f>
        <v>2.5884593546846281E-2</v>
      </c>
      <c r="I835" s="24">
        <v>5.491854</v>
      </c>
      <c r="J835" s="24">
        <f>VLOOKUP(B835,Summary!$A$32:$C$37,3,0)*H835*I835/12+VLOOKUP(B835,Summary!$A$32:$D$37,4,0)*I835</f>
        <v>0.59112541579751954</v>
      </c>
      <c r="K835" s="6">
        <f t="shared" si="55"/>
        <v>0.97671874095135314</v>
      </c>
      <c r="L835" s="27">
        <f>2.721*J835*G835+VLOOKUP(B835,Summary!$A$32:$B$37,2,0)*I835</f>
        <v>4.4460590785734597</v>
      </c>
    </row>
    <row r="836" spans="1:13">
      <c r="A836" s="5" t="s">
        <v>622</v>
      </c>
      <c r="B836" s="5" t="s">
        <v>187</v>
      </c>
      <c r="C836" s="11">
        <v>6172</v>
      </c>
      <c r="D836" s="5" t="str">
        <f t="shared" si="52"/>
        <v>Mixed Shrubs</v>
      </c>
      <c r="E836" s="11" t="s">
        <v>2</v>
      </c>
      <c r="F836" s="12">
        <f t="shared" si="53"/>
        <v>0.60724136328827061</v>
      </c>
      <c r="G836" s="13">
        <f t="shared" si="54"/>
        <v>3.2599314579082571E-2</v>
      </c>
      <c r="H836" s="13">
        <f>HLOOKUP(E836,ROCs!$B$1:$I$17,MATCH(VLOOKUP(C836,HROC,2,0),ROCs!$A$2:$A$17,0)+1,0)</f>
        <v>2.5884593546846281E-2</v>
      </c>
      <c r="I836" s="24">
        <v>1.8840539999999999</v>
      </c>
      <c r="J836" s="24">
        <f>VLOOKUP(B836,Summary!$A$32:$C$37,3,0)*H836*I836/12+VLOOKUP(B836,Summary!$A$32:$D$37,4,0)*I836</f>
        <v>0.20279348360953875</v>
      </c>
      <c r="K836" s="6">
        <f t="shared" si="55"/>
        <v>0.33507643334370518</v>
      </c>
      <c r="L836" s="27">
        <f>2.721*J836*G836+VLOOKUP(B836,Summary!$A$32:$B$37,2,0)*I836</f>
        <v>1.5252800586509838</v>
      </c>
    </row>
    <row r="837" spans="1:13">
      <c r="A837" s="5" t="s">
        <v>622</v>
      </c>
      <c r="B837" s="5" t="s">
        <v>187</v>
      </c>
      <c r="C837" s="11">
        <v>6216</v>
      </c>
      <c r="D837" s="5" t="e">
        <f t="shared" si="52"/>
        <v>#N/A</v>
      </c>
      <c r="E837" s="11" t="s">
        <v>2</v>
      </c>
      <c r="F837" s="12">
        <f t="shared" si="53"/>
        <v>0.60724136328827061</v>
      </c>
      <c r="G837" s="13">
        <f t="shared" si="54"/>
        <v>3.2599314579082571E-2</v>
      </c>
      <c r="H837" s="13">
        <f>HLOOKUP(E837,ROCs!$B$1:$I$17,MATCH(VLOOKUP(C837,HROC,2,0),ROCs!$A$2:$A$17,0)+1,0)</f>
        <v>2.5884593546846281E-2</v>
      </c>
      <c r="I837" s="24">
        <v>0.50629199999999996</v>
      </c>
      <c r="J837" s="24">
        <f>VLOOKUP(B837,Summary!$A$32:$C$37,3,0)*H837*I837/12+VLOOKUP(B837,Summary!$A$32:$D$37,4,0)*I837</f>
        <v>5.4495634628116067E-2</v>
      </c>
      <c r="K837" s="6">
        <f t="shared" si="55"/>
        <v>9.0043341427820625E-2</v>
      </c>
      <c r="L837" s="27">
        <f>2.721*J837*G837+VLOOKUP(B837,Summary!$A$32:$B$37,2,0)*I837</f>
        <v>0.40988055090486997</v>
      </c>
    </row>
    <row r="838" spans="1:13">
      <c r="A838" s="5" t="s">
        <v>622</v>
      </c>
      <c r="B838" s="5" t="s">
        <v>187</v>
      </c>
      <c r="C838" s="11">
        <v>6410</v>
      </c>
      <c r="D838" s="5" t="str">
        <f t="shared" si="52"/>
        <v>Freshwater Marshes</v>
      </c>
      <c r="E838" s="11" t="s">
        <v>2</v>
      </c>
      <c r="F838" s="12">
        <f t="shared" si="53"/>
        <v>0.60724136328827061</v>
      </c>
      <c r="G838" s="13">
        <f t="shared" si="54"/>
        <v>3.2599314579082571E-2</v>
      </c>
      <c r="H838" s="13">
        <f>HLOOKUP(E838,ROCs!$B$1:$I$17,MATCH(VLOOKUP(C838,HROC,2,0),ROCs!$A$2:$A$17,0)+1,0)</f>
        <v>2.5884593546846281E-2</v>
      </c>
      <c r="I838" s="24">
        <v>7.1899709999999999</v>
      </c>
      <c r="J838" s="24">
        <f>VLOOKUP(B838,Summary!$A$32:$C$37,3,0)*H838*I838/12+VLOOKUP(B838,Summary!$A$32:$D$37,4,0)*I838</f>
        <v>0.77390524164464436</v>
      </c>
      <c r="K838" s="6">
        <f t="shared" si="55"/>
        <v>1.2787265325328641</v>
      </c>
      <c r="L838" s="27">
        <f>2.721*J838*G838+VLOOKUP(B838,Summary!$A$32:$B$37,2,0)*I838</f>
        <v>5.820809482413388</v>
      </c>
    </row>
    <row r="839" spans="1:13">
      <c r="A839" s="5" t="s">
        <v>622</v>
      </c>
      <c r="B839" s="5" t="s">
        <v>187</v>
      </c>
      <c r="C839" s="11">
        <v>6430</v>
      </c>
      <c r="D839" s="5" t="str">
        <f t="shared" si="52"/>
        <v>Wet Prairies</v>
      </c>
      <c r="E839" s="11" t="s">
        <v>2</v>
      </c>
      <c r="F839" s="12">
        <f t="shared" si="53"/>
        <v>0.60724136328827061</v>
      </c>
      <c r="G839" s="13">
        <f t="shared" si="54"/>
        <v>3.2599314579082571E-2</v>
      </c>
      <c r="H839" s="13">
        <f>HLOOKUP(E839,ROCs!$B$1:$I$17,MATCH(VLOOKUP(C839,HROC,2,0),ROCs!$A$2:$A$17,0)+1,0)</f>
        <v>2.5884593546846281E-2</v>
      </c>
      <c r="I839" s="24">
        <v>23.149270999999999</v>
      </c>
      <c r="J839" s="24">
        <f>VLOOKUP(B839,Summary!$A$32:$C$37,3,0)*H839*I839/12+VLOOKUP(B839,Summary!$A$32:$D$37,4,0)*I839</f>
        <v>2.4917127158304755</v>
      </c>
      <c r="K839" s="6">
        <f t="shared" si="55"/>
        <v>4.1170662630619219</v>
      </c>
      <c r="L839" s="27">
        <f>2.721*J839*G839+VLOOKUP(B839,Summary!$A$32:$B$37,2,0)*I839</f>
        <v>18.741034720134092</v>
      </c>
    </row>
    <row r="840" spans="1:13">
      <c r="A840" s="5" t="s">
        <v>622</v>
      </c>
      <c r="B840" s="5" t="s">
        <v>187</v>
      </c>
      <c r="C840" s="11">
        <v>7430</v>
      </c>
      <c r="D840" s="5" t="str">
        <f t="shared" si="52"/>
        <v>Spoil Areas</v>
      </c>
      <c r="E840" s="11" t="s">
        <v>2</v>
      </c>
      <c r="F840" s="12">
        <f t="shared" si="53"/>
        <v>0.70945030562392009</v>
      </c>
      <c r="G840" s="13">
        <f t="shared" si="54"/>
        <v>9.7797943737247719E-2</v>
      </c>
      <c r="H840" s="13">
        <f>HLOOKUP(E840,ROCs!$B$1:$I$17,MATCH(VLOOKUP(C840,HROC,2,0),ROCs!$A$2:$A$17,0)+1,0)</f>
        <v>0.26229721460804234</v>
      </c>
      <c r="I840" s="24">
        <v>4.9067E-2</v>
      </c>
      <c r="J840" s="24">
        <f>VLOOKUP(B840,Summary!$A$32:$C$37,3,0)*H840*I840/12+VLOOKUP(B840,Summary!$A$32:$D$37,4,0)*I840</f>
        <v>5.3518321476310284E-2</v>
      </c>
      <c r="K840" s="6">
        <f t="shared" si="55"/>
        <v>0.10331253210527314</v>
      </c>
      <c r="L840" s="27">
        <f>2.721*J840*G840+VLOOKUP(B840,Summary!$A$32:$B$37,2,0)*I840</f>
        <v>5.3496528131774398E-2</v>
      </c>
    </row>
    <row r="841" spans="1:13">
      <c r="A841" s="5" t="s">
        <v>622</v>
      </c>
      <c r="B841" s="5" t="s">
        <v>187</v>
      </c>
      <c r="C841" s="11">
        <v>8100</v>
      </c>
      <c r="D841" s="5" t="str">
        <f t="shared" si="52"/>
        <v>Transportation</v>
      </c>
      <c r="E841" s="11" t="s">
        <v>2</v>
      </c>
      <c r="F841" s="12">
        <f t="shared" si="53"/>
        <v>0.98601567900273634</v>
      </c>
      <c r="G841" s="13">
        <f t="shared" si="54"/>
        <v>0.14343698414796333</v>
      </c>
      <c r="H841" s="13">
        <f>HLOOKUP(E841,ROCs!$B$1:$I$17,MATCH(VLOOKUP(C841,HROC,2,0),ROCs!$A$2:$A$17,0)+1,0)</f>
        <v>0.44607782879065094</v>
      </c>
      <c r="I841" s="24">
        <v>1.0185690000000001</v>
      </c>
      <c r="J841" s="24">
        <f>VLOOKUP(B841,Summary!$A$32:$C$37,3,0)*H841*I841/12+VLOOKUP(B841,Summary!$A$32:$D$37,4,0)*I841</f>
        <v>1.88938469123949</v>
      </c>
      <c r="K841" s="6">
        <f t="shared" si="55"/>
        <v>5.0691221304345069</v>
      </c>
      <c r="L841" s="27">
        <f>2.721*J841*G841+VLOOKUP(B841,Summary!$A$32:$B$37,2,0)*I841</f>
        <v>1.552293226177178</v>
      </c>
    </row>
    <row r="842" spans="1:13">
      <c r="A842" s="5" t="s">
        <v>613</v>
      </c>
      <c r="B842" s="5" t="s">
        <v>187</v>
      </c>
      <c r="C842" s="11">
        <v>2110</v>
      </c>
      <c r="D842" s="5" t="str">
        <f t="shared" si="52"/>
        <v>Improved Pastures</v>
      </c>
      <c r="E842" s="11" t="s">
        <v>3</v>
      </c>
      <c r="F842" s="12">
        <f t="shared" si="53"/>
        <v>2.0141173930848577</v>
      </c>
      <c r="G842" s="13">
        <f t="shared" si="54"/>
        <v>0.28687396829592665</v>
      </c>
      <c r="H842" s="13">
        <f>HLOOKUP(E842,ROCs!$B$1:$I$17,MATCH(VLOOKUP(C842,HROC,2,0),ROCs!$A$2:$A$17,0)+1,0)</f>
        <v>0.31492922148662977</v>
      </c>
      <c r="I842" s="24">
        <v>9.9700000000000006E-4</v>
      </c>
      <c r="J842" s="24">
        <f>VLOOKUP(B842,Summary!$A$32:$C$37,3,0)*H842*I842/12+VLOOKUP(B842,Summary!$A$32:$D$37,4,0)*I842</f>
        <v>1.3056519373105232E-3</v>
      </c>
      <c r="K842" s="6">
        <f t="shared" si="55"/>
        <v>7.1555124076818693E-3</v>
      </c>
      <c r="L842" s="27">
        <f>2.721*J842*G842+VLOOKUP(B842,Summary!$A$32:$B$37,2,0)*I842</f>
        <v>1.8167967770573836E-3</v>
      </c>
    </row>
    <row r="843" spans="1:13">
      <c r="A843" s="5" t="s">
        <v>613</v>
      </c>
      <c r="B843" s="5" t="s">
        <v>187</v>
      </c>
      <c r="C843" s="11">
        <v>4110</v>
      </c>
      <c r="D843" s="5" t="str">
        <f t="shared" si="52"/>
        <v>Pine Flatwoods</v>
      </c>
      <c r="E843" s="11" t="s">
        <v>3</v>
      </c>
      <c r="F843" s="12">
        <f t="shared" si="53"/>
        <v>0.69141343344704065</v>
      </c>
      <c r="G843" s="13">
        <f t="shared" si="54"/>
        <v>3.5859246036990831E-2</v>
      </c>
      <c r="H843" s="13">
        <f>HLOOKUP(E843,ROCs!$B$1:$I$17,MATCH(VLOOKUP(C843,HROC,2,0),ROCs!$A$2:$A$17,0)+1,0)</f>
        <v>0.26229721460804234</v>
      </c>
      <c r="I843" s="24">
        <v>0.20054</v>
      </c>
      <c r="J843" s="24">
        <f>VLOOKUP(B843,Summary!$A$32:$C$37,3,0)*H843*I843/12+VLOOKUP(B843,Summary!$A$32:$D$37,4,0)*I843</f>
        <v>0.21873283854442424</v>
      </c>
      <c r="K843" s="6">
        <f t="shared" si="55"/>
        <v>0.41150995312618543</v>
      </c>
      <c r="L843" s="27">
        <f>2.721*J843*G843+VLOOKUP(B843,Summary!$A$32:$B$37,2,0)*I843</f>
        <v>0.18177958582440304</v>
      </c>
    </row>
    <row r="844" spans="1:13">
      <c r="A844" s="5" t="s">
        <v>613</v>
      </c>
      <c r="B844" s="5" t="s">
        <v>187</v>
      </c>
      <c r="C844" s="11">
        <v>4340</v>
      </c>
      <c r="D844" s="5" t="str">
        <f t="shared" si="52"/>
        <v>Hardwood - Coniferous Mixed</v>
      </c>
      <c r="E844" s="11" t="s">
        <v>3</v>
      </c>
      <c r="F844" s="12">
        <f t="shared" si="53"/>
        <v>0.69141343344704065</v>
      </c>
      <c r="G844" s="13">
        <f t="shared" si="54"/>
        <v>3.5859246036990831E-2</v>
      </c>
      <c r="H844" s="13">
        <f>HLOOKUP(E844,ROCs!$B$1:$I$17,MATCH(VLOOKUP(C844,HROC,2,0),ROCs!$A$2:$A$17,0)+1,0)</f>
        <v>0.26229721460804234</v>
      </c>
      <c r="I844" s="24">
        <v>0.26762000000000002</v>
      </c>
      <c r="J844" s="24">
        <f>VLOOKUP(B844,Summary!$A$32:$C$37,3,0)*H844*I844/12+VLOOKUP(B844,Summary!$A$32:$D$37,4,0)*I844</f>
        <v>0.29189828588440619</v>
      </c>
      <c r="K844" s="6">
        <f t="shared" si="55"/>
        <v>0.54915873968100992</v>
      </c>
      <c r="L844" s="27">
        <f>2.721*J844*G844+VLOOKUP(B844,Summary!$A$32:$B$37,2,0)*I844</f>
        <v>0.24258428621884287</v>
      </c>
    </row>
    <row r="845" spans="1:13">
      <c r="A845" s="5" t="s">
        <v>613</v>
      </c>
      <c r="B845" s="5" t="s">
        <v>187</v>
      </c>
      <c r="C845" s="11">
        <v>5120</v>
      </c>
      <c r="D845" s="5" t="e">
        <f t="shared" si="52"/>
        <v>#N/A</v>
      </c>
      <c r="E845" s="11" t="s">
        <v>3</v>
      </c>
      <c r="F845" s="12">
        <f t="shared" si="53"/>
        <v>0.50503242095262102</v>
      </c>
      <c r="G845" s="13">
        <f t="shared" si="54"/>
        <v>6.8458560616073402E-2</v>
      </c>
      <c r="H845" s="13">
        <f>HLOOKUP(E845,ROCs!$B$1:$I$17,MATCH(VLOOKUP(C845,HROC,2,0),ROCs!$A$2:$A$17,0)+1,0)</f>
        <v>5.2632006878587441E-2</v>
      </c>
      <c r="I845" s="24">
        <v>3.2037170000000001</v>
      </c>
      <c r="J845" s="24">
        <f>VLOOKUP(B845,Summary!$A$32:$C$37,3,0)*H845*I845/12+VLOOKUP(B845,Summary!$A$32:$D$37,4,0)*I845</f>
        <v>0.70117007946118937</v>
      </c>
      <c r="K845" s="6">
        <f t="shared" si="55"/>
        <v>0.96354316744785695</v>
      </c>
      <c r="L845" s="27">
        <f>2.721*J845*G845+VLOOKUP(B845,Summary!$A$32:$B$37,2,0)*I845</f>
        <v>2.6936670865145298</v>
      </c>
    </row>
    <row r="846" spans="1:13">
      <c r="A846" s="5" t="s">
        <v>613</v>
      </c>
      <c r="B846" s="5" t="s">
        <v>187</v>
      </c>
      <c r="C846" s="11">
        <v>5300</v>
      </c>
      <c r="D846" s="5" t="str">
        <f t="shared" si="52"/>
        <v>Reservoirs</v>
      </c>
      <c r="E846" s="11" t="s">
        <v>3</v>
      </c>
      <c r="F846" s="12">
        <f t="shared" si="53"/>
        <v>0.50503242095262102</v>
      </c>
      <c r="G846" s="13">
        <f t="shared" si="54"/>
        <v>6.8458560616073402E-2</v>
      </c>
      <c r="H846" s="13">
        <f>HLOOKUP(E846,ROCs!$B$1:$I$17,MATCH(VLOOKUP(C846,HROC,2,0),ROCs!$A$2:$A$17,0)+1,0)</f>
        <v>5.2632006878587441E-2</v>
      </c>
      <c r="I846" s="24">
        <v>2.1139060000000001</v>
      </c>
      <c r="J846" s="24">
        <f>VLOOKUP(B846,Summary!$A$32:$C$37,3,0)*H846*I846/12+VLOOKUP(B846,Summary!$A$32:$D$37,4,0)*I846</f>
        <v>0.46265248709342455</v>
      </c>
      <c r="K846" s="6">
        <f t="shared" si="55"/>
        <v>0.63577390978261472</v>
      </c>
      <c r="L846" s="27">
        <f>2.721*J846*G846+VLOOKUP(B846,Summary!$A$32:$B$37,2,0)*I846</f>
        <v>1.7773601776266701</v>
      </c>
    </row>
    <row r="847" spans="1:13">
      <c r="A847" s="5" t="s">
        <v>613</v>
      </c>
      <c r="B847" s="5" t="s">
        <v>187</v>
      </c>
      <c r="C847" s="11">
        <v>6440</v>
      </c>
      <c r="D847" s="5" t="str">
        <f t="shared" si="52"/>
        <v>Emergent Aquatic Vegetation</v>
      </c>
      <c r="E847" s="11" t="s">
        <v>3</v>
      </c>
      <c r="F847" s="12">
        <f t="shared" si="53"/>
        <v>0.60724136328827061</v>
      </c>
      <c r="G847" s="13">
        <f t="shared" si="54"/>
        <v>3.2599314579082571E-2</v>
      </c>
      <c r="H847" s="13">
        <f>HLOOKUP(E847,ROCs!$B$1:$I$17,MATCH(VLOOKUP(C847,HROC,2,0),ROCs!$A$2:$A$17,0)+1,0)</f>
        <v>2.5884593546846281E-2</v>
      </c>
      <c r="I847" s="24">
        <v>1.6025389999999999</v>
      </c>
      <c r="J847" s="24">
        <f>VLOOKUP(B847,Summary!$A$32:$C$37,3,0)*H847*I847/12+VLOOKUP(B847,Summary!$A$32:$D$37,4,0)*I847</f>
        <v>0.17249211881938978</v>
      </c>
      <c r="K847" s="6">
        <f t="shared" si="55"/>
        <v>0.28500937468575099</v>
      </c>
      <c r="L847" s="27">
        <f>2.721*J847*G847+VLOOKUP(B847,Summary!$A$32:$B$37,2,0)*I847</f>
        <v>1.2973729945694175</v>
      </c>
    </row>
    <row r="848" spans="1:13">
      <c r="A848" s="5" t="s">
        <v>613</v>
      </c>
      <c r="B848" s="5" t="s">
        <v>187</v>
      </c>
      <c r="C848" s="11">
        <v>7430</v>
      </c>
      <c r="D848" s="5" t="str">
        <f t="shared" si="52"/>
        <v>Spoil Areas</v>
      </c>
      <c r="E848" s="11" t="s">
        <v>3</v>
      </c>
      <c r="F848" s="12">
        <f t="shared" si="53"/>
        <v>0.70945030562392009</v>
      </c>
      <c r="G848" s="13">
        <f t="shared" si="54"/>
        <v>9.7797943737247719E-2</v>
      </c>
      <c r="H848" s="13">
        <f>HLOOKUP(E848,ROCs!$B$1:$I$17,MATCH(VLOOKUP(C848,HROC,2,0),ROCs!$A$2:$A$17,0)+1,0)</f>
        <v>0.26229721460804234</v>
      </c>
      <c r="I848" s="24">
        <v>2.2214999999999999E-2</v>
      </c>
      <c r="J848" s="24">
        <f>VLOOKUP(B848,Summary!$A$32:$C$37,3,0)*H848*I848/12+VLOOKUP(B848,Summary!$A$32:$D$37,4,0)*I848</f>
        <v>2.4230328155302603E-2</v>
      </c>
      <c r="K848" s="6">
        <f t="shared" si="55"/>
        <v>4.6774571518915828E-2</v>
      </c>
      <c r="L848" s="27">
        <f>2.721*J848*G848+VLOOKUP(B848,Summary!$A$32:$B$37,2,0)*I848</f>
        <v>2.4220461255984024E-2</v>
      </c>
      <c r="M848" s="34"/>
    </row>
    <row r="849" spans="1:12">
      <c r="A849" s="5" t="s">
        <v>613</v>
      </c>
      <c r="B849" s="5" t="s">
        <v>187</v>
      </c>
      <c r="C849" s="11">
        <v>8140</v>
      </c>
      <c r="D849" s="5" t="str">
        <f t="shared" si="52"/>
        <v>Roads and Highways</v>
      </c>
      <c r="E849" s="11" t="s">
        <v>3</v>
      </c>
      <c r="F849" s="12">
        <f t="shared" si="53"/>
        <v>0.98601567900273634</v>
      </c>
      <c r="G849" s="13">
        <f t="shared" si="54"/>
        <v>0.14343698414796333</v>
      </c>
      <c r="H849" s="13">
        <f>HLOOKUP(E849,ROCs!$B$1:$I$17,MATCH(VLOOKUP(C849,HROC,2,0),ROCs!$A$2:$A$17,0)+1,0)</f>
        <v>0.44607782879065094</v>
      </c>
      <c r="I849" s="24">
        <v>6.0835E-2</v>
      </c>
      <c r="J849" s="24">
        <f>VLOOKUP(B849,Summary!$A$32:$C$37,3,0)*H849*I849/12+VLOOKUP(B849,Summary!$A$32:$D$37,4,0)*I849</f>
        <v>0.11284529343770953</v>
      </c>
      <c r="K849" s="6">
        <f t="shared" si="55"/>
        <v>0.30275812910562089</v>
      </c>
      <c r="L849" s="27">
        <f>2.721*J849*G849+VLOOKUP(B849,Summary!$A$32:$B$37,2,0)*I849</f>
        <v>9.271218583570541E-2</v>
      </c>
    </row>
    <row r="850" spans="1:12">
      <c r="A850" s="5" t="s">
        <v>613</v>
      </c>
      <c r="B850" s="5" t="s">
        <v>187</v>
      </c>
      <c r="C850" s="11">
        <v>1210</v>
      </c>
      <c r="D850" s="5" t="str">
        <f t="shared" si="52"/>
        <v>Fixed Single Family Units</v>
      </c>
      <c r="E850" s="11" t="s">
        <v>4</v>
      </c>
      <c r="F850" s="12">
        <f t="shared" si="53"/>
        <v>1.2445441802046733</v>
      </c>
      <c r="G850" s="13">
        <f t="shared" si="54"/>
        <v>0.21319951734720002</v>
      </c>
      <c r="H850" s="13">
        <f>HLOOKUP(E850,ROCs!$B$1:$I$17,MATCH(VLOOKUP(C850,HROC,2,0),ROCs!$A$2:$A$17,0)+1,0)</f>
        <v>0.28818180815488864</v>
      </c>
      <c r="I850" s="24">
        <v>1.023366</v>
      </c>
      <c r="J850" s="24">
        <f>VLOOKUP(B850,Summary!$A$32:$C$37,3,0)*H850*I850/12+VLOOKUP(B850,Summary!$A$32:$D$37,4,0)*I850</f>
        <v>1.2263568056486138</v>
      </c>
      <c r="K850" s="6">
        <f t="shared" si="55"/>
        <v>4.1529404681076265</v>
      </c>
      <c r="L850" s="27">
        <f>2.721*J850*G850+VLOOKUP(B850,Summary!$A$32:$B$37,2,0)*I850</f>
        <v>1.5301482215406097</v>
      </c>
    </row>
    <row r="851" spans="1:12">
      <c r="A851" s="5" t="s">
        <v>613</v>
      </c>
      <c r="B851" s="5" t="s">
        <v>187</v>
      </c>
      <c r="C851" s="11">
        <v>2110</v>
      </c>
      <c r="D851" s="5" t="str">
        <f t="shared" si="52"/>
        <v>Improved Pastures</v>
      </c>
      <c r="E851" s="11" t="s">
        <v>4</v>
      </c>
      <c r="F851" s="12">
        <f t="shared" si="53"/>
        <v>2.0141173930848577</v>
      </c>
      <c r="G851" s="13">
        <f t="shared" si="54"/>
        <v>0.28687396829592665</v>
      </c>
      <c r="H851" s="13">
        <f>HLOOKUP(E851,ROCs!$B$1:$I$17,MATCH(VLOOKUP(C851,HROC,2,0),ROCs!$A$2:$A$17,0)+1,0)</f>
        <v>0.31492922148662977</v>
      </c>
      <c r="I851" s="24">
        <v>1.888517</v>
      </c>
      <c r="J851" s="24">
        <f>VLOOKUP(B851,Summary!$A$32:$C$37,3,0)*H851*I851/12+VLOOKUP(B851,Summary!$A$32:$D$37,4,0)*I851</f>
        <v>2.473165375821321</v>
      </c>
      <c r="K851" s="6">
        <f t="shared" si="55"/>
        <v>13.55396873181358</v>
      </c>
      <c r="L851" s="27">
        <f>2.721*J851*G851+VLOOKUP(B851,Summary!$A$32:$B$37,2,0)*I851</f>
        <v>3.4413757261966684</v>
      </c>
    </row>
    <row r="852" spans="1:12">
      <c r="A852" s="5" t="s">
        <v>613</v>
      </c>
      <c r="B852" s="5" t="s">
        <v>187</v>
      </c>
      <c r="C852" s="11">
        <v>2130</v>
      </c>
      <c r="D852" s="5" t="str">
        <f t="shared" si="52"/>
        <v>Woodland Pastures</v>
      </c>
      <c r="E852" s="11" t="s">
        <v>4</v>
      </c>
      <c r="F852" s="12">
        <f t="shared" si="53"/>
        <v>1.022089423356495</v>
      </c>
      <c r="G852" s="13">
        <f t="shared" si="54"/>
        <v>0.19559588747449544</v>
      </c>
      <c r="H852" s="13">
        <f>HLOOKUP(E852,ROCs!$B$1:$I$17,MATCH(VLOOKUP(C852,HROC,2,0),ROCs!$A$2:$A$17,0)+1,0)</f>
        <v>0.26229721460804234</v>
      </c>
      <c r="I852" s="24">
        <v>1.6420250000000001</v>
      </c>
      <c r="J852" s="24">
        <f>VLOOKUP(B852,Summary!$A$32:$C$37,3,0)*H852*I852/12+VLOOKUP(B852,Summary!$A$32:$D$37,4,0)*I852</f>
        <v>1.7909882777047386</v>
      </c>
      <c r="K852" s="6">
        <f t="shared" si="55"/>
        <v>4.9809270288891385</v>
      </c>
      <c r="L852" s="27">
        <f>2.721*J852*G852+VLOOKUP(B852,Summary!$A$32:$B$37,2,0)*I852</f>
        <v>2.2668556399801596</v>
      </c>
    </row>
    <row r="853" spans="1:12">
      <c r="A853" s="5" t="s">
        <v>613</v>
      </c>
      <c r="B853" s="5" t="s">
        <v>187</v>
      </c>
      <c r="C853" s="11">
        <v>2520</v>
      </c>
      <c r="D853" s="5" t="str">
        <f t="shared" si="52"/>
        <v>Dairies</v>
      </c>
      <c r="E853" s="11" t="s">
        <v>4</v>
      </c>
      <c r="F853" s="12">
        <f t="shared" si="53"/>
        <v>2.0141173930848577</v>
      </c>
      <c r="G853" s="13">
        <f t="shared" si="54"/>
        <v>0.28687396829592665</v>
      </c>
      <c r="H853" s="13">
        <f>HLOOKUP(E853,ROCs!$B$1:$I$17,MATCH(VLOOKUP(C853,HROC,2,0),ROCs!$A$2:$A$17,0)+1,0)</f>
        <v>0.31492922148662977</v>
      </c>
      <c r="I853" s="24">
        <v>12.293177999999999</v>
      </c>
      <c r="J853" s="24">
        <f>VLOOKUP(B853,Summary!$A$32:$C$37,3,0)*H853*I853/12+VLOOKUP(B853,Summary!$A$32:$D$37,4,0)*I853</f>
        <v>16.098908396592879</v>
      </c>
      <c r="K853" s="6">
        <f t="shared" si="55"/>
        <v>88.228673730031872</v>
      </c>
      <c r="L853" s="27">
        <f>2.721*J853*G853+VLOOKUP(B853,Summary!$A$32:$B$37,2,0)*I853</f>
        <v>22.401410401396923</v>
      </c>
    </row>
    <row r="854" spans="1:12">
      <c r="A854" s="5" t="s">
        <v>613</v>
      </c>
      <c r="B854" s="5" t="s">
        <v>187</v>
      </c>
      <c r="C854" s="11">
        <v>7430</v>
      </c>
      <c r="D854" s="5" t="str">
        <f t="shared" si="52"/>
        <v>Spoil Areas</v>
      </c>
      <c r="E854" s="11" t="s">
        <v>4</v>
      </c>
      <c r="F854" s="12">
        <f t="shared" si="53"/>
        <v>0.70945030562392009</v>
      </c>
      <c r="G854" s="13">
        <f t="shared" si="54"/>
        <v>9.7797943737247719E-2</v>
      </c>
      <c r="H854" s="13">
        <f>HLOOKUP(E854,ROCs!$B$1:$I$17,MATCH(VLOOKUP(C854,HROC,2,0),ROCs!$A$2:$A$17,0)+1,0)</f>
        <v>0.26229721460804234</v>
      </c>
      <c r="I854" s="24">
        <v>0.34911999999999999</v>
      </c>
      <c r="J854" s="24">
        <f>VLOOKUP(B854,Summary!$A$32:$C$37,3,0)*H854*I854/12+VLOOKUP(B854,Summary!$A$32:$D$37,4,0)*I854</f>
        <v>0.38079190482013253</v>
      </c>
      <c r="K854" s="6">
        <f t="shared" si="55"/>
        <v>0.73508613138347467</v>
      </c>
      <c r="L854" s="27">
        <f>2.721*J854*G854+VLOOKUP(B854,Summary!$A$32:$B$37,2,0)*I854</f>
        <v>0.38063684148949545</v>
      </c>
    </row>
    <row r="855" spans="1:12">
      <c r="A855" s="5" t="s">
        <v>613</v>
      </c>
      <c r="B855" s="5" t="s">
        <v>187</v>
      </c>
      <c r="C855" s="11">
        <v>8140</v>
      </c>
      <c r="D855" s="5" t="str">
        <f t="shared" si="52"/>
        <v>Roads and Highways</v>
      </c>
      <c r="E855" s="11" t="s">
        <v>4</v>
      </c>
      <c r="F855" s="12">
        <f t="shared" si="53"/>
        <v>0.98601567900273634</v>
      </c>
      <c r="G855" s="13">
        <f t="shared" si="54"/>
        <v>0.14343698414796333</v>
      </c>
      <c r="H855" s="13">
        <f>HLOOKUP(E855,ROCs!$B$1:$I$17,MATCH(VLOOKUP(C855,HROC,2,0),ROCs!$A$2:$A$17,0)+1,0)</f>
        <v>0.44607782879065094</v>
      </c>
      <c r="I855" s="24">
        <v>0.97905600000000004</v>
      </c>
      <c r="J855" s="24">
        <f>VLOOKUP(B855,Summary!$A$32:$C$37,3,0)*H855*I855/12+VLOOKUP(B855,Summary!$A$32:$D$37,4,0)*I855</f>
        <v>1.8160904349790441</v>
      </c>
      <c r="K855" s="6">
        <f t="shared" si="55"/>
        <v>4.8724774036267409</v>
      </c>
      <c r="L855" s="27">
        <f>2.721*J855*G855+VLOOKUP(B855,Summary!$A$32:$B$37,2,0)*I855</f>
        <v>1.4920756442107734</v>
      </c>
    </row>
    <row r="856" spans="1:12">
      <c r="A856" s="5" t="s">
        <v>613</v>
      </c>
      <c r="B856" s="5" t="s">
        <v>187</v>
      </c>
      <c r="C856" s="11">
        <v>8360</v>
      </c>
      <c r="D856" s="5" t="e">
        <f t="shared" si="52"/>
        <v>#N/A</v>
      </c>
      <c r="E856" s="11" t="s">
        <v>4</v>
      </c>
      <c r="F856" s="12">
        <f t="shared" si="53"/>
        <v>1.4429497741503459</v>
      </c>
      <c r="G856" s="13">
        <f t="shared" si="54"/>
        <v>0.22493527059566973</v>
      </c>
      <c r="H856" s="13">
        <f>HLOOKUP(E856,ROCs!$B$1:$I$17,MATCH(VLOOKUP(C856,HROC,2,0),ROCs!$A$2:$A$17,0)+1,0)</f>
        <v>0.43140989244743805</v>
      </c>
      <c r="I856" s="24">
        <v>1.663E-3</v>
      </c>
      <c r="J856" s="24">
        <f>VLOOKUP(B856,Summary!$A$32:$C$37,3,0)*H856*I856/12+VLOOKUP(B856,Summary!$A$32:$D$37,4,0)*I856</f>
        <v>2.9833324243242055E-3</v>
      </c>
      <c r="K856" s="6">
        <f t="shared" si="55"/>
        <v>1.171335766511962E-2</v>
      </c>
      <c r="L856" s="27">
        <f>2.721*J856*G856+VLOOKUP(B856,Summary!$A$32:$B$37,2,0)*I856</f>
        <v>3.1563880719779626E-3</v>
      </c>
    </row>
    <row r="857" spans="1:12">
      <c r="A857" s="5" t="s">
        <v>613</v>
      </c>
      <c r="B857" s="5" t="s">
        <v>187</v>
      </c>
      <c r="C857" s="11">
        <v>1400</v>
      </c>
      <c r="D857" s="5" t="str">
        <f t="shared" si="52"/>
        <v>Commercial and Services</v>
      </c>
      <c r="E857" s="11" t="s">
        <v>591</v>
      </c>
      <c r="F857" s="12">
        <f t="shared" si="53"/>
        <v>0.70945030562392009</v>
      </c>
      <c r="G857" s="13">
        <f t="shared" si="54"/>
        <v>0.1167055461931156</v>
      </c>
      <c r="H857" s="13">
        <f>HLOOKUP(E857,ROCs!$B$1:$I$17,MATCH(VLOOKUP(C857,HROC,2,0),ROCs!$A$2:$A$17,0)+1,0)</f>
        <v>0.43140989244743805</v>
      </c>
      <c r="I857" s="24">
        <v>0.44185799999999997</v>
      </c>
      <c r="J857" s="24">
        <f>VLOOKUP(B857,Summary!$A$32:$C$37,3,0)*H857*I857/12+VLOOKUP(B857,Summary!$A$32:$D$37,4,0)*I857</f>
        <v>0.79266945180219162</v>
      </c>
      <c r="K857" s="6">
        <f t="shared" si="55"/>
        <v>1.5301804303491231</v>
      </c>
      <c r="L857" s="27">
        <f>2.721*J857*G857+VLOOKUP(B857,Summary!$A$32:$B$37,2,0)*I857</f>
        <v>0.60521455455334605</v>
      </c>
    </row>
    <row r="858" spans="1:12">
      <c r="A858" s="5" t="s">
        <v>613</v>
      </c>
      <c r="B858" s="5" t="s">
        <v>187</v>
      </c>
      <c r="C858" s="11">
        <v>1820</v>
      </c>
      <c r="D858" s="5" t="str">
        <f t="shared" si="52"/>
        <v>Golf Courses</v>
      </c>
      <c r="E858" s="11" t="s">
        <v>591</v>
      </c>
      <c r="F858" s="12">
        <f t="shared" si="53"/>
        <v>2.0141173930848577</v>
      </c>
      <c r="G858" s="13">
        <f t="shared" si="54"/>
        <v>0.28687396829592665</v>
      </c>
      <c r="H858" s="13">
        <f>HLOOKUP(E858,ROCs!$B$1:$I$17,MATCH(VLOOKUP(C858,HROC,2,0),ROCs!$A$2:$A$17,0)+1,0)</f>
        <v>0.28904462793978353</v>
      </c>
      <c r="I858" s="24">
        <v>1.875729</v>
      </c>
      <c r="J858" s="24">
        <f>VLOOKUP(B858,Summary!$A$32:$C$37,3,0)*H858*I858/12+VLOOKUP(B858,Summary!$A$32:$D$37,4,0)*I858</f>
        <v>2.2545210505792519</v>
      </c>
      <c r="K858" s="6">
        <f t="shared" si="55"/>
        <v>12.355707436110569</v>
      </c>
      <c r="L858" s="27">
        <f>2.721*J858*G858+VLOOKUP(B858,Summary!$A$32:$B$37,2,0)*I858</f>
        <v>3.2604747200696398</v>
      </c>
    </row>
    <row r="859" spans="1:12">
      <c r="A859" s="5" t="s">
        <v>613</v>
      </c>
      <c r="B859" s="5" t="s">
        <v>187</v>
      </c>
      <c r="C859" s="11">
        <v>2110</v>
      </c>
      <c r="D859" s="5" t="str">
        <f t="shared" si="52"/>
        <v>Improved Pastures</v>
      </c>
      <c r="E859" s="11" t="s">
        <v>591</v>
      </c>
      <c r="F859" s="12">
        <f t="shared" si="53"/>
        <v>2.0141173930848577</v>
      </c>
      <c r="G859" s="13">
        <f t="shared" si="54"/>
        <v>0.28687396829592665</v>
      </c>
      <c r="H859" s="13">
        <f>HLOOKUP(E859,ROCs!$B$1:$I$17,MATCH(VLOOKUP(C859,HROC,2,0),ROCs!$A$2:$A$17,0)+1,0)</f>
        <v>0.31492922148662977</v>
      </c>
      <c r="I859" s="24">
        <v>44.151398999999998</v>
      </c>
      <c r="J859" s="24">
        <f>VLOOKUP(B859,Summary!$A$32:$C$37,3,0)*H859*I859/12+VLOOKUP(B859,Summary!$A$32:$D$37,4,0)*I859</f>
        <v>57.819819096609713</v>
      </c>
      <c r="K859" s="6">
        <f t="shared" si="55"/>
        <v>316.87651289971194</v>
      </c>
      <c r="L859" s="27">
        <f>2.721*J859*G859+VLOOKUP(B859,Summary!$A$32:$B$37,2,0)*I859</f>
        <v>80.455485863364672</v>
      </c>
    </row>
    <row r="860" spans="1:12">
      <c r="A860" s="5" t="s">
        <v>613</v>
      </c>
      <c r="B860" s="5" t="s">
        <v>187</v>
      </c>
      <c r="C860" s="11">
        <v>2120</v>
      </c>
      <c r="D860" s="5" t="str">
        <f t="shared" si="52"/>
        <v>Unimproved Pastures</v>
      </c>
      <c r="E860" s="11" t="s">
        <v>591</v>
      </c>
      <c r="F860" s="12">
        <f t="shared" si="53"/>
        <v>1.022089423356495</v>
      </c>
      <c r="G860" s="13">
        <f t="shared" si="54"/>
        <v>0.19559588747449544</v>
      </c>
      <c r="H860" s="13">
        <f>HLOOKUP(E860,ROCs!$B$1:$I$17,MATCH(VLOOKUP(C860,HROC,2,0),ROCs!$A$2:$A$17,0)+1,0)</f>
        <v>0.26229721460804234</v>
      </c>
      <c r="I860" s="24">
        <v>9.9278510000000004</v>
      </c>
      <c r="J860" s="24">
        <f>VLOOKUP(B860,Summary!$A$32:$C$37,3,0)*H860*I860/12+VLOOKUP(B860,Summary!$A$32:$D$37,4,0)*I860</f>
        <v>10.828498204229085</v>
      </c>
      <c r="K860" s="6">
        <f t="shared" si="55"/>
        <v>30.115193973711765</v>
      </c>
      <c r="L860" s="27">
        <f>2.721*J860*G860+VLOOKUP(B860,Summary!$A$32:$B$37,2,0)*I860</f>
        <v>13.70564092034693</v>
      </c>
    </row>
    <row r="861" spans="1:12">
      <c r="A861" s="5" t="s">
        <v>613</v>
      </c>
      <c r="B861" s="5" t="s">
        <v>187</v>
      </c>
      <c r="C861" s="11">
        <v>2130</v>
      </c>
      <c r="D861" s="5" t="str">
        <f t="shared" si="52"/>
        <v>Woodland Pastures</v>
      </c>
      <c r="E861" s="11" t="s">
        <v>591</v>
      </c>
      <c r="F861" s="12">
        <f t="shared" si="53"/>
        <v>1.022089423356495</v>
      </c>
      <c r="G861" s="13">
        <f t="shared" si="54"/>
        <v>0.19559588747449544</v>
      </c>
      <c r="H861" s="13">
        <f>HLOOKUP(E861,ROCs!$B$1:$I$17,MATCH(VLOOKUP(C861,HROC,2,0),ROCs!$A$2:$A$17,0)+1,0)</f>
        <v>0.26229721460804234</v>
      </c>
      <c r="I861" s="24">
        <v>21.539947000000002</v>
      </c>
      <c r="J861" s="24">
        <f>VLOOKUP(B861,Summary!$A$32:$C$37,3,0)*H861*I861/12+VLOOKUP(B861,Summary!$A$32:$D$37,4,0)*I861</f>
        <v>23.494034852929371</v>
      </c>
      <c r="K861" s="6">
        <f t="shared" si="55"/>
        <v>65.339385340137653</v>
      </c>
      <c r="L861" s="27">
        <f>2.721*J861*G861+VLOOKUP(B861,Summary!$A$32:$B$37,2,0)*I861</f>
        <v>29.736423222437974</v>
      </c>
    </row>
    <row r="862" spans="1:12">
      <c r="A862" s="5" t="s">
        <v>613</v>
      </c>
      <c r="B862" s="5" t="s">
        <v>187</v>
      </c>
      <c r="C862" s="11">
        <v>2210</v>
      </c>
      <c r="D862" s="5" t="str">
        <f t="shared" si="52"/>
        <v>Citrus Groves</v>
      </c>
      <c r="E862" s="11" t="s">
        <v>591</v>
      </c>
      <c r="F862" s="12">
        <f t="shared" si="53"/>
        <v>1.3467531225403229</v>
      </c>
      <c r="G862" s="13">
        <f t="shared" si="54"/>
        <v>0.27383424246429361</v>
      </c>
      <c r="H862" s="13">
        <f>HLOOKUP(E862,ROCs!$B$1:$I$17,MATCH(VLOOKUP(C862,HROC,2,0),ROCs!$A$2:$A$17,0)+1,0)</f>
        <v>0.31492922148662977</v>
      </c>
      <c r="I862" s="24">
        <v>6.5730789999999999</v>
      </c>
      <c r="J862" s="24">
        <f>VLOOKUP(B862,Summary!$A$32:$C$37,3,0)*H862*I862/12+VLOOKUP(B862,Summary!$A$32:$D$37,4,0)*I862</f>
        <v>8.6079772622318114</v>
      </c>
      <c r="K862" s="6">
        <f t="shared" si="55"/>
        <v>31.544063918390343</v>
      </c>
      <c r="L862" s="27">
        <f>2.721*J862*G862+VLOOKUP(B862,Summary!$A$32:$B$37,2,0)*I862</f>
        <v>11.672461939425983</v>
      </c>
    </row>
    <row r="863" spans="1:12">
      <c r="A863" s="5" t="s">
        <v>613</v>
      </c>
      <c r="B863" s="5" t="s">
        <v>187</v>
      </c>
      <c r="C863" s="11">
        <v>2520</v>
      </c>
      <c r="D863" s="5" t="str">
        <f t="shared" si="52"/>
        <v>Dairies</v>
      </c>
      <c r="E863" s="11" t="s">
        <v>591</v>
      </c>
      <c r="F863" s="12">
        <f t="shared" si="53"/>
        <v>2.0141173930848577</v>
      </c>
      <c r="G863" s="13">
        <f t="shared" si="54"/>
        <v>0.28687396829592665</v>
      </c>
      <c r="H863" s="13">
        <f>HLOOKUP(E863,ROCs!$B$1:$I$17,MATCH(VLOOKUP(C863,HROC,2,0),ROCs!$A$2:$A$17,0)+1,0)</f>
        <v>0.31492922148662977</v>
      </c>
      <c r="I863" s="24">
        <v>3.4647600000000001</v>
      </c>
      <c r="J863" s="24">
        <f>VLOOKUP(B863,Summary!$A$32:$C$37,3,0)*H863*I863/12+VLOOKUP(B863,Summary!$A$32:$D$37,4,0)*I863</f>
        <v>4.5373827545797472</v>
      </c>
      <c r="K863" s="6">
        <f t="shared" si="55"/>
        <v>24.866733369749078</v>
      </c>
      <c r="L863" s="27">
        <f>2.721*J863*G863+VLOOKUP(B863,Summary!$A$32:$B$37,2,0)*I863</f>
        <v>6.3137059190344438</v>
      </c>
    </row>
    <row r="864" spans="1:12">
      <c r="A864" s="5" t="s">
        <v>613</v>
      </c>
      <c r="B864" s="5" t="s">
        <v>187</v>
      </c>
      <c r="C864" s="11">
        <v>3200</v>
      </c>
      <c r="D864" s="5" t="str">
        <f t="shared" si="52"/>
        <v>Shrub and Brushland</v>
      </c>
      <c r="E864" s="11" t="s">
        <v>591</v>
      </c>
      <c r="F864" s="12">
        <f t="shared" si="53"/>
        <v>0.69141343344704065</v>
      </c>
      <c r="G864" s="13">
        <f t="shared" si="54"/>
        <v>3.5859246036990831E-2</v>
      </c>
      <c r="H864" s="13">
        <f>HLOOKUP(E864,ROCs!$B$1:$I$17,MATCH(VLOOKUP(C864,HROC,2,0),ROCs!$A$2:$A$17,0)+1,0)</f>
        <v>0.26229721460804234</v>
      </c>
      <c r="I864" s="24">
        <v>27.652280999999999</v>
      </c>
      <c r="J864" s="24">
        <f>VLOOKUP(B864,Summary!$A$32:$C$37,3,0)*H864*I864/12+VLOOKUP(B864,Summary!$A$32:$D$37,4,0)*I864</f>
        <v>30.160875213713222</v>
      </c>
      <c r="K864" s="6">
        <f t="shared" si="55"/>
        <v>56.742738895692156</v>
      </c>
      <c r="L864" s="27">
        <f>2.721*J864*G864+VLOOKUP(B864,Summary!$A$32:$B$37,2,0)*I864</f>
        <v>25.065424290814846</v>
      </c>
    </row>
    <row r="865" spans="1:12">
      <c r="A865" s="5" t="s">
        <v>613</v>
      </c>
      <c r="B865" s="5" t="s">
        <v>187</v>
      </c>
      <c r="C865" s="11">
        <v>3220</v>
      </c>
      <c r="D865" s="5" t="str">
        <f t="shared" si="52"/>
        <v>Coastal Scrub</v>
      </c>
      <c r="E865" s="11" t="s">
        <v>591</v>
      </c>
      <c r="F865" s="12">
        <f t="shared" si="53"/>
        <v>0.69141343344704065</v>
      </c>
      <c r="G865" s="13">
        <f t="shared" si="54"/>
        <v>3.5859246036990831E-2</v>
      </c>
      <c r="H865" s="13">
        <f>HLOOKUP(E865,ROCs!$B$1:$I$17,MATCH(VLOOKUP(C865,HROC,2,0),ROCs!$A$2:$A$17,0)+1,0)</f>
        <v>0.26229721460804234</v>
      </c>
      <c r="I865" s="24">
        <v>5.5485170000000004</v>
      </c>
      <c r="J865" s="24">
        <f>VLOOKUP(B865,Summary!$A$32:$C$37,3,0)*H865*I865/12+VLOOKUP(B865,Summary!$A$32:$D$37,4,0)*I865</f>
        <v>6.0518743049865025</v>
      </c>
      <c r="K865" s="6">
        <f t="shared" si="55"/>
        <v>11.385608709433743</v>
      </c>
      <c r="L865" s="27">
        <f>2.721*J865*G865+VLOOKUP(B865,Summary!$A$32:$B$37,2,0)*I865</f>
        <v>5.0294560795834213</v>
      </c>
    </row>
    <row r="866" spans="1:12">
      <c r="A866" s="5" t="s">
        <v>613</v>
      </c>
      <c r="B866" s="5" t="s">
        <v>187</v>
      </c>
      <c r="C866" s="11">
        <v>3300</v>
      </c>
      <c r="D866" s="5" t="str">
        <f t="shared" si="52"/>
        <v>Mixed Rangeland</v>
      </c>
      <c r="E866" s="11" t="s">
        <v>591</v>
      </c>
      <c r="F866" s="12">
        <f t="shared" si="53"/>
        <v>0.69141343344704065</v>
      </c>
      <c r="G866" s="13">
        <f t="shared" si="54"/>
        <v>3.5859246036990831E-2</v>
      </c>
      <c r="H866" s="13">
        <f>HLOOKUP(E866,ROCs!$B$1:$I$17,MATCH(VLOOKUP(C866,HROC,2,0),ROCs!$A$2:$A$17,0)+1,0)</f>
        <v>0.26229721460804234</v>
      </c>
      <c r="I866" s="24">
        <v>0.32050400000000001</v>
      </c>
      <c r="J866" s="24">
        <f>VLOOKUP(B866,Summary!$A$32:$C$37,3,0)*H866*I866/12+VLOOKUP(B866,Summary!$A$32:$D$37,4,0)*I866</f>
        <v>0.34957988274081053</v>
      </c>
      <c r="K866" s="6">
        <f t="shared" si="55"/>
        <v>0.6576772016393484</v>
      </c>
      <c r="L866" s="27">
        <f>2.721*J866*G866+VLOOKUP(B866,Summary!$A$32:$B$37,2,0)*I866</f>
        <v>0.29052101513445938</v>
      </c>
    </row>
    <row r="867" spans="1:12">
      <c r="A867" s="5" t="s">
        <v>613</v>
      </c>
      <c r="B867" s="5" t="s">
        <v>187</v>
      </c>
      <c r="C867" s="11">
        <v>4110</v>
      </c>
      <c r="D867" s="5" t="str">
        <f t="shared" si="52"/>
        <v>Pine Flatwoods</v>
      </c>
      <c r="E867" s="11" t="s">
        <v>591</v>
      </c>
      <c r="F867" s="12">
        <f t="shared" si="53"/>
        <v>0.69141343344704065</v>
      </c>
      <c r="G867" s="13">
        <f t="shared" si="54"/>
        <v>3.5859246036990831E-2</v>
      </c>
      <c r="H867" s="13">
        <f>HLOOKUP(E867,ROCs!$B$1:$I$17,MATCH(VLOOKUP(C867,HROC,2,0),ROCs!$A$2:$A$17,0)+1,0)</f>
        <v>0.26229721460804234</v>
      </c>
      <c r="I867" s="24">
        <v>93.137681999999998</v>
      </c>
      <c r="J867" s="24">
        <f>VLOOKUP(B867,Summary!$A$32:$C$37,3,0)*H867*I867/12+VLOOKUP(B867,Summary!$A$32:$D$37,4,0)*I867</f>
        <v>101.58706272717626</v>
      </c>
      <c r="K867" s="6">
        <f t="shared" si="55"/>
        <v>191.11939340830537</v>
      </c>
      <c r="L867" s="27">
        <f>2.721*J867*G867+VLOOKUP(B867,Summary!$A$32:$B$37,2,0)*I867</f>
        <v>84.424699604093732</v>
      </c>
    </row>
    <row r="868" spans="1:12">
      <c r="A868" s="5" t="s">
        <v>613</v>
      </c>
      <c r="B868" s="5" t="s">
        <v>187</v>
      </c>
      <c r="C868" s="11">
        <v>4340</v>
      </c>
      <c r="D868" s="5" t="str">
        <f t="shared" si="52"/>
        <v>Hardwood - Coniferous Mixed</v>
      </c>
      <c r="E868" s="11" t="s">
        <v>591</v>
      </c>
      <c r="F868" s="12">
        <f t="shared" si="53"/>
        <v>0.69141343344704065</v>
      </c>
      <c r="G868" s="13">
        <f t="shared" si="54"/>
        <v>3.5859246036990831E-2</v>
      </c>
      <c r="H868" s="13">
        <f>HLOOKUP(E868,ROCs!$B$1:$I$17,MATCH(VLOOKUP(C868,HROC,2,0),ROCs!$A$2:$A$17,0)+1,0)</f>
        <v>0.26229721460804234</v>
      </c>
      <c r="I868" s="24">
        <v>13.541012</v>
      </c>
      <c r="J868" s="24">
        <f>VLOOKUP(B868,Summary!$A$32:$C$37,3,0)*H868*I868/12+VLOOKUP(B868,Summary!$A$32:$D$37,4,0)*I868</f>
        <v>14.769442462970536</v>
      </c>
      <c r="K868" s="6">
        <f t="shared" si="55"/>
        <v>27.786283102628477</v>
      </c>
      <c r="L868" s="27">
        <f>2.721*J868*G868+VLOOKUP(B868,Summary!$A$32:$B$37,2,0)*I868</f>
        <v>12.274257270386315</v>
      </c>
    </row>
    <row r="869" spans="1:12">
      <c r="A869" s="5" t="s">
        <v>613</v>
      </c>
      <c r="B869" s="5" t="s">
        <v>187</v>
      </c>
      <c r="C869" s="11">
        <v>5120</v>
      </c>
      <c r="D869" s="5" t="e">
        <f t="shared" si="52"/>
        <v>#N/A</v>
      </c>
      <c r="E869" s="11" t="s">
        <v>591</v>
      </c>
      <c r="F869" s="12">
        <f t="shared" si="53"/>
        <v>0.50503242095262102</v>
      </c>
      <c r="G869" s="13">
        <f t="shared" si="54"/>
        <v>6.8458560616073402E-2</v>
      </c>
      <c r="H869" s="13">
        <f>HLOOKUP(E869,ROCs!$B$1:$I$17,MATCH(VLOOKUP(C869,HROC,2,0),ROCs!$A$2:$A$17,0)+1,0)</f>
        <v>5.2632006878587441E-2</v>
      </c>
      <c r="I869" s="24">
        <v>5.1568999999999997E-2</v>
      </c>
      <c r="J869" s="24">
        <f>VLOOKUP(B869,Summary!$A$32:$C$37,3,0)*H869*I869/12+VLOOKUP(B869,Summary!$A$32:$D$37,4,0)*I869</f>
        <v>1.12864650116518E-2</v>
      </c>
      <c r="K869" s="6">
        <f t="shared" si="55"/>
        <v>1.5509783667570677E-2</v>
      </c>
      <c r="L869" s="27">
        <f>2.721*J869*G869+VLOOKUP(B869,Summary!$A$32:$B$37,2,0)*I869</f>
        <v>4.335892277141451E-2</v>
      </c>
    </row>
    <row r="870" spans="1:12">
      <c r="A870" s="5" t="s">
        <v>613</v>
      </c>
      <c r="B870" s="5" t="s">
        <v>187</v>
      </c>
      <c r="C870" s="11">
        <v>5300</v>
      </c>
      <c r="D870" s="5" t="str">
        <f t="shared" si="52"/>
        <v>Reservoirs</v>
      </c>
      <c r="E870" s="11" t="s">
        <v>591</v>
      </c>
      <c r="F870" s="12">
        <f t="shared" si="53"/>
        <v>0.50503242095262102</v>
      </c>
      <c r="G870" s="13">
        <f t="shared" si="54"/>
        <v>6.8458560616073402E-2</v>
      </c>
      <c r="H870" s="13">
        <f>HLOOKUP(E870,ROCs!$B$1:$I$17,MATCH(VLOOKUP(C870,HROC,2,0),ROCs!$A$2:$A$17,0)+1,0)</f>
        <v>5.2632006878587441E-2</v>
      </c>
      <c r="I870" s="24">
        <v>1.1693800000000001</v>
      </c>
      <c r="J870" s="24">
        <f>VLOOKUP(B870,Summary!$A$32:$C$37,3,0)*H870*I870/12+VLOOKUP(B870,Summary!$A$32:$D$37,4,0)*I870</f>
        <v>0.25593217738031343</v>
      </c>
      <c r="K870" s="6">
        <f t="shared" si="55"/>
        <v>0.35170026227353252</v>
      </c>
      <c r="L870" s="27">
        <f>2.721*J870*G870+VLOOKUP(B870,Summary!$A$32:$B$37,2,0)*I870</f>
        <v>0.98320807288170597</v>
      </c>
    </row>
    <row r="871" spans="1:12">
      <c r="A871" s="5" t="s">
        <v>613</v>
      </c>
      <c r="B871" s="5" t="s">
        <v>187</v>
      </c>
      <c r="C871" s="11">
        <v>6170</v>
      </c>
      <c r="D871" s="5" t="str">
        <f t="shared" si="52"/>
        <v>Mixed Wetland Hardwoods</v>
      </c>
      <c r="E871" s="11" t="s">
        <v>591</v>
      </c>
      <c r="F871" s="12">
        <f t="shared" si="53"/>
        <v>0.60724136328827061</v>
      </c>
      <c r="G871" s="13">
        <f t="shared" si="54"/>
        <v>3.2599314579082571E-2</v>
      </c>
      <c r="H871" s="13">
        <f>HLOOKUP(E871,ROCs!$B$1:$I$17,MATCH(VLOOKUP(C871,HROC,2,0),ROCs!$A$2:$A$17,0)+1,0)</f>
        <v>2.5884593546846281E-2</v>
      </c>
      <c r="I871" s="24">
        <v>9.6413930000000008</v>
      </c>
      <c r="J871" s="24">
        <f>VLOOKUP(B871,Summary!$A$32:$C$37,3,0)*H871*I871/12+VLOOKUP(B871,Summary!$A$32:$D$37,4,0)*I871</f>
        <v>1.0377683831347837</v>
      </c>
      <c r="K871" s="6">
        <f t="shared" si="55"/>
        <v>1.7147085905738189</v>
      </c>
      <c r="L871" s="27">
        <f>2.721*J871*G871+VLOOKUP(B871,Summary!$A$32:$B$37,2,0)*I871</f>
        <v>7.8054155987658458</v>
      </c>
    </row>
    <row r="872" spans="1:12">
      <c r="A872" s="5" t="s">
        <v>613</v>
      </c>
      <c r="B872" s="5" t="s">
        <v>187</v>
      </c>
      <c r="C872" s="11">
        <v>6172</v>
      </c>
      <c r="D872" s="5" t="str">
        <f t="shared" si="52"/>
        <v>Mixed Shrubs</v>
      </c>
      <c r="E872" s="11" t="s">
        <v>591</v>
      </c>
      <c r="F872" s="12">
        <f t="shared" si="53"/>
        <v>0.60724136328827061</v>
      </c>
      <c r="G872" s="13">
        <f t="shared" si="54"/>
        <v>3.2599314579082571E-2</v>
      </c>
      <c r="H872" s="13">
        <f>HLOOKUP(E872,ROCs!$B$1:$I$17,MATCH(VLOOKUP(C872,HROC,2,0),ROCs!$A$2:$A$17,0)+1,0)</f>
        <v>2.5884593546846281E-2</v>
      </c>
      <c r="I872" s="24">
        <v>9.7443000000000002E-2</v>
      </c>
      <c r="J872" s="24">
        <f>VLOOKUP(B872,Summary!$A$32:$C$37,3,0)*H872*I872/12+VLOOKUP(B872,Summary!$A$32:$D$37,4,0)*I872</f>
        <v>1.0488449600364047E-2</v>
      </c>
      <c r="K872" s="6">
        <f t="shared" si="55"/>
        <v>1.7330104601200741E-2</v>
      </c>
      <c r="L872" s="27">
        <f>2.721*J872*G872+VLOOKUP(B872,Summary!$A$32:$B$37,2,0)*I872</f>
        <v>7.8887263717031378E-2</v>
      </c>
    </row>
    <row r="873" spans="1:12">
      <c r="A873" s="5" t="s">
        <v>613</v>
      </c>
      <c r="B873" s="5" t="s">
        <v>187</v>
      </c>
      <c r="C873" s="11">
        <v>6410</v>
      </c>
      <c r="D873" s="5" t="str">
        <f t="shared" si="52"/>
        <v>Freshwater Marshes</v>
      </c>
      <c r="E873" s="11" t="s">
        <v>591</v>
      </c>
      <c r="F873" s="12">
        <f t="shared" si="53"/>
        <v>0.60724136328827061</v>
      </c>
      <c r="G873" s="13">
        <f t="shared" si="54"/>
        <v>3.2599314579082571E-2</v>
      </c>
      <c r="H873" s="13">
        <f>HLOOKUP(E873,ROCs!$B$1:$I$17,MATCH(VLOOKUP(C873,HROC,2,0),ROCs!$A$2:$A$17,0)+1,0)</f>
        <v>2.5884593546846281E-2</v>
      </c>
      <c r="I873" s="24">
        <v>6.0773000000000001E-2</v>
      </c>
      <c r="J873" s="24">
        <f>VLOOKUP(B873,Summary!$A$32:$C$37,3,0)*H873*I873/12+VLOOKUP(B873,Summary!$A$32:$D$37,4,0)*I873</f>
        <v>6.541409311730184E-3</v>
      </c>
      <c r="K873" s="6">
        <f t="shared" si="55"/>
        <v>1.0808395132834303E-2</v>
      </c>
      <c r="L873" s="27">
        <f>2.721*J873*G873+VLOOKUP(B873,Summary!$A$32:$B$37,2,0)*I873</f>
        <v>4.9200206047383059E-2</v>
      </c>
    </row>
    <row r="874" spans="1:12">
      <c r="A874" s="5" t="s">
        <v>613</v>
      </c>
      <c r="B874" s="5" t="s">
        <v>187</v>
      </c>
      <c r="C874" s="11">
        <v>6430</v>
      </c>
      <c r="D874" s="5" t="str">
        <f t="shared" si="52"/>
        <v>Wet Prairies</v>
      </c>
      <c r="E874" s="11" t="s">
        <v>591</v>
      </c>
      <c r="F874" s="12">
        <f t="shared" si="53"/>
        <v>0.60724136328827061</v>
      </c>
      <c r="G874" s="13">
        <f t="shared" si="54"/>
        <v>3.2599314579082571E-2</v>
      </c>
      <c r="H874" s="13">
        <f>HLOOKUP(E874,ROCs!$B$1:$I$17,MATCH(VLOOKUP(C874,HROC,2,0),ROCs!$A$2:$A$17,0)+1,0)</f>
        <v>2.5884593546846281E-2</v>
      </c>
      <c r="I874" s="24">
        <v>10.645799999999999</v>
      </c>
      <c r="J874" s="24">
        <f>VLOOKUP(B874,Summary!$A$32:$C$37,3,0)*H874*I874/12+VLOOKUP(B874,Summary!$A$32:$D$37,4,0)*I874</f>
        <v>1.1458795065377252</v>
      </c>
      <c r="K874" s="6">
        <f t="shared" si="55"/>
        <v>1.8933410051359547</v>
      </c>
      <c r="L874" s="27">
        <f>2.721*J874*G874+VLOOKUP(B874,Summary!$A$32:$B$37,2,0)*I874</f>
        <v>8.6185568186403589</v>
      </c>
    </row>
    <row r="875" spans="1:12">
      <c r="A875" s="5" t="s">
        <v>613</v>
      </c>
      <c r="B875" s="5" t="s">
        <v>187</v>
      </c>
      <c r="C875" s="11">
        <v>6440</v>
      </c>
      <c r="D875" s="5" t="str">
        <f t="shared" si="52"/>
        <v>Emergent Aquatic Vegetation</v>
      </c>
      <c r="E875" s="11" t="s">
        <v>591</v>
      </c>
      <c r="F875" s="12">
        <f t="shared" si="53"/>
        <v>0.60724136328827061</v>
      </c>
      <c r="G875" s="13">
        <f t="shared" si="54"/>
        <v>3.2599314579082571E-2</v>
      </c>
      <c r="H875" s="13">
        <f>HLOOKUP(E875,ROCs!$B$1:$I$17,MATCH(VLOOKUP(C875,HROC,2,0),ROCs!$A$2:$A$17,0)+1,0)</f>
        <v>2.5884593546846281E-2</v>
      </c>
      <c r="I875" s="24">
        <v>0.139463</v>
      </c>
      <c r="J875" s="24">
        <f>VLOOKUP(B875,Summary!$A$32:$C$37,3,0)*H875*I875/12+VLOOKUP(B875,Summary!$A$32:$D$37,4,0)*I875</f>
        <v>1.5011346598684062E-2</v>
      </c>
      <c r="K875" s="6">
        <f t="shared" si="55"/>
        <v>2.4803304270160597E-2</v>
      </c>
      <c r="L875" s="27">
        <f>2.721*J875*G875+VLOOKUP(B875,Summary!$A$32:$B$37,2,0)*I875</f>
        <v>0.11290553923594662</v>
      </c>
    </row>
    <row r="876" spans="1:12">
      <c r="A876" s="5" t="s">
        <v>613</v>
      </c>
      <c r="B876" s="5" t="s">
        <v>187</v>
      </c>
      <c r="C876" s="11">
        <v>7430</v>
      </c>
      <c r="D876" s="5" t="str">
        <f t="shared" si="52"/>
        <v>Spoil Areas</v>
      </c>
      <c r="E876" s="11" t="s">
        <v>591</v>
      </c>
      <c r="F876" s="12">
        <f t="shared" si="53"/>
        <v>0.70945030562392009</v>
      </c>
      <c r="G876" s="13">
        <f t="shared" si="54"/>
        <v>9.7797943737247719E-2</v>
      </c>
      <c r="H876" s="13">
        <f>HLOOKUP(E876,ROCs!$B$1:$I$17,MATCH(VLOOKUP(C876,HROC,2,0),ROCs!$A$2:$A$17,0)+1,0)</f>
        <v>0.26229721460804234</v>
      </c>
      <c r="I876" s="24">
        <v>0.39213500000000001</v>
      </c>
      <c r="J876" s="24">
        <f>VLOOKUP(B876,Summary!$A$32:$C$37,3,0)*H876*I876/12+VLOOKUP(B876,Summary!$A$32:$D$37,4,0)*I876</f>
        <v>0.42770919339093344</v>
      </c>
      <c r="K876" s="6">
        <f t="shared" si="55"/>
        <v>0.82565593529462333</v>
      </c>
      <c r="L876" s="27">
        <f>2.721*J876*G876+VLOOKUP(B876,Summary!$A$32:$B$37,2,0)*I876</f>
        <v>0.42753502474072902</v>
      </c>
    </row>
    <row r="877" spans="1:12">
      <c r="A877" s="5" t="s">
        <v>613</v>
      </c>
      <c r="B877" s="5" t="s">
        <v>187</v>
      </c>
      <c r="C877" s="11">
        <v>8140</v>
      </c>
      <c r="D877" s="5" t="str">
        <f t="shared" si="52"/>
        <v>Roads and Highways</v>
      </c>
      <c r="E877" s="11" t="s">
        <v>591</v>
      </c>
      <c r="F877" s="12">
        <f t="shared" si="53"/>
        <v>0.98601567900273634</v>
      </c>
      <c r="G877" s="13">
        <f t="shared" si="54"/>
        <v>0.14343698414796333</v>
      </c>
      <c r="H877" s="13">
        <f>HLOOKUP(E877,ROCs!$B$1:$I$17,MATCH(VLOOKUP(C877,HROC,2,0),ROCs!$A$2:$A$17,0)+1,0)</f>
        <v>0.44607782879065094</v>
      </c>
      <c r="I877" s="24">
        <v>153.25224299999999</v>
      </c>
      <c r="J877" s="24">
        <f>VLOOKUP(B877,Summary!$A$32:$C$37,3,0)*H877*I877/12+VLOOKUP(B877,Summary!$A$32:$D$37,4,0)*I877</f>
        <v>284.27376232961564</v>
      </c>
      <c r="K877" s="6">
        <f t="shared" si="55"/>
        <v>762.69191044497393</v>
      </c>
      <c r="L877" s="27">
        <f>2.721*J877*G877+VLOOKUP(B877,Summary!$A$32:$B$37,2,0)*I877</f>
        <v>233.55552614045669</v>
      </c>
    </row>
    <row r="878" spans="1:12">
      <c r="A878" s="5" t="s">
        <v>613</v>
      </c>
      <c r="B878" s="5" t="s">
        <v>187</v>
      </c>
      <c r="C878" s="11">
        <v>2110</v>
      </c>
      <c r="D878" s="5" t="str">
        <f t="shared" si="52"/>
        <v>Improved Pastures</v>
      </c>
      <c r="E878" s="11" t="s">
        <v>592</v>
      </c>
      <c r="F878" s="12">
        <f t="shared" si="53"/>
        <v>2.0141173930848577</v>
      </c>
      <c r="G878" s="13">
        <f t="shared" si="54"/>
        <v>0.28687396829592665</v>
      </c>
      <c r="H878" s="13">
        <f>HLOOKUP(E878,ROCs!$B$1:$I$17,MATCH(VLOOKUP(C878,HROC,2,0),ROCs!$A$2:$A$17,0)+1,0)</f>
        <v>0.31492922148662977</v>
      </c>
      <c r="I878" s="24">
        <v>16.935272999999999</v>
      </c>
      <c r="J878" s="24">
        <f>VLOOKUP(B878,Summary!$A$32:$C$37,3,0)*H878*I878/12+VLOOKUP(B878,Summary!$A$32:$D$37,4,0)*I878</f>
        <v>22.17810632029347</v>
      </c>
      <c r="K878" s="6">
        <f t="shared" si="55"/>
        <v>121.54519165394153</v>
      </c>
      <c r="L878" s="27">
        <f>2.721*J878*G878+VLOOKUP(B878,Summary!$A$32:$B$37,2,0)*I878</f>
        <v>30.860530997980863</v>
      </c>
    </row>
    <row r="879" spans="1:12">
      <c r="A879" s="5" t="s">
        <v>613</v>
      </c>
      <c r="B879" s="5" t="s">
        <v>187</v>
      </c>
      <c r="C879" s="11">
        <v>6410</v>
      </c>
      <c r="D879" s="5" t="str">
        <f t="shared" si="52"/>
        <v>Freshwater Marshes</v>
      </c>
      <c r="E879" s="11" t="s">
        <v>592</v>
      </c>
      <c r="F879" s="12">
        <f t="shared" si="53"/>
        <v>0.60724136328827061</v>
      </c>
      <c r="G879" s="13">
        <f t="shared" si="54"/>
        <v>3.2599314579082571E-2</v>
      </c>
      <c r="H879" s="13">
        <f>HLOOKUP(E879,ROCs!$B$1:$I$17,MATCH(VLOOKUP(C879,HROC,2,0),ROCs!$A$2:$A$17,0)+1,0)</f>
        <v>2.5884593546846281E-2</v>
      </c>
      <c r="I879" s="24">
        <v>0.41696699999999998</v>
      </c>
      <c r="J879" s="24">
        <f>VLOOKUP(B879,Summary!$A$32:$C$37,3,0)*H879*I879/12+VLOOKUP(B879,Summary!$A$32:$D$37,4,0)*I879</f>
        <v>4.4880980311720657E-2</v>
      </c>
      <c r="K879" s="6">
        <f t="shared" si="55"/>
        <v>7.4157012050623139E-2</v>
      </c>
      <c r="L879" s="27">
        <f>2.721*J879*G879+VLOOKUP(B879,Summary!$A$32:$B$37,2,0)*I879</f>
        <v>0.33756540429070758</v>
      </c>
    </row>
    <row r="880" spans="1:12">
      <c r="A880" s="5" t="s">
        <v>613</v>
      </c>
      <c r="B880" s="5" t="s">
        <v>187</v>
      </c>
      <c r="C880" s="11">
        <v>1110</v>
      </c>
      <c r="D880" s="5" t="str">
        <f t="shared" si="52"/>
        <v>Fixed Single Family Units</v>
      </c>
      <c r="E880" s="11" t="s">
        <v>593</v>
      </c>
      <c r="F880" s="12">
        <f t="shared" si="53"/>
        <v>0.96797880682585713</v>
      </c>
      <c r="G880" s="13">
        <f t="shared" si="54"/>
        <v>0.12452938169209543</v>
      </c>
      <c r="H880" s="13">
        <f>HLOOKUP(E880,ROCs!$B$1:$I$17,MATCH(VLOOKUP(C880,HROC,2,0),ROCs!$A$2:$A$17,0)+1,0)</f>
        <v>0.28818180815488864</v>
      </c>
      <c r="I880" s="24">
        <v>2.8299999999999999E-4</v>
      </c>
      <c r="J880" s="24">
        <f>VLOOKUP(B880,Summary!$A$32:$C$37,3,0)*H880*I880/12+VLOOKUP(B880,Summary!$A$32:$D$37,4,0)*I880</f>
        <v>3.391347533517409E-4</v>
      </c>
      <c r="K880" s="6">
        <f t="shared" si="55"/>
        <v>8.9323696586897329E-4</v>
      </c>
      <c r="L880" s="27">
        <f>2.721*J880*G880+VLOOKUP(B880,Summary!$A$32:$B$37,2,0)*I880</f>
        <v>3.4132121655220212E-4</v>
      </c>
    </row>
    <row r="881" spans="1:12">
      <c r="A881" s="5" t="s">
        <v>613</v>
      </c>
      <c r="B881" s="5" t="s">
        <v>187</v>
      </c>
      <c r="C881" s="11">
        <v>1820</v>
      </c>
      <c r="D881" s="5" t="str">
        <f t="shared" si="52"/>
        <v>Golf Courses</v>
      </c>
      <c r="E881" s="11" t="s">
        <v>593</v>
      </c>
      <c r="F881" s="12">
        <f t="shared" si="53"/>
        <v>2.0141173930848577</v>
      </c>
      <c r="G881" s="13">
        <f t="shared" si="54"/>
        <v>0.28687396829592665</v>
      </c>
      <c r="H881" s="13">
        <f>HLOOKUP(E881,ROCs!$B$1:$I$17,MATCH(VLOOKUP(C881,HROC,2,0),ROCs!$A$2:$A$17,0)+1,0)</f>
        <v>0.28904462793978353</v>
      </c>
      <c r="I881" s="24">
        <v>9.2324000000000003E-2</v>
      </c>
      <c r="J881" s="24">
        <f>VLOOKUP(B881,Summary!$A$32:$C$37,3,0)*H881*I881/12+VLOOKUP(B881,Summary!$A$32:$D$37,4,0)*I881</f>
        <v>0.11096826965605312</v>
      </c>
      <c r="K881" s="6">
        <f t="shared" si="55"/>
        <v>0.60815199494781602</v>
      </c>
      <c r="L881" s="27">
        <f>2.721*J881*G881+VLOOKUP(B881,Summary!$A$32:$B$37,2,0)*I881</f>
        <v>0.1604816410343442</v>
      </c>
    </row>
    <row r="882" spans="1:12">
      <c r="A882" s="5" t="s">
        <v>613</v>
      </c>
      <c r="B882" s="5" t="s">
        <v>187</v>
      </c>
      <c r="C882" s="11">
        <v>2110</v>
      </c>
      <c r="D882" s="5" t="str">
        <f t="shared" si="52"/>
        <v>Improved Pastures</v>
      </c>
      <c r="E882" s="11" t="s">
        <v>593</v>
      </c>
      <c r="F882" s="12">
        <f t="shared" si="53"/>
        <v>2.0141173930848577</v>
      </c>
      <c r="G882" s="13">
        <f t="shared" si="54"/>
        <v>0.28687396829592665</v>
      </c>
      <c r="H882" s="13">
        <f>HLOOKUP(E882,ROCs!$B$1:$I$17,MATCH(VLOOKUP(C882,HROC,2,0),ROCs!$A$2:$A$17,0)+1,0)</f>
        <v>0.31492922148662977</v>
      </c>
      <c r="I882" s="24">
        <v>12.929382</v>
      </c>
      <c r="J882" s="24">
        <f>VLOOKUP(B882,Summary!$A$32:$C$37,3,0)*H882*I882/12+VLOOKUP(B882,Summary!$A$32:$D$37,4,0)*I882</f>
        <v>16.932068863117156</v>
      </c>
      <c r="K882" s="6">
        <f t="shared" si="55"/>
        <v>92.794737537270422</v>
      </c>
      <c r="L882" s="27">
        <f>2.721*J882*G882+VLOOKUP(B882,Summary!$A$32:$B$37,2,0)*I882</f>
        <v>23.560741772260528</v>
      </c>
    </row>
    <row r="883" spans="1:12">
      <c r="A883" s="5" t="s">
        <v>613</v>
      </c>
      <c r="B883" s="5" t="s">
        <v>187</v>
      </c>
      <c r="C883" s="11">
        <v>2120</v>
      </c>
      <c r="D883" s="5" t="str">
        <f t="shared" si="52"/>
        <v>Unimproved Pastures</v>
      </c>
      <c r="E883" s="11" t="s">
        <v>593</v>
      </c>
      <c r="F883" s="12">
        <f t="shared" si="53"/>
        <v>1.022089423356495</v>
      </c>
      <c r="G883" s="13">
        <f t="shared" si="54"/>
        <v>0.19559588747449544</v>
      </c>
      <c r="H883" s="13">
        <f>HLOOKUP(E883,ROCs!$B$1:$I$17,MATCH(VLOOKUP(C883,HROC,2,0),ROCs!$A$2:$A$17,0)+1,0)</f>
        <v>0.26229721460804234</v>
      </c>
      <c r="I883" s="24">
        <v>2.055847</v>
      </c>
      <c r="J883" s="24">
        <f>VLOOKUP(B883,Summary!$A$32:$C$37,3,0)*H883*I883/12+VLOOKUP(B883,Summary!$A$32:$D$37,4,0)*I883</f>
        <v>2.242351899486581</v>
      </c>
      <c r="K883" s="6">
        <f t="shared" si="55"/>
        <v>6.2362167991112489</v>
      </c>
      <c r="L883" s="27">
        <f>2.721*J883*G883+VLOOKUP(B883,Summary!$A$32:$B$37,2,0)*I883</f>
        <v>2.8381470238798379</v>
      </c>
    </row>
    <row r="884" spans="1:12">
      <c r="A884" s="5" t="s">
        <v>613</v>
      </c>
      <c r="B884" s="5" t="s">
        <v>187</v>
      </c>
      <c r="C884" s="11">
        <v>2130</v>
      </c>
      <c r="D884" s="5" t="str">
        <f t="shared" si="52"/>
        <v>Woodland Pastures</v>
      </c>
      <c r="E884" s="11" t="s">
        <v>593</v>
      </c>
      <c r="F884" s="12">
        <f t="shared" si="53"/>
        <v>1.022089423356495</v>
      </c>
      <c r="G884" s="13">
        <f t="shared" si="54"/>
        <v>0.19559588747449544</v>
      </c>
      <c r="H884" s="13">
        <f>HLOOKUP(E884,ROCs!$B$1:$I$17,MATCH(VLOOKUP(C884,HROC,2,0),ROCs!$A$2:$A$17,0)+1,0)</f>
        <v>0.26229721460804234</v>
      </c>
      <c r="I884" s="24">
        <v>45.188861000000003</v>
      </c>
      <c r="J884" s="24">
        <f>VLOOKUP(B884,Summary!$A$32:$C$37,3,0)*H884*I884/12+VLOOKUP(B884,Summary!$A$32:$D$37,4,0)*I884</f>
        <v>49.288360611944903</v>
      </c>
      <c r="K884" s="6">
        <f t="shared" si="55"/>
        <v>137.07612195893137</v>
      </c>
      <c r="L884" s="27">
        <f>2.721*J884*G884+VLOOKUP(B884,Summary!$A$32:$B$37,2,0)*I884</f>
        <v>62.384326926891774</v>
      </c>
    </row>
    <row r="885" spans="1:12">
      <c r="A885" s="5" t="s">
        <v>613</v>
      </c>
      <c r="B885" s="5" t="s">
        <v>187</v>
      </c>
      <c r="C885" s="11">
        <v>2210</v>
      </c>
      <c r="D885" s="5" t="str">
        <f t="shared" si="52"/>
        <v>Citrus Groves</v>
      </c>
      <c r="E885" s="11" t="s">
        <v>593</v>
      </c>
      <c r="F885" s="12">
        <f t="shared" si="53"/>
        <v>1.3467531225403229</v>
      </c>
      <c r="G885" s="13">
        <f t="shared" si="54"/>
        <v>0.27383424246429361</v>
      </c>
      <c r="H885" s="13">
        <f>HLOOKUP(E885,ROCs!$B$1:$I$17,MATCH(VLOOKUP(C885,HROC,2,0),ROCs!$A$2:$A$17,0)+1,0)</f>
        <v>0.31492922148662977</v>
      </c>
      <c r="I885" s="24">
        <v>23.575499000000001</v>
      </c>
      <c r="J885" s="24">
        <f>VLOOKUP(B885,Summary!$A$32:$C$37,3,0)*H885*I885/12+VLOOKUP(B885,Summary!$A$32:$D$37,4,0)*I885</f>
        <v>30.874017996401506</v>
      </c>
      <c r="K885" s="6">
        <f t="shared" si="55"/>
        <v>113.13830966643602</v>
      </c>
      <c r="L885" s="27">
        <f>2.721*J885*G885+VLOOKUP(B885,Summary!$A$32:$B$37,2,0)*I885</f>
        <v>41.865328985164382</v>
      </c>
    </row>
    <row r="886" spans="1:12">
      <c r="A886" s="5" t="s">
        <v>613</v>
      </c>
      <c r="B886" s="5" t="s">
        <v>187</v>
      </c>
      <c r="C886" s="11">
        <v>2520</v>
      </c>
      <c r="D886" s="5" t="str">
        <f t="shared" si="52"/>
        <v>Dairies</v>
      </c>
      <c r="E886" s="11" t="s">
        <v>593</v>
      </c>
      <c r="F886" s="12">
        <f t="shared" si="53"/>
        <v>2.0141173930848577</v>
      </c>
      <c r="G886" s="13">
        <f t="shared" si="54"/>
        <v>0.28687396829592665</v>
      </c>
      <c r="H886" s="13">
        <f>HLOOKUP(E886,ROCs!$B$1:$I$17,MATCH(VLOOKUP(C886,HROC,2,0),ROCs!$A$2:$A$17,0)+1,0)</f>
        <v>0.31492922148662977</v>
      </c>
      <c r="I886" s="24">
        <v>0.85542899999999999</v>
      </c>
      <c r="J886" s="24">
        <f>VLOOKUP(B886,Summary!$A$32:$C$37,3,0)*H886*I886/12+VLOOKUP(B886,Summary!$A$32:$D$37,4,0)*I886</f>
        <v>1.1202532909544669</v>
      </c>
      <c r="K886" s="6">
        <f t="shared" si="55"/>
        <v>6.1394511769216589</v>
      </c>
      <c r="L886" s="27">
        <f>2.721*J886*G886+VLOOKUP(B886,Summary!$A$32:$B$37,2,0)*I886</f>
        <v>1.5588171015059384</v>
      </c>
    </row>
    <row r="887" spans="1:12">
      <c r="A887" s="5" t="s">
        <v>613</v>
      </c>
      <c r="B887" s="5" t="s">
        <v>187</v>
      </c>
      <c r="C887" s="11">
        <v>3200</v>
      </c>
      <c r="D887" s="5" t="str">
        <f t="shared" si="52"/>
        <v>Shrub and Brushland</v>
      </c>
      <c r="E887" s="11" t="s">
        <v>593</v>
      </c>
      <c r="F887" s="12">
        <f t="shared" si="53"/>
        <v>0.69141343344704065</v>
      </c>
      <c r="G887" s="13">
        <f t="shared" si="54"/>
        <v>3.5859246036990831E-2</v>
      </c>
      <c r="H887" s="13">
        <f>HLOOKUP(E887,ROCs!$B$1:$I$17,MATCH(VLOOKUP(C887,HROC,2,0),ROCs!$A$2:$A$17,0)+1,0)</f>
        <v>0.26229721460804234</v>
      </c>
      <c r="I887" s="24">
        <v>3.154299</v>
      </c>
      <c r="J887" s="24">
        <f>VLOOKUP(B887,Summary!$A$32:$C$37,3,0)*H887*I887/12+VLOOKUP(B887,Summary!$A$32:$D$37,4,0)*I887</f>
        <v>3.4404546419060478</v>
      </c>
      <c r="K887" s="6">
        <f t="shared" si="55"/>
        <v>6.4726510104516475</v>
      </c>
      <c r="L887" s="27">
        <f>2.721*J887*G887+VLOOKUP(B887,Summary!$A$32:$B$37,2,0)*I887</f>
        <v>2.8592159458777733</v>
      </c>
    </row>
    <row r="888" spans="1:12">
      <c r="A888" s="5" t="s">
        <v>613</v>
      </c>
      <c r="B888" s="5" t="s">
        <v>187</v>
      </c>
      <c r="C888" s="11">
        <v>3220</v>
      </c>
      <c r="D888" s="5" t="str">
        <f t="shared" si="52"/>
        <v>Coastal Scrub</v>
      </c>
      <c r="E888" s="11" t="s">
        <v>593</v>
      </c>
      <c r="F888" s="12">
        <f t="shared" si="53"/>
        <v>0.69141343344704065</v>
      </c>
      <c r="G888" s="13">
        <f t="shared" si="54"/>
        <v>3.5859246036990831E-2</v>
      </c>
      <c r="H888" s="13">
        <f>HLOOKUP(E888,ROCs!$B$1:$I$17,MATCH(VLOOKUP(C888,HROC,2,0),ROCs!$A$2:$A$17,0)+1,0)</f>
        <v>0.26229721460804234</v>
      </c>
      <c r="I888" s="24">
        <v>0.64432999999999996</v>
      </c>
      <c r="J888" s="24">
        <f>VLOOKUP(B888,Summary!$A$32:$C$37,3,0)*H888*I888/12+VLOOKUP(B888,Summary!$A$32:$D$37,4,0)*I888</f>
        <v>0.70278313483259636</v>
      </c>
      <c r="K888" s="6">
        <f t="shared" si="55"/>
        <v>1.3221711783075449</v>
      </c>
      <c r="L888" s="27">
        <f>2.721*J888*G888+VLOOKUP(B888,Summary!$A$32:$B$37,2,0)*I888</f>
        <v>0.58405325887223292</v>
      </c>
    </row>
    <row r="889" spans="1:12">
      <c r="A889" s="5" t="s">
        <v>613</v>
      </c>
      <c r="B889" s="5" t="s">
        <v>187</v>
      </c>
      <c r="C889" s="11">
        <v>3300</v>
      </c>
      <c r="D889" s="5" t="str">
        <f t="shared" si="52"/>
        <v>Mixed Rangeland</v>
      </c>
      <c r="E889" s="11" t="s">
        <v>593</v>
      </c>
      <c r="F889" s="12">
        <f t="shared" si="53"/>
        <v>0.69141343344704065</v>
      </c>
      <c r="G889" s="13">
        <f t="shared" si="54"/>
        <v>3.5859246036990831E-2</v>
      </c>
      <c r="H889" s="13">
        <f>HLOOKUP(E889,ROCs!$B$1:$I$17,MATCH(VLOOKUP(C889,HROC,2,0),ROCs!$A$2:$A$17,0)+1,0)</f>
        <v>0.26229721460804234</v>
      </c>
      <c r="I889" s="24">
        <v>6.2964000000000006E-2</v>
      </c>
      <c r="J889" s="24">
        <f>VLOOKUP(B889,Summary!$A$32:$C$37,3,0)*H889*I889/12+VLOOKUP(B889,Summary!$A$32:$D$37,4,0)*I889</f>
        <v>6.8676046903915072E-2</v>
      </c>
      <c r="K889" s="6">
        <f t="shared" si="55"/>
        <v>0.12920271610968953</v>
      </c>
      <c r="L889" s="27">
        <f>2.721*J889*G889+VLOOKUP(B889,Summary!$A$32:$B$37,2,0)*I889</f>
        <v>5.7073750084011741E-2</v>
      </c>
    </row>
    <row r="890" spans="1:12">
      <c r="A890" s="5" t="s">
        <v>613</v>
      </c>
      <c r="B890" s="5" t="s">
        <v>187</v>
      </c>
      <c r="C890" s="11">
        <v>4110</v>
      </c>
      <c r="D890" s="5" t="str">
        <f t="shared" si="52"/>
        <v>Pine Flatwoods</v>
      </c>
      <c r="E890" s="11" t="s">
        <v>593</v>
      </c>
      <c r="F890" s="12">
        <f t="shared" si="53"/>
        <v>0.69141343344704065</v>
      </c>
      <c r="G890" s="13">
        <f t="shared" si="54"/>
        <v>3.5859246036990831E-2</v>
      </c>
      <c r="H890" s="13">
        <f>HLOOKUP(E890,ROCs!$B$1:$I$17,MATCH(VLOOKUP(C890,HROC,2,0),ROCs!$A$2:$A$17,0)+1,0)</f>
        <v>0.26229721460804234</v>
      </c>
      <c r="I890" s="24">
        <v>43.342807000000001</v>
      </c>
      <c r="J890" s="24">
        <f>VLOOKUP(B890,Summary!$A$32:$C$37,3,0)*H890*I890/12+VLOOKUP(B890,Summary!$A$32:$D$37,4,0)*I890</f>
        <v>47.274833976229878</v>
      </c>
      <c r="K890" s="6">
        <f t="shared" si="55"/>
        <v>88.939844803666588</v>
      </c>
      <c r="L890" s="27">
        <f>2.721*J890*G890+VLOOKUP(B890,Summary!$A$32:$B$37,2,0)*I890</f>
        <v>39.288109628637862</v>
      </c>
    </row>
    <row r="891" spans="1:12">
      <c r="A891" s="5" t="s">
        <v>613</v>
      </c>
      <c r="B891" s="5" t="s">
        <v>187</v>
      </c>
      <c r="C891" s="11">
        <v>4220</v>
      </c>
      <c r="D891" s="5" t="str">
        <f t="shared" si="52"/>
        <v>Brazilian Pepper</v>
      </c>
      <c r="E891" s="11" t="s">
        <v>593</v>
      </c>
      <c r="F891" s="12">
        <f t="shared" si="53"/>
        <v>0.69141343344704065</v>
      </c>
      <c r="G891" s="13">
        <f t="shared" si="54"/>
        <v>3.5859246036990831E-2</v>
      </c>
      <c r="H891" s="13">
        <f>HLOOKUP(E891,ROCs!$B$1:$I$17,MATCH(VLOOKUP(C891,HROC,2,0),ROCs!$A$2:$A$17,0)+1,0)</f>
        <v>0.26229721460804234</v>
      </c>
      <c r="I891" s="24">
        <v>0.522532</v>
      </c>
      <c r="J891" s="24">
        <f>VLOOKUP(B891,Summary!$A$32:$C$37,3,0)*H891*I891/12+VLOOKUP(B891,Summary!$A$32:$D$37,4,0)*I891</f>
        <v>0.5699357115303435</v>
      </c>
      <c r="K891" s="6">
        <f t="shared" si="55"/>
        <v>1.0722405446640666</v>
      </c>
      <c r="L891" s="27">
        <f>2.721*J891*G891+VLOOKUP(B891,Summary!$A$32:$B$37,2,0)*I891</f>
        <v>0.47364939932181599</v>
      </c>
    </row>
    <row r="892" spans="1:12">
      <c r="A892" s="5" t="s">
        <v>613</v>
      </c>
      <c r="B892" s="5" t="s">
        <v>187</v>
      </c>
      <c r="C892" s="11">
        <v>4340</v>
      </c>
      <c r="D892" s="5" t="str">
        <f t="shared" si="52"/>
        <v>Hardwood - Coniferous Mixed</v>
      </c>
      <c r="E892" s="11" t="s">
        <v>593</v>
      </c>
      <c r="F892" s="12">
        <f t="shared" si="53"/>
        <v>0.69141343344704065</v>
      </c>
      <c r="G892" s="13">
        <f t="shared" si="54"/>
        <v>3.5859246036990831E-2</v>
      </c>
      <c r="H892" s="13">
        <f>HLOOKUP(E892,ROCs!$B$1:$I$17,MATCH(VLOOKUP(C892,HROC,2,0),ROCs!$A$2:$A$17,0)+1,0)</f>
        <v>0.26229721460804234</v>
      </c>
      <c r="I892" s="24">
        <v>23.710073000000001</v>
      </c>
      <c r="J892" s="24">
        <f>VLOOKUP(B892,Summary!$A$32:$C$37,3,0)*H892*I892/12+VLOOKUP(B892,Summary!$A$32:$D$37,4,0)*I892</f>
        <v>25.86103305767185</v>
      </c>
      <c r="K892" s="6">
        <f t="shared" si="55"/>
        <v>48.653291257845986</v>
      </c>
      <c r="L892" s="27">
        <f>2.721*J892*G892+VLOOKUP(B892,Summary!$A$32:$B$37,2,0)*I892</f>
        <v>21.49200782789649</v>
      </c>
    </row>
    <row r="893" spans="1:12">
      <c r="A893" s="5" t="s">
        <v>613</v>
      </c>
      <c r="B893" s="5" t="s">
        <v>187</v>
      </c>
      <c r="C893" s="11">
        <v>5120</v>
      </c>
      <c r="D893" s="5" t="e">
        <f t="shared" si="52"/>
        <v>#N/A</v>
      </c>
      <c r="E893" s="11" t="s">
        <v>593</v>
      </c>
      <c r="F893" s="12">
        <f t="shared" si="53"/>
        <v>0.50503242095262102</v>
      </c>
      <c r="G893" s="13">
        <f t="shared" si="54"/>
        <v>6.8458560616073402E-2</v>
      </c>
      <c r="H893" s="13">
        <f>HLOOKUP(E893,ROCs!$B$1:$I$17,MATCH(VLOOKUP(C893,HROC,2,0),ROCs!$A$2:$A$17,0)+1,0)</f>
        <v>5.2632006878587441E-2</v>
      </c>
      <c r="I893" s="24">
        <v>8.2600000000000002E-4</v>
      </c>
      <c r="J893" s="24">
        <f>VLOOKUP(B893,Summary!$A$32:$C$37,3,0)*H893*I893/12+VLOOKUP(B893,Summary!$A$32:$D$37,4,0)*I893</f>
        <v>1.807795400264575E-4</v>
      </c>
      <c r="K893" s="6">
        <f t="shared" si="55"/>
        <v>2.4842601775123386E-4</v>
      </c>
      <c r="L893" s="27">
        <f>2.721*J893*G893+VLOOKUP(B893,Summary!$A$32:$B$37,2,0)*I893</f>
        <v>6.944961160617499E-4</v>
      </c>
    </row>
    <row r="894" spans="1:12">
      <c r="A894" s="5" t="s">
        <v>613</v>
      </c>
      <c r="B894" s="5" t="s">
        <v>187</v>
      </c>
      <c r="C894" s="11">
        <v>5300</v>
      </c>
      <c r="D894" s="5" t="str">
        <f t="shared" si="52"/>
        <v>Reservoirs</v>
      </c>
      <c r="E894" s="11" t="s">
        <v>593</v>
      </c>
      <c r="F894" s="12">
        <f t="shared" si="53"/>
        <v>0.50503242095262102</v>
      </c>
      <c r="G894" s="13">
        <f t="shared" si="54"/>
        <v>6.8458560616073402E-2</v>
      </c>
      <c r="H894" s="13">
        <f>HLOOKUP(E894,ROCs!$B$1:$I$17,MATCH(VLOOKUP(C894,HROC,2,0),ROCs!$A$2:$A$17,0)+1,0)</f>
        <v>5.2632006878587441E-2</v>
      </c>
      <c r="I894" s="24">
        <v>3.5915720000000002</v>
      </c>
      <c r="J894" s="24">
        <f>VLOOKUP(B894,Summary!$A$32:$C$37,3,0)*H894*I894/12+VLOOKUP(B894,Summary!$A$32:$D$37,4,0)*I894</f>
        <v>0.78605657885218416</v>
      </c>
      <c r="K894" s="6">
        <f t="shared" si="55"/>
        <v>1.0801936191608168</v>
      </c>
      <c r="L894" s="27">
        <f>2.721*J894*G894+VLOOKUP(B894,Summary!$A$32:$B$37,2,0)*I894</f>
        <v>3.0197733711333314</v>
      </c>
    </row>
    <row r="895" spans="1:12">
      <c r="A895" s="5" t="s">
        <v>613</v>
      </c>
      <c r="B895" s="5" t="s">
        <v>187</v>
      </c>
      <c r="C895" s="11">
        <v>6172</v>
      </c>
      <c r="D895" s="5" t="str">
        <f t="shared" si="52"/>
        <v>Mixed Shrubs</v>
      </c>
      <c r="E895" s="11" t="s">
        <v>593</v>
      </c>
      <c r="F895" s="12">
        <f t="shared" si="53"/>
        <v>0.60724136328827061</v>
      </c>
      <c r="G895" s="13">
        <f t="shared" si="54"/>
        <v>3.2599314579082571E-2</v>
      </c>
      <c r="H895" s="13">
        <f>HLOOKUP(E895,ROCs!$B$1:$I$17,MATCH(VLOOKUP(C895,HROC,2,0),ROCs!$A$2:$A$17,0)+1,0)</f>
        <v>2.5884593546846281E-2</v>
      </c>
      <c r="I895" s="24">
        <v>6.2158059999999997</v>
      </c>
      <c r="J895" s="24">
        <f>VLOOKUP(B895,Summary!$A$32:$C$37,3,0)*H895*I895/12+VLOOKUP(B895,Summary!$A$32:$D$37,4,0)*I895</f>
        <v>0.66904926938456777</v>
      </c>
      <c r="K895" s="6">
        <f t="shared" si="55"/>
        <v>1.1054726164092974</v>
      </c>
      <c r="L895" s="27">
        <f>2.721*J895*G895+VLOOKUP(B895,Summary!$A$32:$B$37,2,0)*I895</f>
        <v>5.0321513822019632</v>
      </c>
    </row>
    <row r="896" spans="1:12">
      <c r="A896" s="5" t="s">
        <v>613</v>
      </c>
      <c r="B896" s="5" t="s">
        <v>187</v>
      </c>
      <c r="C896" s="11">
        <v>6216</v>
      </c>
      <c r="D896" s="5" t="e">
        <f t="shared" si="52"/>
        <v>#N/A</v>
      </c>
      <c r="E896" s="11" t="s">
        <v>593</v>
      </c>
      <c r="F896" s="12">
        <f t="shared" si="53"/>
        <v>0.60724136328827061</v>
      </c>
      <c r="G896" s="13">
        <f t="shared" si="54"/>
        <v>3.2599314579082571E-2</v>
      </c>
      <c r="H896" s="13">
        <f>HLOOKUP(E896,ROCs!$B$1:$I$17,MATCH(VLOOKUP(C896,HROC,2,0),ROCs!$A$2:$A$17,0)+1,0)</f>
        <v>2.5884593546846281E-2</v>
      </c>
      <c r="I896" s="24">
        <v>1.0453619999999999</v>
      </c>
      <c r="J896" s="24">
        <f>VLOOKUP(B896,Summary!$A$32:$C$37,3,0)*H896*I896/12+VLOOKUP(B896,Summary!$A$32:$D$37,4,0)*I896</f>
        <v>0.11251938724316533</v>
      </c>
      <c r="K896" s="6">
        <f t="shared" si="55"/>
        <v>0.18591620543415541</v>
      </c>
      <c r="L896" s="27">
        <f>2.721*J896*G896+VLOOKUP(B896,Summary!$A$32:$B$37,2,0)*I896</f>
        <v>0.8462972996907252</v>
      </c>
    </row>
    <row r="897" spans="1:12">
      <c r="A897" s="5" t="s">
        <v>613</v>
      </c>
      <c r="B897" s="5" t="s">
        <v>187</v>
      </c>
      <c r="C897" s="11">
        <v>6300</v>
      </c>
      <c r="D897" s="5" t="str">
        <f t="shared" si="52"/>
        <v>Wetland Forested Mixed</v>
      </c>
      <c r="E897" s="11" t="s">
        <v>593</v>
      </c>
      <c r="F897" s="12">
        <f t="shared" si="53"/>
        <v>0.60724136328827061</v>
      </c>
      <c r="G897" s="13">
        <f t="shared" si="54"/>
        <v>3.2599314579082571E-2</v>
      </c>
      <c r="H897" s="13">
        <f>HLOOKUP(E897,ROCs!$B$1:$I$17,MATCH(VLOOKUP(C897,HROC,2,0),ROCs!$A$2:$A$17,0)+1,0)</f>
        <v>2.5884593546846281E-2</v>
      </c>
      <c r="I897" s="24">
        <v>1.794988</v>
      </c>
      <c r="J897" s="24">
        <f>VLOOKUP(B897,Summary!$A$32:$C$37,3,0)*H897*I897/12+VLOOKUP(B897,Summary!$A$32:$D$37,4,0)*I897</f>
        <v>0.19320670721609823</v>
      </c>
      <c r="K897" s="6">
        <f t="shared" si="55"/>
        <v>0.31923616676313454</v>
      </c>
      <c r="L897" s="27">
        <f>2.721*J897*G897+VLOOKUP(B897,Summary!$A$32:$B$37,2,0)*I897</f>
        <v>1.4531745915551317</v>
      </c>
    </row>
    <row r="898" spans="1:12">
      <c r="A898" s="5" t="s">
        <v>613</v>
      </c>
      <c r="B898" s="5" t="s">
        <v>187</v>
      </c>
      <c r="C898" s="11">
        <v>6410</v>
      </c>
      <c r="D898" s="5" t="str">
        <f t="shared" ref="D898:D961" si="56">VLOOKUP(C898,FLUCCS,2,0)</f>
        <v>Freshwater Marshes</v>
      </c>
      <c r="E898" s="11" t="s">
        <v>593</v>
      </c>
      <c r="F898" s="12">
        <f t="shared" ref="F898:F961" si="57">VLOOKUP(VLOOKUP(C898,HEMC,2,0),EMCN,2,0)</f>
        <v>0.60724136328827061</v>
      </c>
      <c r="G898" s="13">
        <f t="shared" ref="G898:G961" si="58">VLOOKUP(VLOOKUP(C898,HEMC,2,0),EMCP,3,0)</f>
        <v>3.2599314579082571E-2</v>
      </c>
      <c r="H898" s="13">
        <f>HLOOKUP(E898,ROCs!$B$1:$I$17,MATCH(VLOOKUP(C898,HROC,2,0),ROCs!$A$2:$A$17,0)+1,0)</f>
        <v>2.5884593546846281E-2</v>
      </c>
      <c r="I898" s="24">
        <v>20.551364</v>
      </c>
      <c r="J898" s="24">
        <f>VLOOKUP(B898,Summary!$A$32:$C$37,3,0)*H898*I898/12+VLOOKUP(B898,Summary!$A$32:$D$37,4,0)*I898</f>
        <v>2.2120824023555929</v>
      </c>
      <c r="K898" s="6">
        <f t="shared" ref="K898:K961" si="59">2.721*J898*F898</f>
        <v>3.6550320476314488</v>
      </c>
      <c r="L898" s="27">
        <f>2.721*J898*G898+VLOOKUP(B898,Summary!$A$32:$B$37,2,0)*I898</f>
        <v>16.637838239921848</v>
      </c>
    </row>
    <row r="899" spans="1:12">
      <c r="A899" s="5" t="s">
        <v>613</v>
      </c>
      <c r="B899" s="5" t="s">
        <v>187</v>
      </c>
      <c r="C899" s="11">
        <v>6430</v>
      </c>
      <c r="D899" s="5" t="str">
        <f t="shared" si="56"/>
        <v>Wet Prairies</v>
      </c>
      <c r="E899" s="11" t="s">
        <v>593</v>
      </c>
      <c r="F899" s="12">
        <f t="shared" si="57"/>
        <v>0.60724136328827061</v>
      </c>
      <c r="G899" s="13">
        <f t="shared" si="58"/>
        <v>3.2599314579082571E-2</v>
      </c>
      <c r="H899" s="13">
        <f>HLOOKUP(E899,ROCs!$B$1:$I$17,MATCH(VLOOKUP(C899,HROC,2,0),ROCs!$A$2:$A$17,0)+1,0)</f>
        <v>2.5884593546846281E-2</v>
      </c>
      <c r="I899" s="24">
        <v>13.228577</v>
      </c>
      <c r="J899" s="24">
        <f>VLOOKUP(B899,Summary!$A$32:$C$37,3,0)*H899*I899/12+VLOOKUP(B899,Summary!$A$32:$D$37,4,0)*I899</f>
        <v>1.4238812757102615</v>
      </c>
      <c r="K899" s="6">
        <f t="shared" si="59"/>
        <v>2.3526843707094227</v>
      </c>
      <c r="L899" s="27">
        <f>2.721*J899*G899+VLOOKUP(B899,Summary!$A$32:$B$37,2,0)*I899</f>
        <v>10.709504452860193</v>
      </c>
    </row>
    <row r="900" spans="1:12">
      <c r="A900" s="5" t="s">
        <v>613</v>
      </c>
      <c r="B900" s="5" t="s">
        <v>187</v>
      </c>
      <c r="C900" s="11">
        <v>8140</v>
      </c>
      <c r="D900" s="5" t="str">
        <f t="shared" si="56"/>
        <v>Roads and Highways</v>
      </c>
      <c r="E900" s="11" t="s">
        <v>593</v>
      </c>
      <c r="F900" s="12">
        <f t="shared" si="57"/>
        <v>0.98601567900273634</v>
      </c>
      <c r="G900" s="13">
        <f t="shared" si="58"/>
        <v>0.14343698414796333</v>
      </c>
      <c r="H900" s="13">
        <f>HLOOKUP(E900,ROCs!$B$1:$I$17,MATCH(VLOOKUP(C900,HROC,2,0),ROCs!$A$2:$A$17,0)+1,0)</f>
        <v>0.44607782879065094</v>
      </c>
      <c r="I900" s="24">
        <v>142.08843300000001</v>
      </c>
      <c r="J900" s="24">
        <f>VLOOKUP(B900,Summary!$A$32:$C$37,3,0)*H900*I900/12+VLOOKUP(B900,Summary!$A$32:$D$37,4,0)*I900</f>
        <v>263.56556120636691</v>
      </c>
      <c r="K900" s="6">
        <f t="shared" si="59"/>
        <v>707.1328699371968</v>
      </c>
      <c r="L900" s="27">
        <f>2.721*J900*G900+VLOOKUP(B900,Summary!$A$32:$B$37,2,0)*I900</f>
        <v>216.54194469302502</v>
      </c>
    </row>
    <row r="901" spans="1:12">
      <c r="A901" s="5" t="s">
        <v>613</v>
      </c>
      <c r="B901" s="5" t="s">
        <v>187</v>
      </c>
      <c r="C901" s="11">
        <v>2110</v>
      </c>
      <c r="D901" s="5" t="str">
        <f t="shared" si="56"/>
        <v>Improved Pastures</v>
      </c>
      <c r="E901" s="11" t="s">
        <v>2</v>
      </c>
      <c r="F901" s="12">
        <f t="shared" si="57"/>
        <v>2.0141173930848577</v>
      </c>
      <c r="G901" s="13">
        <f t="shared" si="58"/>
        <v>0.28687396829592665</v>
      </c>
      <c r="H901" s="13">
        <f>HLOOKUP(E901,ROCs!$B$1:$I$17,MATCH(VLOOKUP(C901,HROC,2,0),ROCs!$A$2:$A$17,0)+1,0)</f>
        <v>0.31492922148662977</v>
      </c>
      <c r="I901" s="24">
        <v>26.425381999999999</v>
      </c>
      <c r="J901" s="24">
        <f>VLOOKUP(B901,Summary!$A$32:$C$37,3,0)*H901*I901/12+VLOOKUP(B901,Summary!$A$32:$D$37,4,0)*I901</f>
        <v>34.606169711605439</v>
      </c>
      <c r="K901" s="6">
        <f t="shared" si="59"/>
        <v>189.65611713012348</v>
      </c>
      <c r="L901" s="27">
        <f>2.721*J901*G901+VLOOKUP(B901,Summary!$A$32:$B$37,2,0)*I901</f>
        <v>48.15401088275847</v>
      </c>
    </row>
    <row r="902" spans="1:12">
      <c r="A902" s="5" t="s">
        <v>613</v>
      </c>
      <c r="B902" s="5" t="s">
        <v>187</v>
      </c>
      <c r="C902" s="11">
        <v>2120</v>
      </c>
      <c r="D902" s="5" t="str">
        <f t="shared" si="56"/>
        <v>Unimproved Pastures</v>
      </c>
      <c r="E902" s="11" t="s">
        <v>2</v>
      </c>
      <c r="F902" s="12">
        <f t="shared" si="57"/>
        <v>1.022089423356495</v>
      </c>
      <c r="G902" s="13">
        <f t="shared" si="58"/>
        <v>0.19559588747449544</v>
      </c>
      <c r="H902" s="13">
        <f>HLOOKUP(E902,ROCs!$B$1:$I$17,MATCH(VLOOKUP(C902,HROC,2,0),ROCs!$A$2:$A$17,0)+1,0)</f>
        <v>0.26229721460804234</v>
      </c>
      <c r="I902" s="24">
        <v>3.9829150000000002</v>
      </c>
      <c r="J902" s="24">
        <f>VLOOKUP(B902,Summary!$A$32:$C$37,3,0)*H902*I902/12+VLOOKUP(B902,Summary!$A$32:$D$37,4,0)*I902</f>
        <v>4.3442420645814579</v>
      </c>
      <c r="K902" s="6">
        <f t="shared" si="59"/>
        <v>12.081794721315438</v>
      </c>
      <c r="L902" s="27">
        <f>2.721*J902*G902+VLOOKUP(B902,Summary!$A$32:$B$37,2,0)*I902</f>
        <v>5.4985114911841029</v>
      </c>
    </row>
    <row r="903" spans="1:12">
      <c r="A903" s="5" t="s">
        <v>613</v>
      </c>
      <c r="B903" s="5" t="s">
        <v>187</v>
      </c>
      <c r="C903" s="11">
        <v>2130</v>
      </c>
      <c r="D903" s="5" t="str">
        <f t="shared" si="56"/>
        <v>Woodland Pastures</v>
      </c>
      <c r="E903" s="11" t="s">
        <v>2</v>
      </c>
      <c r="F903" s="12">
        <f t="shared" si="57"/>
        <v>1.022089423356495</v>
      </c>
      <c r="G903" s="13">
        <f t="shared" si="58"/>
        <v>0.19559588747449544</v>
      </c>
      <c r="H903" s="13">
        <f>HLOOKUP(E903,ROCs!$B$1:$I$17,MATCH(VLOOKUP(C903,HROC,2,0),ROCs!$A$2:$A$17,0)+1,0)</f>
        <v>0.26229721460804234</v>
      </c>
      <c r="I903" s="24">
        <v>0.26209399999999999</v>
      </c>
      <c r="J903" s="24">
        <f>VLOOKUP(B903,Summary!$A$32:$C$37,3,0)*H903*I903/12+VLOOKUP(B903,Summary!$A$32:$D$37,4,0)*I903</f>
        <v>0.28587097130478872</v>
      </c>
      <c r="K903" s="6">
        <f t="shared" si="59"/>
        <v>0.79503727940175684</v>
      </c>
      <c r="L903" s="27">
        <f>2.721*J903*G903+VLOOKUP(B903,Summary!$A$32:$B$37,2,0)*I903</f>
        <v>0.36182717200101089</v>
      </c>
    </row>
    <row r="904" spans="1:12">
      <c r="A904" s="5" t="s">
        <v>613</v>
      </c>
      <c r="B904" s="5" t="s">
        <v>187</v>
      </c>
      <c r="C904" s="11">
        <v>6410</v>
      </c>
      <c r="D904" s="5" t="str">
        <f t="shared" si="56"/>
        <v>Freshwater Marshes</v>
      </c>
      <c r="E904" s="11" t="s">
        <v>2</v>
      </c>
      <c r="F904" s="12">
        <f t="shared" si="57"/>
        <v>0.60724136328827061</v>
      </c>
      <c r="G904" s="13">
        <f t="shared" si="58"/>
        <v>3.2599314579082571E-2</v>
      </c>
      <c r="H904" s="13">
        <f>HLOOKUP(E904,ROCs!$B$1:$I$17,MATCH(VLOOKUP(C904,HROC,2,0),ROCs!$A$2:$A$17,0)+1,0)</f>
        <v>2.5884593546846281E-2</v>
      </c>
      <c r="I904" s="24">
        <v>0.234766</v>
      </c>
      <c r="J904" s="24">
        <f>VLOOKUP(B904,Summary!$A$32:$C$37,3,0)*H904*I904/12+VLOOKUP(B904,Summary!$A$32:$D$37,4,0)*I904</f>
        <v>2.5269453515173651E-2</v>
      </c>
      <c r="K904" s="6">
        <f t="shared" si="59"/>
        <v>4.1752812791123979E-2</v>
      </c>
      <c r="L904" s="27">
        <f>2.721*J904*G904+VLOOKUP(B904,Summary!$A$32:$B$37,2,0)*I904</f>
        <v>0.19006031581327124</v>
      </c>
    </row>
    <row r="905" spans="1:12">
      <c r="A905" s="5" t="s">
        <v>613</v>
      </c>
      <c r="B905" s="5" t="s">
        <v>187</v>
      </c>
      <c r="C905" s="11">
        <v>6430</v>
      </c>
      <c r="D905" s="5" t="str">
        <f t="shared" si="56"/>
        <v>Wet Prairies</v>
      </c>
      <c r="E905" s="11" t="s">
        <v>2</v>
      </c>
      <c r="F905" s="12">
        <f t="shared" si="57"/>
        <v>0.60724136328827061</v>
      </c>
      <c r="G905" s="13">
        <f t="shared" si="58"/>
        <v>3.2599314579082571E-2</v>
      </c>
      <c r="H905" s="13">
        <f>HLOOKUP(E905,ROCs!$B$1:$I$17,MATCH(VLOOKUP(C905,HROC,2,0),ROCs!$A$2:$A$17,0)+1,0)</f>
        <v>2.5884593546846281E-2</v>
      </c>
      <c r="I905" s="24">
        <v>2.2817699999999999</v>
      </c>
      <c r="J905" s="24">
        <f>VLOOKUP(B905,Summary!$A$32:$C$37,3,0)*H905*I905/12+VLOOKUP(B905,Summary!$A$32:$D$37,4,0)*I905</f>
        <v>0.24560234849730275</v>
      </c>
      <c r="K905" s="6">
        <f t="shared" si="59"/>
        <v>0.40580968130991263</v>
      </c>
      <c r="L905" s="27">
        <f>2.721*J905*G905+VLOOKUP(B905,Summary!$A$32:$B$37,2,0)*I905</f>
        <v>1.8472603648451984</v>
      </c>
    </row>
    <row r="906" spans="1:12">
      <c r="A906" s="5" t="s">
        <v>618</v>
      </c>
      <c r="B906" s="5" t="s">
        <v>187</v>
      </c>
      <c r="C906" s="11">
        <v>5120</v>
      </c>
      <c r="D906" s="5" t="e">
        <f t="shared" si="56"/>
        <v>#N/A</v>
      </c>
      <c r="E906" s="11" t="s">
        <v>3</v>
      </c>
      <c r="F906" s="12">
        <f t="shared" si="57"/>
        <v>0.50503242095262102</v>
      </c>
      <c r="G906" s="13">
        <f t="shared" si="58"/>
        <v>6.8458560616073402E-2</v>
      </c>
      <c r="H906" s="13">
        <f>HLOOKUP(E906,ROCs!$B$1:$I$17,MATCH(VLOOKUP(C906,HROC,2,0),ROCs!$A$2:$A$17,0)+1,0)</f>
        <v>5.2632006878587441E-2</v>
      </c>
      <c r="I906" s="24">
        <v>1.0876349999999999</v>
      </c>
      <c r="J906" s="24">
        <f>VLOOKUP(B906,Summary!$A$32:$C$37,3,0)*H906*I906/12+VLOOKUP(B906,Summary!$A$32:$D$37,4,0)*I906</f>
        <v>0.23804134989912359</v>
      </c>
      <c r="K906" s="6">
        <f t="shared" si="59"/>
        <v>0.3271148084949918</v>
      </c>
      <c r="L906" s="27">
        <f>2.721*J906*G906+VLOOKUP(B906,Summary!$A$32:$B$37,2,0)*I906</f>
        <v>0.91447734042714446</v>
      </c>
    </row>
    <row r="907" spans="1:12">
      <c r="A907" s="5" t="s">
        <v>618</v>
      </c>
      <c r="B907" s="5" t="s">
        <v>187</v>
      </c>
      <c r="C907" s="11">
        <v>7430</v>
      </c>
      <c r="D907" s="5" t="str">
        <f t="shared" si="56"/>
        <v>Spoil Areas</v>
      </c>
      <c r="E907" s="11" t="s">
        <v>3</v>
      </c>
      <c r="F907" s="12">
        <f t="shared" si="57"/>
        <v>0.70945030562392009</v>
      </c>
      <c r="G907" s="13">
        <f t="shared" si="58"/>
        <v>9.7797943737247719E-2</v>
      </c>
      <c r="H907" s="13">
        <f>HLOOKUP(E907,ROCs!$B$1:$I$17,MATCH(VLOOKUP(C907,HROC,2,0),ROCs!$A$2:$A$17,0)+1,0)</f>
        <v>0.26229721460804234</v>
      </c>
      <c r="I907" s="24">
        <v>2.0055E-2</v>
      </c>
      <c r="J907" s="24">
        <f>VLOOKUP(B907,Summary!$A$32:$C$37,3,0)*H907*I907/12+VLOOKUP(B907,Summary!$A$32:$D$37,4,0)*I907</f>
        <v>2.1874374573693168E-2</v>
      </c>
      <c r="K907" s="6">
        <f t="shared" si="59"/>
        <v>4.2226605078183967E-2</v>
      </c>
      <c r="L907" s="27">
        <f>2.721*J907*G907+VLOOKUP(B907,Summary!$A$32:$B$37,2,0)*I907</f>
        <v>2.1865467048785038E-2</v>
      </c>
    </row>
    <row r="908" spans="1:12">
      <c r="A908" s="5" t="s">
        <v>618</v>
      </c>
      <c r="B908" s="5" t="s">
        <v>187</v>
      </c>
      <c r="C908" s="11">
        <v>8140</v>
      </c>
      <c r="D908" s="5" t="str">
        <f t="shared" si="56"/>
        <v>Roads and Highways</v>
      </c>
      <c r="E908" s="11" t="s">
        <v>3</v>
      </c>
      <c r="F908" s="12">
        <f t="shared" si="57"/>
        <v>0.98601567900273634</v>
      </c>
      <c r="G908" s="13">
        <f t="shared" si="58"/>
        <v>0.14343698414796333</v>
      </c>
      <c r="H908" s="13">
        <f>HLOOKUP(E908,ROCs!$B$1:$I$17,MATCH(VLOOKUP(C908,HROC,2,0),ROCs!$A$2:$A$17,0)+1,0)</f>
        <v>0.44607782879065094</v>
      </c>
      <c r="I908" s="24">
        <v>2.1180999999999998E-2</v>
      </c>
      <c r="J908" s="24">
        <f>VLOOKUP(B908,Summary!$A$32:$C$37,3,0)*H908*I908/12+VLOOKUP(B908,Summary!$A$32:$D$37,4,0)*I908</f>
        <v>3.9289490594298114E-2</v>
      </c>
      <c r="K908" s="6">
        <f t="shared" si="59"/>
        <v>0.10541168624288907</v>
      </c>
      <c r="L908" s="27">
        <f>2.721*J908*G908+VLOOKUP(B908,Summary!$A$32:$B$37,2,0)*I908</f>
        <v>3.2279720690163168E-2</v>
      </c>
    </row>
    <row r="909" spans="1:12">
      <c r="A909" s="5" t="s">
        <v>618</v>
      </c>
      <c r="B909" s="5" t="s">
        <v>187</v>
      </c>
      <c r="C909" s="11">
        <v>5120</v>
      </c>
      <c r="D909" s="5" t="e">
        <f t="shared" si="56"/>
        <v>#N/A</v>
      </c>
      <c r="E909" s="11" t="s">
        <v>4</v>
      </c>
      <c r="F909" s="12">
        <f t="shared" si="57"/>
        <v>0.50503242095262102</v>
      </c>
      <c r="G909" s="13">
        <f t="shared" si="58"/>
        <v>6.8458560616073402E-2</v>
      </c>
      <c r="H909" s="13">
        <f>HLOOKUP(E909,ROCs!$B$1:$I$17,MATCH(VLOOKUP(C909,HROC,2,0),ROCs!$A$2:$A$17,0)+1,0)</f>
        <v>5.2632006878587441E-2</v>
      </c>
      <c r="I909" s="24">
        <v>2.2978999999999999E-2</v>
      </c>
      <c r="J909" s="24">
        <f>VLOOKUP(B909,Summary!$A$32:$C$37,3,0)*H909*I909/12+VLOOKUP(B909,Summary!$A$32:$D$37,4,0)*I909</f>
        <v>5.0292167678788946E-3</v>
      </c>
      <c r="K909" s="6">
        <f t="shared" si="59"/>
        <v>6.9111155713142899E-3</v>
      </c>
      <c r="L909" s="27">
        <f>2.721*J909*G909+VLOOKUP(B909,Summary!$A$32:$B$37,2,0)*I909</f>
        <v>1.9320612894652485E-2</v>
      </c>
    </row>
    <row r="910" spans="1:12">
      <c r="A910" s="5" t="s">
        <v>618</v>
      </c>
      <c r="B910" s="5" t="s">
        <v>187</v>
      </c>
      <c r="C910" s="11">
        <v>7430</v>
      </c>
      <c r="D910" s="5" t="str">
        <f t="shared" si="56"/>
        <v>Spoil Areas</v>
      </c>
      <c r="E910" s="11" t="s">
        <v>4</v>
      </c>
      <c r="F910" s="12">
        <f t="shared" si="57"/>
        <v>0.70945030562392009</v>
      </c>
      <c r="G910" s="13">
        <f t="shared" si="58"/>
        <v>9.7797943737247719E-2</v>
      </c>
      <c r="H910" s="13">
        <f>HLOOKUP(E910,ROCs!$B$1:$I$17,MATCH(VLOOKUP(C910,HROC,2,0),ROCs!$A$2:$A$17,0)+1,0)</f>
        <v>0.26229721460804234</v>
      </c>
      <c r="I910" s="24">
        <v>0.38973099999999999</v>
      </c>
      <c r="J910" s="24">
        <f>VLOOKUP(B910,Summary!$A$32:$C$37,3,0)*H910*I910/12+VLOOKUP(B910,Summary!$A$32:$D$37,4,0)*I910</f>
        <v>0.42508710431214225</v>
      </c>
      <c r="K910" s="6">
        <f t="shared" si="59"/>
        <v>0.82059421708929048</v>
      </c>
      <c r="L910" s="27">
        <f>2.721*J910*G910+VLOOKUP(B910,Summary!$A$32:$B$37,2,0)*I910</f>
        <v>0.42491400341012425</v>
      </c>
    </row>
    <row r="911" spans="1:12">
      <c r="A911" s="5" t="s">
        <v>618</v>
      </c>
      <c r="B911" s="5" t="s">
        <v>187</v>
      </c>
      <c r="C911" s="11">
        <v>8140</v>
      </c>
      <c r="D911" s="5" t="str">
        <f t="shared" si="56"/>
        <v>Roads and Highways</v>
      </c>
      <c r="E911" s="11" t="s">
        <v>4</v>
      </c>
      <c r="F911" s="12">
        <f t="shared" si="57"/>
        <v>0.98601567900273634</v>
      </c>
      <c r="G911" s="13">
        <f t="shared" si="58"/>
        <v>0.14343698414796333</v>
      </c>
      <c r="H911" s="13">
        <f>HLOOKUP(E911,ROCs!$B$1:$I$17,MATCH(VLOOKUP(C911,HROC,2,0),ROCs!$A$2:$A$17,0)+1,0)</f>
        <v>0.44607782879065094</v>
      </c>
      <c r="I911" s="24">
        <v>0.69381700000000002</v>
      </c>
      <c r="J911" s="24">
        <f>VLOOKUP(B911,Summary!$A$32:$C$37,3,0)*H911*I911/12+VLOOKUP(B911,Summary!$A$32:$D$37,4,0)*I911</f>
        <v>1.2869891174006958</v>
      </c>
      <c r="K911" s="6">
        <f t="shared" si="59"/>
        <v>3.4529257312677673</v>
      </c>
      <c r="L911" s="27">
        <f>2.721*J911*G911+VLOOKUP(B911,Summary!$A$32:$B$37,2,0)*I911</f>
        <v>1.0573730687921694</v>
      </c>
    </row>
    <row r="912" spans="1:12">
      <c r="A912" s="5" t="s">
        <v>618</v>
      </c>
      <c r="B912" s="5" t="s">
        <v>187</v>
      </c>
      <c r="C912" s="11">
        <v>2130</v>
      </c>
      <c r="D912" s="5" t="str">
        <f t="shared" si="56"/>
        <v>Woodland Pastures</v>
      </c>
      <c r="E912" s="11" t="s">
        <v>593</v>
      </c>
      <c r="F912" s="12">
        <f t="shared" si="57"/>
        <v>1.022089423356495</v>
      </c>
      <c r="G912" s="13">
        <f t="shared" si="58"/>
        <v>0.19559588747449544</v>
      </c>
      <c r="H912" s="13">
        <f>HLOOKUP(E912,ROCs!$B$1:$I$17,MATCH(VLOOKUP(C912,HROC,2,0),ROCs!$A$2:$A$17,0)+1,0)</f>
        <v>0.26229721460804234</v>
      </c>
      <c r="I912" s="24">
        <v>7.3424139999999998</v>
      </c>
      <c r="J912" s="24">
        <f>VLOOKUP(B912,Summary!$A$32:$C$37,3,0)*H912*I912/12+VLOOKUP(B912,Summary!$A$32:$D$37,4,0)*I912</f>
        <v>8.0085122967404008</v>
      </c>
      <c r="K912" s="6">
        <f t="shared" si="59"/>
        <v>22.272516161382445</v>
      </c>
      <c r="L912" s="27">
        <f>2.721*J912*G912+VLOOKUP(B912,Summary!$A$32:$B$37,2,0)*I912</f>
        <v>10.136381959452066</v>
      </c>
    </row>
    <row r="913" spans="1:12">
      <c r="A913" s="5" t="s">
        <v>618</v>
      </c>
      <c r="B913" s="5" t="s">
        <v>187</v>
      </c>
      <c r="C913" s="11">
        <v>6250</v>
      </c>
      <c r="D913" s="5" t="str">
        <f t="shared" si="56"/>
        <v>Hydric Pine Flatwoods</v>
      </c>
      <c r="E913" s="11" t="s">
        <v>593</v>
      </c>
      <c r="F913" s="12">
        <f t="shared" si="57"/>
        <v>0.60724136328827061</v>
      </c>
      <c r="G913" s="13">
        <f t="shared" si="58"/>
        <v>3.2599314579082571E-2</v>
      </c>
      <c r="H913" s="13">
        <f>HLOOKUP(E913,ROCs!$B$1:$I$17,MATCH(VLOOKUP(C913,HROC,2,0),ROCs!$A$2:$A$17,0)+1,0)</f>
        <v>2.5884593546846281E-2</v>
      </c>
      <c r="I913" s="24">
        <v>1.5761400000000001</v>
      </c>
      <c r="J913" s="24">
        <f>VLOOKUP(B913,Summary!$A$32:$C$37,3,0)*H913*I913/12+VLOOKUP(B913,Summary!$A$32:$D$37,4,0)*I913</f>
        <v>0.16965061577658516</v>
      </c>
      <c r="K913" s="6">
        <f t="shared" si="59"/>
        <v>0.28031434855388832</v>
      </c>
      <c r="L913" s="27">
        <f>2.721*J913*G913+VLOOKUP(B913,Summary!$A$32:$B$37,2,0)*I913</f>
        <v>1.2760010655969318</v>
      </c>
    </row>
    <row r="914" spans="1:12">
      <c r="A914" s="5" t="s">
        <v>618</v>
      </c>
      <c r="B914" s="5" t="s">
        <v>187</v>
      </c>
      <c r="C914" s="11">
        <v>7430</v>
      </c>
      <c r="D914" s="5" t="str">
        <f t="shared" si="56"/>
        <v>Spoil Areas</v>
      </c>
      <c r="E914" s="11" t="s">
        <v>593</v>
      </c>
      <c r="F914" s="12">
        <f t="shared" si="57"/>
        <v>0.70945030562392009</v>
      </c>
      <c r="G914" s="13">
        <f t="shared" si="58"/>
        <v>9.7797943737247719E-2</v>
      </c>
      <c r="H914" s="13">
        <f>HLOOKUP(E914,ROCs!$B$1:$I$17,MATCH(VLOOKUP(C914,HROC,2,0),ROCs!$A$2:$A$17,0)+1,0)</f>
        <v>0.26229721460804234</v>
      </c>
      <c r="I914" s="24">
        <v>8.7712999999999999E-2</v>
      </c>
      <c r="J914" s="24">
        <f>VLOOKUP(B914,Summary!$A$32:$C$37,3,0)*H914*I914/12+VLOOKUP(B914,Summary!$A$32:$D$37,4,0)*I914</f>
        <v>9.5670257640605785E-2</v>
      </c>
      <c r="K914" s="6">
        <f t="shared" si="59"/>
        <v>0.18468323167403394</v>
      </c>
      <c r="L914" s="27">
        <f>2.721*J914*G914+VLOOKUP(B914,Summary!$A$32:$B$37,2,0)*I914</f>
        <v>9.5631299488909596E-2</v>
      </c>
    </row>
    <row r="915" spans="1:12">
      <c r="A915" s="5" t="s">
        <v>618</v>
      </c>
      <c r="B915" s="5" t="s">
        <v>187</v>
      </c>
      <c r="C915" s="11">
        <v>8140</v>
      </c>
      <c r="D915" s="5" t="str">
        <f t="shared" si="56"/>
        <v>Roads and Highways</v>
      </c>
      <c r="E915" s="11" t="s">
        <v>593</v>
      </c>
      <c r="F915" s="12">
        <f t="shared" si="57"/>
        <v>0.98601567900273634</v>
      </c>
      <c r="G915" s="13">
        <f t="shared" si="58"/>
        <v>0.14343698414796333</v>
      </c>
      <c r="H915" s="13">
        <f>HLOOKUP(E915,ROCs!$B$1:$I$17,MATCH(VLOOKUP(C915,HROC,2,0),ROCs!$A$2:$A$17,0)+1,0)</f>
        <v>0.44607782879065094</v>
      </c>
      <c r="I915" s="24">
        <v>9.5356009999999998</v>
      </c>
      <c r="J915" s="24">
        <f>VLOOKUP(B915,Summary!$A$32:$C$37,3,0)*H915*I915/12+VLOOKUP(B915,Summary!$A$32:$D$37,4,0)*I915</f>
        <v>17.687970624639046</v>
      </c>
      <c r="K915" s="6">
        <f t="shared" si="59"/>
        <v>47.455917130889908</v>
      </c>
      <c r="L915" s="27">
        <f>2.721*J915*G915+VLOOKUP(B915,Summary!$A$32:$B$37,2,0)*I915</f>
        <v>14.532200410407466</v>
      </c>
    </row>
    <row r="916" spans="1:12">
      <c r="A916" s="5" t="s">
        <v>623</v>
      </c>
      <c r="B916" s="5" t="s">
        <v>188</v>
      </c>
      <c r="C916" s="11">
        <v>1110</v>
      </c>
      <c r="D916" s="5" t="str">
        <f t="shared" si="56"/>
        <v>Fixed Single Family Units</v>
      </c>
      <c r="E916" s="11" t="s">
        <v>3</v>
      </c>
      <c r="F916" s="12">
        <f t="shared" si="57"/>
        <v>0.96797880682585713</v>
      </c>
      <c r="G916" s="13">
        <f t="shared" si="58"/>
        <v>0.12452938169209543</v>
      </c>
      <c r="H916" s="13">
        <f>HLOOKUP(E916,ROCs!$B$1:$I$17,MATCH(VLOOKUP(C916,HROC,2,0),ROCs!$A$2:$A$17,0)+1,0)</f>
        <v>0.28818180815488864</v>
      </c>
      <c r="I916" s="24">
        <v>4.5170000000000002E-3</v>
      </c>
      <c r="J916" s="24">
        <f>VLOOKUP(B916,Summary!$A$32:$C$37,3,0)*H916*I916/12+VLOOKUP(B916,Summary!$A$32:$D$37,4,0)*I916</f>
        <v>8.7951629677301447E-3</v>
      </c>
      <c r="K916" s="6">
        <f t="shared" si="59"/>
        <v>2.3165318817886641E-2</v>
      </c>
      <c r="L916" s="27">
        <f>2.721*J916*G916+VLOOKUP(B916,Summary!$A$32:$B$37,2,0)*I916</f>
        <v>5.8046868184563945E-3</v>
      </c>
    </row>
    <row r="917" spans="1:12">
      <c r="A917" s="5" t="s">
        <v>623</v>
      </c>
      <c r="B917" s="5" t="s">
        <v>188</v>
      </c>
      <c r="C917" s="11">
        <v>2140</v>
      </c>
      <c r="D917" s="5" t="str">
        <f t="shared" si="56"/>
        <v>Row Crops</v>
      </c>
      <c r="E917" s="11" t="s">
        <v>3</v>
      </c>
      <c r="F917" s="12">
        <f t="shared" si="57"/>
        <v>1.7435643104316678</v>
      </c>
      <c r="G917" s="13">
        <f t="shared" si="58"/>
        <v>0.58026779950766982</v>
      </c>
      <c r="H917" s="13">
        <f>HLOOKUP(E917,ROCs!$B$1:$I$17,MATCH(VLOOKUP(C917,HROC,2,0),ROCs!$A$2:$A$17,0)+1,0)</f>
        <v>0.36669840858032232</v>
      </c>
      <c r="I917" s="24">
        <v>1.3960000000000001E-3</v>
      </c>
      <c r="J917" s="24">
        <f>VLOOKUP(B917,Summary!$A$32:$C$37,3,0)*H917*I917/12+VLOOKUP(B917,Summary!$A$32:$D$37,4,0)*I917</f>
        <v>3.2077739416004518E-3</v>
      </c>
      <c r="K917" s="6">
        <f t="shared" si="59"/>
        <v>1.5218444596740268E-2</v>
      </c>
      <c r="L917" s="27">
        <f>2.721*J917*G917+VLOOKUP(B917,Summary!$A$32:$B$37,2,0)*I917</f>
        <v>5.9377054341644793E-3</v>
      </c>
    </row>
    <row r="918" spans="1:12">
      <c r="A918" s="5" t="s">
        <v>623</v>
      </c>
      <c r="B918" s="5" t="s">
        <v>188</v>
      </c>
      <c r="C918" s="11">
        <v>2210</v>
      </c>
      <c r="D918" s="5" t="str">
        <f t="shared" si="56"/>
        <v>Citrus Groves</v>
      </c>
      <c r="E918" s="11" t="s">
        <v>3</v>
      </c>
      <c r="F918" s="12">
        <f t="shared" si="57"/>
        <v>1.3467531225403229</v>
      </c>
      <c r="G918" s="13">
        <f t="shared" si="58"/>
        <v>0.27383424246429361</v>
      </c>
      <c r="H918" s="13">
        <f>HLOOKUP(E918,ROCs!$B$1:$I$17,MATCH(VLOOKUP(C918,HROC,2,0),ROCs!$A$2:$A$17,0)+1,0)</f>
        <v>0.31492922148662977</v>
      </c>
      <c r="I918" s="24">
        <v>2.0640860000000001</v>
      </c>
      <c r="J918" s="24">
        <f>VLOOKUP(B918,Summary!$A$32:$C$37,3,0)*H918*I918/12+VLOOKUP(B918,Summary!$A$32:$D$37,4,0)*I918</f>
        <v>4.2656331799653344</v>
      </c>
      <c r="K918" s="6">
        <f t="shared" si="59"/>
        <v>15.631477823670116</v>
      </c>
      <c r="L918" s="27">
        <f>2.721*J918*G918+VLOOKUP(B918,Summary!$A$32:$B$37,2,0)*I918</f>
        <v>4.4690156061362556</v>
      </c>
    </row>
    <row r="919" spans="1:12">
      <c r="A919" s="5" t="s">
        <v>623</v>
      </c>
      <c r="B919" s="5" t="s">
        <v>188</v>
      </c>
      <c r="C919" s="11">
        <v>5120</v>
      </c>
      <c r="D919" s="5" t="e">
        <f t="shared" si="56"/>
        <v>#N/A</v>
      </c>
      <c r="E919" s="11" t="s">
        <v>3</v>
      </c>
      <c r="F919" s="12">
        <f t="shared" si="57"/>
        <v>0.50503242095262102</v>
      </c>
      <c r="G919" s="13">
        <f t="shared" si="58"/>
        <v>6.8458560616073402E-2</v>
      </c>
      <c r="H919" s="13">
        <f>HLOOKUP(E919,ROCs!$B$1:$I$17,MATCH(VLOOKUP(C919,HROC,2,0),ROCs!$A$2:$A$17,0)+1,0)</f>
        <v>5.2632006878587441E-2</v>
      </c>
      <c r="I919" s="24">
        <v>18.232295000000001</v>
      </c>
      <c r="J919" s="24">
        <f>VLOOKUP(B919,Summary!$A$32:$C$37,3,0)*H919*I919/12+VLOOKUP(B919,Summary!$A$32:$D$37,4,0)*I919</f>
        <v>16.317947942750287</v>
      </c>
      <c r="K919" s="6">
        <f t="shared" si="59"/>
        <v>22.424013385010877</v>
      </c>
      <c r="L919" s="27">
        <f>2.721*J919*G919+VLOOKUP(B919,Summary!$A$32:$B$37,2,0)*I919</f>
        <v>14.440350803220577</v>
      </c>
    </row>
    <row r="920" spans="1:12">
      <c r="A920" s="5" t="s">
        <v>623</v>
      </c>
      <c r="B920" s="5" t="s">
        <v>188</v>
      </c>
      <c r="C920" s="11">
        <v>1110</v>
      </c>
      <c r="D920" s="5" t="str">
        <f t="shared" si="56"/>
        <v>Fixed Single Family Units</v>
      </c>
      <c r="E920" s="11" t="s">
        <v>4</v>
      </c>
      <c r="F920" s="12">
        <f t="shared" si="57"/>
        <v>0.96797880682585713</v>
      </c>
      <c r="G920" s="13">
        <f t="shared" si="58"/>
        <v>0.12452938169209543</v>
      </c>
      <c r="H920" s="13">
        <f>HLOOKUP(E920,ROCs!$B$1:$I$17,MATCH(VLOOKUP(C920,HROC,2,0),ROCs!$A$2:$A$17,0)+1,0)</f>
        <v>0.28818180815488864</v>
      </c>
      <c r="I920" s="24">
        <v>14.820933999999999</v>
      </c>
      <c r="J920" s="24">
        <f>VLOOKUP(B920,Summary!$A$32:$C$37,3,0)*H920*I920/12+VLOOKUP(B920,Summary!$A$32:$D$37,4,0)*I920</f>
        <v>28.858208958152005</v>
      </c>
      <c r="K920" s="6">
        <f t="shared" si="59"/>
        <v>76.008780449160056</v>
      </c>
      <c r="L920" s="27">
        <f>2.721*J920*G920+VLOOKUP(B920,Summary!$A$32:$B$37,2,0)*I920</f>
        <v>19.046021746073102</v>
      </c>
    </row>
    <row r="921" spans="1:12">
      <c r="A921" s="5" t="s">
        <v>623</v>
      </c>
      <c r="B921" s="5" t="s">
        <v>188</v>
      </c>
      <c r="C921" s="11">
        <v>2140</v>
      </c>
      <c r="D921" s="5" t="str">
        <f t="shared" si="56"/>
        <v>Row Crops</v>
      </c>
      <c r="E921" s="11" t="s">
        <v>4</v>
      </c>
      <c r="F921" s="12">
        <f t="shared" si="57"/>
        <v>1.7435643104316678</v>
      </c>
      <c r="G921" s="13">
        <f t="shared" si="58"/>
        <v>0.58026779950766982</v>
      </c>
      <c r="H921" s="13">
        <f>HLOOKUP(E921,ROCs!$B$1:$I$17,MATCH(VLOOKUP(C921,HROC,2,0),ROCs!$A$2:$A$17,0)+1,0)</f>
        <v>0.36669840858032232</v>
      </c>
      <c r="I921" s="24">
        <v>0.54777200000000004</v>
      </c>
      <c r="J921" s="24">
        <f>VLOOKUP(B921,Summary!$A$32:$C$37,3,0)*H921*I921/12+VLOOKUP(B921,Summary!$A$32:$D$37,4,0)*I921</f>
        <v>1.2586882145690277</v>
      </c>
      <c r="K921" s="6">
        <f t="shared" si="59"/>
        <v>5.9715170728120412</v>
      </c>
      <c r="L921" s="27">
        <f>2.721*J921*G921+VLOOKUP(B921,Summary!$A$32:$B$37,2,0)*I921</f>
        <v>2.3298773503460919</v>
      </c>
    </row>
    <row r="922" spans="1:12">
      <c r="A922" s="5" t="s">
        <v>623</v>
      </c>
      <c r="B922" s="5" t="s">
        <v>188</v>
      </c>
      <c r="C922" s="11">
        <v>2210</v>
      </c>
      <c r="D922" s="5" t="str">
        <f t="shared" si="56"/>
        <v>Citrus Groves</v>
      </c>
      <c r="E922" s="11" t="s">
        <v>4</v>
      </c>
      <c r="F922" s="12">
        <f t="shared" si="57"/>
        <v>1.3467531225403229</v>
      </c>
      <c r="G922" s="13">
        <f t="shared" si="58"/>
        <v>0.27383424246429361</v>
      </c>
      <c r="H922" s="13">
        <f>HLOOKUP(E922,ROCs!$B$1:$I$17,MATCH(VLOOKUP(C922,HROC,2,0),ROCs!$A$2:$A$17,0)+1,0)</f>
        <v>0.31492922148662977</v>
      </c>
      <c r="I922" s="24">
        <v>19.876304000000001</v>
      </c>
      <c r="J922" s="24">
        <f>VLOOKUP(B922,Summary!$A$32:$C$37,3,0)*H922*I922/12+VLOOKUP(B922,Summary!$A$32:$D$37,4,0)*I922</f>
        <v>41.07630294351965</v>
      </c>
      <c r="K922" s="6">
        <f t="shared" si="59"/>
        <v>150.52473840359639</v>
      </c>
      <c r="L922" s="27">
        <f>2.721*J922*G922+VLOOKUP(B922,Summary!$A$32:$B$37,2,0)*I922</f>
        <v>43.034792527205013</v>
      </c>
    </row>
    <row r="923" spans="1:12">
      <c r="A923" s="5" t="s">
        <v>623</v>
      </c>
      <c r="B923" s="5" t="s">
        <v>188</v>
      </c>
      <c r="C923" s="11">
        <v>2110</v>
      </c>
      <c r="D923" s="5" t="str">
        <f t="shared" si="56"/>
        <v>Improved Pastures</v>
      </c>
      <c r="E923" s="11" t="s">
        <v>591</v>
      </c>
      <c r="F923" s="12">
        <f t="shared" si="57"/>
        <v>2.0141173930848577</v>
      </c>
      <c r="G923" s="13">
        <f t="shared" si="58"/>
        <v>0.28687396829592665</v>
      </c>
      <c r="H923" s="13">
        <f>HLOOKUP(E923,ROCs!$B$1:$I$17,MATCH(VLOOKUP(C923,HROC,2,0),ROCs!$A$2:$A$17,0)+1,0)</f>
        <v>0.31492922148662977</v>
      </c>
      <c r="I923" s="24">
        <v>39.070646000000004</v>
      </c>
      <c r="J923" s="24">
        <f>VLOOKUP(B923,Summary!$A$32:$C$37,3,0)*H923*I923/12+VLOOKUP(B923,Summary!$A$32:$D$37,4,0)*I923</f>
        <v>80.743265513297345</v>
      </c>
      <c r="K923" s="6">
        <f t="shared" si="59"/>
        <v>442.50647642530339</v>
      </c>
      <c r="L923" s="27">
        <f>2.721*J923*G923+VLOOKUP(B923,Summary!$A$32:$B$37,2,0)*I923</f>
        <v>87.457907703451923</v>
      </c>
    </row>
    <row r="924" spans="1:12">
      <c r="A924" s="5" t="s">
        <v>623</v>
      </c>
      <c r="B924" s="5" t="s">
        <v>188</v>
      </c>
      <c r="C924" s="11">
        <v>2210</v>
      </c>
      <c r="D924" s="5" t="str">
        <f t="shared" si="56"/>
        <v>Citrus Groves</v>
      </c>
      <c r="E924" s="11" t="s">
        <v>591</v>
      </c>
      <c r="F924" s="12">
        <f t="shared" si="57"/>
        <v>1.3467531225403229</v>
      </c>
      <c r="G924" s="13">
        <f t="shared" si="58"/>
        <v>0.27383424246429361</v>
      </c>
      <c r="H924" s="13">
        <f>HLOOKUP(E924,ROCs!$B$1:$I$17,MATCH(VLOOKUP(C924,HROC,2,0),ROCs!$A$2:$A$17,0)+1,0)</f>
        <v>0.31492922148662977</v>
      </c>
      <c r="I924" s="24">
        <v>15.703571999999999</v>
      </c>
      <c r="J924" s="24">
        <f>VLOOKUP(B924,Summary!$A$32:$C$37,3,0)*H924*I924/12+VLOOKUP(B924,Summary!$A$32:$D$37,4,0)*I924</f>
        <v>32.452949037576232</v>
      </c>
      <c r="K924" s="6">
        <f t="shared" si="59"/>
        <v>118.9243265398859</v>
      </c>
      <c r="L924" s="27">
        <f>2.721*J924*G924+VLOOKUP(B924,Summary!$A$32:$B$37,2,0)*I924</f>
        <v>34.000283098710199</v>
      </c>
    </row>
    <row r="925" spans="1:12">
      <c r="A925" s="5" t="s">
        <v>623</v>
      </c>
      <c r="B925" s="5" t="s">
        <v>188</v>
      </c>
      <c r="C925" s="11">
        <v>6410</v>
      </c>
      <c r="D925" s="5" t="str">
        <f t="shared" si="56"/>
        <v>Freshwater Marshes</v>
      </c>
      <c r="E925" s="11" t="s">
        <v>591</v>
      </c>
      <c r="F925" s="12">
        <f t="shared" si="57"/>
        <v>0.60724136328827061</v>
      </c>
      <c r="G925" s="13">
        <f t="shared" si="58"/>
        <v>3.2599314579082571E-2</v>
      </c>
      <c r="H925" s="13">
        <f>HLOOKUP(E925,ROCs!$B$1:$I$17,MATCH(VLOOKUP(C925,HROC,2,0),ROCs!$A$2:$A$17,0)+1,0)</f>
        <v>2.5884593546846281E-2</v>
      </c>
      <c r="I925" s="24">
        <v>0.105769</v>
      </c>
      <c r="J925" s="24">
        <f>VLOOKUP(B925,Summary!$A$32:$C$37,3,0)*H925*I925/12+VLOOKUP(B925,Summary!$A$32:$D$37,4,0)*I925</f>
        <v>8.2027099124136527E-2</v>
      </c>
      <c r="K925" s="6">
        <f t="shared" si="59"/>
        <v>0.13553368344402467</v>
      </c>
      <c r="L925" s="27">
        <f>2.721*J925*G925+VLOOKUP(B925,Summary!$A$32:$B$37,2,0)*I925</f>
        <v>7.3413725164864288E-2</v>
      </c>
    </row>
    <row r="926" spans="1:12">
      <c r="A926" s="5" t="s">
        <v>623</v>
      </c>
      <c r="B926" s="5" t="s">
        <v>188</v>
      </c>
      <c r="C926" s="11">
        <v>2210</v>
      </c>
      <c r="D926" s="5" t="str">
        <f t="shared" si="56"/>
        <v>Citrus Groves</v>
      </c>
      <c r="E926" s="11" t="s">
        <v>592</v>
      </c>
      <c r="F926" s="12">
        <f t="shared" si="57"/>
        <v>1.3467531225403229</v>
      </c>
      <c r="G926" s="13">
        <f t="shared" si="58"/>
        <v>0.27383424246429361</v>
      </c>
      <c r="H926" s="13">
        <f>HLOOKUP(E926,ROCs!$B$1:$I$17,MATCH(VLOOKUP(C926,HROC,2,0),ROCs!$A$2:$A$17,0)+1,0)</f>
        <v>0.31492922148662977</v>
      </c>
      <c r="I926" s="24">
        <v>24.929320000000001</v>
      </c>
      <c r="J926" s="24">
        <f>VLOOKUP(B926,Summary!$A$32:$C$37,3,0)*H926*I926/12+VLOOKUP(B926,Summary!$A$32:$D$37,4,0)*I926</f>
        <v>51.518848800860724</v>
      </c>
      <c r="K926" s="6">
        <f t="shared" si="59"/>
        <v>188.79160690939034</v>
      </c>
      <c r="L926" s="27">
        <f>2.721*J926*G926+VLOOKUP(B926,Summary!$A$32:$B$37,2,0)*I926</f>
        <v>53.975231715328086</v>
      </c>
    </row>
    <row r="927" spans="1:12">
      <c r="A927" s="5" t="s">
        <v>623</v>
      </c>
      <c r="B927" s="5" t="s">
        <v>188</v>
      </c>
      <c r="C927" s="11">
        <v>6172</v>
      </c>
      <c r="D927" s="5" t="str">
        <f t="shared" si="56"/>
        <v>Mixed Shrubs</v>
      </c>
      <c r="E927" s="11" t="s">
        <v>592</v>
      </c>
      <c r="F927" s="12">
        <f t="shared" si="57"/>
        <v>0.60724136328827061</v>
      </c>
      <c r="G927" s="13">
        <f t="shared" si="58"/>
        <v>3.2599314579082571E-2</v>
      </c>
      <c r="H927" s="13">
        <f>HLOOKUP(E927,ROCs!$B$1:$I$17,MATCH(VLOOKUP(C927,HROC,2,0),ROCs!$A$2:$A$17,0)+1,0)</f>
        <v>2.5884593546846281E-2</v>
      </c>
      <c r="I927" s="24">
        <v>4.2960000000000003E-3</v>
      </c>
      <c r="J927" s="24">
        <f>VLOOKUP(B927,Summary!$A$32:$C$37,3,0)*H927*I927/12+VLOOKUP(B927,Summary!$A$32:$D$37,4,0)*I927</f>
        <v>3.3316795832171102E-3</v>
      </c>
      <c r="K927" s="6">
        <f t="shared" si="59"/>
        <v>5.5049466675068312E-3</v>
      </c>
      <c r="L927" s="27">
        <f>2.721*J927*G927+VLOOKUP(B927,Summary!$A$32:$B$37,2,0)*I927</f>
        <v>2.9818317589109947E-3</v>
      </c>
    </row>
    <row r="928" spans="1:12">
      <c r="A928" s="5" t="s">
        <v>623</v>
      </c>
      <c r="B928" s="5" t="s">
        <v>188</v>
      </c>
      <c r="C928" s="11">
        <v>1110</v>
      </c>
      <c r="D928" s="5" t="str">
        <f t="shared" si="56"/>
        <v>Fixed Single Family Units</v>
      </c>
      <c r="E928" s="11" t="s">
        <v>593</v>
      </c>
      <c r="F928" s="12">
        <f t="shared" si="57"/>
        <v>0.96797880682585713</v>
      </c>
      <c r="G928" s="13">
        <f t="shared" si="58"/>
        <v>0.12452938169209543</v>
      </c>
      <c r="H928" s="13">
        <f>HLOOKUP(E928,ROCs!$B$1:$I$17,MATCH(VLOOKUP(C928,HROC,2,0),ROCs!$A$2:$A$17,0)+1,0)</f>
        <v>0.28818180815488864</v>
      </c>
      <c r="I928" s="24">
        <v>136.403548</v>
      </c>
      <c r="J928" s="24">
        <f>VLOOKUP(B928,Summary!$A$32:$C$37,3,0)*H928*I928/12+VLOOKUP(B928,Summary!$A$32:$D$37,4,0)*I928</f>
        <v>265.59473855138395</v>
      </c>
      <c r="K928" s="6">
        <f t="shared" si="59"/>
        <v>699.54210257049021</v>
      </c>
      <c r="L928" s="27">
        <f>2.721*J928*G928+VLOOKUP(B928,Summary!$A$32:$B$37,2,0)*I928</f>
        <v>175.28888135184505</v>
      </c>
    </row>
    <row r="929" spans="1:12">
      <c r="A929" s="5" t="s">
        <v>623</v>
      </c>
      <c r="B929" s="5" t="s">
        <v>188</v>
      </c>
      <c r="C929" s="11">
        <v>2110</v>
      </c>
      <c r="D929" s="5" t="str">
        <f t="shared" si="56"/>
        <v>Improved Pastures</v>
      </c>
      <c r="E929" s="11" t="s">
        <v>593</v>
      </c>
      <c r="F929" s="12">
        <f t="shared" si="57"/>
        <v>2.0141173930848577</v>
      </c>
      <c r="G929" s="13">
        <f t="shared" si="58"/>
        <v>0.28687396829592665</v>
      </c>
      <c r="H929" s="13">
        <f>HLOOKUP(E929,ROCs!$B$1:$I$17,MATCH(VLOOKUP(C929,HROC,2,0),ROCs!$A$2:$A$17,0)+1,0)</f>
        <v>0.31492922148662977</v>
      </c>
      <c r="I929" s="24">
        <v>1912.7040360000001</v>
      </c>
      <c r="J929" s="24">
        <f>VLOOKUP(B929,Summary!$A$32:$C$37,3,0)*H929*I929/12+VLOOKUP(B929,Summary!$A$32:$D$37,4,0)*I929</f>
        <v>3952.7877227088447</v>
      </c>
      <c r="K929" s="6">
        <f t="shared" si="59"/>
        <v>21662.910907969544</v>
      </c>
      <c r="L929" s="27">
        <f>2.721*J929*G929+VLOOKUP(B929,Summary!$A$32:$B$37,2,0)*I929</f>
        <v>4281.5031275527917</v>
      </c>
    </row>
    <row r="930" spans="1:12">
      <c r="A930" s="5" t="s">
        <v>623</v>
      </c>
      <c r="B930" s="5" t="s">
        <v>188</v>
      </c>
      <c r="C930" s="11">
        <v>2140</v>
      </c>
      <c r="D930" s="5" t="str">
        <f t="shared" si="56"/>
        <v>Row Crops</v>
      </c>
      <c r="E930" s="11" t="s">
        <v>593</v>
      </c>
      <c r="F930" s="12">
        <f t="shared" si="57"/>
        <v>1.7435643104316678</v>
      </c>
      <c r="G930" s="13">
        <f t="shared" si="58"/>
        <v>0.58026779950766982</v>
      </c>
      <c r="H930" s="13">
        <f>HLOOKUP(E930,ROCs!$B$1:$I$17,MATCH(VLOOKUP(C930,HROC,2,0),ROCs!$A$2:$A$17,0)+1,0)</f>
        <v>0.36669840858032232</v>
      </c>
      <c r="I930" s="24">
        <v>215.96086099999999</v>
      </c>
      <c r="J930" s="24">
        <f>VLOOKUP(B930,Summary!$A$32:$C$37,3,0)*H930*I930/12+VLOOKUP(B930,Summary!$A$32:$D$37,4,0)*I930</f>
        <v>496.24184980042776</v>
      </c>
      <c r="K930" s="6">
        <f t="shared" si="59"/>
        <v>2354.2896835192159</v>
      </c>
      <c r="L930" s="27">
        <f>2.721*J930*G930+VLOOKUP(B930,Summary!$A$32:$B$37,2,0)*I930</f>
        <v>918.5615887725927</v>
      </c>
    </row>
    <row r="931" spans="1:12">
      <c r="A931" s="5" t="s">
        <v>623</v>
      </c>
      <c r="B931" s="5" t="s">
        <v>188</v>
      </c>
      <c r="C931" s="11">
        <v>2210</v>
      </c>
      <c r="D931" s="5" t="str">
        <f t="shared" si="56"/>
        <v>Citrus Groves</v>
      </c>
      <c r="E931" s="11" t="s">
        <v>593</v>
      </c>
      <c r="F931" s="12">
        <f t="shared" si="57"/>
        <v>1.3467531225403229</v>
      </c>
      <c r="G931" s="13">
        <f t="shared" si="58"/>
        <v>0.27383424246429361</v>
      </c>
      <c r="H931" s="13">
        <f>HLOOKUP(E931,ROCs!$B$1:$I$17,MATCH(VLOOKUP(C931,HROC,2,0),ROCs!$A$2:$A$17,0)+1,0)</f>
        <v>0.31492922148662977</v>
      </c>
      <c r="I931" s="24">
        <v>1532.122349</v>
      </c>
      <c r="J931" s="24">
        <f>VLOOKUP(B931,Summary!$A$32:$C$37,3,0)*H931*I931/12+VLOOKUP(B931,Summary!$A$32:$D$37,4,0)*I931</f>
        <v>3166.2788893780717</v>
      </c>
      <c r="K931" s="6">
        <f t="shared" si="59"/>
        <v>11602.877264582416</v>
      </c>
      <c r="L931" s="27">
        <f>2.721*J931*G931+VLOOKUP(B931,Summary!$A$32:$B$37,2,0)*I931</f>
        <v>3317.2448668278057</v>
      </c>
    </row>
    <row r="932" spans="1:12">
      <c r="A932" s="5" t="s">
        <v>623</v>
      </c>
      <c r="B932" s="5" t="s">
        <v>188</v>
      </c>
      <c r="C932" s="11">
        <v>3100</v>
      </c>
      <c r="D932" s="5" t="str">
        <f t="shared" si="56"/>
        <v>Herbaceous (Dry Prairie)</v>
      </c>
      <c r="E932" s="11" t="s">
        <v>593</v>
      </c>
      <c r="F932" s="12">
        <f t="shared" si="57"/>
        <v>0.69141343344704065</v>
      </c>
      <c r="G932" s="13">
        <f t="shared" si="58"/>
        <v>3.5859246036990831E-2</v>
      </c>
      <c r="H932" s="13">
        <f>HLOOKUP(E932,ROCs!$B$1:$I$17,MATCH(VLOOKUP(C932,HROC,2,0),ROCs!$A$2:$A$17,0)+1,0)</f>
        <v>0.26229721460804234</v>
      </c>
      <c r="I932" s="24">
        <v>91.749656000000002</v>
      </c>
      <c r="J932" s="24">
        <f>VLOOKUP(B932,Summary!$A$32:$C$37,3,0)*H932*I932/12+VLOOKUP(B932,Summary!$A$32:$D$37,4,0)*I932</f>
        <v>168.04013751563423</v>
      </c>
      <c r="K932" s="6">
        <f t="shared" si="59"/>
        <v>316.13995215598186</v>
      </c>
      <c r="L932" s="27">
        <f>2.721*J932*G932+VLOOKUP(B932,Summary!$A$32:$B$37,2,0)*I932</f>
        <v>73.767537832693108</v>
      </c>
    </row>
    <row r="933" spans="1:12">
      <c r="A933" s="5" t="s">
        <v>623</v>
      </c>
      <c r="B933" s="5" t="s">
        <v>188</v>
      </c>
      <c r="C933" s="11">
        <v>3200</v>
      </c>
      <c r="D933" s="5" t="str">
        <f t="shared" si="56"/>
        <v>Shrub and Brushland</v>
      </c>
      <c r="E933" s="11" t="s">
        <v>593</v>
      </c>
      <c r="F933" s="12">
        <f t="shared" si="57"/>
        <v>0.69141343344704065</v>
      </c>
      <c r="G933" s="13">
        <f t="shared" si="58"/>
        <v>3.5859246036990831E-2</v>
      </c>
      <c r="H933" s="13">
        <f>HLOOKUP(E933,ROCs!$B$1:$I$17,MATCH(VLOOKUP(C933,HROC,2,0),ROCs!$A$2:$A$17,0)+1,0)</f>
        <v>0.26229721460804234</v>
      </c>
      <c r="I933" s="24">
        <v>82.012356999999994</v>
      </c>
      <c r="J933" s="24">
        <f>VLOOKUP(B933,Summary!$A$32:$C$37,3,0)*H933*I933/12+VLOOKUP(B933,Summary!$A$32:$D$37,4,0)*I933</f>
        <v>150.20620620377355</v>
      </c>
      <c r="K933" s="6">
        <f t="shared" si="59"/>
        <v>282.58833600617868</v>
      </c>
      <c r="L933" s="27">
        <f>2.721*J933*G933+VLOOKUP(B933,Summary!$A$32:$B$37,2,0)*I933</f>
        <v>65.93866300431506</v>
      </c>
    </row>
    <row r="934" spans="1:12">
      <c r="A934" s="5" t="s">
        <v>623</v>
      </c>
      <c r="B934" s="5" t="s">
        <v>188</v>
      </c>
      <c r="C934" s="11">
        <v>4220</v>
      </c>
      <c r="D934" s="5" t="str">
        <f t="shared" si="56"/>
        <v>Brazilian Pepper</v>
      </c>
      <c r="E934" s="11" t="s">
        <v>593</v>
      </c>
      <c r="F934" s="12">
        <f t="shared" si="57"/>
        <v>0.69141343344704065</v>
      </c>
      <c r="G934" s="13">
        <f t="shared" si="58"/>
        <v>3.5859246036990831E-2</v>
      </c>
      <c r="H934" s="13">
        <f>HLOOKUP(E934,ROCs!$B$1:$I$17,MATCH(VLOOKUP(C934,HROC,2,0),ROCs!$A$2:$A$17,0)+1,0)</f>
        <v>0.26229721460804234</v>
      </c>
      <c r="I934" s="24">
        <v>4.5963200000000004</v>
      </c>
      <c r="J934" s="24">
        <f>VLOOKUP(B934,Summary!$A$32:$C$37,3,0)*H934*I934/12+VLOOKUP(B934,Summary!$A$32:$D$37,4,0)*I934</f>
        <v>8.4181922694713975</v>
      </c>
      <c r="K934" s="6">
        <f t="shared" si="59"/>
        <v>15.8374477708514</v>
      </c>
      <c r="L934" s="27">
        <f>2.721*J934*G934+VLOOKUP(B934,Summary!$A$32:$B$37,2,0)*I934</f>
        <v>3.695482078877375</v>
      </c>
    </row>
    <row r="935" spans="1:12">
      <c r="A935" s="5" t="s">
        <v>623</v>
      </c>
      <c r="B935" s="5" t="s">
        <v>188</v>
      </c>
      <c r="C935" s="11">
        <v>4240</v>
      </c>
      <c r="D935" s="5" t="str">
        <f t="shared" si="56"/>
        <v>Melaleuca</v>
      </c>
      <c r="E935" s="11" t="s">
        <v>593</v>
      </c>
      <c r="F935" s="12">
        <f t="shared" si="57"/>
        <v>0.69141343344704065</v>
      </c>
      <c r="G935" s="13">
        <f t="shared" si="58"/>
        <v>3.5859246036990831E-2</v>
      </c>
      <c r="H935" s="13">
        <f>HLOOKUP(E935,ROCs!$B$1:$I$17,MATCH(VLOOKUP(C935,HROC,2,0),ROCs!$A$2:$A$17,0)+1,0)</f>
        <v>0.26229721460804234</v>
      </c>
      <c r="I935" s="24">
        <v>5.3169999999999997E-3</v>
      </c>
      <c r="J935" s="24">
        <f>VLOOKUP(B935,Summary!$A$32:$C$37,3,0)*H935*I935/12+VLOOKUP(B935,Summary!$A$32:$D$37,4,0)*I935</f>
        <v>9.738122736619604E-3</v>
      </c>
      <c r="K935" s="6">
        <f t="shared" si="59"/>
        <v>1.8320680413377852E-2</v>
      </c>
      <c r="L935" s="27">
        <f>2.721*J935*G935+VLOOKUP(B935,Summary!$A$32:$B$37,2,0)*I935</f>
        <v>4.2749151959374024E-3</v>
      </c>
    </row>
    <row r="936" spans="1:12">
      <c r="A936" s="5" t="s">
        <v>623</v>
      </c>
      <c r="B936" s="5" t="s">
        <v>188</v>
      </c>
      <c r="C936" s="11">
        <v>4340</v>
      </c>
      <c r="D936" s="5" t="str">
        <f t="shared" si="56"/>
        <v>Hardwood - Coniferous Mixed</v>
      </c>
      <c r="E936" s="11" t="s">
        <v>593</v>
      </c>
      <c r="F936" s="12">
        <f t="shared" si="57"/>
        <v>0.69141343344704065</v>
      </c>
      <c r="G936" s="13">
        <f t="shared" si="58"/>
        <v>3.5859246036990831E-2</v>
      </c>
      <c r="H936" s="13">
        <f>HLOOKUP(E936,ROCs!$B$1:$I$17,MATCH(VLOOKUP(C936,HROC,2,0),ROCs!$A$2:$A$17,0)+1,0)</f>
        <v>0.26229721460804234</v>
      </c>
      <c r="I936" s="24">
        <v>77.805751000000001</v>
      </c>
      <c r="J936" s="24">
        <f>VLOOKUP(B936,Summary!$A$32:$C$37,3,0)*H936*I936/12+VLOOKUP(B936,Summary!$A$32:$D$37,4,0)*I936</f>
        <v>142.50177785459158</v>
      </c>
      <c r="K936" s="6">
        <f t="shared" si="59"/>
        <v>268.09371796010043</v>
      </c>
      <c r="L936" s="27">
        <f>2.721*J936*G936+VLOOKUP(B936,Summary!$A$32:$B$37,2,0)*I936</f>
        <v>62.556514440703737</v>
      </c>
    </row>
    <row r="937" spans="1:12">
      <c r="A937" s="5" t="s">
        <v>623</v>
      </c>
      <c r="B937" s="5" t="s">
        <v>188</v>
      </c>
      <c r="C937" s="11">
        <v>4420</v>
      </c>
      <c r="D937" s="5" t="str">
        <f t="shared" si="56"/>
        <v>Hardwood Plantations</v>
      </c>
      <c r="E937" s="11" t="s">
        <v>593</v>
      </c>
      <c r="F937" s="12">
        <f t="shared" si="57"/>
        <v>0.69141343344704065</v>
      </c>
      <c r="G937" s="13">
        <f t="shared" si="58"/>
        <v>3.5859246036990831E-2</v>
      </c>
      <c r="H937" s="13">
        <f>HLOOKUP(E937,ROCs!$B$1:$I$17,MATCH(VLOOKUP(C937,HROC,2,0),ROCs!$A$2:$A$17,0)+1,0)</f>
        <v>0.26229721460804234</v>
      </c>
      <c r="I937" s="24">
        <v>8.3905410000000007</v>
      </c>
      <c r="J937" s="24">
        <f>VLOOKUP(B937,Summary!$A$32:$C$37,3,0)*H937*I937/12+VLOOKUP(B937,Summary!$A$32:$D$37,4,0)*I937</f>
        <v>15.367334603091781</v>
      </c>
      <c r="K937" s="6">
        <f t="shared" si="59"/>
        <v>28.911119081501568</v>
      </c>
      <c r="L937" s="27">
        <f>2.721*J937*G937+VLOOKUP(B937,Summary!$A$32:$B$37,2,0)*I937</f>
        <v>6.7460694419852949</v>
      </c>
    </row>
    <row r="938" spans="1:12">
      <c r="A938" s="5" t="s">
        <v>623</v>
      </c>
      <c r="B938" s="5" t="s">
        <v>188</v>
      </c>
      <c r="C938" s="11">
        <v>5120</v>
      </c>
      <c r="D938" s="5" t="e">
        <f t="shared" si="56"/>
        <v>#N/A</v>
      </c>
      <c r="E938" s="11" t="s">
        <v>593</v>
      </c>
      <c r="F938" s="12">
        <f t="shared" si="57"/>
        <v>0.50503242095262102</v>
      </c>
      <c r="G938" s="13">
        <f t="shared" si="58"/>
        <v>6.8458560616073402E-2</v>
      </c>
      <c r="H938" s="13">
        <f>HLOOKUP(E938,ROCs!$B$1:$I$17,MATCH(VLOOKUP(C938,HROC,2,0),ROCs!$A$2:$A$17,0)+1,0)</f>
        <v>5.2632006878587441E-2</v>
      </c>
      <c r="I938" s="24">
        <v>2.5901459999999998</v>
      </c>
      <c r="J938" s="24">
        <f>VLOOKUP(B938,Summary!$A$32:$C$37,3,0)*H938*I938/12+VLOOKUP(B938,Summary!$A$32:$D$37,4,0)*I938</f>
        <v>2.3181869091150009</v>
      </c>
      <c r="K938" s="6">
        <f t="shared" si="59"/>
        <v>3.1856367271993125</v>
      </c>
      <c r="L938" s="27">
        <f>2.721*J938*G938+VLOOKUP(B938,Summary!$A$32:$B$37,2,0)*I938</f>
        <v>2.0514486449214737</v>
      </c>
    </row>
    <row r="939" spans="1:12">
      <c r="A939" s="5" t="s">
        <v>623</v>
      </c>
      <c r="B939" s="5" t="s">
        <v>188</v>
      </c>
      <c r="C939" s="11">
        <v>6172</v>
      </c>
      <c r="D939" s="5" t="str">
        <f t="shared" si="56"/>
        <v>Mixed Shrubs</v>
      </c>
      <c r="E939" s="11" t="s">
        <v>593</v>
      </c>
      <c r="F939" s="12">
        <f t="shared" si="57"/>
        <v>0.60724136328827061</v>
      </c>
      <c r="G939" s="13">
        <f t="shared" si="58"/>
        <v>3.2599314579082571E-2</v>
      </c>
      <c r="H939" s="13">
        <f>HLOOKUP(E939,ROCs!$B$1:$I$17,MATCH(VLOOKUP(C939,HROC,2,0),ROCs!$A$2:$A$17,0)+1,0)</f>
        <v>2.5884593546846281E-2</v>
      </c>
      <c r="I939" s="24">
        <v>3.388363</v>
      </c>
      <c r="J939" s="24">
        <f>VLOOKUP(B939,Summary!$A$32:$C$37,3,0)*H939*I939/12+VLOOKUP(B939,Summary!$A$32:$D$37,4,0)*I939</f>
        <v>2.6277792894851668</v>
      </c>
      <c r="K939" s="6">
        <f t="shared" si="59"/>
        <v>4.3418895728941918</v>
      </c>
      <c r="L939" s="27">
        <f>2.721*J939*G939+VLOOKUP(B939,Summary!$A$32:$B$37,2,0)*I939</f>
        <v>2.3518455316850408</v>
      </c>
    </row>
    <row r="940" spans="1:12">
      <c r="A940" s="5" t="s">
        <v>623</v>
      </c>
      <c r="B940" s="5" t="s">
        <v>188</v>
      </c>
      <c r="C940" s="11">
        <v>6210</v>
      </c>
      <c r="D940" s="5" t="str">
        <f t="shared" si="56"/>
        <v>Cypress</v>
      </c>
      <c r="E940" s="11" t="s">
        <v>593</v>
      </c>
      <c r="F940" s="12">
        <f t="shared" si="57"/>
        <v>0.60724136328827061</v>
      </c>
      <c r="G940" s="13">
        <f t="shared" si="58"/>
        <v>3.2599314579082571E-2</v>
      </c>
      <c r="H940" s="13">
        <f>HLOOKUP(E940,ROCs!$B$1:$I$17,MATCH(VLOOKUP(C940,HROC,2,0),ROCs!$A$2:$A$17,0)+1,0)</f>
        <v>2.5884593546846281E-2</v>
      </c>
      <c r="I940" s="24">
        <v>1.859267</v>
      </c>
      <c r="J940" s="24">
        <f>VLOOKUP(B940,Summary!$A$32:$C$37,3,0)*H940*I940/12+VLOOKUP(B940,Summary!$A$32:$D$37,4,0)*I940</f>
        <v>1.4419185064360629</v>
      </c>
      <c r="K940" s="6">
        <f t="shared" si="59"/>
        <v>2.382487354668394</v>
      </c>
      <c r="L940" s="27">
        <f>2.721*J940*G940+VLOOKUP(B940,Summary!$A$32:$B$37,2,0)*I940</f>
        <v>1.290507772089192</v>
      </c>
    </row>
    <row r="941" spans="1:12">
      <c r="A941" s="5" t="s">
        <v>623</v>
      </c>
      <c r="B941" s="5" t="s">
        <v>188</v>
      </c>
      <c r="C941" s="11">
        <v>6215</v>
      </c>
      <c r="D941" s="5" t="e">
        <f t="shared" si="56"/>
        <v>#N/A</v>
      </c>
      <c r="E941" s="11" t="s">
        <v>593</v>
      </c>
      <c r="F941" s="12">
        <f t="shared" si="57"/>
        <v>0.60724136328827061</v>
      </c>
      <c r="G941" s="13">
        <f t="shared" si="58"/>
        <v>3.2599314579082571E-2</v>
      </c>
      <c r="H941" s="13">
        <f>HLOOKUP(E941,ROCs!$B$1:$I$17,MATCH(VLOOKUP(C941,HROC,2,0),ROCs!$A$2:$A$17,0)+1,0)</f>
        <v>2.5884593546846281E-2</v>
      </c>
      <c r="I941" s="24">
        <v>3.3825859999999999</v>
      </c>
      <c r="J941" s="24">
        <f>VLOOKUP(B941,Summary!$A$32:$C$37,3,0)*H941*I941/12+VLOOKUP(B941,Summary!$A$32:$D$37,4,0)*I941</f>
        <v>2.6232990490400443</v>
      </c>
      <c r="K941" s="6">
        <f t="shared" si="59"/>
        <v>4.3344868548080209</v>
      </c>
      <c r="L941" s="27">
        <f>2.721*J941*G941+VLOOKUP(B941,Summary!$A$32:$B$37,2,0)*I941</f>
        <v>2.3478357453556109</v>
      </c>
    </row>
    <row r="942" spans="1:12">
      <c r="A942" s="5" t="s">
        <v>623</v>
      </c>
      <c r="B942" s="5" t="s">
        <v>188</v>
      </c>
      <c r="C942" s="11">
        <v>6410</v>
      </c>
      <c r="D942" s="5" t="str">
        <f t="shared" si="56"/>
        <v>Freshwater Marshes</v>
      </c>
      <c r="E942" s="11" t="s">
        <v>593</v>
      </c>
      <c r="F942" s="12">
        <f t="shared" si="57"/>
        <v>0.60724136328827061</v>
      </c>
      <c r="G942" s="13">
        <f t="shared" si="58"/>
        <v>3.2599314579082571E-2</v>
      </c>
      <c r="H942" s="13">
        <f>HLOOKUP(E942,ROCs!$B$1:$I$17,MATCH(VLOOKUP(C942,HROC,2,0),ROCs!$A$2:$A$17,0)+1,0)</f>
        <v>2.5884593546846281E-2</v>
      </c>
      <c r="I942" s="24">
        <v>50.927961000000003</v>
      </c>
      <c r="J942" s="24">
        <f>VLOOKUP(B942,Summary!$A$32:$C$37,3,0)*H942*I942/12+VLOOKUP(B942,Summary!$A$32:$D$37,4,0)*I942</f>
        <v>39.496193640264721</v>
      </c>
      <c r="K942" s="6">
        <f t="shared" si="59"/>
        <v>65.25970884307911</v>
      </c>
      <c r="L942" s="27">
        <f>2.721*J942*G942+VLOOKUP(B942,Summary!$A$32:$B$37,2,0)*I942</f>
        <v>35.348838809678895</v>
      </c>
    </row>
    <row r="943" spans="1:12">
      <c r="A943" s="5" t="s">
        <v>623</v>
      </c>
      <c r="B943" s="5" t="s">
        <v>188</v>
      </c>
      <c r="C943" s="11">
        <v>6430</v>
      </c>
      <c r="D943" s="5" t="str">
        <f t="shared" si="56"/>
        <v>Wet Prairies</v>
      </c>
      <c r="E943" s="11" t="s">
        <v>593</v>
      </c>
      <c r="F943" s="12">
        <f t="shared" si="57"/>
        <v>0.60724136328827061</v>
      </c>
      <c r="G943" s="13">
        <f t="shared" si="58"/>
        <v>3.2599314579082571E-2</v>
      </c>
      <c r="H943" s="13">
        <f>HLOOKUP(E943,ROCs!$B$1:$I$17,MATCH(VLOOKUP(C943,HROC,2,0),ROCs!$A$2:$A$17,0)+1,0)</f>
        <v>2.5884593546846281E-2</v>
      </c>
      <c r="I943" s="24">
        <v>20.878440000000001</v>
      </c>
      <c r="J943" s="24">
        <f>VLOOKUP(B943,Summary!$A$32:$C$37,3,0)*H943*I943/12+VLOOKUP(B943,Summary!$A$32:$D$37,4,0)*I943</f>
        <v>16.191869710759647</v>
      </c>
      <c r="K943" s="6">
        <f t="shared" si="59"/>
        <v>26.753887034623212</v>
      </c>
      <c r="L943" s="27">
        <f>2.721*J943*G943+VLOOKUP(B943,Summary!$A$32:$B$37,2,0)*I943</f>
        <v>14.491619056917521</v>
      </c>
    </row>
    <row r="944" spans="1:12">
      <c r="A944" s="5" t="s">
        <v>623</v>
      </c>
      <c r="B944" s="5" t="s">
        <v>188</v>
      </c>
      <c r="C944" s="11">
        <v>8115</v>
      </c>
      <c r="D944" s="5" t="e">
        <f t="shared" si="56"/>
        <v>#N/A</v>
      </c>
      <c r="E944" s="11" t="s">
        <v>593</v>
      </c>
      <c r="F944" s="12">
        <f t="shared" si="57"/>
        <v>0.96797880682585713</v>
      </c>
      <c r="G944" s="13">
        <f t="shared" si="58"/>
        <v>0.12452938169209543</v>
      </c>
      <c r="H944" s="13">
        <f>HLOOKUP(E944,ROCs!$B$1:$I$17,MATCH(VLOOKUP(C944,HROC,2,0),ROCs!$A$2:$A$17,0)+1,0)</f>
        <v>0.28818180815488864</v>
      </c>
      <c r="I944" s="24">
        <v>20.302364000000001</v>
      </c>
      <c r="J944" s="24">
        <f>VLOOKUP(B944,Summary!$A$32:$C$37,3,0)*H944*I944/12+VLOOKUP(B944,Summary!$A$32:$D$37,4,0)*I944</f>
        <v>39.531237549297693</v>
      </c>
      <c r="K944" s="6">
        <f t="shared" si="59"/>
        <v>104.12015382262219</v>
      </c>
      <c r="L944" s="27">
        <f>2.721*J944*G944+VLOOKUP(B944,Summary!$A$32:$B$37,2,0)*I944</f>
        <v>26.090074096591465</v>
      </c>
    </row>
    <row r="945" spans="1:12">
      <c r="A945" s="5" t="s">
        <v>623</v>
      </c>
      <c r="B945" s="5" t="s">
        <v>188</v>
      </c>
      <c r="C945" s="11">
        <v>2110</v>
      </c>
      <c r="D945" s="5" t="str">
        <f t="shared" si="56"/>
        <v>Improved Pastures</v>
      </c>
      <c r="E945" s="11" t="s">
        <v>2</v>
      </c>
      <c r="F945" s="12">
        <f t="shared" si="57"/>
        <v>2.0141173930848577</v>
      </c>
      <c r="G945" s="13">
        <f t="shared" si="58"/>
        <v>0.28687396829592665</v>
      </c>
      <c r="H945" s="13">
        <f>HLOOKUP(E945,ROCs!$B$1:$I$17,MATCH(VLOOKUP(C945,HROC,2,0),ROCs!$A$2:$A$17,0)+1,0)</f>
        <v>0.31492922148662977</v>
      </c>
      <c r="I945" s="24">
        <v>28.600947999999999</v>
      </c>
      <c r="J945" s="24">
        <f>VLOOKUP(B945,Summary!$A$32:$C$37,3,0)*H945*I945/12+VLOOKUP(B945,Summary!$A$32:$D$37,4,0)*I945</f>
        <v>59.106622867101052</v>
      </c>
      <c r="K945" s="6">
        <f t="shared" si="59"/>
        <v>323.92872956089144</v>
      </c>
      <c r="L945" s="27">
        <f>2.721*J945*G945+VLOOKUP(B945,Summary!$A$32:$B$37,2,0)*I945</f>
        <v>64.021953218158401</v>
      </c>
    </row>
    <row r="946" spans="1:12">
      <c r="A946" s="5" t="s">
        <v>623</v>
      </c>
      <c r="B946" s="5" t="s">
        <v>188</v>
      </c>
      <c r="C946" s="11">
        <v>4340</v>
      </c>
      <c r="D946" s="5" t="str">
        <f t="shared" si="56"/>
        <v>Hardwood - Coniferous Mixed</v>
      </c>
      <c r="E946" s="11" t="s">
        <v>2</v>
      </c>
      <c r="F946" s="12">
        <f t="shared" si="57"/>
        <v>0.69141343344704065</v>
      </c>
      <c r="G946" s="13">
        <f t="shared" si="58"/>
        <v>3.5859246036990831E-2</v>
      </c>
      <c r="H946" s="13">
        <f>HLOOKUP(E946,ROCs!$B$1:$I$17,MATCH(VLOOKUP(C946,HROC,2,0),ROCs!$A$2:$A$17,0)+1,0)</f>
        <v>0.26229721460804234</v>
      </c>
      <c r="I946" s="24">
        <v>3.0595620000000001</v>
      </c>
      <c r="J946" s="24">
        <f>VLOOKUP(B946,Summary!$A$32:$C$37,3,0)*H946*I946/12+VLOOKUP(B946,Summary!$A$32:$D$37,4,0)*I946</f>
        <v>5.6036092300728519</v>
      </c>
      <c r="K946" s="6">
        <f t="shared" si="59"/>
        <v>10.5422715077892</v>
      </c>
      <c r="L946" s="27">
        <f>2.721*J946*G946+VLOOKUP(B946,Summary!$A$32:$B$37,2,0)*I946</f>
        <v>2.4599150059643842</v>
      </c>
    </row>
    <row r="947" spans="1:12">
      <c r="A947" s="5" t="s">
        <v>603</v>
      </c>
      <c r="B947" s="5" t="s">
        <v>188</v>
      </c>
      <c r="C947" s="11">
        <v>2110</v>
      </c>
      <c r="D947" s="5" t="str">
        <f t="shared" si="56"/>
        <v>Improved Pastures</v>
      </c>
      <c r="E947" s="11" t="s">
        <v>3</v>
      </c>
      <c r="F947" s="12">
        <f t="shared" si="57"/>
        <v>2.0141173930848577</v>
      </c>
      <c r="G947" s="13">
        <f t="shared" si="58"/>
        <v>0.28687396829592665</v>
      </c>
      <c r="H947" s="13">
        <f>HLOOKUP(E947,ROCs!$B$1:$I$17,MATCH(VLOOKUP(C947,HROC,2,0),ROCs!$A$2:$A$17,0)+1,0)</f>
        <v>0.31492922148662977</v>
      </c>
      <c r="I947" s="24">
        <v>2.988054</v>
      </c>
      <c r="J947" s="24">
        <f>VLOOKUP(B947,Summary!$A$32:$C$37,3,0)*H947*I947/12+VLOOKUP(B947,Summary!$A$32:$D$37,4,0)*I947</f>
        <v>6.175102338724324</v>
      </c>
      <c r="K947" s="6">
        <f t="shared" si="59"/>
        <v>33.842113767674412</v>
      </c>
      <c r="L947" s="27">
        <f>2.721*J947*G947+VLOOKUP(B947,Summary!$A$32:$B$37,2,0)*I947</f>
        <v>6.6886263141113744</v>
      </c>
    </row>
    <row r="948" spans="1:12">
      <c r="A948" s="5" t="s">
        <v>603</v>
      </c>
      <c r="B948" s="5" t="s">
        <v>188</v>
      </c>
      <c r="C948" s="11">
        <v>2130</v>
      </c>
      <c r="D948" s="5" t="str">
        <f t="shared" si="56"/>
        <v>Woodland Pastures</v>
      </c>
      <c r="E948" s="11" t="s">
        <v>3</v>
      </c>
      <c r="F948" s="12">
        <f t="shared" si="57"/>
        <v>1.022089423356495</v>
      </c>
      <c r="G948" s="13">
        <f t="shared" si="58"/>
        <v>0.19559588747449544</v>
      </c>
      <c r="H948" s="13">
        <f>HLOOKUP(E948,ROCs!$B$1:$I$17,MATCH(VLOOKUP(C948,HROC,2,0),ROCs!$A$2:$A$17,0)+1,0)</f>
        <v>0.26229721460804234</v>
      </c>
      <c r="I948" s="24">
        <v>0.503498</v>
      </c>
      <c r="J948" s="24">
        <f>VLOOKUP(B948,Summary!$A$32:$C$37,3,0)*H948*I948/12+VLOOKUP(B948,Summary!$A$32:$D$37,4,0)*I948</f>
        <v>0.92216011315450386</v>
      </c>
      <c r="K948" s="6">
        <f t="shared" si="59"/>
        <v>2.5646243974646321</v>
      </c>
      <c r="L948" s="27">
        <f>2.721*J948*G948+VLOOKUP(B948,Summary!$A$32:$B$37,2,0)*I948</f>
        <v>0.80562766943298991</v>
      </c>
    </row>
    <row r="949" spans="1:12">
      <c r="A949" s="5" t="s">
        <v>603</v>
      </c>
      <c r="B949" s="5" t="s">
        <v>188</v>
      </c>
      <c r="C949" s="11">
        <v>2150</v>
      </c>
      <c r="D949" s="5" t="str">
        <f t="shared" si="56"/>
        <v>Field Crops</v>
      </c>
      <c r="E949" s="11" t="s">
        <v>3</v>
      </c>
      <c r="F949" s="12">
        <f t="shared" si="57"/>
        <v>1.6774291124497771</v>
      </c>
      <c r="G949" s="13">
        <f t="shared" si="58"/>
        <v>0.48898971868623858</v>
      </c>
      <c r="H949" s="13">
        <f>HLOOKUP(E949,ROCs!$B$1:$I$17,MATCH(VLOOKUP(C949,HROC,2,0),ROCs!$A$2:$A$17,0)+1,0)</f>
        <v>0.28904462793978353</v>
      </c>
      <c r="I949" s="24">
        <v>0.152392</v>
      </c>
      <c r="J949" s="24">
        <f>VLOOKUP(B949,Summary!$A$32:$C$37,3,0)*H949*I949/12+VLOOKUP(B949,Summary!$A$32:$D$37,4,0)*I949</f>
        <v>0.29731355867794684</v>
      </c>
      <c r="K949" s="6">
        <f t="shared" si="59"/>
        <v>1.3570237016974704</v>
      </c>
      <c r="L949" s="27">
        <f>2.721*J949*G949+VLOOKUP(B949,Summary!$A$32:$B$37,2,0)*I949</f>
        <v>0.49087909650830669</v>
      </c>
    </row>
    <row r="950" spans="1:12">
      <c r="A950" s="5" t="s">
        <v>603</v>
      </c>
      <c r="B950" s="5" t="s">
        <v>188</v>
      </c>
      <c r="C950" s="11">
        <v>2210</v>
      </c>
      <c r="D950" s="5" t="str">
        <f t="shared" si="56"/>
        <v>Citrus Groves</v>
      </c>
      <c r="E950" s="11" t="s">
        <v>3</v>
      </c>
      <c r="F950" s="12">
        <f t="shared" si="57"/>
        <v>1.3467531225403229</v>
      </c>
      <c r="G950" s="13">
        <f t="shared" si="58"/>
        <v>0.27383424246429361</v>
      </c>
      <c r="H950" s="13">
        <f>HLOOKUP(E950,ROCs!$B$1:$I$17,MATCH(VLOOKUP(C950,HROC,2,0),ROCs!$A$2:$A$17,0)+1,0)</f>
        <v>0.31492922148662977</v>
      </c>
      <c r="I950" s="24">
        <v>8.0705229999999997</v>
      </c>
      <c r="J950" s="24">
        <f>VLOOKUP(B950,Summary!$A$32:$C$37,3,0)*H950*I950/12+VLOOKUP(B950,Summary!$A$32:$D$37,4,0)*I950</f>
        <v>16.678515666727726</v>
      </c>
      <c r="K950" s="6">
        <f t="shared" si="59"/>
        <v>61.118674948582374</v>
      </c>
      <c r="L950" s="27">
        <f>2.721*J950*G950+VLOOKUP(B950,Summary!$A$32:$B$37,2,0)*I950</f>
        <v>17.473735705140964</v>
      </c>
    </row>
    <row r="951" spans="1:12">
      <c r="A951" s="5" t="s">
        <v>603</v>
      </c>
      <c r="B951" s="5" t="s">
        <v>188</v>
      </c>
      <c r="C951" s="11">
        <v>2110</v>
      </c>
      <c r="D951" s="5" t="str">
        <f t="shared" si="56"/>
        <v>Improved Pastures</v>
      </c>
      <c r="E951" s="11" t="s">
        <v>4</v>
      </c>
      <c r="F951" s="12">
        <f t="shared" si="57"/>
        <v>2.0141173930848577</v>
      </c>
      <c r="G951" s="13">
        <f t="shared" si="58"/>
        <v>0.28687396829592665</v>
      </c>
      <c r="H951" s="13">
        <f>HLOOKUP(E951,ROCs!$B$1:$I$17,MATCH(VLOOKUP(C951,HROC,2,0),ROCs!$A$2:$A$17,0)+1,0)</f>
        <v>0.31492922148662977</v>
      </c>
      <c r="I951" s="24">
        <v>294.20261799999997</v>
      </c>
      <c r="J951" s="24">
        <f>VLOOKUP(B951,Summary!$A$32:$C$37,3,0)*H951*I951/12+VLOOKUP(B951,Summary!$A$32:$D$37,4,0)*I951</f>
        <v>607.99814008402086</v>
      </c>
      <c r="K951" s="6">
        <f t="shared" si="59"/>
        <v>3332.0811702545057</v>
      </c>
      <c r="L951" s="27">
        <f>2.721*J951*G951+VLOOKUP(B951,Summary!$A$32:$B$37,2,0)*I951</f>
        <v>658.55950810636512</v>
      </c>
    </row>
    <row r="952" spans="1:12">
      <c r="A952" s="5" t="s">
        <v>603</v>
      </c>
      <c r="B952" s="5" t="s">
        <v>188</v>
      </c>
      <c r="C952" s="11">
        <v>2120</v>
      </c>
      <c r="D952" s="5" t="str">
        <f t="shared" si="56"/>
        <v>Unimproved Pastures</v>
      </c>
      <c r="E952" s="11" t="s">
        <v>4</v>
      </c>
      <c r="F952" s="12">
        <f t="shared" si="57"/>
        <v>1.022089423356495</v>
      </c>
      <c r="G952" s="13">
        <f t="shared" si="58"/>
        <v>0.19559588747449544</v>
      </c>
      <c r="H952" s="13">
        <f>HLOOKUP(E952,ROCs!$B$1:$I$17,MATCH(VLOOKUP(C952,HROC,2,0),ROCs!$A$2:$A$17,0)+1,0)</f>
        <v>0.26229721460804234</v>
      </c>
      <c r="I952" s="24">
        <v>239.09442300000001</v>
      </c>
      <c r="J952" s="24">
        <f>VLOOKUP(B952,Summary!$A$32:$C$37,3,0)*H952*I952/12+VLOOKUP(B952,Summary!$A$32:$D$37,4,0)*I952</f>
        <v>437.90311017777793</v>
      </c>
      <c r="K952" s="6">
        <f t="shared" si="59"/>
        <v>1217.8546697772961</v>
      </c>
      <c r="L952" s="27">
        <f>2.721*J952*G952+VLOOKUP(B952,Summary!$A$32:$B$37,2,0)*I952</f>
        <v>382.56573566511781</v>
      </c>
    </row>
    <row r="953" spans="1:12">
      <c r="A953" s="5" t="s">
        <v>603</v>
      </c>
      <c r="B953" s="5" t="s">
        <v>188</v>
      </c>
      <c r="C953" s="11">
        <v>2130</v>
      </c>
      <c r="D953" s="5" t="str">
        <f t="shared" si="56"/>
        <v>Woodland Pastures</v>
      </c>
      <c r="E953" s="11" t="s">
        <v>4</v>
      </c>
      <c r="F953" s="12">
        <f t="shared" si="57"/>
        <v>1.022089423356495</v>
      </c>
      <c r="G953" s="13">
        <f t="shared" si="58"/>
        <v>0.19559588747449544</v>
      </c>
      <c r="H953" s="13">
        <f>HLOOKUP(E953,ROCs!$B$1:$I$17,MATCH(VLOOKUP(C953,HROC,2,0),ROCs!$A$2:$A$17,0)+1,0)</f>
        <v>0.26229721460804234</v>
      </c>
      <c r="I953" s="24">
        <v>572.65545899999995</v>
      </c>
      <c r="J953" s="24">
        <f>VLOOKUP(B953,Summary!$A$32:$C$37,3,0)*H953*I953/12+VLOOKUP(B953,Summary!$A$32:$D$37,4,0)*I953</f>
        <v>1048.8224836443924</v>
      </c>
      <c r="K953" s="6">
        <f t="shared" si="59"/>
        <v>2916.8857899985846</v>
      </c>
      <c r="L953" s="27">
        <f>2.721*J953*G953+VLOOKUP(B953,Summary!$A$32:$B$37,2,0)*I953</f>
        <v>916.28384387276424</v>
      </c>
    </row>
    <row r="954" spans="1:12">
      <c r="A954" s="5" t="s">
        <v>603</v>
      </c>
      <c r="B954" s="5" t="s">
        <v>188</v>
      </c>
      <c r="C954" s="11">
        <v>2210</v>
      </c>
      <c r="D954" s="5" t="str">
        <f t="shared" si="56"/>
        <v>Citrus Groves</v>
      </c>
      <c r="E954" s="11" t="s">
        <v>4</v>
      </c>
      <c r="F954" s="12">
        <f t="shared" si="57"/>
        <v>1.3467531225403229</v>
      </c>
      <c r="G954" s="13">
        <f t="shared" si="58"/>
        <v>0.27383424246429361</v>
      </c>
      <c r="H954" s="13">
        <f>HLOOKUP(E954,ROCs!$B$1:$I$17,MATCH(VLOOKUP(C954,HROC,2,0),ROCs!$A$2:$A$17,0)+1,0)</f>
        <v>0.31492922148662977</v>
      </c>
      <c r="I954" s="24">
        <v>117.18688400000001</v>
      </c>
      <c r="J954" s="24">
        <f>VLOOKUP(B954,Summary!$A$32:$C$37,3,0)*H954*I954/12+VLOOKUP(B954,Summary!$A$32:$D$37,4,0)*I954</f>
        <v>242.17802002782281</v>
      </c>
      <c r="K954" s="6">
        <f t="shared" si="59"/>
        <v>887.46504674272387</v>
      </c>
      <c r="L954" s="27">
        <f>2.721*J954*G954+VLOOKUP(B954,Summary!$A$32:$B$37,2,0)*I954</f>
        <v>253.72489975247112</v>
      </c>
    </row>
    <row r="955" spans="1:12">
      <c r="A955" s="5" t="s">
        <v>603</v>
      </c>
      <c r="B955" s="5" t="s">
        <v>188</v>
      </c>
      <c r="C955" s="11">
        <v>2110</v>
      </c>
      <c r="D955" s="5" t="str">
        <f t="shared" si="56"/>
        <v>Improved Pastures</v>
      </c>
      <c r="E955" s="11" t="s">
        <v>591</v>
      </c>
      <c r="F955" s="12">
        <f t="shared" si="57"/>
        <v>2.0141173930848577</v>
      </c>
      <c r="G955" s="13">
        <f t="shared" si="58"/>
        <v>0.28687396829592665</v>
      </c>
      <c r="H955" s="13">
        <f>HLOOKUP(E955,ROCs!$B$1:$I$17,MATCH(VLOOKUP(C955,HROC,2,0),ROCs!$A$2:$A$17,0)+1,0)</f>
        <v>0.31492922148662977</v>
      </c>
      <c r="I955" s="24">
        <v>7269.3535449999999</v>
      </c>
      <c r="J955" s="24">
        <f>VLOOKUP(B955,Summary!$A$32:$C$37,3,0)*H955*I955/12+VLOOKUP(B955,Summary!$A$32:$D$37,4,0)*I955</f>
        <v>15022.821567730522</v>
      </c>
      <c r="K955" s="6">
        <f t="shared" si="59"/>
        <v>82331.27302496451</v>
      </c>
      <c r="L955" s="27">
        <f>2.721*J955*G955+VLOOKUP(B955,Summary!$A$32:$B$37,2,0)*I955</f>
        <v>16272.125405921648</v>
      </c>
    </row>
    <row r="956" spans="1:12">
      <c r="A956" s="5" t="s">
        <v>603</v>
      </c>
      <c r="B956" s="5" t="s">
        <v>188</v>
      </c>
      <c r="C956" s="11">
        <v>2120</v>
      </c>
      <c r="D956" s="5" t="str">
        <f t="shared" si="56"/>
        <v>Unimproved Pastures</v>
      </c>
      <c r="E956" s="11" t="s">
        <v>591</v>
      </c>
      <c r="F956" s="12">
        <f t="shared" si="57"/>
        <v>1.022089423356495</v>
      </c>
      <c r="G956" s="13">
        <f t="shared" si="58"/>
        <v>0.19559588747449544</v>
      </c>
      <c r="H956" s="13">
        <f>HLOOKUP(E956,ROCs!$B$1:$I$17,MATCH(VLOOKUP(C956,HROC,2,0),ROCs!$A$2:$A$17,0)+1,0)</f>
        <v>0.26229721460804234</v>
      </c>
      <c r="I956" s="24">
        <v>937.69632000000001</v>
      </c>
      <c r="J956" s="24">
        <f>VLOOKUP(B956,Summary!$A$32:$C$37,3,0)*H956*I956/12+VLOOKUP(B956,Summary!$A$32:$D$37,4,0)*I956</f>
        <v>1717.3973770616008</v>
      </c>
      <c r="K956" s="6">
        <f t="shared" si="59"/>
        <v>4776.2629835367834</v>
      </c>
      <c r="L956" s="27">
        <f>2.721*J956*G956+VLOOKUP(B956,Summary!$A$32:$B$37,2,0)*I956</f>
        <v>1500.3716021066443</v>
      </c>
    </row>
    <row r="957" spans="1:12">
      <c r="A957" s="5" t="s">
        <v>603</v>
      </c>
      <c r="B957" s="5" t="s">
        <v>188</v>
      </c>
      <c r="C957" s="11">
        <v>2130</v>
      </c>
      <c r="D957" s="5" t="str">
        <f t="shared" si="56"/>
        <v>Woodland Pastures</v>
      </c>
      <c r="E957" s="11" t="s">
        <v>591</v>
      </c>
      <c r="F957" s="12">
        <f t="shared" si="57"/>
        <v>1.022089423356495</v>
      </c>
      <c r="G957" s="13">
        <f t="shared" si="58"/>
        <v>0.19559588747449544</v>
      </c>
      <c r="H957" s="13">
        <f>HLOOKUP(E957,ROCs!$B$1:$I$17,MATCH(VLOOKUP(C957,HROC,2,0),ROCs!$A$2:$A$17,0)+1,0)</f>
        <v>0.26229721460804234</v>
      </c>
      <c r="I957" s="24">
        <v>865.80067099999997</v>
      </c>
      <c r="J957" s="24">
        <f>VLOOKUP(B957,Summary!$A$32:$C$37,3,0)*H957*I957/12+VLOOKUP(B957,Summary!$A$32:$D$37,4,0)*I957</f>
        <v>1585.7199924103084</v>
      </c>
      <c r="K957" s="6">
        <f t="shared" si="59"/>
        <v>4410.0543084338951</v>
      </c>
      <c r="L957" s="27">
        <f>2.721*J957*G957+VLOOKUP(B957,Summary!$A$32:$B$37,2,0)*I957</f>
        <v>1385.3341557886008</v>
      </c>
    </row>
    <row r="958" spans="1:12">
      <c r="A958" s="5" t="s">
        <v>603</v>
      </c>
      <c r="B958" s="5" t="s">
        <v>188</v>
      </c>
      <c r="C958" s="11">
        <v>2140</v>
      </c>
      <c r="D958" s="5" t="str">
        <f t="shared" si="56"/>
        <v>Row Crops</v>
      </c>
      <c r="E958" s="11" t="s">
        <v>591</v>
      </c>
      <c r="F958" s="12">
        <f t="shared" si="57"/>
        <v>1.7435643104316678</v>
      </c>
      <c r="G958" s="13">
        <f t="shared" si="58"/>
        <v>0.58026779950766982</v>
      </c>
      <c r="H958" s="13">
        <f>HLOOKUP(E958,ROCs!$B$1:$I$17,MATCH(VLOOKUP(C958,HROC,2,0),ROCs!$A$2:$A$17,0)+1,0)</f>
        <v>0.36669840858032232</v>
      </c>
      <c r="I958" s="24">
        <v>169.44902400000001</v>
      </c>
      <c r="J958" s="24">
        <f>VLOOKUP(B958,Summary!$A$32:$C$37,3,0)*H958*I958/12+VLOOKUP(B958,Summary!$A$32:$D$37,4,0)*I958</f>
        <v>389.36544671692661</v>
      </c>
      <c r="K958" s="6">
        <f t="shared" si="59"/>
        <v>1847.2425384783037</v>
      </c>
      <c r="L958" s="27">
        <f>2.721*J958*G958+VLOOKUP(B958,Summary!$A$32:$B$37,2,0)*I958</f>
        <v>720.72950617383037</v>
      </c>
    </row>
    <row r="959" spans="1:12">
      <c r="A959" s="5" t="s">
        <v>603</v>
      </c>
      <c r="B959" s="5" t="s">
        <v>188</v>
      </c>
      <c r="C959" s="11">
        <v>2150</v>
      </c>
      <c r="D959" s="5" t="str">
        <f t="shared" si="56"/>
        <v>Field Crops</v>
      </c>
      <c r="E959" s="11" t="s">
        <v>591</v>
      </c>
      <c r="F959" s="12">
        <f t="shared" si="57"/>
        <v>1.6774291124497771</v>
      </c>
      <c r="G959" s="13">
        <f t="shared" si="58"/>
        <v>0.48898971868623858</v>
      </c>
      <c r="H959" s="13">
        <f>HLOOKUP(E959,ROCs!$B$1:$I$17,MATCH(VLOOKUP(C959,HROC,2,0),ROCs!$A$2:$A$17,0)+1,0)</f>
        <v>0.28904462793978353</v>
      </c>
      <c r="I959" s="24">
        <v>206.944434</v>
      </c>
      <c r="J959" s="24">
        <f>VLOOKUP(B959,Summary!$A$32:$C$37,3,0)*H959*I959/12+VLOOKUP(B959,Summary!$A$32:$D$37,4,0)*I959</f>
        <v>403.744199965441</v>
      </c>
      <c r="K959" s="6">
        <f t="shared" si="59"/>
        <v>1842.803440287993</v>
      </c>
      <c r="L959" s="27">
        <f>2.721*J959*G959+VLOOKUP(B959,Summary!$A$32:$B$37,2,0)*I959</f>
        <v>666.60124408986621</v>
      </c>
    </row>
    <row r="960" spans="1:12">
      <c r="A960" s="5" t="s">
        <v>603</v>
      </c>
      <c r="B960" s="5" t="s">
        <v>188</v>
      </c>
      <c r="C960" s="11">
        <v>2210</v>
      </c>
      <c r="D960" s="5" t="str">
        <f t="shared" si="56"/>
        <v>Citrus Groves</v>
      </c>
      <c r="E960" s="11" t="s">
        <v>591</v>
      </c>
      <c r="F960" s="12">
        <f t="shared" si="57"/>
        <v>1.3467531225403229</v>
      </c>
      <c r="G960" s="13">
        <f t="shared" si="58"/>
        <v>0.27383424246429361</v>
      </c>
      <c r="H960" s="13">
        <f>HLOOKUP(E960,ROCs!$B$1:$I$17,MATCH(VLOOKUP(C960,HROC,2,0),ROCs!$A$2:$A$17,0)+1,0)</f>
        <v>0.31492922148662977</v>
      </c>
      <c r="I960" s="24">
        <v>771.933988</v>
      </c>
      <c r="J960" s="24">
        <f>VLOOKUP(B960,Summary!$A$32:$C$37,3,0)*H960*I960/12+VLOOKUP(B960,Summary!$A$32:$D$37,4,0)*I960</f>
        <v>1595.2761813004702</v>
      </c>
      <c r="K960" s="6">
        <f t="shared" si="59"/>
        <v>5845.9138886457413</v>
      </c>
      <c r="L960" s="27">
        <f>2.721*J960*G960+VLOOKUP(B960,Summary!$A$32:$B$37,2,0)*I960</f>
        <v>1671.3378411941158</v>
      </c>
    </row>
    <row r="961" spans="1:12">
      <c r="A961" s="5" t="s">
        <v>603</v>
      </c>
      <c r="B961" s="5" t="s">
        <v>188</v>
      </c>
      <c r="C961" s="11">
        <v>2220</v>
      </c>
      <c r="D961" s="5" t="str">
        <f t="shared" si="56"/>
        <v>Fruit Orchards</v>
      </c>
      <c r="E961" s="11" t="s">
        <v>591</v>
      </c>
      <c r="F961" s="12">
        <f t="shared" si="57"/>
        <v>1.3467531225403229</v>
      </c>
      <c r="G961" s="13">
        <f t="shared" si="58"/>
        <v>0.27383424246429361</v>
      </c>
      <c r="H961" s="13">
        <f>HLOOKUP(E961,ROCs!$B$1:$I$17,MATCH(VLOOKUP(C961,HROC,2,0),ROCs!$A$2:$A$17,0)+1,0)</f>
        <v>0.31492922148662977</v>
      </c>
      <c r="I961" s="24">
        <v>13.239557</v>
      </c>
      <c r="J961" s="24">
        <f>VLOOKUP(B961,Summary!$A$32:$C$37,3,0)*H961*I961/12+VLOOKUP(B961,Summary!$A$32:$D$37,4,0)*I961</f>
        <v>27.360823932356645</v>
      </c>
      <c r="K961" s="6">
        <f t="shared" si="59"/>
        <v>100.26415645506846</v>
      </c>
      <c r="L961" s="27">
        <f>2.721*J961*G961+VLOOKUP(B961,Summary!$A$32:$B$37,2,0)*I961</f>
        <v>28.665369006587184</v>
      </c>
    </row>
    <row r="962" spans="1:12">
      <c r="A962" s="5" t="s">
        <v>603</v>
      </c>
      <c r="B962" s="5" t="s">
        <v>188</v>
      </c>
      <c r="C962" s="11">
        <v>2320</v>
      </c>
      <c r="D962" s="5" t="str">
        <f t="shared" ref="D962:D1025" si="60">VLOOKUP(C962,FLUCCS,2,0)</f>
        <v>Poultry Feeding Operations</v>
      </c>
      <c r="E962" s="11" t="s">
        <v>591</v>
      </c>
      <c r="F962" s="12">
        <f t="shared" ref="F962:F1025" si="61">VLOOKUP(VLOOKUP(C962,HEMC,2,0),EMCN,2,0)</f>
        <v>1.6774291124497771</v>
      </c>
      <c r="G962" s="13">
        <f t="shared" ref="G962:G1025" si="62">VLOOKUP(VLOOKUP(C962,HEMC,2,0),EMCP,3,0)</f>
        <v>0.48898971868623858</v>
      </c>
      <c r="H962" s="13">
        <f>HLOOKUP(E962,ROCs!$B$1:$I$17,MATCH(VLOOKUP(C962,HROC,2,0),ROCs!$A$2:$A$17,0)+1,0)</f>
        <v>0.28904462793978353</v>
      </c>
      <c r="I962" s="24">
        <v>22.705012</v>
      </c>
      <c r="J962" s="24">
        <f>VLOOKUP(B962,Summary!$A$32:$C$37,3,0)*H962*I962/12+VLOOKUP(B962,Summary!$A$32:$D$37,4,0)*I962</f>
        <v>44.296996676633199</v>
      </c>
      <c r="K962" s="6">
        <f t="shared" ref="K962:K1025" si="63">2.721*J962*F962</f>
        <v>202.18410042079299</v>
      </c>
      <c r="L962" s="27">
        <f>2.721*J962*G962+VLOOKUP(B962,Summary!$A$32:$B$37,2,0)*I962</f>
        <v>73.136488639628453</v>
      </c>
    </row>
    <row r="963" spans="1:12">
      <c r="A963" s="5" t="s">
        <v>603</v>
      </c>
      <c r="B963" s="5" t="s">
        <v>188</v>
      </c>
      <c r="C963" s="11">
        <v>2410</v>
      </c>
      <c r="D963" s="5" t="str">
        <f t="shared" si="60"/>
        <v>Tree Nurseries</v>
      </c>
      <c r="E963" s="11" t="s">
        <v>591</v>
      </c>
      <c r="F963" s="12">
        <f t="shared" si="61"/>
        <v>1.6774291124497771</v>
      </c>
      <c r="G963" s="13">
        <f t="shared" si="62"/>
        <v>0.48898971868623858</v>
      </c>
      <c r="H963" s="13">
        <f>HLOOKUP(E963,ROCs!$B$1:$I$17,MATCH(VLOOKUP(C963,HROC,2,0),ROCs!$A$2:$A$17,0)+1,0)</f>
        <v>0.28904462793978353</v>
      </c>
      <c r="I963" s="24">
        <v>10.845297</v>
      </c>
      <c r="J963" s="24">
        <f>VLOOKUP(B963,Summary!$A$32:$C$37,3,0)*H963*I963/12+VLOOKUP(B963,Summary!$A$32:$D$37,4,0)*I963</f>
        <v>21.158944340839813</v>
      </c>
      <c r="K963" s="6">
        <f t="shared" si="63"/>
        <v>96.575444124025353</v>
      </c>
      <c r="L963" s="27">
        <f>2.721*J963*G963+VLOOKUP(B963,Summary!$A$32:$B$37,2,0)*I963</f>
        <v>34.934442705156755</v>
      </c>
    </row>
    <row r="964" spans="1:12">
      <c r="A964" s="5" t="s">
        <v>603</v>
      </c>
      <c r="B964" s="5" t="s">
        <v>188</v>
      </c>
      <c r="C964" s="11">
        <v>2430</v>
      </c>
      <c r="D964" s="5" t="str">
        <f t="shared" si="60"/>
        <v>Ornamentals</v>
      </c>
      <c r="E964" s="11" t="s">
        <v>591</v>
      </c>
      <c r="F964" s="12">
        <f t="shared" si="61"/>
        <v>1.6774291124497771</v>
      </c>
      <c r="G964" s="13">
        <f t="shared" si="62"/>
        <v>0.48898971868623858</v>
      </c>
      <c r="H964" s="13">
        <f>HLOOKUP(E964,ROCs!$B$1:$I$17,MATCH(VLOOKUP(C964,HROC,2,0),ROCs!$A$2:$A$17,0)+1,0)</f>
        <v>0.28904462793978353</v>
      </c>
      <c r="I964" s="24">
        <v>2.0572759999999999</v>
      </c>
      <c r="J964" s="24">
        <f>VLOOKUP(B964,Summary!$A$32:$C$37,3,0)*H964*I964/12+VLOOKUP(B964,Summary!$A$32:$D$37,4,0)*I964</f>
        <v>4.0137018264917561</v>
      </c>
      <c r="K964" s="6">
        <f t="shared" si="63"/>
        <v>18.319677495756764</v>
      </c>
      <c r="L964" s="27">
        <f>2.721*J964*G964+VLOOKUP(B964,Summary!$A$32:$B$37,2,0)*I964</f>
        <v>6.6268162642935513</v>
      </c>
    </row>
    <row r="965" spans="1:12">
      <c r="A965" s="5" t="s">
        <v>603</v>
      </c>
      <c r="B965" s="5" t="s">
        <v>188</v>
      </c>
      <c r="C965" s="11">
        <v>2510</v>
      </c>
      <c r="D965" s="5" t="str">
        <f t="shared" si="60"/>
        <v>Horse Farms</v>
      </c>
      <c r="E965" s="11" t="s">
        <v>591</v>
      </c>
      <c r="F965" s="12">
        <f t="shared" si="61"/>
        <v>2.0141173930848577</v>
      </c>
      <c r="G965" s="13">
        <f t="shared" si="62"/>
        <v>0.28687396829592665</v>
      </c>
      <c r="H965" s="13">
        <f>HLOOKUP(E965,ROCs!$B$1:$I$17,MATCH(VLOOKUP(C965,HROC,2,0),ROCs!$A$2:$A$17,0)+1,0)</f>
        <v>0.31492922148662977</v>
      </c>
      <c r="I965" s="24">
        <v>22.757418999999999</v>
      </c>
      <c r="J965" s="24">
        <f>VLOOKUP(B965,Summary!$A$32:$C$37,3,0)*H965*I965/12+VLOOKUP(B965,Summary!$A$32:$D$37,4,0)*I965</f>
        <v>47.030405504796555</v>
      </c>
      <c r="K965" s="6">
        <f t="shared" si="63"/>
        <v>257.74606578617232</v>
      </c>
      <c r="L965" s="27">
        <f>2.721*J965*G965+VLOOKUP(B965,Summary!$A$32:$B$37,2,0)*I965</f>
        <v>50.941472799573958</v>
      </c>
    </row>
    <row r="966" spans="1:12">
      <c r="A966" s="5" t="s">
        <v>603</v>
      </c>
      <c r="B966" s="5" t="s">
        <v>188</v>
      </c>
      <c r="C966" s="11">
        <v>2110</v>
      </c>
      <c r="D966" s="5" t="str">
        <f t="shared" si="60"/>
        <v>Improved Pastures</v>
      </c>
      <c r="E966" s="11" t="s">
        <v>592</v>
      </c>
      <c r="F966" s="12">
        <f t="shared" si="61"/>
        <v>2.0141173930848577</v>
      </c>
      <c r="G966" s="13">
        <f t="shared" si="62"/>
        <v>0.28687396829592665</v>
      </c>
      <c r="H966" s="13">
        <f>HLOOKUP(E966,ROCs!$B$1:$I$17,MATCH(VLOOKUP(C966,HROC,2,0),ROCs!$A$2:$A$17,0)+1,0)</f>
        <v>0.31492922148662977</v>
      </c>
      <c r="I966" s="24">
        <v>3895.0096490000001</v>
      </c>
      <c r="J966" s="24">
        <f>VLOOKUP(B966,Summary!$A$32:$C$37,3,0)*H966*I966/12+VLOOKUP(B966,Summary!$A$32:$D$37,4,0)*I966</f>
        <v>8049.4138301696385</v>
      </c>
      <c r="K966" s="6">
        <f t="shared" si="63"/>
        <v>44114.115630991808</v>
      </c>
      <c r="L966" s="27">
        <f>2.721*J966*G966+VLOOKUP(B966,Summary!$A$32:$B$37,2,0)*I966</f>
        <v>8718.8062973490796</v>
      </c>
    </row>
    <row r="967" spans="1:12">
      <c r="A967" s="5" t="s">
        <v>603</v>
      </c>
      <c r="B967" s="5" t="s">
        <v>188</v>
      </c>
      <c r="C967" s="11">
        <v>2120</v>
      </c>
      <c r="D967" s="5" t="str">
        <f t="shared" si="60"/>
        <v>Unimproved Pastures</v>
      </c>
      <c r="E967" s="11" t="s">
        <v>592</v>
      </c>
      <c r="F967" s="12">
        <f t="shared" si="61"/>
        <v>1.022089423356495</v>
      </c>
      <c r="G967" s="13">
        <f t="shared" si="62"/>
        <v>0.19559588747449544</v>
      </c>
      <c r="H967" s="13">
        <f>HLOOKUP(E967,ROCs!$B$1:$I$17,MATCH(VLOOKUP(C967,HROC,2,0),ROCs!$A$2:$A$17,0)+1,0)</f>
        <v>0.26229721460804234</v>
      </c>
      <c r="I967" s="24">
        <v>975.85260800000003</v>
      </c>
      <c r="J967" s="24">
        <f>VLOOKUP(B967,Summary!$A$32:$C$37,3,0)*H967*I967/12+VLOOKUP(B967,Summary!$A$32:$D$37,4,0)*I967</f>
        <v>1787.2808857540601</v>
      </c>
      <c r="K967" s="6">
        <f t="shared" si="63"/>
        <v>4970.6163814082483</v>
      </c>
      <c r="L967" s="27">
        <f>2.721*J967*G967+VLOOKUP(B967,Summary!$A$32:$B$37,2,0)*I967</f>
        <v>1561.4240022664344</v>
      </c>
    </row>
    <row r="968" spans="1:12">
      <c r="A968" s="5" t="s">
        <v>603</v>
      </c>
      <c r="B968" s="5" t="s">
        <v>188</v>
      </c>
      <c r="C968" s="11">
        <v>2130</v>
      </c>
      <c r="D968" s="5" t="str">
        <f t="shared" si="60"/>
        <v>Woodland Pastures</v>
      </c>
      <c r="E968" s="11" t="s">
        <v>592</v>
      </c>
      <c r="F968" s="12">
        <f t="shared" si="61"/>
        <v>1.022089423356495</v>
      </c>
      <c r="G968" s="13">
        <f t="shared" si="62"/>
        <v>0.19559588747449544</v>
      </c>
      <c r="H968" s="13">
        <f>HLOOKUP(E968,ROCs!$B$1:$I$17,MATCH(VLOOKUP(C968,HROC,2,0),ROCs!$A$2:$A$17,0)+1,0)</f>
        <v>0.26229721460804234</v>
      </c>
      <c r="I968" s="24">
        <v>1237.8284819999999</v>
      </c>
      <c r="J968" s="24">
        <f>VLOOKUP(B968,Summary!$A$32:$C$37,3,0)*H968*I968/12+VLOOKUP(B968,Summary!$A$32:$D$37,4,0)*I968</f>
        <v>2267.09153368432</v>
      </c>
      <c r="K968" s="6">
        <f t="shared" si="63"/>
        <v>6305.0203274170117</v>
      </c>
      <c r="L968" s="27">
        <f>2.721*J968*G968+VLOOKUP(B968,Summary!$A$32:$B$37,2,0)*I968</f>
        <v>1980.6014623919773</v>
      </c>
    </row>
    <row r="969" spans="1:12">
      <c r="A969" s="5" t="s">
        <v>603</v>
      </c>
      <c r="B969" s="5" t="s">
        <v>188</v>
      </c>
      <c r="C969" s="11">
        <v>2140</v>
      </c>
      <c r="D969" s="5" t="str">
        <f t="shared" si="60"/>
        <v>Row Crops</v>
      </c>
      <c r="E969" s="11" t="s">
        <v>592</v>
      </c>
      <c r="F969" s="12">
        <f t="shared" si="61"/>
        <v>1.7435643104316678</v>
      </c>
      <c r="G969" s="13">
        <f t="shared" si="62"/>
        <v>0.58026779950766982</v>
      </c>
      <c r="H969" s="13">
        <f>HLOOKUP(E969,ROCs!$B$1:$I$17,MATCH(VLOOKUP(C969,HROC,2,0),ROCs!$A$2:$A$17,0)+1,0)</f>
        <v>0.36669840858032232</v>
      </c>
      <c r="I969" s="24">
        <v>56.649577000000001</v>
      </c>
      <c r="J969" s="24">
        <f>VLOOKUP(B969,Summary!$A$32:$C$37,3,0)*H969*I969/12+VLOOKUP(B969,Summary!$A$32:$D$37,4,0)*I969</f>
        <v>130.17122987341568</v>
      </c>
      <c r="K969" s="6">
        <f t="shared" si="63"/>
        <v>617.56335888486524</v>
      </c>
      <c r="L969" s="27">
        <f>2.721*J969*G969+VLOOKUP(B969,Summary!$A$32:$B$37,2,0)*I969</f>
        <v>240.9516484212171</v>
      </c>
    </row>
    <row r="970" spans="1:12">
      <c r="A970" s="5" t="s">
        <v>603</v>
      </c>
      <c r="B970" s="5" t="s">
        <v>188</v>
      </c>
      <c r="C970" s="11">
        <v>2150</v>
      </c>
      <c r="D970" s="5" t="str">
        <f t="shared" si="60"/>
        <v>Field Crops</v>
      </c>
      <c r="E970" s="11" t="s">
        <v>592</v>
      </c>
      <c r="F970" s="12">
        <f t="shared" si="61"/>
        <v>1.6774291124497771</v>
      </c>
      <c r="G970" s="13">
        <f t="shared" si="62"/>
        <v>0.48898971868623858</v>
      </c>
      <c r="H970" s="13">
        <f>HLOOKUP(E970,ROCs!$B$1:$I$17,MATCH(VLOOKUP(C970,HROC,2,0),ROCs!$A$2:$A$17,0)+1,0)</f>
        <v>0.28904462793978353</v>
      </c>
      <c r="I970" s="24">
        <v>131.22464600000001</v>
      </c>
      <c r="J970" s="24">
        <f>VLOOKUP(B970,Summary!$A$32:$C$37,3,0)*H970*I970/12+VLOOKUP(B970,Summary!$A$32:$D$37,4,0)*I970</f>
        <v>256.01650013461204</v>
      </c>
      <c r="K970" s="6">
        <f t="shared" si="63"/>
        <v>1168.5321727443707</v>
      </c>
      <c r="L970" s="27">
        <f>2.721*J970*G970+VLOOKUP(B970,Summary!$A$32:$B$37,2,0)*I970</f>
        <v>422.69565113721438</v>
      </c>
    </row>
    <row r="971" spans="1:12">
      <c r="A971" s="5" t="s">
        <v>603</v>
      </c>
      <c r="B971" s="5" t="s">
        <v>188</v>
      </c>
      <c r="C971" s="11">
        <v>2210</v>
      </c>
      <c r="D971" s="5" t="str">
        <f t="shared" si="60"/>
        <v>Citrus Groves</v>
      </c>
      <c r="E971" s="11" t="s">
        <v>592</v>
      </c>
      <c r="F971" s="12">
        <f t="shared" si="61"/>
        <v>1.3467531225403229</v>
      </c>
      <c r="G971" s="13">
        <f t="shared" si="62"/>
        <v>0.27383424246429361</v>
      </c>
      <c r="H971" s="13">
        <f>HLOOKUP(E971,ROCs!$B$1:$I$17,MATCH(VLOOKUP(C971,HROC,2,0),ROCs!$A$2:$A$17,0)+1,0)</f>
        <v>0.31492922148662977</v>
      </c>
      <c r="I971" s="24">
        <v>92.990696999999997</v>
      </c>
      <c r="J971" s="24">
        <f>VLOOKUP(B971,Summary!$A$32:$C$37,3,0)*H971*I971/12+VLOOKUP(B971,Summary!$A$32:$D$37,4,0)*I971</f>
        <v>192.1742614170644</v>
      </c>
      <c r="K971" s="6">
        <f t="shared" si="63"/>
        <v>704.22551093468337</v>
      </c>
      <c r="L971" s="27">
        <f>2.721*J971*G971+VLOOKUP(B971,Summary!$A$32:$B$37,2,0)*I971</f>
        <v>201.33699667479351</v>
      </c>
    </row>
    <row r="972" spans="1:12">
      <c r="A972" s="5" t="s">
        <v>603</v>
      </c>
      <c r="B972" s="5" t="s">
        <v>188</v>
      </c>
      <c r="C972" s="11">
        <v>2320</v>
      </c>
      <c r="D972" s="5" t="str">
        <f t="shared" si="60"/>
        <v>Poultry Feeding Operations</v>
      </c>
      <c r="E972" s="11" t="s">
        <v>592</v>
      </c>
      <c r="F972" s="12">
        <f t="shared" si="61"/>
        <v>1.6774291124497771</v>
      </c>
      <c r="G972" s="13">
        <f t="shared" si="62"/>
        <v>0.48898971868623858</v>
      </c>
      <c r="H972" s="13">
        <f>HLOOKUP(E972,ROCs!$B$1:$I$17,MATCH(VLOOKUP(C972,HROC,2,0),ROCs!$A$2:$A$17,0)+1,0)</f>
        <v>0.28904462793978353</v>
      </c>
      <c r="I972" s="24">
        <v>21.598528999999999</v>
      </c>
      <c r="J972" s="24">
        <f>VLOOKUP(B972,Summary!$A$32:$C$37,3,0)*H972*I972/12+VLOOKUP(B972,Summary!$A$32:$D$37,4,0)*I972</f>
        <v>42.138271820035406</v>
      </c>
      <c r="K972" s="6">
        <f t="shared" si="63"/>
        <v>192.33106576985776</v>
      </c>
      <c r="L972" s="27">
        <f>2.721*J972*G972+VLOOKUP(B972,Summary!$A$32:$B$37,2,0)*I972</f>
        <v>69.572329265502518</v>
      </c>
    </row>
    <row r="973" spans="1:12">
      <c r="A973" s="5" t="s">
        <v>603</v>
      </c>
      <c r="B973" s="5" t="s">
        <v>188</v>
      </c>
      <c r="C973" s="11">
        <v>2410</v>
      </c>
      <c r="D973" s="5" t="str">
        <f t="shared" si="60"/>
        <v>Tree Nurseries</v>
      </c>
      <c r="E973" s="11" t="s">
        <v>592</v>
      </c>
      <c r="F973" s="12">
        <f t="shared" si="61"/>
        <v>1.6774291124497771</v>
      </c>
      <c r="G973" s="13">
        <f t="shared" si="62"/>
        <v>0.48898971868623858</v>
      </c>
      <c r="H973" s="13">
        <f>HLOOKUP(E973,ROCs!$B$1:$I$17,MATCH(VLOOKUP(C973,HROC,2,0),ROCs!$A$2:$A$17,0)+1,0)</f>
        <v>0.28904462793978353</v>
      </c>
      <c r="I973" s="24">
        <v>52.770919999999997</v>
      </c>
      <c r="J973" s="24">
        <f>VLOOKUP(B973,Summary!$A$32:$C$37,3,0)*H973*I973/12+VLOOKUP(B973,Summary!$A$32:$D$37,4,0)*I973</f>
        <v>102.95494527212213</v>
      </c>
      <c r="K973" s="6">
        <f t="shared" si="63"/>
        <v>469.91567274122701</v>
      </c>
      <c r="L973" s="27">
        <f>2.721*J973*G973+VLOOKUP(B973,Summary!$A$32:$B$37,2,0)*I973</f>
        <v>169.98360498918663</v>
      </c>
    </row>
    <row r="974" spans="1:12">
      <c r="A974" s="5" t="s">
        <v>603</v>
      </c>
      <c r="B974" s="5" t="s">
        <v>188</v>
      </c>
      <c r="C974" s="11">
        <v>2430</v>
      </c>
      <c r="D974" s="5" t="str">
        <f t="shared" si="60"/>
        <v>Ornamentals</v>
      </c>
      <c r="E974" s="11" t="s">
        <v>592</v>
      </c>
      <c r="F974" s="12">
        <f t="shared" si="61"/>
        <v>1.6774291124497771</v>
      </c>
      <c r="G974" s="13">
        <f t="shared" si="62"/>
        <v>0.48898971868623858</v>
      </c>
      <c r="H974" s="13">
        <f>HLOOKUP(E974,ROCs!$B$1:$I$17,MATCH(VLOOKUP(C974,HROC,2,0),ROCs!$A$2:$A$17,0)+1,0)</f>
        <v>0.28904462793978353</v>
      </c>
      <c r="I974" s="24">
        <v>14.059604</v>
      </c>
      <c r="J974" s="24">
        <f>VLOOKUP(B974,Summary!$A$32:$C$37,3,0)*H974*I974/12+VLOOKUP(B974,Summary!$A$32:$D$37,4,0)*I974</f>
        <v>27.429989099445478</v>
      </c>
      <c r="K974" s="6">
        <f t="shared" si="63"/>
        <v>125.1982772355541</v>
      </c>
      <c r="L974" s="27">
        <f>2.721*J974*G974+VLOOKUP(B974,Summary!$A$32:$B$37,2,0)*I974</f>
        <v>45.288241566385203</v>
      </c>
    </row>
    <row r="975" spans="1:12">
      <c r="A975" s="5" t="s">
        <v>603</v>
      </c>
      <c r="B975" s="5" t="s">
        <v>188</v>
      </c>
      <c r="C975" s="11">
        <v>2510</v>
      </c>
      <c r="D975" s="5" t="str">
        <f t="shared" si="60"/>
        <v>Horse Farms</v>
      </c>
      <c r="E975" s="11" t="s">
        <v>592</v>
      </c>
      <c r="F975" s="12">
        <f t="shared" si="61"/>
        <v>2.0141173930848577</v>
      </c>
      <c r="G975" s="13">
        <f t="shared" si="62"/>
        <v>0.28687396829592665</v>
      </c>
      <c r="H975" s="13">
        <f>HLOOKUP(E975,ROCs!$B$1:$I$17,MATCH(VLOOKUP(C975,HROC,2,0),ROCs!$A$2:$A$17,0)+1,0)</f>
        <v>0.31492922148662977</v>
      </c>
      <c r="I975" s="24">
        <v>30.045501000000002</v>
      </c>
      <c r="J975" s="24">
        <f>VLOOKUP(B975,Summary!$A$32:$C$37,3,0)*H975*I975/12+VLOOKUP(B975,Summary!$A$32:$D$37,4,0)*I975</f>
        <v>62.091931234590817</v>
      </c>
      <c r="K975" s="6">
        <f t="shared" si="63"/>
        <v>340.28945362057567</v>
      </c>
      <c r="L975" s="27">
        <f>2.721*J975*G975+VLOOKUP(B975,Summary!$A$32:$B$37,2,0)*I975</f>
        <v>67.255521021126015</v>
      </c>
    </row>
    <row r="976" spans="1:12">
      <c r="A976" s="5" t="s">
        <v>603</v>
      </c>
      <c r="B976" s="5" t="s">
        <v>188</v>
      </c>
      <c r="C976" s="11">
        <v>2110</v>
      </c>
      <c r="D976" s="5" t="str">
        <f t="shared" si="60"/>
        <v>Improved Pastures</v>
      </c>
      <c r="E976" s="11" t="s">
        <v>593</v>
      </c>
      <c r="F976" s="12">
        <f t="shared" si="61"/>
        <v>2.0141173930848577</v>
      </c>
      <c r="G976" s="13">
        <f t="shared" si="62"/>
        <v>0.28687396829592665</v>
      </c>
      <c r="H976" s="13">
        <f>HLOOKUP(E976,ROCs!$B$1:$I$17,MATCH(VLOOKUP(C976,HROC,2,0),ROCs!$A$2:$A$17,0)+1,0)</f>
        <v>0.31492922148662977</v>
      </c>
      <c r="I976" s="24">
        <v>17436.168848000001</v>
      </c>
      <c r="J976" s="24">
        <f>VLOOKUP(B976,Summary!$A$32:$C$37,3,0)*H976*I976/12+VLOOKUP(B976,Summary!$A$32:$D$37,4,0)*I976</f>
        <v>36033.527851798201</v>
      </c>
      <c r="K976" s="6">
        <f t="shared" si="63"/>
        <v>197478.62984617971</v>
      </c>
      <c r="L976" s="27">
        <f>2.721*J976*G976+VLOOKUP(B976,Summary!$A$32:$B$37,2,0)*I976</f>
        <v>39030.090411358637</v>
      </c>
    </row>
    <row r="977" spans="1:12">
      <c r="A977" s="5" t="s">
        <v>603</v>
      </c>
      <c r="B977" s="5" t="s">
        <v>188</v>
      </c>
      <c r="C977" s="11">
        <v>2120</v>
      </c>
      <c r="D977" s="5" t="str">
        <f t="shared" si="60"/>
        <v>Unimproved Pastures</v>
      </c>
      <c r="E977" s="11" t="s">
        <v>593</v>
      </c>
      <c r="F977" s="12">
        <f t="shared" si="61"/>
        <v>1.022089423356495</v>
      </c>
      <c r="G977" s="13">
        <f t="shared" si="62"/>
        <v>0.19559588747449544</v>
      </c>
      <c r="H977" s="13">
        <f>HLOOKUP(E977,ROCs!$B$1:$I$17,MATCH(VLOOKUP(C977,HROC,2,0),ROCs!$A$2:$A$17,0)+1,0)</f>
        <v>0.26229721460804234</v>
      </c>
      <c r="I977" s="24">
        <v>2081.363863</v>
      </c>
      <c r="J977" s="24">
        <f>VLOOKUP(B977,Summary!$A$32:$C$37,3,0)*H977*I977/12+VLOOKUP(B977,Summary!$A$32:$D$37,4,0)*I977</f>
        <v>3812.0324915288156</v>
      </c>
      <c r="K977" s="6">
        <f t="shared" si="63"/>
        <v>10601.6638458366</v>
      </c>
      <c r="L977" s="27">
        <f>2.721*J977*G977+VLOOKUP(B977,Summary!$A$32:$B$37,2,0)*I977</f>
        <v>3330.3097890969484</v>
      </c>
    </row>
    <row r="978" spans="1:12">
      <c r="A978" s="5" t="s">
        <v>603</v>
      </c>
      <c r="B978" s="5" t="s">
        <v>188</v>
      </c>
      <c r="C978" s="11">
        <v>2130</v>
      </c>
      <c r="D978" s="5" t="str">
        <f t="shared" si="60"/>
        <v>Woodland Pastures</v>
      </c>
      <c r="E978" s="11" t="s">
        <v>593</v>
      </c>
      <c r="F978" s="12">
        <f t="shared" si="61"/>
        <v>1.022089423356495</v>
      </c>
      <c r="G978" s="13">
        <f t="shared" si="62"/>
        <v>0.19559588747449544</v>
      </c>
      <c r="H978" s="13">
        <f>HLOOKUP(E978,ROCs!$B$1:$I$17,MATCH(VLOOKUP(C978,HROC,2,0),ROCs!$A$2:$A$17,0)+1,0)</f>
        <v>0.26229721460804234</v>
      </c>
      <c r="I978" s="24">
        <v>2879.527341</v>
      </c>
      <c r="J978" s="24">
        <f>VLOOKUP(B978,Summary!$A$32:$C$37,3,0)*H978*I978/12+VLOOKUP(B978,Summary!$A$32:$D$37,4,0)*I978</f>
        <v>5273.8744912751345</v>
      </c>
      <c r="K978" s="6">
        <f t="shared" si="63"/>
        <v>14667.200409723693</v>
      </c>
      <c r="L978" s="27">
        <f>2.721*J978*G978+VLOOKUP(B978,Summary!$A$32:$B$37,2,0)*I978</f>
        <v>4607.4202892531939</v>
      </c>
    </row>
    <row r="979" spans="1:12">
      <c r="A979" s="5" t="s">
        <v>603</v>
      </c>
      <c r="B979" s="5" t="s">
        <v>188</v>
      </c>
      <c r="C979" s="11">
        <v>2140</v>
      </c>
      <c r="D979" s="5" t="str">
        <f t="shared" si="60"/>
        <v>Row Crops</v>
      </c>
      <c r="E979" s="11" t="s">
        <v>593</v>
      </c>
      <c r="F979" s="12">
        <f t="shared" si="61"/>
        <v>1.7435643104316678</v>
      </c>
      <c r="G979" s="13">
        <f t="shared" si="62"/>
        <v>0.58026779950766982</v>
      </c>
      <c r="H979" s="13">
        <f>HLOOKUP(E979,ROCs!$B$1:$I$17,MATCH(VLOOKUP(C979,HROC,2,0),ROCs!$A$2:$A$17,0)+1,0)</f>
        <v>0.36669840858032232</v>
      </c>
      <c r="I979" s="24">
        <v>355.05686500000002</v>
      </c>
      <c r="J979" s="24">
        <f>VLOOKUP(B979,Summary!$A$32:$C$37,3,0)*H979*I979/12+VLOOKUP(B979,Summary!$A$32:$D$37,4,0)*I979</f>
        <v>815.86114565426169</v>
      </c>
      <c r="K979" s="6">
        <f t="shared" si="63"/>
        <v>3870.639848635235</v>
      </c>
      <c r="L979" s="27">
        <f>2.721*J979*G979+VLOOKUP(B979,Summary!$A$32:$B$37,2,0)*I979</f>
        <v>1510.1884503924812</v>
      </c>
    </row>
    <row r="980" spans="1:12">
      <c r="A980" s="5" t="s">
        <v>603</v>
      </c>
      <c r="B980" s="5" t="s">
        <v>188</v>
      </c>
      <c r="C980" s="11">
        <v>2150</v>
      </c>
      <c r="D980" s="5" t="str">
        <f t="shared" si="60"/>
        <v>Field Crops</v>
      </c>
      <c r="E980" s="11" t="s">
        <v>593</v>
      </c>
      <c r="F980" s="12">
        <f t="shared" si="61"/>
        <v>1.6774291124497771</v>
      </c>
      <c r="G980" s="13">
        <f t="shared" si="62"/>
        <v>0.48898971868623858</v>
      </c>
      <c r="H980" s="13">
        <f>HLOOKUP(E980,ROCs!$B$1:$I$17,MATCH(VLOOKUP(C980,HROC,2,0),ROCs!$A$2:$A$17,0)+1,0)</f>
        <v>0.28904462793978353</v>
      </c>
      <c r="I980" s="24">
        <v>115.64585099999999</v>
      </c>
      <c r="J980" s="24">
        <f>VLOOKUP(B980,Summary!$A$32:$C$37,3,0)*H980*I980/12+VLOOKUP(B980,Summary!$A$32:$D$37,4,0)*I980</f>
        <v>225.62260162705121</v>
      </c>
      <c r="K980" s="6">
        <f t="shared" si="63"/>
        <v>1029.8057693971737</v>
      </c>
      <c r="L980" s="27">
        <f>2.721*J980*G980+VLOOKUP(B980,Summary!$A$32:$B$37,2,0)*I980</f>
        <v>372.51385147392409</v>
      </c>
    </row>
    <row r="981" spans="1:12">
      <c r="A981" s="5" t="s">
        <v>603</v>
      </c>
      <c r="B981" s="5" t="s">
        <v>188</v>
      </c>
      <c r="C981" s="11">
        <v>2210</v>
      </c>
      <c r="D981" s="5" t="str">
        <f t="shared" si="60"/>
        <v>Citrus Groves</v>
      </c>
      <c r="E981" s="11" t="s">
        <v>593</v>
      </c>
      <c r="F981" s="12">
        <f t="shared" si="61"/>
        <v>1.3467531225403229</v>
      </c>
      <c r="G981" s="13">
        <f t="shared" si="62"/>
        <v>0.27383424246429361</v>
      </c>
      <c r="H981" s="13">
        <f>HLOOKUP(E981,ROCs!$B$1:$I$17,MATCH(VLOOKUP(C981,HROC,2,0),ROCs!$A$2:$A$17,0)+1,0)</f>
        <v>0.31492922148662977</v>
      </c>
      <c r="I981" s="24">
        <v>6103.29079</v>
      </c>
      <c r="J981" s="24">
        <f>VLOOKUP(B981,Summary!$A$32:$C$37,3,0)*H981*I981/12+VLOOKUP(B981,Summary!$A$32:$D$37,4,0)*I981</f>
        <v>12613.040203170234</v>
      </c>
      <c r="K981" s="6">
        <f t="shared" si="63"/>
        <v>46220.678128379855</v>
      </c>
      <c r="L981" s="27">
        <f>2.721*J981*G981+VLOOKUP(B981,Summary!$A$32:$B$37,2,0)*I981</f>
        <v>13214.421196257172</v>
      </c>
    </row>
    <row r="982" spans="1:12">
      <c r="A982" s="5" t="s">
        <v>603</v>
      </c>
      <c r="B982" s="5" t="s">
        <v>188</v>
      </c>
      <c r="C982" s="11">
        <v>2220</v>
      </c>
      <c r="D982" s="5" t="str">
        <f t="shared" si="60"/>
        <v>Fruit Orchards</v>
      </c>
      <c r="E982" s="11" t="s">
        <v>593</v>
      </c>
      <c r="F982" s="12">
        <f t="shared" si="61"/>
        <v>1.3467531225403229</v>
      </c>
      <c r="G982" s="13">
        <f t="shared" si="62"/>
        <v>0.27383424246429361</v>
      </c>
      <c r="H982" s="13">
        <f>HLOOKUP(E982,ROCs!$B$1:$I$17,MATCH(VLOOKUP(C982,HROC,2,0),ROCs!$A$2:$A$17,0)+1,0)</f>
        <v>0.31492922148662977</v>
      </c>
      <c r="I982" s="24">
        <v>83.144925000000001</v>
      </c>
      <c r="J982" s="24">
        <f>VLOOKUP(B982,Summary!$A$32:$C$37,3,0)*H982*I982/12+VLOOKUP(B982,Summary!$A$32:$D$37,4,0)*I982</f>
        <v>171.82702214235707</v>
      </c>
      <c r="K982" s="6">
        <f t="shared" si="63"/>
        <v>629.66274238971391</v>
      </c>
      <c r="L982" s="27">
        <f>2.721*J982*G982+VLOOKUP(B982,Summary!$A$32:$B$37,2,0)*I982</f>
        <v>180.01961516914923</v>
      </c>
    </row>
    <row r="983" spans="1:12">
      <c r="A983" s="5" t="s">
        <v>603</v>
      </c>
      <c r="B983" s="5" t="s">
        <v>188</v>
      </c>
      <c r="C983" s="11">
        <v>2110</v>
      </c>
      <c r="D983" s="5" t="str">
        <f t="shared" si="60"/>
        <v>Improved Pastures</v>
      </c>
      <c r="E983" s="11" t="s">
        <v>2</v>
      </c>
      <c r="F983" s="12">
        <f t="shared" si="61"/>
        <v>2.0141173930848577</v>
      </c>
      <c r="G983" s="13">
        <f t="shared" si="62"/>
        <v>0.28687396829592665</v>
      </c>
      <c r="H983" s="13">
        <f>HLOOKUP(E983,ROCs!$B$1:$I$17,MATCH(VLOOKUP(C983,HROC,2,0),ROCs!$A$2:$A$17,0)+1,0)</f>
        <v>0.31492922148662977</v>
      </c>
      <c r="I983" s="24">
        <v>1062.184896</v>
      </c>
      <c r="J983" s="24">
        <f>VLOOKUP(B983,Summary!$A$32:$C$37,3,0)*H983*I983/12+VLOOKUP(B983,Summary!$A$32:$D$37,4,0)*I983</f>
        <v>2195.1077307997957</v>
      </c>
      <c r="K983" s="6">
        <f t="shared" si="63"/>
        <v>12030.097880673313</v>
      </c>
      <c r="L983" s="27">
        <f>2.721*J983*G983+VLOOKUP(B983,Summary!$A$32:$B$37,2,0)*I983</f>
        <v>2377.6537659082642</v>
      </c>
    </row>
    <row r="984" spans="1:12">
      <c r="A984" s="5" t="s">
        <v>603</v>
      </c>
      <c r="B984" s="5" t="s">
        <v>188</v>
      </c>
      <c r="C984" s="11">
        <v>2120</v>
      </c>
      <c r="D984" s="5" t="str">
        <f t="shared" si="60"/>
        <v>Unimproved Pastures</v>
      </c>
      <c r="E984" s="11" t="s">
        <v>2</v>
      </c>
      <c r="F984" s="12">
        <f t="shared" si="61"/>
        <v>1.022089423356495</v>
      </c>
      <c r="G984" s="13">
        <f t="shared" si="62"/>
        <v>0.19559588747449544</v>
      </c>
      <c r="H984" s="13">
        <f>HLOOKUP(E984,ROCs!$B$1:$I$17,MATCH(VLOOKUP(C984,HROC,2,0),ROCs!$A$2:$A$17,0)+1,0)</f>
        <v>0.26229721460804234</v>
      </c>
      <c r="I984" s="24">
        <v>195.14066800000001</v>
      </c>
      <c r="J984" s="24">
        <f>VLOOKUP(B984,Summary!$A$32:$C$37,3,0)*H984*I984/12+VLOOKUP(B984,Summary!$A$32:$D$37,4,0)*I984</f>
        <v>357.40150007333784</v>
      </c>
      <c r="K984" s="6">
        <f t="shared" si="63"/>
        <v>993.97121357055221</v>
      </c>
      <c r="L984" s="27">
        <f>2.721*J984*G984+VLOOKUP(B984,Summary!$A$32:$B$37,2,0)*I984</f>
        <v>312.23703286296438</v>
      </c>
    </row>
    <row r="985" spans="1:12">
      <c r="A985" s="5" t="s">
        <v>603</v>
      </c>
      <c r="B985" s="5" t="s">
        <v>188</v>
      </c>
      <c r="C985" s="11">
        <v>2130</v>
      </c>
      <c r="D985" s="5" t="str">
        <f t="shared" si="60"/>
        <v>Woodland Pastures</v>
      </c>
      <c r="E985" s="11" t="s">
        <v>2</v>
      </c>
      <c r="F985" s="12">
        <f t="shared" si="61"/>
        <v>1.022089423356495</v>
      </c>
      <c r="G985" s="13">
        <f t="shared" si="62"/>
        <v>0.19559588747449544</v>
      </c>
      <c r="H985" s="13">
        <f>HLOOKUP(E985,ROCs!$B$1:$I$17,MATCH(VLOOKUP(C985,HROC,2,0),ROCs!$A$2:$A$17,0)+1,0)</f>
        <v>0.26229721460804234</v>
      </c>
      <c r="I985" s="24">
        <v>343.62922900000001</v>
      </c>
      <c r="J985" s="24">
        <f>VLOOKUP(B985,Summary!$A$32:$C$37,3,0)*H985*I985/12+VLOOKUP(B985,Summary!$A$32:$D$37,4,0)*I985</f>
        <v>629.35933945682996</v>
      </c>
      <c r="K985" s="6">
        <f t="shared" si="63"/>
        <v>1750.3146077548697</v>
      </c>
      <c r="L985" s="27">
        <f>2.721*J985*G985+VLOOKUP(B985,Summary!$A$32:$B$37,2,0)*I985</f>
        <v>549.82783428797177</v>
      </c>
    </row>
    <row r="986" spans="1:12">
      <c r="A986" s="5" t="s">
        <v>603</v>
      </c>
      <c r="B986" s="5" t="s">
        <v>188</v>
      </c>
      <c r="C986" s="11">
        <v>2210</v>
      </c>
      <c r="D986" s="5" t="str">
        <f t="shared" si="60"/>
        <v>Citrus Groves</v>
      </c>
      <c r="E986" s="11" t="s">
        <v>2</v>
      </c>
      <c r="F986" s="12">
        <f t="shared" si="61"/>
        <v>1.3467531225403229</v>
      </c>
      <c r="G986" s="13">
        <f t="shared" si="62"/>
        <v>0.27383424246429361</v>
      </c>
      <c r="H986" s="13">
        <f>HLOOKUP(E986,ROCs!$B$1:$I$17,MATCH(VLOOKUP(C986,HROC,2,0),ROCs!$A$2:$A$17,0)+1,0)</f>
        <v>0.31492922148662977</v>
      </c>
      <c r="I986" s="24">
        <v>83.793878000000007</v>
      </c>
      <c r="J986" s="24">
        <f>VLOOKUP(B986,Summary!$A$32:$C$37,3,0)*H986*I986/12+VLOOKUP(B986,Summary!$A$32:$D$37,4,0)*I986</f>
        <v>173.16814622780606</v>
      </c>
      <c r="K986" s="6">
        <f t="shared" si="63"/>
        <v>634.57731204819925</v>
      </c>
      <c r="L986" s="27">
        <f>2.721*J986*G986+VLOOKUP(B986,Summary!$A$32:$B$37,2,0)*I986</f>
        <v>181.42468311915178</v>
      </c>
    </row>
    <row r="987" spans="1:12">
      <c r="A987" s="5" t="s">
        <v>611</v>
      </c>
      <c r="B987" s="5" t="s">
        <v>188</v>
      </c>
      <c r="C987" s="11">
        <v>1110</v>
      </c>
      <c r="D987" s="5" t="str">
        <f t="shared" si="60"/>
        <v>Fixed Single Family Units</v>
      </c>
      <c r="E987" s="11" t="s">
        <v>3</v>
      </c>
      <c r="F987" s="12">
        <f t="shared" si="61"/>
        <v>0.96797880682585713</v>
      </c>
      <c r="G987" s="13">
        <f t="shared" si="62"/>
        <v>0.12452938169209543</v>
      </c>
      <c r="H987" s="13">
        <f>HLOOKUP(E987,ROCs!$B$1:$I$17,MATCH(VLOOKUP(C987,HROC,2,0),ROCs!$A$2:$A$17,0)+1,0)</f>
        <v>0.28818180815488864</v>
      </c>
      <c r="I987" s="24">
        <v>0.81343500000000002</v>
      </c>
      <c r="J987" s="24">
        <f>VLOOKUP(B987,Summary!$A$32:$C$37,3,0)*H987*I987/12+VLOOKUP(B987,Summary!$A$32:$D$37,4,0)*I987</f>
        <v>1.5838595060118599</v>
      </c>
      <c r="K987" s="6">
        <f t="shared" si="63"/>
        <v>4.1716805651157012</v>
      </c>
      <c r="L987" s="27">
        <f>2.721*J987*G987+VLOOKUP(B987,Summary!$A$32:$B$37,2,0)*I987</f>
        <v>1.0453255306998179</v>
      </c>
    </row>
    <row r="988" spans="1:12">
      <c r="A988" s="5" t="s">
        <v>611</v>
      </c>
      <c r="B988" s="5" t="s">
        <v>188</v>
      </c>
      <c r="C988" s="11">
        <v>1210</v>
      </c>
      <c r="D988" s="5" t="str">
        <f t="shared" si="60"/>
        <v>Fixed Single Family Units</v>
      </c>
      <c r="E988" s="11" t="s">
        <v>3</v>
      </c>
      <c r="F988" s="12">
        <f t="shared" si="61"/>
        <v>1.2445441802046733</v>
      </c>
      <c r="G988" s="13">
        <f t="shared" si="62"/>
        <v>0.21319951734720002</v>
      </c>
      <c r="H988" s="13">
        <f>HLOOKUP(E988,ROCs!$B$1:$I$17,MATCH(VLOOKUP(C988,HROC,2,0),ROCs!$A$2:$A$17,0)+1,0)</f>
        <v>0.28818180815488864</v>
      </c>
      <c r="I988" s="24">
        <v>2.9853550000000002</v>
      </c>
      <c r="J988" s="24">
        <f>VLOOKUP(B988,Summary!$A$32:$C$37,3,0)*H988*I988/12+VLOOKUP(B988,Summary!$A$32:$D$37,4,0)*I988</f>
        <v>5.812858919975211</v>
      </c>
      <c r="K988" s="6">
        <f t="shared" si="63"/>
        <v>19.684692850379449</v>
      </c>
      <c r="L988" s="27">
        <f>2.721*J988*G988+VLOOKUP(B988,Summary!$A$32:$B$37,2,0)*I988</f>
        <v>5.2388839251019395</v>
      </c>
    </row>
    <row r="989" spans="1:12">
      <c r="A989" s="5" t="s">
        <v>611</v>
      </c>
      <c r="B989" s="5" t="s">
        <v>188</v>
      </c>
      <c r="C989" s="11">
        <v>3100</v>
      </c>
      <c r="D989" s="5" t="str">
        <f t="shared" si="60"/>
        <v>Herbaceous (Dry Prairie)</v>
      </c>
      <c r="E989" s="11" t="s">
        <v>3</v>
      </c>
      <c r="F989" s="12">
        <f t="shared" si="61"/>
        <v>0.69141343344704065</v>
      </c>
      <c r="G989" s="13">
        <f t="shared" si="62"/>
        <v>3.5859246036990831E-2</v>
      </c>
      <c r="H989" s="13">
        <f>HLOOKUP(E989,ROCs!$B$1:$I$17,MATCH(VLOOKUP(C989,HROC,2,0),ROCs!$A$2:$A$17,0)+1,0)</f>
        <v>0.26229721460804234</v>
      </c>
      <c r="I989" s="24">
        <v>5.8599999999999999E-2</v>
      </c>
      <c r="J989" s="24">
        <f>VLOOKUP(B989,Summary!$A$32:$C$37,3,0)*H989*I989/12+VLOOKUP(B989,Summary!$A$32:$D$37,4,0)*I989</f>
        <v>0.10732631039419011</v>
      </c>
      <c r="K989" s="6">
        <f t="shared" si="63"/>
        <v>0.20191684638404028</v>
      </c>
      <c r="L989" s="27">
        <f>2.721*J989*G989+VLOOKUP(B989,Summary!$A$32:$B$37,2,0)*I989</f>
        <v>4.7114920158347146E-2</v>
      </c>
    </row>
    <row r="990" spans="1:12">
      <c r="A990" s="5" t="s">
        <v>611</v>
      </c>
      <c r="B990" s="5" t="s">
        <v>188</v>
      </c>
      <c r="C990" s="11">
        <v>4110</v>
      </c>
      <c r="D990" s="5" t="str">
        <f t="shared" si="60"/>
        <v>Pine Flatwoods</v>
      </c>
      <c r="E990" s="11" t="s">
        <v>3</v>
      </c>
      <c r="F990" s="12">
        <f t="shared" si="61"/>
        <v>0.69141343344704065</v>
      </c>
      <c r="G990" s="13">
        <f t="shared" si="62"/>
        <v>3.5859246036990831E-2</v>
      </c>
      <c r="H990" s="13">
        <f>HLOOKUP(E990,ROCs!$B$1:$I$17,MATCH(VLOOKUP(C990,HROC,2,0),ROCs!$A$2:$A$17,0)+1,0)</f>
        <v>0.26229721460804234</v>
      </c>
      <c r="I990" s="24">
        <v>0.25305899999999998</v>
      </c>
      <c r="J990" s="24">
        <f>VLOOKUP(B990,Summary!$A$32:$C$37,3,0)*H990*I990/12+VLOOKUP(B990,Summary!$A$32:$D$37,4,0)*I990</f>
        <v>0.46347933075159309</v>
      </c>
      <c r="K990" s="6">
        <f t="shared" si="63"/>
        <v>0.87196032814161861</v>
      </c>
      <c r="L990" s="27">
        <f>2.721*J990*G990+VLOOKUP(B990,Summary!$A$32:$B$37,2,0)*I990</f>
        <v>0.20346168225855238</v>
      </c>
    </row>
    <row r="991" spans="1:12">
      <c r="A991" s="5" t="s">
        <v>611</v>
      </c>
      <c r="B991" s="5" t="s">
        <v>188</v>
      </c>
      <c r="C991" s="11">
        <v>4271</v>
      </c>
      <c r="D991" s="5" t="e">
        <f t="shared" si="60"/>
        <v>#N/A</v>
      </c>
      <c r="E991" s="11" t="s">
        <v>3</v>
      </c>
      <c r="F991" s="12">
        <f t="shared" si="61"/>
        <v>0.69141343344704065</v>
      </c>
      <c r="G991" s="13">
        <f t="shared" si="62"/>
        <v>3.5859246036990831E-2</v>
      </c>
      <c r="H991" s="13">
        <f>HLOOKUP(E991,ROCs!$B$1:$I$17,MATCH(VLOOKUP(C991,HROC,2,0),ROCs!$A$2:$A$17,0)+1,0)</f>
        <v>0.26229721460804234</v>
      </c>
      <c r="I991" s="24">
        <v>0.31547399999999998</v>
      </c>
      <c r="J991" s="24">
        <f>VLOOKUP(B991,Summary!$A$32:$C$37,3,0)*H991*I991/12+VLOOKUP(B991,Summary!$A$32:$D$37,4,0)*I991</f>
        <v>0.57779284036342538</v>
      </c>
      <c r="K991" s="6">
        <f t="shared" si="63"/>
        <v>1.0870224436204561</v>
      </c>
      <c r="L991" s="27">
        <f>2.721*J991*G991+VLOOKUP(B991,Summary!$A$32:$B$37,2,0)*I991</f>
        <v>0.25364389628045064</v>
      </c>
    </row>
    <row r="992" spans="1:12">
      <c r="A992" s="5" t="s">
        <v>611</v>
      </c>
      <c r="B992" s="5" t="s">
        <v>188</v>
      </c>
      <c r="C992" s="11">
        <v>5120</v>
      </c>
      <c r="D992" s="5" t="e">
        <f t="shared" si="60"/>
        <v>#N/A</v>
      </c>
      <c r="E992" s="11" t="s">
        <v>3</v>
      </c>
      <c r="F992" s="12">
        <f t="shared" si="61"/>
        <v>0.50503242095262102</v>
      </c>
      <c r="G992" s="13">
        <f t="shared" si="62"/>
        <v>6.8458560616073402E-2</v>
      </c>
      <c r="H992" s="13">
        <f>HLOOKUP(E992,ROCs!$B$1:$I$17,MATCH(VLOOKUP(C992,HROC,2,0),ROCs!$A$2:$A$17,0)+1,0)</f>
        <v>5.2632006878587441E-2</v>
      </c>
      <c r="I992" s="24">
        <v>101.762533</v>
      </c>
      <c r="J992" s="24">
        <f>VLOOKUP(B992,Summary!$A$32:$C$37,3,0)*H992*I992/12+VLOOKUP(B992,Summary!$A$32:$D$37,4,0)*I992</f>
        <v>91.07771215946255</v>
      </c>
      <c r="K992" s="6">
        <f t="shared" si="63"/>
        <v>125.15837430694333</v>
      </c>
      <c r="L992" s="27">
        <f>2.721*J992*G992+VLOOKUP(B992,Summary!$A$32:$B$37,2,0)*I992</f>
        <v>80.598008925607587</v>
      </c>
    </row>
    <row r="993" spans="1:12">
      <c r="A993" s="5" t="s">
        <v>611</v>
      </c>
      <c r="B993" s="5" t="s">
        <v>188</v>
      </c>
      <c r="C993" s="11">
        <v>5300</v>
      </c>
      <c r="D993" s="5" t="str">
        <f t="shared" si="60"/>
        <v>Reservoirs</v>
      </c>
      <c r="E993" s="11" t="s">
        <v>3</v>
      </c>
      <c r="F993" s="12">
        <f t="shared" si="61"/>
        <v>0.50503242095262102</v>
      </c>
      <c r="G993" s="13">
        <f t="shared" si="62"/>
        <v>6.8458560616073402E-2</v>
      </c>
      <c r="H993" s="13">
        <f>HLOOKUP(E993,ROCs!$B$1:$I$17,MATCH(VLOOKUP(C993,HROC,2,0),ROCs!$A$2:$A$17,0)+1,0)</f>
        <v>5.2632006878587441E-2</v>
      </c>
      <c r="I993" s="24">
        <v>27.048459999999999</v>
      </c>
      <c r="J993" s="24">
        <f>VLOOKUP(B993,Summary!$A$32:$C$37,3,0)*H993*I993/12+VLOOKUP(B993,Summary!$A$32:$D$37,4,0)*I993</f>
        <v>24.208436854030907</v>
      </c>
      <c r="K993" s="6">
        <f t="shared" si="63"/>
        <v>33.267069728957949</v>
      </c>
      <c r="L993" s="27">
        <f>2.721*J993*G993+VLOOKUP(B993,Summary!$A$32:$B$37,2,0)*I993</f>
        <v>21.422933925042329</v>
      </c>
    </row>
    <row r="994" spans="1:12">
      <c r="A994" s="5" t="s">
        <v>611</v>
      </c>
      <c r="B994" s="5" t="s">
        <v>188</v>
      </c>
      <c r="C994" s="11">
        <v>6410</v>
      </c>
      <c r="D994" s="5" t="str">
        <f t="shared" si="60"/>
        <v>Freshwater Marshes</v>
      </c>
      <c r="E994" s="11" t="s">
        <v>3</v>
      </c>
      <c r="F994" s="12">
        <f t="shared" si="61"/>
        <v>0.60724136328827061</v>
      </c>
      <c r="G994" s="13">
        <f t="shared" si="62"/>
        <v>3.2599314579082571E-2</v>
      </c>
      <c r="H994" s="13">
        <f>HLOOKUP(E994,ROCs!$B$1:$I$17,MATCH(VLOOKUP(C994,HROC,2,0),ROCs!$A$2:$A$17,0)+1,0)</f>
        <v>2.5884593546846281E-2</v>
      </c>
      <c r="I994" s="24">
        <v>5.0688339999999998</v>
      </c>
      <c r="J994" s="24">
        <f>VLOOKUP(B994,Summary!$A$32:$C$37,3,0)*H994*I994/12+VLOOKUP(B994,Summary!$A$32:$D$37,4,0)*I994</f>
        <v>3.9310360215355487</v>
      </c>
      <c r="K994" s="6">
        <f t="shared" si="63"/>
        <v>6.4952655578317779</v>
      </c>
      <c r="L994" s="27">
        <f>2.721*J994*G994+VLOOKUP(B994,Summary!$A$32:$B$37,2,0)*I994</f>
        <v>3.5182519091824611</v>
      </c>
    </row>
    <row r="995" spans="1:12">
      <c r="A995" s="5" t="s">
        <v>611</v>
      </c>
      <c r="B995" s="5" t="s">
        <v>188</v>
      </c>
      <c r="C995" s="11">
        <v>7430</v>
      </c>
      <c r="D995" s="5" t="str">
        <f t="shared" si="60"/>
        <v>Spoil Areas</v>
      </c>
      <c r="E995" s="11" t="s">
        <v>3</v>
      </c>
      <c r="F995" s="12">
        <f t="shared" si="61"/>
        <v>0.70945030562392009</v>
      </c>
      <c r="G995" s="13">
        <f t="shared" si="62"/>
        <v>9.7797943737247719E-2</v>
      </c>
      <c r="H995" s="13">
        <f>HLOOKUP(E995,ROCs!$B$1:$I$17,MATCH(VLOOKUP(C995,HROC,2,0),ROCs!$A$2:$A$17,0)+1,0)</f>
        <v>0.26229721460804234</v>
      </c>
      <c r="I995" s="24">
        <v>0.1585</v>
      </c>
      <c r="J995" s="24">
        <f>VLOOKUP(B995,Summary!$A$32:$C$37,3,0)*H995*I995/12+VLOOKUP(B995,Summary!$A$32:$D$37,4,0)*I995</f>
        <v>0.29029386002524116</v>
      </c>
      <c r="K995" s="6">
        <f t="shared" si="63"/>
        <v>0.56038741325429675</v>
      </c>
      <c r="L995" s="27">
        <f>2.721*J995*G995+VLOOKUP(B995,Summary!$A$32:$B$37,2,0)*I995</f>
        <v>0.17636013963831185</v>
      </c>
    </row>
    <row r="996" spans="1:12">
      <c r="A996" s="5" t="s">
        <v>611</v>
      </c>
      <c r="B996" s="5" t="s">
        <v>188</v>
      </c>
      <c r="C996" s="11">
        <v>8320</v>
      </c>
      <c r="D996" s="5" t="str">
        <f t="shared" si="60"/>
        <v>Electrical Power Transmission Lines</v>
      </c>
      <c r="E996" s="11" t="s">
        <v>3</v>
      </c>
      <c r="F996" s="12">
        <f t="shared" si="61"/>
        <v>0.70945030562392009</v>
      </c>
      <c r="G996" s="13">
        <f t="shared" si="62"/>
        <v>0.1167055461931156</v>
      </c>
      <c r="H996" s="13">
        <f>HLOOKUP(E996,ROCs!$B$1:$I$17,MATCH(VLOOKUP(C996,HROC,2,0),ROCs!$A$2:$A$17,0)+1,0)</f>
        <v>0.26229721460804234</v>
      </c>
      <c r="I996" s="24">
        <v>2.1999999999999999E-5</v>
      </c>
      <c r="J996" s="24">
        <f>VLOOKUP(B996,Summary!$A$32:$C$37,3,0)*H996*I996/12+VLOOKUP(B996,Summary!$A$32:$D$37,4,0)*I996</f>
        <v>4.0293154072904136E-5</v>
      </c>
      <c r="K996" s="6">
        <f t="shared" si="63"/>
        <v>7.7782480073151596E-5</v>
      </c>
      <c r="L996" s="27">
        <f>2.721*J996*G996+VLOOKUP(B996,Summary!$A$32:$B$37,2,0)*I996</f>
        <v>2.6551995439007922E-5</v>
      </c>
    </row>
    <row r="997" spans="1:12">
      <c r="A997" s="5" t="s">
        <v>611</v>
      </c>
      <c r="B997" s="5" t="s">
        <v>188</v>
      </c>
      <c r="C997" s="11">
        <v>1210</v>
      </c>
      <c r="D997" s="5" t="str">
        <f t="shared" si="60"/>
        <v>Fixed Single Family Units</v>
      </c>
      <c r="E997" s="11" t="s">
        <v>4</v>
      </c>
      <c r="F997" s="12">
        <f t="shared" si="61"/>
        <v>1.2445441802046733</v>
      </c>
      <c r="G997" s="13">
        <f t="shared" si="62"/>
        <v>0.21319951734720002</v>
      </c>
      <c r="H997" s="13">
        <f>HLOOKUP(E997,ROCs!$B$1:$I$17,MATCH(VLOOKUP(C997,HROC,2,0),ROCs!$A$2:$A$17,0)+1,0)</f>
        <v>0.28818180815488864</v>
      </c>
      <c r="I997" s="24">
        <v>192.64660900000001</v>
      </c>
      <c r="J997" s="24">
        <f>VLOOKUP(B997,Summary!$A$32:$C$37,3,0)*H997*I997/12+VLOOKUP(B997,Summary!$A$32:$D$37,4,0)*I997</f>
        <v>375.10700051706641</v>
      </c>
      <c r="K997" s="6">
        <f t="shared" si="63"/>
        <v>1270.2641149317737</v>
      </c>
      <c r="L997" s="27">
        <f>2.721*J997*G997+VLOOKUP(B997,Summary!$A$32:$B$37,2,0)*I997</f>
        <v>338.06807669958806</v>
      </c>
    </row>
    <row r="998" spans="1:12">
      <c r="A998" s="5" t="s">
        <v>611</v>
      </c>
      <c r="B998" s="5" t="s">
        <v>188</v>
      </c>
      <c r="C998" s="11">
        <v>2210</v>
      </c>
      <c r="D998" s="5" t="str">
        <f t="shared" si="60"/>
        <v>Citrus Groves</v>
      </c>
      <c r="E998" s="11" t="s">
        <v>4</v>
      </c>
      <c r="F998" s="12">
        <f t="shared" si="61"/>
        <v>1.3467531225403229</v>
      </c>
      <c r="G998" s="13">
        <f t="shared" si="62"/>
        <v>0.27383424246429361</v>
      </c>
      <c r="H998" s="13">
        <f>HLOOKUP(E998,ROCs!$B$1:$I$17,MATCH(VLOOKUP(C998,HROC,2,0),ROCs!$A$2:$A$17,0)+1,0)</f>
        <v>0.31492922148662977</v>
      </c>
      <c r="I998" s="24">
        <v>17.663664000000001</v>
      </c>
      <c r="J998" s="24">
        <f>VLOOKUP(B998,Summary!$A$32:$C$37,3,0)*H998*I998/12+VLOOKUP(B998,Summary!$A$32:$D$37,4,0)*I998</f>
        <v>36.503668567181407</v>
      </c>
      <c r="K998" s="6">
        <f t="shared" si="63"/>
        <v>133.76825001514482</v>
      </c>
      <c r="L998" s="27">
        <f>2.721*J998*G998+VLOOKUP(B998,Summary!$A$32:$B$37,2,0)*I998</f>
        <v>38.244138120963548</v>
      </c>
    </row>
    <row r="999" spans="1:12">
      <c r="A999" s="5" t="s">
        <v>611</v>
      </c>
      <c r="B999" s="5" t="s">
        <v>188</v>
      </c>
      <c r="C999" s="11">
        <v>4110</v>
      </c>
      <c r="D999" s="5" t="str">
        <f t="shared" si="60"/>
        <v>Pine Flatwoods</v>
      </c>
      <c r="E999" s="11" t="s">
        <v>4</v>
      </c>
      <c r="F999" s="12">
        <f t="shared" si="61"/>
        <v>0.69141343344704065</v>
      </c>
      <c r="G999" s="13">
        <f t="shared" si="62"/>
        <v>3.5859246036990831E-2</v>
      </c>
      <c r="H999" s="13">
        <f>HLOOKUP(E999,ROCs!$B$1:$I$17,MATCH(VLOOKUP(C999,HROC,2,0),ROCs!$A$2:$A$17,0)+1,0)</f>
        <v>0.26229721460804234</v>
      </c>
      <c r="I999" s="24">
        <v>0.41530400000000001</v>
      </c>
      <c r="J999" s="24">
        <f>VLOOKUP(B999,Summary!$A$32:$C$37,3,0)*H999*I999/12+VLOOKUP(B999,Summary!$A$32:$D$37,4,0)*I999</f>
        <v>0.76063218450424452</v>
      </c>
      <c r="K999" s="6">
        <f t="shared" si="63"/>
        <v>1.4310046752675336</v>
      </c>
      <c r="L999" s="27">
        <f>2.721*J999*G999+VLOOKUP(B999,Summary!$A$32:$B$37,2,0)*I999</f>
        <v>0.33390810241368946</v>
      </c>
    </row>
    <row r="1000" spans="1:12">
      <c r="A1000" s="5" t="s">
        <v>611</v>
      </c>
      <c r="B1000" s="5" t="s">
        <v>188</v>
      </c>
      <c r="C1000" s="11">
        <v>4271</v>
      </c>
      <c r="D1000" s="5" t="e">
        <f t="shared" si="60"/>
        <v>#N/A</v>
      </c>
      <c r="E1000" s="11" t="s">
        <v>4</v>
      </c>
      <c r="F1000" s="12">
        <f t="shared" si="61"/>
        <v>0.69141343344704065</v>
      </c>
      <c r="G1000" s="13">
        <f t="shared" si="62"/>
        <v>3.5859246036990831E-2</v>
      </c>
      <c r="H1000" s="13">
        <f>HLOOKUP(E1000,ROCs!$B$1:$I$17,MATCH(VLOOKUP(C1000,HROC,2,0),ROCs!$A$2:$A$17,0)+1,0)</f>
        <v>0.26229721460804234</v>
      </c>
      <c r="I1000" s="24">
        <v>6.4890429999999997</v>
      </c>
      <c r="J1000" s="24">
        <f>VLOOKUP(B1000,Summary!$A$32:$C$37,3,0)*H1000*I1000/12+VLOOKUP(B1000,Summary!$A$32:$D$37,4,0)*I1000</f>
        <v>11.884727699304548</v>
      </c>
      <c r="K1000" s="6">
        <f t="shared" si="63"/>
        <v>22.359165505297472</v>
      </c>
      <c r="L1000" s="27">
        <f>2.721*J1000*G1000+VLOOKUP(B1000,Summary!$A$32:$B$37,2,0)*I1000</f>
        <v>5.2172481714860313</v>
      </c>
    </row>
    <row r="1001" spans="1:12">
      <c r="A1001" s="5" t="s">
        <v>611</v>
      </c>
      <c r="B1001" s="5" t="s">
        <v>188</v>
      </c>
      <c r="C1001" s="11">
        <v>5120</v>
      </c>
      <c r="D1001" s="5" t="e">
        <f t="shared" si="60"/>
        <v>#N/A</v>
      </c>
      <c r="E1001" s="11" t="s">
        <v>4</v>
      </c>
      <c r="F1001" s="12">
        <f t="shared" si="61"/>
        <v>0.50503242095262102</v>
      </c>
      <c r="G1001" s="13">
        <f t="shared" si="62"/>
        <v>6.8458560616073402E-2</v>
      </c>
      <c r="H1001" s="13">
        <f>HLOOKUP(E1001,ROCs!$B$1:$I$17,MATCH(VLOOKUP(C1001,HROC,2,0),ROCs!$A$2:$A$17,0)+1,0)</f>
        <v>5.2632006878587441E-2</v>
      </c>
      <c r="I1001" s="24">
        <v>0.32513700000000001</v>
      </c>
      <c r="J1001" s="24">
        <f>VLOOKUP(B1001,Summary!$A$32:$C$37,3,0)*H1001*I1001/12+VLOOKUP(B1001,Summary!$A$32:$D$37,4,0)*I1001</f>
        <v>0.29099839818640494</v>
      </c>
      <c r="K1001" s="6">
        <f t="shared" si="63"/>
        <v>0.39988802506553789</v>
      </c>
      <c r="L1001" s="27">
        <f>2.721*J1001*G1001+VLOOKUP(B1001,Summary!$A$32:$B$37,2,0)*I1001</f>
        <v>0.25751515862960361</v>
      </c>
    </row>
    <row r="1002" spans="1:12">
      <c r="A1002" s="5" t="s">
        <v>611</v>
      </c>
      <c r="B1002" s="5" t="s">
        <v>188</v>
      </c>
      <c r="C1002" s="11">
        <v>6410</v>
      </c>
      <c r="D1002" s="5" t="str">
        <f t="shared" si="60"/>
        <v>Freshwater Marshes</v>
      </c>
      <c r="E1002" s="11" t="s">
        <v>4</v>
      </c>
      <c r="F1002" s="12">
        <f t="shared" si="61"/>
        <v>0.60724136328827061</v>
      </c>
      <c r="G1002" s="13">
        <f t="shared" si="62"/>
        <v>3.2599314579082571E-2</v>
      </c>
      <c r="H1002" s="13">
        <f>HLOOKUP(E1002,ROCs!$B$1:$I$17,MATCH(VLOOKUP(C1002,HROC,2,0),ROCs!$A$2:$A$17,0)+1,0)</f>
        <v>2.5884593546846281E-2</v>
      </c>
      <c r="I1002" s="24">
        <v>1.534945</v>
      </c>
      <c r="J1002" s="24">
        <f>VLOOKUP(B1002,Summary!$A$32:$C$37,3,0)*H1002*I1002/12+VLOOKUP(B1002,Summary!$A$32:$D$37,4,0)*I1002</f>
        <v>1.1903968616995315</v>
      </c>
      <c r="K1002" s="6">
        <f t="shared" si="63"/>
        <v>1.9668971979879593</v>
      </c>
      <c r="L1002" s="27">
        <f>2.721*J1002*G1002+VLOOKUP(B1002,Summary!$A$32:$B$37,2,0)*I1002</f>
        <v>1.0653975207592263</v>
      </c>
    </row>
    <row r="1003" spans="1:12">
      <c r="A1003" s="5" t="s">
        <v>611</v>
      </c>
      <c r="B1003" s="5" t="s">
        <v>188</v>
      </c>
      <c r="C1003" s="11">
        <v>7400</v>
      </c>
      <c r="D1003" s="5" t="str">
        <f t="shared" si="60"/>
        <v>Disturbed Land</v>
      </c>
      <c r="E1003" s="11" t="s">
        <v>4</v>
      </c>
      <c r="F1003" s="12">
        <f t="shared" si="61"/>
        <v>0.70945030562392009</v>
      </c>
      <c r="G1003" s="13">
        <f t="shared" si="62"/>
        <v>9.7797943737247719E-2</v>
      </c>
      <c r="H1003" s="13">
        <f>HLOOKUP(E1003,ROCs!$B$1:$I$17,MATCH(VLOOKUP(C1003,HROC,2,0),ROCs!$A$2:$A$17,0)+1,0)</f>
        <v>0.26229721460804234</v>
      </c>
      <c r="I1003" s="24">
        <v>0.67134000000000005</v>
      </c>
      <c r="J1003" s="24">
        <f>VLOOKUP(B1003,Summary!$A$32:$C$37,3,0)*H1003*I1003/12+VLOOKUP(B1003,Summary!$A$32:$D$37,4,0)*I1003</f>
        <v>1.229563911604703</v>
      </c>
      <c r="K1003" s="6">
        <f t="shared" si="63"/>
        <v>2.3735677351049822</v>
      </c>
      <c r="L1003" s="27">
        <f>2.721*J1003*G1003+VLOOKUP(B1003,Summary!$A$32:$B$37,2,0)*I1003</f>
        <v>0.74698811447813429</v>
      </c>
    </row>
    <row r="1004" spans="1:12">
      <c r="A1004" s="5" t="s">
        <v>611</v>
      </c>
      <c r="B1004" s="5" t="s">
        <v>188</v>
      </c>
      <c r="C1004" s="11">
        <v>7430</v>
      </c>
      <c r="D1004" s="5" t="str">
        <f t="shared" si="60"/>
        <v>Spoil Areas</v>
      </c>
      <c r="E1004" s="11" t="s">
        <v>4</v>
      </c>
      <c r="F1004" s="12">
        <f t="shared" si="61"/>
        <v>0.70945030562392009</v>
      </c>
      <c r="G1004" s="13">
        <f t="shared" si="62"/>
        <v>9.7797943737247719E-2</v>
      </c>
      <c r="H1004" s="13">
        <f>HLOOKUP(E1004,ROCs!$B$1:$I$17,MATCH(VLOOKUP(C1004,HROC,2,0),ROCs!$A$2:$A$17,0)+1,0)</f>
        <v>0.26229721460804234</v>
      </c>
      <c r="I1004" s="24">
        <v>4.8404999999999997E-2</v>
      </c>
      <c r="J1004" s="24">
        <f>VLOOKUP(B1004,Summary!$A$32:$C$37,3,0)*H1004*I1004/12+VLOOKUP(B1004,Summary!$A$32:$D$37,4,0)*I1004</f>
        <v>8.8654096495405649E-2</v>
      </c>
      <c r="K1004" s="6">
        <f t="shared" si="63"/>
        <v>0.17113913399731376</v>
      </c>
      <c r="L1004" s="27">
        <f>2.721*J1004*G1004+VLOOKUP(B1004,Summary!$A$32:$B$37,2,0)*I1004</f>
        <v>5.3859385231498316E-2</v>
      </c>
    </row>
    <row r="1005" spans="1:12">
      <c r="A1005" s="5" t="s">
        <v>611</v>
      </c>
      <c r="B1005" s="5" t="s">
        <v>188</v>
      </c>
      <c r="C1005" s="11">
        <v>1210</v>
      </c>
      <c r="D1005" s="5" t="str">
        <f t="shared" si="60"/>
        <v>Fixed Single Family Units</v>
      </c>
      <c r="E1005" s="11" t="s">
        <v>591</v>
      </c>
      <c r="F1005" s="12">
        <f t="shared" si="61"/>
        <v>1.2445441802046733</v>
      </c>
      <c r="G1005" s="13">
        <f t="shared" si="62"/>
        <v>0.21319951734720002</v>
      </c>
      <c r="H1005" s="13">
        <f>HLOOKUP(E1005,ROCs!$B$1:$I$17,MATCH(VLOOKUP(C1005,HROC,2,0),ROCs!$A$2:$A$17,0)+1,0)</f>
        <v>0.28818180815488864</v>
      </c>
      <c r="I1005" s="24">
        <v>306.77001200000001</v>
      </c>
      <c r="J1005" s="24">
        <f>VLOOKUP(B1005,Summary!$A$32:$C$37,3,0)*H1005*I1005/12+VLOOKUP(B1005,Summary!$A$32:$D$37,4,0)*I1005</f>
        <v>597.31951497731507</v>
      </c>
      <c r="K1005" s="6">
        <f t="shared" si="63"/>
        <v>2022.7656214846199</v>
      </c>
      <c r="L1005" s="27">
        <f>2.721*J1005*G1005+VLOOKUP(B1005,Summary!$A$32:$B$37,2,0)*I1005</f>
        <v>538.3388188574321</v>
      </c>
    </row>
    <row r="1006" spans="1:12">
      <c r="A1006" s="5" t="s">
        <v>611</v>
      </c>
      <c r="B1006" s="5" t="s">
        <v>188</v>
      </c>
      <c r="C1006" s="11">
        <v>2110</v>
      </c>
      <c r="D1006" s="5" t="str">
        <f t="shared" si="60"/>
        <v>Improved Pastures</v>
      </c>
      <c r="E1006" s="11" t="s">
        <v>591</v>
      </c>
      <c r="F1006" s="12">
        <f t="shared" si="61"/>
        <v>2.0141173930848577</v>
      </c>
      <c r="G1006" s="13">
        <f t="shared" si="62"/>
        <v>0.28687396829592665</v>
      </c>
      <c r="H1006" s="13">
        <f>HLOOKUP(E1006,ROCs!$B$1:$I$17,MATCH(VLOOKUP(C1006,HROC,2,0),ROCs!$A$2:$A$17,0)+1,0)</f>
        <v>0.31492922148662977</v>
      </c>
      <c r="I1006" s="24">
        <v>19.193477000000001</v>
      </c>
      <c r="J1006" s="24">
        <f>VLOOKUP(B1006,Summary!$A$32:$C$37,3,0)*H1006*I1006/12+VLOOKUP(B1006,Summary!$A$32:$D$37,4,0)*I1006</f>
        <v>39.66517496368926</v>
      </c>
      <c r="K1006" s="6">
        <f t="shared" si="63"/>
        <v>217.3815574388021</v>
      </c>
      <c r="L1006" s="27">
        <f>2.721*J1006*G1006+VLOOKUP(B1006,Summary!$A$32:$B$37,2,0)*I1006</f>
        <v>42.963746746709219</v>
      </c>
    </row>
    <row r="1007" spans="1:12">
      <c r="A1007" s="5" t="s">
        <v>611</v>
      </c>
      <c r="B1007" s="5" t="s">
        <v>188</v>
      </c>
      <c r="C1007" s="11">
        <v>2120</v>
      </c>
      <c r="D1007" s="5" t="str">
        <f t="shared" si="60"/>
        <v>Unimproved Pastures</v>
      </c>
      <c r="E1007" s="11" t="s">
        <v>591</v>
      </c>
      <c r="F1007" s="12">
        <f t="shared" si="61"/>
        <v>1.022089423356495</v>
      </c>
      <c r="G1007" s="13">
        <f t="shared" si="62"/>
        <v>0.19559588747449544</v>
      </c>
      <c r="H1007" s="13">
        <f>HLOOKUP(E1007,ROCs!$B$1:$I$17,MATCH(VLOOKUP(C1007,HROC,2,0),ROCs!$A$2:$A$17,0)+1,0)</f>
        <v>0.26229721460804234</v>
      </c>
      <c r="I1007" s="24">
        <v>65.712660999999997</v>
      </c>
      <c r="J1007" s="24">
        <f>VLOOKUP(B1007,Summary!$A$32:$C$37,3,0)*H1007*I1007/12+VLOOKUP(B1007,Summary!$A$32:$D$37,4,0)*I1007</f>
        <v>120.35319882788721</v>
      </c>
      <c r="K1007" s="6">
        <f t="shared" si="63"/>
        <v>334.71492165395426</v>
      </c>
      <c r="L1007" s="27">
        <f>2.721*J1007*G1007+VLOOKUP(B1007,Summary!$A$32:$B$37,2,0)*I1007</f>
        <v>105.14428643941017</v>
      </c>
    </row>
    <row r="1008" spans="1:12">
      <c r="A1008" s="5" t="s">
        <v>611</v>
      </c>
      <c r="B1008" s="5" t="s">
        <v>188</v>
      </c>
      <c r="C1008" s="11">
        <v>2130</v>
      </c>
      <c r="D1008" s="5" t="str">
        <f t="shared" si="60"/>
        <v>Woodland Pastures</v>
      </c>
      <c r="E1008" s="11" t="s">
        <v>591</v>
      </c>
      <c r="F1008" s="12">
        <f t="shared" si="61"/>
        <v>1.022089423356495</v>
      </c>
      <c r="G1008" s="13">
        <f t="shared" si="62"/>
        <v>0.19559588747449544</v>
      </c>
      <c r="H1008" s="13">
        <f>HLOOKUP(E1008,ROCs!$B$1:$I$17,MATCH(VLOOKUP(C1008,HROC,2,0),ROCs!$A$2:$A$17,0)+1,0)</f>
        <v>0.26229721460804234</v>
      </c>
      <c r="I1008" s="24">
        <v>33.628886999999999</v>
      </c>
      <c r="J1008" s="24">
        <f>VLOOKUP(B1008,Summary!$A$32:$C$37,3,0)*H1008*I1008/12+VLOOKUP(B1008,Summary!$A$32:$D$37,4,0)*I1008</f>
        <v>61.591542054149222</v>
      </c>
      <c r="K1008" s="6">
        <f t="shared" si="63"/>
        <v>171.29256533249631</v>
      </c>
      <c r="L1008" s="27">
        <f>2.721*J1008*G1008+VLOOKUP(B1008,Summary!$A$32:$B$37,2,0)*I1008</f>
        <v>53.808280985098996</v>
      </c>
    </row>
    <row r="1009" spans="1:12">
      <c r="A1009" s="5" t="s">
        <v>611</v>
      </c>
      <c r="B1009" s="5" t="s">
        <v>188</v>
      </c>
      <c r="C1009" s="11">
        <v>2210</v>
      </c>
      <c r="D1009" s="5" t="str">
        <f t="shared" si="60"/>
        <v>Citrus Groves</v>
      </c>
      <c r="E1009" s="11" t="s">
        <v>591</v>
      </c>
      <c r="F1009" s="12">
        <f t="shared" si="61"/>
        <v>1.3467531225403229</v>
      </c>
      <c r="G1009" s="13">
        <f t="shared" si="62"/>
        <v>0.27383424246429361</v>
      </c>
      <c r="H1009" s="13">
        <f>HLOOKUP(E1009,ROCs!$B$1:$I$17,MATCH(VLOOKUP(C1009,HROC,2,0),ROCs!$A$2:$A$17,0)+1,0)</f>
        <v>0.31492922148662977</v>
      </c>
      <c r="I1009" s="24">
        <v>61.085239000000001</v>
      </c>
      <c r="J1009" s="24">
        <f>VLOOKUP(B1009,Summary!$A$32:$C$37,3,0)*H1009*I1009/12+VLOOKUP(B1009,Summary!$A$32:$D$37,4,0)*I1009</f>
        <v>126.23854930681784</v>
      </c>
      <c r="K1009" s="6">
        <f t="shared" si="63"/>
        <v>462.60308862231938</v>
      </c>
      <c r="L1009" s="27">
        <f>2.721*J1009*G1009+VLOOKUP(B1009,Summary!$A$32:$B$37,2,0)*I1009</f>
        <v>132.25751562462176</v>
      </c>
    </row>
    <row r="1010" spans="1:12">
      <c r="A1010" s="5" t="s">
        <v>611</v>
      </c>
      <c r="B1010" s="5" t="s">
        <v>188</v>
      </c>
      <c r="C1010" s="11">
        <v>4110</v>
      </c>
      <c r="D1010" s="5" t="str">
        <f t="shared" si="60"/>
        <v>Pine Flatwoods</v>
      </c>
      <c r="E1010" s="11" t="s">
        <v>591</v>
      </c>
      <c r="F1010" s="12">
        <f t="shared" si="61"/>
        <v>0.69141343344704065</v>
      </c>
      <c r="G1010" s="13">
        <f t="shared" si="62"/>
        <v>3.5859246036990831E-2</v>
      </c>
      <c r="H1010" s="13">
        <f>HLOOKUP(E1010,ROCs!$B$1:$I$17,MATCH(VLOOKUP(C1010,HROC,2,0),ROCs!$A$2:$A$17,0)+1,0)</f>
        <v>0.26229721460804234</v>
      </c>
      <c r="I1010" s="24">
        <v>32.565955000000002</v>
      </c>
      <c r="J1010" s="24">
        <f>VLOOKUP(B1010,Summary!$A$32:$C$37,3,0)*H1010*I1010/12+VLOOKUP(B1010,Summary!$A$32:$D$37,4,0)*I1010</f>
        <v>59.644774652102853</v>
      </c>
      <c r="K1010" s="6">
        <f t="shared" si="63"/>
        <v>112.21185892635782</v>
      </c>
      <c r="L1010" s="27">
        <f>2.721*J1010*G1010+VLOOKUP(B1010,Summary!$A$32:$B$37,2,0)*I1010</f>
        <v>26.183316889169387</v>
      </c>
    </row>
    <row r="1011" spans="1:12">
      <c r="A1011" s="5" t="s">
        <v>611</v>
      </c>
      <c r="B1011" s="5" t="s">
        <v>188</v>
      </c>
      <c r="C1011" s="11">
        <v>4240</v>
      </c>
      <c r="D1011" s="5" t="str">
        <f t="shared" si="60"/>
        <v>Melaleuca</v>
      </c>
      <c r="E1011" s="11" t="s">
        <v>591</v>
      </c>
      <c r="F1011" s="12">
        <f t="shared" si="61"/>
        <v>0.69141343344704065</v>
      </c>
      <c r="G1011" s="13">
        <f t="shared" si="62"/>
        <v>3.5859246036990831E-2</v>
      </c>
      <c r="H1011" s="13">
        <f>HLOOKUP(E1011,ROCs!$B$1:$I$17,MATCH(VLOOKUP(C1011,HROC,2,0),ROCs!$A$2:$A$17,0)+1,0)</f>
        <v>0.26229721460804234</v>
      </c>
      <c r="I1011" s="24">
        <v>0.178146</v>
      </c>
      <c r="J1011" s="24">
        <f>VLOOKUP(B1011,Summary!$A$32:$C$37,3,0)*H1011*I1011/12+VLOOKUP(B1011,Summary!$A$32:$D$37,4,0)*I1011</f>
        <v>0.32627564661234454</v>
      </c>
      <c r="K1011" s="6">
        <f t="shared" si="63"/>
        <v>0.61383410436742725</v>
      </c>
      <c r="L1011" s="27">
        <f>2.721*J1011*G1011+VLOOKUP(B1011,Summary!$A$32:$B$37,2,0)*I1011</f>
        <v>0.14323096529912815</v>
      </c>
    </row>
    <row r="1012" spans="1:12">
      <c r="A1012" s="5" t="s">
        <v>611</v>
      </c>
      <c r="B1012" s="5" t="s">
        <v>188</v>
      </c>
      <c r="C1012" s="11">
        <v>4271</v>
      </c>
      <c r="D1012" s="5" t="e">
        <f t="shared" si="60"/>
        <v>#N/A</v>
      </c>
      <c r="E1012" s="11" t="s">
        <v>591</v>
      </c>
      <c r="F1012" s="12">
        <f t="shared" si="61"/>
        <v>0.69141343344704065</v>
      </c>
      <c r="G1012" s="13">
        <f t="shared" si="62"/>
        <v>3.5859246036990831E-2</v>
      </c>
      <c r="H1012" s="13">
        <f>HLOOKUP(E1012,ROCs!$B$1:$I$17,MATCH(VLOOKUP(C1012,HROC,2,0),ROCs!$A$2:$A$17,0)+1,0)</f>
        <v>0.26229721460804234</v>
      </c>
      <c r="I1012" s="24">
        <v>1.8201999999999999E-2</v>
      </c>
      <c r="J1012" s="24">
        <f>VLOOKUP(B1012,Summary!$A$32:$C$37,3,0)*H1012*I1012/12+VLOOKUP(B1012,Summary!$A$32:$D$37,4,0)*I1012</f>
        <v>3.333709047431823E-2</v>
      </c>
      <c r="K1012" s="6">
        <f t="shared" si="63"/>
        <v>6.2718266858059757E-2</v>
      </c>
      <c r="L1012" s="27">
        <f>2.721*J1012*G1012+VLOOKUP(B1012,Summary!$A$32:$B$37,2,0)*I1012</f>
        <v>1.4634569568638818E-2</v>
      </c>
    </row>
    <row r="1013" spans="1:12">
      <c r="A1013" s="5" t="s">
        <v>611</v>
      </c>
      <c r="B1013" s="5" t="s">
        <v>188</v>
      </c>
      <c r="C1013" s="11">
        <v>5120</v>
      </c>
      <c r="D1013" s="5" t="e">
        <f t="shared" si="60"/>
        <v>#N/A</v>
      </c>
      <c r="E1013" s="11" t="s">
        <v>591</v>
      </c>
      <c r="F1013" s="12">
        <f t="shared" si="61"/>
        <v>0.50503242095262102</v>
      </c>
      <c r="G1013" s="13">
        <f t="shared" si="62"/>
        <v>6.8458560616073402E-2</v>
      </c>
      <c r="H1013" s="13">
        <f>HLOOKUP(E1013,ROCs!$B$1:$I$17,MATCH(VLOOKUP(C1013,HROC,2,0),ROCs!$A$2:$A$17,0)+1,0)</f>
        <v>5.2632006878587441E-2</v>
      </c>
      <c r="I1013" s="24">
        <v>1.5304999999999999E-2</v>
      </c>
      <c r="J1013" s="24">
        <f>VLOOKUP(B1013,Summary!$A$32:$C$37,3,0)*H1013*I1013/12+VLOOKUP(B1013,Summary!$A$32:$D$37,4,0)*I1013</f>
        <v>1.3698011866514509E-2</v>
      </c>
      <c r="K1013" s="6">
        <f t="shared" si="63"/>
        <v>1.8823714998994451E-2</v>
      </c>
      <c r="L1013" s="27">
        <f>2.721*J1013*G1013+VLOOKUP(B1013,Summary!$A$32:$B$37,2,0)*I1013</f>
        <v>1.2121873249818024E-2</v>
      </c>
    </row>
    <row r="1014" spans="1:12">
      <c r="A1014" s="5" t="s">
        <v>611</v>
      </c>
      <c r="B1014" s="5" t="s">
        <v>188</v>
      </c>
      <c r="C1014" s="11">
        <v>5250</v>
      </c>
      <c r="D1014" s="5" t="str">
        <f t="shared" si="60"/>
        <v>Marshy Lakes</v>
      </c>
      <c r="E1014" s="11" t="s">
        <v>591</v>
      </c>
      <c r="F1014" s="12">
        <f t="shared" si="61"/>
        <v>0.50503242095262102</v>
      </c>
      <c r="G1014" s="13">
        <f t="shared" si="62"/>
        <v>6.8458560616073402E-2</v>
      </c>
      <c r="H1014" s="13">
        <f>HLOOKUP(E1014,ROCs!$B$1:$I$17,MATCH(VLOOKUP(C1014,HROC,2,0),ROCs!$A$2:$A$17,0)+1,0)</f>
        <v>5.2632006878587441E-2</v>
      </c>
      <c r="I1014" s="24">
        <v>0.11225</v>
      </c>
      <c r="J1014" s="24">
        <f>VLOOKUP(B1014,Summary!$A$32:$C$37,3,0)*H1014*I1014/12+VLOOKUP(B1014,Summary!$A$32:$D$37,4,0)*I1014</f>
        <v>0.10046402038655693</v>
      </c>
      <c r="K1014" s="6">
        <f t="shared" si="63"/>
        <v>0.13805697540915565</v>
      </c>
      <c r="L1014" s="27">
        <f>2.721*J1014*G1014+VLOOKUP(B1014,Summary!$A$32:$B$37,2,0)*I1014</f>
        <v>8.89042974382276E-2</v>
      </c>
    </row>
    <row r="1015" spans="1:12">
      <c r="A1015" s="5" t="s">
        <v>611</v>
      </c>
      <c r="B1015" s="5" t="s">
        <v>188</v>
      </c>
      <c r="C1015" s="11">
        <v>5300</v>
      </c>
      <c r="D1015" s="5" t="str">
        <f t="shared" si="60"/>
        <v>Reservoirs</v>
      </c>
      <c r="E1015" s="11" t="s">
        <v>591</v>
      </c>
      <c r="F1015" s="12">
        <f t="shared" si="61"/>
        <v>0.50503242095262102</v>
      </c>
      <c r="G1015" s="13">
        <f t="shared" si="62"/>
        <v>6.8458560616073402E-2</v>
      </c>
      <c r="H1015" s="13">
        <f>HLOOKUP(E1015,ROCs!$B$1:$I$17,MATCH(VLOOKUP(C1015,HROC,2,0),ROCs!$A$2:$A$17,0)+1,0)</f>
        <v>5.2632006878587441E-2</v>
      </c>
      <c r="I1015" s="24">
        <v>2.7217999999999999E-2</v>
      </c>
      <c r="J1015" s="24">
        <f>VLOOKUP(B1015,Summary!$A$32:$C$37,3,0)*H1015*I1015/12+VLOOKUP(B1015,Summary!$A$32:$D$37,4,0)*I1015</f>
        <v>2.4360175562416979E-2</v>
      </c>
      <c r="K1015" s="6">
        <f t="shared" si="63"/>
        <v>3.347558803284096E-2</v>
      </c>
      <c r="L1015" s="27">
        <f>2.721*J1015*G1015+VLOOKUP(B1015,Summary!$A$32:$B$37,2,0)*I1015</f>
        <v>2.1557213075043907E-2</v>
      </c>
    </row>
    <row r="1016" spans="1:12">
      <c r="A1016" s="5" t="s">
        <v>611</v>
      </c>
      <c r="B1016" s="5" t="s">
        <v>188</v>
      </c>
      <c r="C1016" s="11">
        <v>6172</v>
      </c>
      <c r="D1016" s="5" t="str">
        <f t="shared" si="60"/>
        <v>Mixed Shrubs</v>
      </c>
      <c r="E1016" s="11" t="s">
        <v>591</v>
      </c>
      <c r="F1016" s="12">
        <f t="shared" si="61"/>
        <v>0.60724136328827061</v>
      </c>
      <c r="G1016" s="13">
        <f t="shared" si="62"/>
        <v>3.2599314579082571E-2</v>
      </c>
      <c r="H1016" s="13">
        <f>HLOOKUP(E1016,ROCs!$B$1:$I$17,MATCH(VLOOKUP(C1016,HROC,2,0),ROCs!$A$2:$A$17,0)+1,0)</f>
        <v>2.5884593546846281E-2</v>
      </c>
      <c r="I1016" s="24">
        <v>0.83181400000000005</v>
      </c>
      <c r="J1016" s="24">
        <f>VLOOKUP(B1016,Summary!$A$32:$C$37,3,0)*H1016*I1016/12+VLOOKUP(B1016,Summary!$A$32:$D$37,4,0)*I1016</f>
        <v>0.64509723483104231</v>
      </c>
      <c r="K1016" s="6">
        <f t="shared" si="63"/>
        <v>1.0658965799081768</v>
      </c>
      <c r="L1016" s="27">
        <f>2.721*J1016*G1016+VLOOKUP(B1016,Summary!$A$32:$B$37,2,0)*I1016</f>
        <v>0.57735786841405734</v>
      </c>
    </row>
    <row r="1017" spans="1:12">
      <c r="A1017" s="5" t="s">
        <v>611</v>
      </c>
      <c r="B1017" s="5" t="s">
        <v>188</v>
      </c>
      <c r="C1017" s="11">
        <v>6410</v>
      </c>
      <c r="D1017" s="5" t="str">
        <f t="shared" si="60"/>
        <v>Freshwater Marshes</v>
      </c>
      <c r="E1017" s="11" t="s">
        <v>591</v>
      </c>
      <c r="F1017" s="12">
        <f t="shared" si="61"/>
        <v>0.60724136328827061</v>
      </c>
      <c r="G1017" s="13">
        <f t="shared" si="62"/>
        <v>3.2599314579082571E-2</v>
      </c>
      <c r="H1017" s="13">
        <f>HLOOKUP(E1017,ROCs!$B$1:$I$17,MATCH(VLOOKUP(C1017,HROC,2,0),ROCs!$A$2:$A$17,0)+1,0)</f>
        <v>2.5884593546846281E-2</v>
      </c>
      <c r="I1017" s="24">
        <v>22.720008</v>
      </c>
      <c r="J1017" s="24">
        <f>VLOOKUP(B1017,Summary!$A$32:$C$37,3,0)*H1017*I1017/12+VLOOKUP(B1017,Summary!$A$32:$D$37,4,0)*I1017</f>
        <v>17.620062100588783</v>
      </c>
      <c r="K1017" s="6">
        <f t="shared" si="63"/>
        <v>29.113694675355802</v>
      </c>
      <c r="L1017" s="27">
        <f>2.721*J1017*G1017+VLOOKUP(B1017,Summary!$A$32:$B$37,2,0)*I1017</f>
        <v>15.769842043089355</v>
      </c>
    </row>
    <row r="1018" spans="1:12">
      <c r="A1018" s="5" t="s">
        <v>611</v>
      </c>
      <c r="B1018" s="5" t="s">
        <v>188</v>
      </c>
      <c r="C1018" s="11">
        <v>8320</v>
      </c>
      <c r="D1018" s="5" t="str">
        <f t="shared" si="60"/>
        <v>Electrical Power Transmission Lines</v>
      </c>
      <c r="E1018" s="11" t="s">
        <v>591</v>
      </c>
      <c r="F1018" s="12">
        <f t="shared" si="61"/>
        <v>0.70945030562392009</v>
      </c>
      <c r="G1018" s="13">
        <f t="shared" si="62"/>
        <v>0.1167055461931156</v>
      </c>
      <c r="H1018" s="13">
        <f>HLOOKUP(E1018,ROCs!$B$1:$I$17,MATCH(VLOOKUP(C1018,HROC,2,0),ROCs!$A$2:$A$17,0)+1,0)</f>
        <v>0.26229721460804234</v>
      </c>
      <c r="I1018" s="24">
        <v>8.0584670000000003</v>
      </c>
      <c r="J1018" s="24">
        <f>VLOOKUP(B1018,Summary!$A$32:$C$37,3,0)*H1018*I1018/12+VLOOKUP(B1018,Summary!$A$32:$D$37,4,0)*I1018</f>
        <v>14.759138746473344</v>
      </c>
      <c r="K1018" s="6">
        <f t="shared" si="63"/>
        <v>28.491252220347718</v>
      </c>
      <c r="L1018" s="27">
        <f>2.721*J1018*G1018+VLOOKUP(B1018,Summary!$A$32:$B$37,2,0)*I1018</f>
        <v>9.7258354104270843</v>
      </c>
    </row>
    <row r="1019" spans="1:12">
      <c r="A1019" s="5" t="s">
        <v>611</v>
      </c>
      <c r="B1019" s="5" t="s">
        <v>188</v>
      </c>
      <c r="C1019" s="11">
        <v>2120</v>
      </c>
      <c r="D1019" s="5" t="str">
        <f t="shared" si="60"/>
        <v>Unimproved Pastures</v>
      </c>
      <c r="E1019" s="11" t="s">
        <v>592</v>
      </c>
      <c r="F1019" s="12">
        <f t="shared" si="61"/>
        <v>1.022089423356495</v>
      </c>
      <c r="G1019" s="13">
        <f t="shared" si="62"/>
        <v>0.19559588747449544</v>
      </c>
      <c r="H1019" s="13">
        <f>HLOOKUP(E1019,ROCs!$B$1:$I$17,MATCH(VLOOKUP(C1019,HROC,2,0),ROCs!$A$2:$A$17,0)+1,0)</f>
        <v>0.26229721460804234</v>
      </c>
      <c r="I1019" s="24">
        <v>0.264905</v>
      </c>
      <c r="J1019" s="24">
        <f>VLOOKUP(B1019,Summary!$A$32:$C$37,3,0)*H1019*I1019/12+VLOOKUP(B1019,Summary!$A$32:$D$37,4,0)*I1019</f>
        <v>0.48517536271284861</v>
      </c>
      <c r="K1019" s="6">
        <f t="shared" si="63"/>
        <v>1.3493237828360161</v>
      </c>
      <c r="L1019" s="27">
        <f>2.721*J1019*G1019+VLOOKUP(B1019,Summary!$A$32:$B$37,2,0)*I1019</f>
        <v>0.42386424131008704</v>
      </c>
    </row>
    <row r="1020" spans="1:12">
      <c r="A1020" s="5" t="s">
        <v>611</v>
      </c>
      <c r="B1020" s="5" t="s">
        <v>188</v>
      </c>
      <c r="C1020" s="11">
        <v>2130</v>
      </c>
      <c r="D1020" s="5" t="str">
        <f t="shared" si="60"/>
        <v>Woodland Pastures</v>
      </c>
      <c r="E1020" s="11" t="s">
        <v>592</v>
      </c>
      <c r="F1020" s="12">
        <f t="shared" si="61"/>
        <v>1.022089423356495</v>
      </c>
      <c r="G1020" s="13">
        <f t="shared" si="62"/>
        <v>0.19559588747449544</v>
      </c>
      <c r="H1020" s="13">
        <f>HLOOKUP(E1020,ROCs!$B$1:$I$17,MATCH(VLOOKUP(C1020,HROC,2,0),ROCs!$A$2:$A$17,0)+1,0)</f>
        <v>0.26229721460804234</v>
      </c>
      <c r="I1020" s="24">
        <v>7.7144940000000002</v>
      </c>
      <c r="J1020" s="24">
        <f>VLOOKUP(B1020,Summary!$A$32:$C$37,3,0)*H1020*I1020/12+VLOOKUP(B1020,Summary!$A$32:$D$37,4,0)*I1020</f>
        <v>14.129149788022477</v>
      </c>
      <c r="K1020" s="6">
        <f t="shared" si="63"/>
        <v>39.29465365601159</v>
      </c>
      <c r="L1020" s="27">
        <f>2.721*J1020*G1020+VLOOKUP(B1020,Summary!$A$32:$B$37,2,0)*I1020</f>
        <v>12.343663375176833</v>
      </c>
    </row>
    <row r="1021" spans="1:12">
      <c r="A1021" s="5" t="s">
        <v>611</v>
      </c>
      <c r="B1021" s="5" t="s">
        <v>188</v>
      </c>
      <c r="C1021" s="11">
        <v>6410</v>
      </c>
      <c r="D1021" s="5" t="str">
        <f t="shared" si="60"/>
        <v>Freshwater Marshes</v>
      </c>
      <c r="E1021" s="11" t="s">
        <v>592</v>
      </c>
      <c r="F1021" s="12">
        <f t="shared" si="61"/>
        <v>0.60724136328827061</v>
      </c>
      <c r="G1021" s="13">
        <f t="shared" si="62"/>
        <v>3.2599314579082571E-2</v>
      </c>
      <c r="H1021" s="13">
        <f>HLOOKUP(E1021,ROCs!$B$1:$I$17,MATCH(VLOOKUP(C1021,HROC,2,0),ROCs!$A$2:$A$17,0)+1,0)</f>
        <v>2.5884593546846281E-2</v>
      </c>
      <c r="I1021" s="24">
        <v>0.17135300000000001</v>
      </c>
      <c r="J1021" s="24">
        <f>VLOOKUP(B1021,Summary!$A$32:$C$37,3,0)*H1021*I1021/12+VLOOKUP(B1021,Summary!$A$32:$D$37,4,0)*I1021</f>
        <v>0.1328894999122443</v>
      </c>
      <c r="K1021" s="6">
        <f t="shared" si="63"/>
        <v>0.21957381897516248</v>
      </c>
      <c r="L1021" s="27">
        <f>2.721*J1021*G1021+VLOOKUP(B1021,Summary!$A$32:$B$37,2,0)*I1021</f>
        <v>0.1189352461323733</v>
      </c>
    </row>
    <row r="1022" spans="1:12">
      <c r="A1022" s="5" t="s">
        <v>611</v>
      </c>
      <c r="B1022" s="5" t="s">
        <v>188</v>
      </c>
      <c r="C1022" s="11">
        <v>1110</v>
      </c>
      <c r="D1022" s="5" t="str">
        <f t="shared" si="60"/>
        <v>Fixed Single Family Units</v>
      </c>
      <c r="E1022" s="11" t="s">
        <v>593</v>
      </c>
      <c r="F1022" s="12">
        <f t="shared" si="61"/>
        <v>0.96797880682585713</v>
      </c>
      <c r="G1022" s="13">
        <f t="shared" si="62"/>
        <v>0.12452938169209543</v>
      </c>
      <c r="H1022" s="13">
        <f>HLOOKUP(E1022,ROCs!$B$1:$I$17,MATCH(VLOOKUP(C1022,HROC,2,0),ROCs!$A$2:$A$17,0)+1,0)</f>
        <v>0.28818180815488864</v>
      </c>
      <c r="I1022" s="24">
        <v>260.73009400000001</v>
      </c>
      <c r="J1022" s="24">
        <f>VLOOKUP(B1022,Summary!$A$32:$C$37,3,0)*H1022*I1022/12+VLOOKUP(B1022,Summary!$A$32:$D$37,4,0)*I1022</f>
        <v>507.67404634084562</v>
      </c>
      <c r="K1022" s="6">
        <f t="shared" si="63"/>
        <v>1337.1476096806628</v>
      </c>
      <c r="L1022" s="27">
        <f>2.721*J1022*G1022+VLOOKUP(B1022,Summary!$A$32:$B$37,2,0)*I1022</f>
        <v>335.05790122131873</v>
      </c>
    </row>
    <row r="1023" spans="1:12">
      <c r="A1023" s="5" t="s">
        <v>611</v>
      </c>
      <c r="B1023" s="5" t="s">
        <v>188</v>
      </c>
      <c r="C1023" s="11">
        <v>1210</v>
      </c>
      <c r="D1023" s="5" t="str">
        <f t="shared" si="60"/>
        <v>Fixed Single Family Units</v>
      </c>
      <c r="E1023" s="11" t="s">
        <v>593</v>
      </c>
      <c r="F1023" s="12">
        <f t="shared" si="61"/>
        <v>1.2445441802046733</v>
      </c>
      <c r="G1023" s="13">
        <f t="shared" si="62"/>
        <v>0.21319951734720002</v>
      </c>
      <c r="H1023" s="13">
        <f>HLOOKUP(E1023,ROCs!$B$1:$I$17,MATCH(VLOOKUP(C1023,HROC,2,0),ROCs!$A$2:$A$17,0)+1,0)</f>
        <v>0.28818180815488864</v>
      </c>
      <c r="I1023" s="24">
        <v>414.77168399999999</v>
      </c>
      <c r="J1023" s="24">
        <f>VLOOKUP(B1023,Summary!$A$32:$C$37,3,0)*H1023*I1023/12+VLOOKUP(B1023,Summary!$A$32:$D$37,4,0)*I1023</f>
        <v>807.61225485496345</v>
      </c>
      <c r="K1023" s="6">
        <f t="shared" si="63"/>
        <v>2734.9019471971151</v>
      </c>
      <c r="L1023" s="27">
        <f>2.721*J1023*G1023+VLOOKUP(B1023,Summary!$A$32:$B$37,2,0)*I1023</f>
        <v>727.86677225826122</v>
      </c>
    </row>
    <row r="1024" spans="1:12">
      <c r="A1024" s="5" t="s">
        <v>611</v>
      </c>
      <c r="B1024" s="5" t="s">
        <v>188</v>
      </c>
      <c r="C1024" s="11">
        <v>1550</v>
      </c>
      <c r="D1024" s="5" t="str">
        <f t="shared" si="60"/>
        <v>Other Light Industrial</v>
      </c>
      <c r="E1024" s="11" t="s">
        <v>593</v>
      </c>
      <c r="F1024" s="12">
        <f t="shared" si="61"/>
        <v>0.72147488707517293</v>
      </c>
      <c r="G1024" s="13">
        <f t="shared" si="62"/>
        <v>0.16951643581122938</v>
      </c>
      <c r="H1024" s="13">
        <f>HLOOKUP(E1024,ROCs!$B$1:$I$17,MATCH(VLOOKUP(C1024,HROC,2,0),ROCs!$A$2:$A$17,0)+1,0)</f>
        <v>0.34081381503347608</v>
      </c>
      <c r="I1024" s="24">
        <v>1.219722</v>
      </c>
      <c r="J1024" s="24">
        <f>VLOOKUP(B1024,Summary!$A$32:$C$37,3,0)*H1024*I1024/12+VLOOKUP(B1024,Summary!$A$32:$D$37,4,0)*I1024</f>
        <v>2.6616950163343063</v>
      </c>
      <c r="K1024" s="6">
        <f t="shared" si="63"/>
        <v>5.2252617689516345</v>
      </c>
      <c r="L1024" s="27">
        <f>2.721*J1024*G1024+VLOOKUP(B1024,Summary!$A$32:$B$37,2,0)*I1024</f>
        <v>1.9904141675026541</v>
      </c>
    </row>
    <row r="1025" spans="1:12">
      <c r="A1025" s="5" t="s">
        <v>611</v>
      </c>
      <c r="B1025" s="5" t="s">
        <v>188</v>
      </c>
      <c r="C1025" s="11">
        <v>2110</v>
      </c>
      <c r="D1025" s="5" t="str">
        <f t="shared" si="60"/>
        <v>Improved Pastures</v>
      </c>
      <c r="E1025" s="11" t="s">
        <v>593</v>
      </c>
      <c r="F1025" s="12">
        <f t="shared" si="61"/>
        <v>2.0141173930848577</v>
      </c>
      <c r="G1025" s="13">
        <f t="shared" si="62"/>
        <v>0.28687396829592665</v>
      </c>
      <c r="H1025" s="13">
        <f>HLOOKUP(E1025,ROCs!$B$1:$I$17,MATCH(VLOOKUP(C1025,HROC,2,0),ROCs!$A$2:$A$17,0)+1,0)</f>
        <v>0.31492922148662977</v>
      </c>
      <c r="I1025" s="24">
        <v>296.06344799999999</v>
      </c>
      <c r="J1025" s="24">
        <f>VLOOKUP(B1025,Summary!$A$32:$C$37,3,0)*H1025*I1025/12+VLOOKUP(B1025,Summary!$A$32:$D$37,4,0)*I1025</f>
        <v>611.84372509853813</v>
      </c>
      <c r="K1025" s="6">
        <f t="shared" si="63"/>
        <v>3353.1565660011356</v>
      </c>
      <c r="L1025" s="27">
        <f>2.721*J1025*G1025+VLOOKUP(B1025,Summary!$A$32:$B$37,2,0)*I1025</f>
        <v>662.7248935057213</v>
      </c>
    </row>
    <row r="1026" spans="1:12">
      <c r="A1026" s="5" t="s">
        <v>611</v>
      </c>
      <c r="B1026" s="5" t="s">
        <v>188</v>
      </c>
      <c r="C1026" s="11">
        <v>2120</v>
      </c>
      <c r="D1026" s="5" t="str">
        <f t="shared" ref="D1026:D1089" si="64">VLOOKUP(C1026,FLUCCS,2,0)</f>
        <v>Unimproved Pastures</v>
      </c>
      <c r="E1026" s="11" t="s">
        <v>593</v>
      </c>
      <c r="F1026" s="12">
        <f t="shared" ref="F1026:F1089" si="65">VLOOKUP(VLOOKUP(C1026,HEMC,2,0),EMCN,2,0)</f>
        <v>1.022089423356495</v>
      </c>
      <c r="G1026" s="13">
        <f t="shared" ref="G1026:G1089" si="66">VLOOKUP(VLOOKUP(C1026,HEMC,2,0),EMCP,3,0)</f>
        <v>0.19559588747449544</v>
      </c>
      <c r="H1026" s="13">
        <f>HLOOKUP(E1026,ROCs!$B$1:$I$17,MATCH(VLOOKUP(C1026,HROC,2,0),ROCs!$A$2:$A$17,0)+1,0)</f>
        <v>0.26229721460804234</v>
      </c>
      <c r="I1026" s="24">
        <v>301.982302</v>
      </c>
      <c r="J1026" s="24">
        <f>VLOOKUP(B1026,Summary!$A$32:$C$37,3,0)*H1026*I1026/12+VLOOKUP(B1026,Summary!$A$32:$D$37,4,0)*I1026</f>
        <v>553.0827009898303</v>
      </c>
      <c r="K1026" s="6">
        <f t="shared" ref="K1026:K1089" si="67">2.721*J1026*F1026</f>
        <v>1538.1812426498871</v>
      </c>
      <c r="L1026" s="27">
        <f>2.721*J1026*G1026+VLOOKUP(B1026,Summary!$A$32:$B$37,2,0)*I1026</f>
        <v>483.19019771730848</v>
      </c>
    </row>
    <row r="1027" spans="1:12">
      <c r="A1027" s="5" t="s">
        <v>611</v>
      </c>
      <c r="B1027" s="5" t="s">
        <v>188</v>
      </c>
      <c r="C1027" s="11">
        <v>2130</v>
      </c>
      <c r="D1027" s="5" t="str">
        <f t="shared" si="64"/>
        <v>Woodland Pastures</v>
      </c>
      <c r="E1027" s="11" t="s">
        <v>593</v>
      </c>
      <c r="F1027" s="12">
        <f t="shared" si="65"/>
        <v>1.022089423356495</v>
      </c>
      <c r="G1027" s="13">
        <f t="shared" si="66"/>
        <v>0.19559588747449544</v>
      </c>
      <c r="H1027" s="13">
        <f>HLOOKUP(E1027,ROCs!$B$1:$I$17,MATCH(VLOOKUP(C1027,HROC,2,0),ROCs!$A$2:$A$17,0)+1,0)</f>
        <v>0.26229721460804234</v>
      </c>
      <c r="I1027" s="24">
        <v>43.087369000000002</v>
      </c>
      <c r="J1027" s="24">
        <f>VLOOKUP(B1027,Summary!$A$32:$C$37,3,0)*H1027*I1027/12+VLOOKUP(B1027,Summary!$A$32:$D$37,4,0)*I1027</f>
        <v>78.914818077866983</v>
      </c>
      <c r="K1027" s="6">
        <f t="shared" si="67"/>
        <v>219.47042045839567</v>
      </c>
      <c r="L1027" s="27">
        <f>2.721*J1027*G1027+VLOOKUP(B1027,Summary!$A$32:$B$37,2,0)*I1027</f>
        <v>68.94243208407832</v>
      </c>
    </row>
    <row r="1028" spans="1:12">
      <c r="A1028" s="5" t="s">
        <v>611</v>
      </c>
      <c r="B1028" s="5" t="s">
        <v>188</v>
      </c>
      <c r="C1028" s="11">
        <v>2210</v>
      </c>
      <c r="D1028" s="5" t="str">
        <f t="shared" si="64"/>
        <v>Citrus Groves</v>
      </c>
      <c r="E1028" s="11" t="s">
        <v>593</v>
      </c>
      <c r="F1028" s="12">
        <f t="shared" si="65"/>
        <v>1.3467531225403229</v>
      </c>
      <c r="G1028" s="13">
        <f t="shared" si="66"/>
        <v>0.27383424246429361</v>
      </c>
      <c r="H1028" s="13">
        <f>HLOOKUP(E1028,ROCs!$B$1:$I$17,MATCH(VLOOKUP(C1028,HROC,2,0),ROCs!$A$2:$A$17,0)+1,0)</f>
        <v>0.31492922148662977</v>
      </c>
      <c r="I1028" s="24">
        <v>983.61789899999997</v>
      </c>
      <c r="J1028" s="24">
        <f>VLOOKUP(B1028,Summary!$A$32:$C$37,3,0)*H1028*I1028/12+VLOOKUP(B1028,Summary!$A$32:$D$37,4,0)*I1028</f>
        <v>2032.741439253108</v>
      </c>
      <c r="K1028" s="6">
        <f t="shared" si="67"/>
        <v>7449.0119961975861</v>
      </c>
      <c r="L1028" s="27">
        <f>2.721*J1028*G1028+VLOOKUP(B1028,Summary!$A$32:$B$37,2,0)*I1028</f>
        <v>2129.6611386860604</v>
      </c>
    </row>
    <row r="1029" spans="1:12">
      <c r="A1029" s="5" t="s">
        <v>611</v>
      </c>
      <c r="B1029" s="5" t="s">
        <v>188</v>
      </c>
      <c r="C1029" s="11">
        <v>3100</v>
      </c>
      <c r="D1029" s="5" t="str">
        <f t="shared" si="64"/>
        <v>Herbaceous (Dry Prairie)</v>
      </c>
      <c r="E1029" s="11" t="s">
        <v>593</v>
      </c>
      <c r="F1029" s="12">
        <f t="shared" si="65"/>
        <v>0.69141343344704065</v>
      </c>
      <c r="G1029" s="13">
        <f t="shared" si="66"/>
        <v>3.5859246036990831E-2</v>
      </c>
      <c r="H1029" s="13">
        <f>HLOOKUP(E1029,ROCs!$B$1:$I$17,MATCH(VLOOKUP(C1029,HROC,2,0),ROCs!$A$2:$A$17,0)+1,0)</f>
        <v>0.26229721460804234</v>
      </c>
      <c r="I1029" s="24">
        <v>24.208162999999999</v>
      </c>
      <c r="J1029" s="24">
        <f>VLOOKUP(B1029,Summary!$A$32:$C$37,3,0)*H1029*I1029/12+VLOOKUP(B1029,Summary!$A$32:$D$37,4,0)*I1029</f>
        <v>44.337420071862596</v>
      </c>
      <c r="K1029" s="6">
        <f t="shared" si="67"/>
        <v>83.413582418273165</v>
      </c>
      <c r="L1029" s="27">
        <f>2.721*J1029*G1029+VLOOKUP(B1029,Summary!$A$32:$B$37,2,0)*I1029</f>
        <v>19.463577933878046</v>
      </c>
    </row>
    <row r="1030" spans="1:12">
      <c r="A1030" s="5" t="s">
        <v>611</v>
      </c>
      <c r="B1030" s="5" t="s">
        <v>188</v>
      </c>
      <c r="C1030" s="11">
        <v>4110</v>
      </c>
      <c r="D1030" s="5" t="str">
        <f t="shared" si="64"/>
        <v>Pine Flatwoods</v>
      </c>
      <c r="E1030" s="11" t="s">
        <v>593</v>
      </c>
      <c r="F1030" s="12">
        <f t="shared" si="65"/>
        <v>0.69141343344704065</v>
      </c>
      <c r="G1030" s="13">
        <f t="shared" si="66"/>
        <v>3.5859246036990831E-2</v>
      </c>
      <c r="H1030" s="13">
        <f>HLOOKUP(E1030,ROCs!$B$1:$I$17,MATCH(VLOOKUP(C1030,HROC,2,0),ROCs!$A$2:$A$17,0)+1,0)</f>
        <v>0.26229721460804234</v>
      </c>
      <c r="I1030" s="24">
        <v>45.432028000000003</v>
      </c>
      <c r="J1030" s="24">
        <f>VLOOKUP(B1030,Summary!$A$32:$C$37,3,0)*H1030*I1030/12+VLOOKUP(B1030,Summary!$A$32:$D$37,4,0)*I1030</f>
        <v>83.209077456749768</v>
      </c>
      <c r="K1030" s="6">
        <f t="shared" si="67"/>
        <v>156.54422898620166</v>
      </c>
      <c r="L1030" s="27">
        <f>2.721*J1030*G1030+VLOOKUP(B1030,Summary!$A$32:$B$37,2,0)*I1030</f>
        <v>36.527753785866757</v>
      </c>
    </row>
    <row r="1031" spans="1:12">
      <c r="A1031" s="5" t="s">
        <v>611</v>
      </c>
      <c r="B1031" s="5" t="s">
        <v>188</v>
      </c>
      <c r="C1031" s="11">
        <v>4240</v>
      </c>
      <c r="D1031" s="5" t="str">
        <f t="shared" si="64"/>
        <v>Melaleuca</v>
      </c>
      <c r="E1031" s="11" t="s">
        <v>593</v>
      </c>
      <c r="F1031" s="12">
        <f t="shared" si="65"/>
        <v>0.69141343344704065</v>
      </c>
      <c r="G1031" s="13">
        <f t="shared" si="66"/>
        <v>3.5859246036990831E-2</v>
      </c>
      <c r="H1031" s="13">
        <f>HLOOKUP(E1031,ROCs!$B$1:$I$17,MATCH(VLOOKUP(C1031,HROC,2,0),ROCs!$A$2:$A$17,0)+1,0)</f>
        <v>0.26229721460804234</v>
      </c>
      <c r="I1031" s="24">
        <v>3.8576060000000001</v>
      </c>
      <c r="J1031" s="24">
        <f>VLOOKUP(B1031,Summary!$A$32:$C$37,3,0)*H1031*I1031/12+VLOOKUP(B1031,Summary!$A$32:$D$37,4,0)*I1031</f>
        <v>7.0652324050254283</v>
      </c>
      <c r="K1031" s="6">
        <f t="shared" si="67"/>
        <v>13.292075735702252</v>
      </c>
      <c r="L1031" s="27">
        <f>2.721*J1031*G1031+VLOOKUP(B1031,Summary!$A$32:$B$37,2,0)*I1031</f>
        <v>3.1015494657399474</v>
      </c>
    </row>
    <row r="1032" spans="1:12">
      <c r="A1032" s="5" t="s">
        <v>611</v>
      </c>
      <c r="B1032" s="5" t="s">
        <v>188</v>
      </c>
      <c r="C1032" s="11">
        <v>4271</v>
      </c>
      <c r="D1032" s="5" t="e">
        <f t="shared" si="64"/>
        <v>#N/A</v>
      </c>
      <c r="E1032" s="11" t="s">
        <v>593</v>
      </c>
      <c r="F1032" s="12">
        <f t="shared" si="65"/>
        <v>0.69141343344704065</v>
      </c>
      <c r="G1032" s="13">
        <f t="shared" si="66"/>
        <v>3.5859246036990831E-2</v>
      </c>
      <c r="H1032" s="13">
        <f>HLOOKUP(E1032,ROCs!$B$1:$I$17,MATCH(VLOOKUP(C1032,HROC,2,0),ROCs!$A$2:$A$17,0)+1,0)</f>
        <v>0.26229721460804234</v>
      </c>
      <c r="I1032" s="24">
        <v>3.6840329999999999</v>
      </c>
      <c r="J1032" s="24">
        <f>VLOOKUP(B1032,Summary!$A$32:$C$37,3,0)*H1032*I1032/12+VLOOKUP(B1032,Summary!$A$32:$D$37,4,0)*I1032</f>
        <v>6.7473322399392384</v>
      </c>
      <c r="K1032" s="6">
        <f t="shared" si="67"/>
        <v>12.693998725848722</v>
      </c>
      <c r="L1032" s="27">
        <f>2.721*J1032*G1032+VLOOKUP(B1032,Summary!$A$32:$B$37,2,0)*I1032</f>
        <v>2.961995233032698</v>
      </c>
    </row>
    <row r="1033" spans="1:12">
      <c r="A1033" s="5" t="s">
        <v>611</v>
      </c>
      <c r="B1033" s="5" t="s">
        <v>188</v>
      </c>
      <c r="C1033" s="11">
        <v>5120</v>
      </c>
      <c r="D1033" s="5" t="e">
        <f t="shared" si="64"/>
        <v>#N/A</v>
      </c>
      <c r="E1033" s="11" t="s">
        <v>593</v>
      </c>
      <c r="F1033" s="12">
        <f t="shared" si="65"/>
        <v>0.50503242095262102</v>
      </c>
      <c r="G1033" s="13">
        <f t="shared" si="66"/>
        <v>6.8458560616073402E-2</v>
      </c>
      <c r="H1033" s="13">
        <f>HLOOKUP(E1033,ROCs!$B$1:$I$17,MATCH(VLOOKUP(C1033,HROC,2,0),ROCs!$A$2:$A$17,0)+1,0)</f>
        <v>5.2632006878587441E-2</v>
      </c>
      <c r="I1033" s="24">
        <v>1.3208409999999999</v>
      </c>
      <c r="J1033" s="24">
        <f>VLOOKUP(B1033,Summary!$A$32:$C$37,3,0)*H1033*I1033/12+VLOOKUP(B1033,Summary!$A$32:$D$37,4,0)*I1033</f>
        <v>1.1821558766271734</v>
      </c>
      <c r="K1033" s="6">
        <f t="shared" si="67"/>
        <v>1.6245105875848955</v>
      </c>
      <c r="L1033" s="27">
        <f>2.721*J1033*G1033+VLOOKUP(B1033,Summary!$A$32:$B$37,2,0)*I1033</f>
        <v>1.0461331058584049</v>
      </c>
    </row>
    <row r="1034" spans="1:12">
      <c r="A1034" s="5" t="s">
        <v>611</v>
      </c>
      <c r="B1034" s="5" t="s">
        <v>188</v>
      </c>
      <c r="C1034" s="11">
        <v>5250</v>
      </c>
      <c r="D1034" s="5" t="str">
        <f t="shared" si="64"/>
        <v>Marshy Lakes</v>
      </c>
      <c r="E1034" s="11" t="s">
        <v>593</v>
      </c>
      <c r="F1034" s="12">
        <f t="shared" si="65"/>
        <v>0.50503242095262102</v>
      </c>
      <c r="G1034" s="13">
        <f t="shared" si="66"/>
        <v>6.8458560616073402E-2</v>
      </c>
      <c r="H1034" s="13">
        <f>HLOOKUP(E1034,ROCs!$B$1:$I$17,MATCH(VLOOKUP(C1034,HROC,2,0),ROCs!$A$2:$A$17,0)+1,0)</f>
        <v>5.2632006878587441E-2</v>
      </c>
      <c r="I1034" s="24">
        <v>12.124243999999999</v>
      </c>
      <c r="J1034" s="24">
        <f>VLOOKUP(B1034,Summary!$A$32:$C$37,3,0)*H1034*I1034/12+VLOOKUP(B1034,Summary!$A$32:$D$37,4,0)*I1034</f>
        <v>10.851227584744679</v>
      </c>
      <c r="K1034" s="6">
        <f t="shared" si="67"/>
        <v>14.911683347551024</v>
      </c>
      <c r="L1034" s="27">
        <f>2.721*J1034*G1034+VLOOKUP(B1034,Summary!$A$32:$B$37,2,0)*I1034</f>
        <v>9.6026493967897206</v>
      </c>
    </row>
    <row r="1035" spans="1:12">
      <c r="A1035" s="5" t="s">
        <v>611</v>
      </c>
      <c r="B1035" s="5" t="s">
        <v>188</v>
      </c>
      <c r="C1035" s="11">
        <v>5300</v>
      </c>
      <c r="D1035" s="5" t="str">
        <f t="shared" si="64"/>
        <v>Reservoirs</v>
      </c>
      <c r="E1035" s="11" t="s">
        <v>593</v>
      </c>
      <c r="F1035" s="12">
        <f t="shared" si="65"/>
        <v>0.50503242095262102</v>
      </c>
      <c r="G1035" s="13">
        <f t="shared" si="66"/>
        <v>6.8458560616073402E-2</v>
      </c>
      <c r="H1035" s="13">
        <f>HLOOKUP(E1035,ROCs!$B$1:$I$17,MATCH(VLOOKUP(C1035,HROC,2,0),ROCs!$A$2:$A$17,0)+1,0)</f>
        <v>5.2632006878587441E-2</v>
      </c>
      <c r="I1035" s="24">
        <v>0.78226799999999996</v>
      </c>
      <c r="J1035" s="24">
        <f>VLOOKUP(B1035,Summary!$A$32:$C$37,3,0)*H1035*I1035/12+VLOOKUP(B1035,Summary!$A$32:$D$37,4,0)*I1035</f>
        <v>0.70013174431849534</v>
      </c>
      <c r="K1035" s="6">
        <f t="shared" si="67"/>
        <v>0.96211629433736623</v>
      </c>
      <c r="L1035" s="27">
        <f>2.721*J1035*G1035+VLOOKUP(B1035,Summary!$A$32:$B$37,2,0)*I1035</f>
        <v>0.61957226680095689</v>
      </c>
    </row>
    <row r="1036" spans="1:12">
      <c r="A1036" s="5" t="s">
        <v>611</v>
      </c>
      <c r="B1036" s="5" t="s">
        <v>188</v>
      </c>
      <c r="C1036" s="11">
        <v>6172</v>
      </c>
      <c r="D1036" s="5" t="str">
        <f t="shared" si="64"/>
        <v>Mixed Shrubs</v>
      </c>
      <c r="E1036" s="11" t="s">
        <v>593</v>
      </c>
      <c r="F1036" s="12">
        <f t="shared" si="65"/>
        <v>0.60724136328827061</v>
      </c>
      <c r="G1036" s="13">
        <f t="shared" si="66"/>
        <v>3.2599314579082571E-2</v>
      </c>
      <c r="H1036" s="13">
        <f>HLOOKUP(E1036,ROCs!$B$1:$I$17,MATCH(VLOOKUP(C1036,HROC,2,0),ROCs!$A$2:$A$17,0)+1,0)</f>
        <v>2.5884593546846281E-2</v>
      </c>
      <c r="I1036" s="24">
        <v>7.6084579999999997</v>
      </c>
      <c r="J1036" s="24">
        <f>VLOOKUP(B1036,Summary!$A$32:$C$37,3,0)*H1036*I1036/12+VLOOKUP(B1036,Summary!$A$32:$D$37,4,0)*I1036</f>
        <v>5.900592220289778</v>
      </c>
      <c r="K1036" s="6">
        <f t="shared" si="67"/>
        <v>9.749570649898903</v>
      </c>
      <c r="L1036" s="27">
        <f>2.721*J1036*G1036+VLOOKUP(B1036,Summary!$A$32:$B$37,2,0)*I1036</f>
        <v>5.2809920160010302</v>
      </c>
    </row>
    <row r="1037" spans="1:12">
      <c r="A1037" s="5" t="s">
        <v>611</v>
      </c>
      <c r="B1037" s="5" t="s">
        <v>188</v>
      </c>
      <c r="C1037" s="11">
        <v>6410</v>
      </c>
      <c r="D1037" s="5" t="str">
        <f t="shared" si="64"/>
        <v>Freshwater Marshes</v>
      </c>
      <c r="E1037" s="11" t="s">
        <v>593</v>
      </c>
      <c r="F1037" s="12">
        <f t="shared" si="65"/>
        <v>0.60724136328827061</v>
      </c>
      <c r="G1037" s="13">
        <f t="shared" si="66"/>
        <v>3.2599314579082571E-2</v>
      </c>
      <c r="H1037" s="13">
        <f>HLOOKUP(E1037,ROCs!$B$1:$I$17,MATCH(VLOOKUP(C1037,HROC,2,0),ROCs!$A$2:$A$17,0)+1,0)</f>
        <v>2.5884593546846281E-2</v>
      </c>
      <c r="I1037" s="24">
        <v>100.01645000000001</v>
      </c>
      <c r="J1037" s="24">
        <f>VLOOKUP(B1037,Summary!$A$32:$C$37,3,0)*H1037*I1037/12+VLOOKUP(B1037,Summary!$A$32:$D$37,4,0)*I1037</f>
        <v>77.565820402899192</v>
      </c>
      <c r="K1037" s="6">
        <f t="shared" si="67"/>
        <v>128.1622958853267</v>
      </c>
      <c r="L1037" s="27">
        <f>2.721*J1037*G1037+VLOOKUP(B1037,Summary!$A$32:$B$37,2,0)*I1037</f>
        <v>69.420909456129777</v>
      </c>
    </row>
    <row r="1038" spans="1:12">
      <c r="A1038" s="5" t="s">
        <v>611</v>
      </c>
      <c r="B1038" s="5" t="s">
        <v>188</v>
      </c>
      <c r="C1038" s="11">
        <v>7400</v>
      </c>
      <c r="D1038" s="5" t="str">
        <f t="shared" si="64"/>
        <v>Disturbed Land</v>
      </c>
      <c r="E1038" s="11" t="s">
        <v>593</v>
      </c>
      <c r="F1038" s="12">
        <f t="shared" si="65"/>
        <v>0.70945030562392009</v>
      </c>
      <c r="G1038" s="13">
        <f t="shared" si="66"/>
        <v>9.7797943737247719E-2</v>
      </c>
      <c r="H1038" s="13">
        <f>HLOOKUP(E1038,ROCs!$B$1:$I$17,MATCH(VLOOKUP(C1038,HROC,2,0),ROCs!$A$2:$A$17,0)+1,0)</f>
        <v>0.26229721460804234</v>
      </c>
      <c r="I1038" s="24">
        <v>3.4704139999999999</v>
      </c>
      <c r="J1038" s="24">
        <f>VLOOKUP(B1038,Summary!$A$32:$C$37,3,0)*H1038*I1038/12+VLOOKUP(B1038,Summary!$A$32:$D$37,4,0)*I1038</f>
        <v>6.3560875453983421</v>
      </c>
      <c r="K1038" s="6">
        <f t="shared" si="67"/>
        <v>12.269882172753924</v>
      </c>
      <c r="L1038" s="27">
        <f>2.721*J1038*G1038+VLOOKUP(B1038,Summary!$A$32:$B$37,2,0)*I1038</f>
        <v>3.8614681239290367</v>
      </c>
    </row>
    <row r="1039" spans="1:12">
      <c r="A1039" s="5" t="s">
        <v>611</v>
      </c>
      <c r="B1039" s="5" t="s">
        <v>188</v>
      </c>
      <c r="C1039" s="11">
        <v>7430</v>
      </c>
      <c r="D1039" s="5" t="str">
        <f t="shared" si="64"/>
        <v>Spoil Areas</v>
      </c>
      <c r="E1039" s="11" t="s">
        <v>593</v>
      </c>
      <c r="F1039" s="12">
        <f t="shared" si="65"/>
        <v>0.70945030562392009</v>
      </c>
      <c r="G1039" s="13">
        <f t="shared" si="66"/>
        <v>9.7797943737247719E-2</v>
      </c>
      <c r="H1039" s="13">
        <f>HLOOKUP(E1039,ROCs!$B$1:$I$17,MATCH(VLOOKUP(C1039,HROC,2,0),ROCs!$A$2:$A$17,0)+1,0)</f>
        <v>0.26229721460804234</v>
      </c>
      <c r="I1039" s="24">
        <v>1.0130490000000001</v>
      </c>
      <c r="J1039" s="24">
        <f>VLOOKUP(B1039,Summary!$A$32:$C$37,3,0)*H1039*I1039/12+VLOOKUP(B1039,Summary!$A$32:$D$37,4,0)*I1039</f>
        <v>1.8554063382000665</v>
      </c>
      <c r="K1039" s="6">
        <f t="shared" si="67"/>
        <v>3.5817028934375532</v>
      </c>
      <c r="L1039" s="27">
        <f>2.721*J1039*G1039+VLOOKUP(B1039,Summary!$A$32:$B$37,2,0)*I1039</f>
        <v>1.1272016599397614</v>
      </c>
    </row>
    <row r="1040" spans="1:12">
      <c r="A1040" s="5" t="s">
        <v>611</v>
      </c>
      <c r="B1040" s="5" t="s">
        <v>188</v>
      </c>
      <c r="C1040" s="11">
        <v>8100</v>
      </c>
      <c r="D1040" s="5" t="str">
        <f t="shared" si="64"/>
        <v>Transportation</v>
      </c>
      <c r="E1040" s="11" t="s">
        <v>593</v>
      </c>
      <c r="F1040" s="12">
        <f t="shared" si="65"/>
        <v>0.98601567900273634</v>
      </c>
      <c r="G1040" s="13">
        <f t="shared" si="66"/>
        <v>0.14343698414796333</v>
      </c>
      <c r="H1040" s="13">
        <f>HLOOKUP(E1040,ROCs!$B$1:$I$17,MATCH(VLOOKUP(C1040,HROC,2,0),ROCs!$A$2:$A$17,0)+1,0)</f>
        <v>0.44607782879065094</v>
      </c>
      <c r="I1040" s="24">
        <v>0.42979899999999999</v>
      </c>
      <c r="J1040" s="24">
        <f>VLOOKUP(B1040,Summary!$A$32:$C$37,3,0)*H1040*I1040/12+VLOOKUP(B1040,Summary!$A$32:$D$37,4,0)*I1040</f>
        <v>1.1399961799219287</v>
      </c>
      <c r="K1040" s="6">
        <f t="shared" si="67"/>
        <v>3.0585512262523959</v>
      </c>
      <c r="L1040" s="27">
        <f>2.721*J1040*G1040+VLOOKUP(B1040,Summary!$A$32:$B$37,2,0)*I1040</f>
        <v>0.71368612978797974</v>
      </c>
    </row>
    <row r="1041" spans="1:12">
      <c r="A1041" s="5" t="s">
        <v>611</v>
      </c>
      <c r="B1041" s="5" t="s">
        <v>188</v>
      </c>
      <c r="C1041" s="11">
        <v>8320</v>
      </c>
      <c r="D1041" s="5" t="str">
        <f t="shared" si="64"/>
        <v>Electrical Power Transmission Lines</v>
      </c>
      <c r="E1041" s="11" t="s">
        <v>593</v>
      </c>
      <c r="F1041" s="12">
        <f t="shared" si="65"/>
        <v>0.70945030562392009</v>
      </c>
      <c r="G1041" s="13">
        <f t="shared" si="66"/>
        <v>0.1167055461931156</v>
      </c>
      <c r="H1041" s="13">
        <f>HLOOKUP(E1041,ROCs!$B$1:$I$17,MATCH(VLOOKUP(C1041,HROC,2,0),ROCs!$A$2:$A$17,0)+1,0)</f>
        <v>0.26229721460804234</v>
      </c>
      <c r="I1041" s="24">
        <v>2.7691300000000001</v>
      </c>
      <c r="J1041" s="24">
        <f>VLOOKUP(B1041,Summary!$A$32:$C$37,3,0)*H1041*I1041/12+VLOOKUP(B1041,Summary!$A$32:$D$37,4,0)*I1041</f>
        <v>5.0716809880864107</v>
      </c>
      <c r="K1041" s="6">
        <f t="shared" si="67"/>
        <v>9.7904454111348329</v>
      </c>
      <c r="L1041" s="27">
        <f>2.721*J1041*G1041+VLOOKUP(B1041,Summary!$A$32:$B$37,2,0)*I1041</f>
        <v>3.3420875968190913</v>
      </c>
    </row>
    <row r="1042" spans="1:12">
      <c r="A1042" s="5" t="s">
        <v>611</v>
      </c>
      <c r="B1042" s="5" t="s">
        <v>188</v>
      </c>
      <c r="C1042" s="11">
        <v>2110</v>
      </c>
      <c r="D1042" s="5" t="str">
        <f t="shared" si="64"/>
        <v>Improved Pastures</v>
      </c>
      <c r="E1042" s="11" t="s">
        <v>2</v>
      </c>
      <c r="F1042" s="12">
        <f t="shared" si="65"/>
        <v>2.0141173930848577</v>
      </c>
      <c r="G1042" s="13">
        <f t="shared" si="66"/>
        <v>0.28687396829592665</v>
      </c>
      <c r="H1042" s="13">
        <f>HLOOKUP(E1042,ROCs!$B$1:$I$17,MATCH(VLOOKUP(C1042,HROC,2,0),ROCs!$A$2:$A$17,0)+1,0)</f>
        <v>0.31492922148662977</v>
      </c>
      <c r="I1042" s="24">
        <v>0.53132699999999999</v>
      </c>
      <c r="J1042" s="24">
        <f>VLOOKUP(B1042,Summary!$A$32:$C$37,3,0)*H1042*I1042/12+VLOOKUP(B1042,Summary!$A$32:$D$37,4,0)*I1042</f>
        <v>1.0980385897736049</v>
      </c>
      <c r="K1042" s="6">
        <f t="shared" si="67"/>
        <v>6.017705430302513</v>
      </c>
      <c r="L1042" s="27">
        <f>2.721*J1042*G1042+VLOOKUP(B1042,Summary!$A$32:$B$37,2,0)*I1042</f>
        <v>1.1893519172002429</v>
      </c>
    </row>
    <row r="1043" spans="1:12">
      <c r="A1043" s="5" t="s">
        <v>611</v>
      </c>
      <c r="B1043" s="5" t="s">
        <v>188</v>
      </c>
      <c r="C1043" s="11">
        <v>2210</v>
      </c>
      <c r="D1043" s="5" t="str">
        <f t="shared" si="64"/>
        <v>Citrus Groves</v>
      </c>
      <c r="E1043" s="11" t="s">
        <v>2</v>
      </c>
      <c r="F1043" s="12">
        <f t="shared" si="65"/>
        <v>1.3467531225403229</v>
      </c>
      <c r="G1043" s="13">
        <f t="shared" si="66"/>
        <v>0.27383424246429361</v>
      </c>
      <c r="H1043" s="13">
        <f>HLOOKUP(E1043,ROCs!$B$1:$I$17,MATCH(VLOOKUP(C1043,HROC,2,0),ROCs!$A$2:$A$17,0)+1,0)</f>
        <v>0.31492922148662977</v>
      </c>
      <c r="I1043" s="24">
        <v>51.304197000000002</v>
      </c>
      <c r="J1043" s="24">
        <f>VLOOKUP(B1043,Summary!$A$32:$C$37,3,0)*H1043*I1043/12+VLOOKUP(B1043,Summary!$A$32:$D$37,4,0)*I1043</f>
        <v>106.02508083223177</v>
      </c>
      <c r="K1043" s="6">
        <f t="shared" si="67"/>
        <v>388.53052521392175</v>
      </c>
      <c r="L1043" s="27">
        <f>2.721*J1043*G1043+VLOOKUP(B1043,Summary!$A$32:$B$37,2,0)*I1043</f>
        <v>111.08028301790181</v>
      </c>
    </row>
    <row r="1044" spans="1:12">
      <c r="A1044" s="5" t="s">
        <v>611</v>
      </c>
      <c r="B1044" s="5" t="s">
        <v>188</v>
      </c>
      <c r="C1044" s="11">
        <v>4240</v>
      </c>
      <c r="D1044" s="5" t="str">
        <f t="shared" si="64"/>
        <v>Melaleuca</v>
      </c>
      <c r="E1044" s="11" t="s">
        <v>2</v>
      </c>
      <c r="F1044" s="12">
        <f t="shared" si="65"/>
        <v>0.69141343344704065</v>
      </c>
      <c r="G1044" s="13">
        <f t="shared" si="66"/>
        <v>3.5859246036990831E-2</v>
      </c>
      <c r="H1044" s="13">
        <f>HLOOKUP(E1044,ROCs!$B$1:$I$17,MATCH(VLOOKUP(C1044,HROC,2,0),ROCs!$A$2:$A$17,0)+1,0)</f>
        <v>0.26229721460804234</v>
      </c>
      <c r="I1044" s="24">
        <v>1.0794269999999999</v>
      </c>
      <c r="J1044" s="24">
        <f>VLOOKUP(B1044,Summary!$A$32:$C$37,3,0)*H1044*I1044/12+VLOOKUP(B1044,Summary!$A$32:$D$37,4,0)*I1044</f>
        <v>1.9769781100660313</v>
      </c>
      <c r="K1044" s="6">
        <f t="shared" si="67"/>
        <v>3.7193599955936083</v>
      </c>
      <c r="L1044" s="27">
        <f>2.721*J1044*G1044+VLOOKUP(B1044,Summary!$A$32:$B$37,2,0)*I1044</f>
        <v>0.8678688894499007</v>
      </c>
    </row>
    <row r="1045" spans="1:12">
      <c r="A1045" s="5" t="s">
        <v>624</v>
      </c>
      <c r="B1045" s="5" t="s">
        <v>188</v>
      </c>
      <c r="C1045" s="11">
        <v>7430</v>
      </c>
      <c r="D1045" s="5" t="str">
        <f t="shared" si="64"/>
        <v>Spoil Areas</v>
      </c>
      <c r="E1045" s="11" t="s">
        <v>3</v>
      </c>
      <c r="F1045" s="12">
        <f t="shared" si="65"/>
        <v>0.70945030562392009</v>
      </c>
      <c r="G1045" s="13">
        <f t="shared" si="66"/>
        <v>9.7797943737247719E-2</v>
      </c>
      <c r="H1045" s="13">
        <f>HLOOKUP(E1045,ROCs!$B$1:$I$17,MATCH(VLOOKUP(C1045,HROC,2,0),ROCs!$A$2:$A$17,0)+1,0)</f>
        <v>0.26229721460804234</v>
      </c>
      <c r="I1045" s="24">
        <v>4.4000000000000002E-4</v>
      </c>
      <c r="J1045" s="24">
        <f>VLOOKUP(B1045,Summary!$A$32:$C$37,3,0)*H1045*I1045/12+VLOOKUP(B1045,Summary!$A$32:$D$37,4,0)*I1045</f>
        <v>8.0586308145808266E-4</v>
      </c>
      <c r="K1045" s="6">
        <f t="shared" si="67"/>
        <v>1.555649601463032E-3</v>
      </c>
      <c r="L1045" s="27">
        <f>2.721*J1045*G1045+VLOOKUP(B1045,Summary!$A$32:$B$37,2,0)*I1045</f>
        <v>4.8958019836502968E-4</v>
      </c>
    </row>
    <row r="1046" spans="1:12">
      <c r="A1046" s="5" t="s">
        <v>624</v>
      </c>
      <c r="B1046" s="5" t="s">
        <v>188</v>
      </c>
      <c r="C1046" s="11">
        <v>2210</v>
      </c>
      <c r="D1046" s="5" t="str">
        <f t="shared" si="64"/>
        <v>Citrus Groves</v>
      </c>
      <c r="E1046" s="11" t="s">
        <v>4</v>
      </c>
      <c r="F1046" s="12">
        <f t="shared" si="65"/>
        <v>1.3467531225403229</v>
      </c>
      <c r="G1046" s="13">
        <f t="shared" si="66"/>
        <v>0.27383424246429361</v>
      </c>
      <c r="H1046" s="13">
        <f>HLOOKUP(E1046,ROCs!$B$1:$I$17,MATCH(VLOOKUP(C1046,HROC,2,0),ROCs!$A$2:$A$17,0)+1,0)</f>
        <v>0.31492922148662977</v>
      </c>
      <c r="I1046" s="24">
        <v>5.1774269999999998</v>
      </c>
      <c r="J1046" s="24">
        <f>VLOOKUP(B1046,Summary!$A$32:$C$37,3,0)*H1046*I1046/12+VLOOKUP(B1046,Summary!$A$32:$D$37,4,0)*I1046</f>
        <v>10.699653211178401</v>
      </c>
      <c r="K1046" s="6">
        <f t="shared" si="67"/>
        <v>39.209042323900697</v>
      </c>
      <c r="L1046" s="27">
        <f>2.721*J1046*G1046+VLOOKUP(B1046,Summary!$A$32:$B$37,2,0)*I1046</f>
        <v>11.209805241947873</v>
      </c>
    </row>
    <row r="1047" spans="1:12">
      <c r="A1047" s="5" t="s">
        <v>624</v>
      </c>
      <c r="B1047" s="5" t="s">
        <v>188</v>
      </c>
      <c r="C1047" s="11">
        <v>7430</v>
      </c>
      <c r="D1047" s="5" t="str">
        <f t="shared" si="64"/>
        <v>Spoil Areas</v>
      </c>
      <c r="E1047" s="11" t="s">
        <v>4</v>
      </c>
      <c r="F1047" s="12">
        <f t="shared" si="65"/>
        <v>0.70945030562392009</v>
      </c>
      <c r="G1047" s="13">
        <f t="shared" si="66"/>
        <v>9.7797943737247719E-2</v>
      </c>
      <c r="H1047" s="13">
        <f>HLOOKUP(E1047,ROCs!$B$1:$I$17,MATCH(VLOOKUP(C1047,HROC,2,0),ROCs!$A$2:$A$17,0)+1,0)</f>
        <v>0.26229721460804234</v>
      </c>
      <c r="I1047" s="24">
        <v>1.583966</v>
      </c>
      <c r="J1047" s="24">
        <f>VLOOKUP(B1047,Summary!$A$32:$C$37,3,0)*H1047*I1047/12+VLOOKUP(B1047,Summary!$A$32:$D$37,4,0)*I1047</f>
        <v>2.9010448220109852</v>
      </c>
      <c r="K1047" s="6">
        <f t="shared" si="67"/>
        <v>5.6002183559795302</v>
      </c>
      <c r="L1047" s="27">
        <f>2.721*J1047*G1047+VLOOKUP(B1047,Summary!$A$32:$B$37,2,0)*I1047</f>
        <v>1.7624508829169607</v>
      </c>
    </row>
    <row r="1048" spans="1:12">
      <c r="A1048" s="5" t="s">
        <v>624</v>
      </c>
      <c r="B1048" s="5" t="s">
        <v>188</v>
      </c>
      <c r="C1048" s="11">
        <v>8100</v>
      </c>
      <c r="D1048" s="5" t="str">
        <f t="shared" si="64"/>
        <v>Transportation</v>
      </c>
      <c r="E1048" s="11" t="s">
        <v>4</v>
      </c>
      <c r="F1048" s="12">
        <f t="shared" si="65"/>
        <v>0.98601567900273634</v>
      </c>
      <c r="G1048" s="13">
        <f t="shared" si="66"/>
        <v>0.14343698414796333</v>
      </c>
      <c r="H1048" s="13">
        <f>HLOOKUP(E1048,ROCs!$B$1:$I$17,MATCH(VLOOKUP(C1048,HROC,2,0),ROCs!$A$2:$A$17,0)+1,0)</f>
        <v>0.44607782879065094</v>
      </c>
      <c r="I1048" s="24">
        <v>0.42861300000000002</v>
      </c>
      <c r="J1048" s="24">
        <f>VLOOKUP(B1048,Summary!$A$32:$C$37,3,0)*H1048*I1048/12+VLOOKUP(B1048,Summary!$A$32:$D$37,4,0)*I1048</f>
        <v>1.1368504409383868</v>
      </c>
      <c r="K1048" s="6">
        <f t="shared" si="67"/>
        <v>3.050111370053719</v>
      </c>
      <c r="L1048" s="27">
        <f>2.721*J1048*G1048+VLOOKUP(B1048,Summary!$A$32:$B$37,2,0)*I1048</f>
        <v>0.71171676329357525</v>
      </c>
    </row>
    <row r="1049" spans="1:12">
      <c r="A1049" s="5" t="s">
        <v>624</v>
      </c>
      <c r="B1049" s="5" t="s">
        <v>188</v>
      </c>
      <c r="C1049" s="11">
        <v>2210</v>
      </c>
      <c r="D1049" s="5" t="str">
        <f t="shared" si="64"/>
        <v>Citrus Groves</v>
      </c>
      <c r="E1049" s="11" t="s">
        <v>593</v>
      </c>
      <c r="F1049" s="12">
        <f t="shared" si="65"/>
        <v>1.3467531225403229</v>
      </c>
      <c r="G1049" s="13">
        <f t="shared" si="66"/>
        <v>0.27383424246429361</v>
      </c>
      <c r="H1049" s="13">
        <f>HLOOKUP(E1049,ROCs!$B$1:$I$17,MATCH(VLOOKUP(C1049,HROC,2,0),ROCs!$A$2:$A$17,0)+1,0)</f>
        <v>0.31492922148662977</v>
      </c>
      <c r="I1049" s="24">
        <v>183.466094</v>
      </c>
      <c r="J1049" s="24">
        <f>VLOOKUP(B1049,Summary!$A$32:$C$37,3,0)*H1049*I1049/12+VLOOKUP(B1049,Summary!$A$32:$D$37,4,0)*I1049</f>
        <v>379.15041232053261</v>
      </c>
      <c r="K1049" s="6">
        <f t="shared" si="67"/>
        <v>1389.4024666396538</v>
      </c>
      <c r="L1049" s="27">
        <f>2.721*J1049*G1049+VLOOKUP(B1049,Summary!$A$32:$B$37,2,0)*I1049</f>
        <v>397.22804053845681</v>
      </c>
    </row>
    <row r="1050" spans="1:12">
      <c r="A1050" s="5" t="s">
        <v>624</v>
      </c>
      <c r="B1050" s="5" t="s">
        <v>188</v>
      </c>
      <c r="C1050" s="11">
        <v>7430</v>
      </c>
      <c r="D1050" s="5" t="str">
        <f t="shared" si="64"/>
        <v>Spoil Areas</v>
      </c>
      <c r="E1050" s="11" t="s">
        <v>593</v>
      </c>
      <c r="F1050" s="12">
        <f t="shared" si="65"/>
        <v>0.70945030562392009</v>
      </c>
      <c r="G1050" s="13">
        <f t="shared" si="66"/>
        <v>9.7797943737247719E-2</v>
      </c>
      <c r="H1050" s="13">
        <f>HLOOKUP(E1050,ROCs!$B$1:$I$17,MATCH(VLOOKUP(C1050,HROC,2,0),ROCs!$A$2:$A$17,0)+1,0)</f>
        <v>0.26229721460804234</v>
      </c>
      <c r="I1050" s="24">
        <v>13.798375999999999</v>
      </c>
      <c r="J1050" s="24">
        <f>VLOOKUP(B1050,Summary!$A$32:$C$37,3,0)*H1050*I1050/12+VLOOKUP(B1050,Summary!$A$32:$D$37,4,0)*I1050</f>
        <v>25.271822278357391</v>
      </c>
      <c r="K1050" s="6">
        <f t="shared" si="67"/>
        <v>48.785086648266052</v>
      </c>
      <c r="L1050" s="27">
        <f>2.721*J1050*G1050+VLOOKUP(B1050,Summary!$A$32:$B$37,2,0)*I1050</f>
        <v>15.353208316352873</v>
      </c>
    </row>
    <row r="1051" spans="1:12">
      <c r="A1051" s="5" t="s">
        <v>624</v>
      </c>
      <c r="B1051" s="5" t="s">
        <v>188</v>
      </c>
      <c r="C1051" s="11">
        <v>8100</v>
      </c>
      <c r="D1051" s="5" t="str">
        <f t="shared" si="64"/>
        <v>Transportation</v>
      </c>
      <c r="E1051" s="11" t="s">
        <v>593</v>
      </c>
      <c r="F1051" s="12">
        <f t="shared" si="65"/>
        <v>0.98601567900273634</v>
      </c>
      <c r="G1051" s="13">
        <f t="shared" si="66"/>
        <v>0.14343698414796333</v>
      </c>
      <c r="H1051" s="13">
        <f>HLOOKUP(E1051,ROCs!$B$1:$I$17,MATCH(VLOOKUP(C1051,HROC,2,0),ROCs!$A$2:$A$17,0)+1,0)</f>
        <v>0.44607782879065094</v>
      </c>
      <c r="I1051" s="24">
        <v>1.463573</v>
      </c>
      <c r="J1051" s="24">
        <f>VLOOKUP(B1051,Summary!$A$32:$C$37,3,0)*H1051*I1051/12+VLOOKUP(B1051,Summary!$A$32:$D$37,4,0)*I1051</f>
        <v>3.8819718729845283</v>
      </c>
      <c r="K1051" s="6">
        <f t="shared" si="67"/>
        <v>10.415131244744401</v>
      </c>
      <c r="L1051" s="27">
        <f>2.721*J1051*G1051+VLOOKUP(B1051,Summary!$A$32:$B$37,2,0)*I1051</f>
        <v>2.4302796191526337</v>
      </c>
    </row>
    <row r="1052" spans="1:12">
      <c r="A1052" s="5" t="s">
        <v>624</v>
      </c>
      <c r="B1052" s="5" t="s">
        <v>188</v>
      </c>
      <c r="C1052" s="11">
        <v>2210</v>
      </c>
      <c r="D1052" s="5" t="str">
        <f t="shared" si="64"/>
        <v>Citrus Groves</v>
      </c>
      <c r="E1052" s="11" t="s">
        <v>2</v>
      </c>
      <c r="F1052" s="12">
        <f t="shared" si="65"/>
        <v>1.3467531225403229</v>
      </c>
      <c r="G1052" s="13">
        <f t="shared" si="66"/>
        <v>0.27383424246429361</v>
      </c>
      <c r="H1052" s="13">
        <f>HLOOKUP(E1052,ROCs!$B$1:$I$17,MATCH(VLOOKUP(C1052,HROC,2,0),ROCs!$A$2:$A$17,0)+1,0)</f>
        <v>0.31492922148662977</v>
      </c>
      <c r="I1052" s="24">
        <v>80.565248999999994</v>
      </c>
      <c r="J1052" s="24">
        <f>VLOOKUP(B1052,Summary!$A$32:$C$37,3,0)*H1052*I1052/12+VLOOKUP(B1052,Summary!$A$32:$D$37,4,0)*I1052</f>
        <v>166.49587240384795</v>
      </c>
      <c r="K1052" s="6">
        <f t="shared" si="67"/>
        <v>610.12666289193419</v>
      </c>
      <c r="L1052" s="27">
        <f>2.721*J1052*G1052+VLOOKUP(B1052,Summary!$A$32:$B$37,2,0)*I1052</f>
        <v>174.43427991530069</v>
      </c>
    </row>
    <row r="1053" spans="1:12">
      <c r="A1053" s="5" t="s">
        <v>619</v>
      </c>
      <c r="B1053" s="5" t="s">
        <v>188</v>
      </c>
      <c r="C1053" s="11">
        <v>2110</v>
      </c>
      <c r="D1053" s="5" t="str">
        <f t="shared" si="64"/>
        <v>Improved Pastures</v>
      </c>
      <c r="E1053" s="11" t="s">
        <v>3</v>
      </c>
      <c r="F1053" s="12">
        <f t="shared" si="65"/>
        <v>2.0141173930848577</v>
      </c>
      <c r="G1053" s="13">
        <f t="shared" si="66"/>
        <v>0.28687396829592665</v>
      </c>
      <c r="H1053" s="13">
        <f>HLOOKUP(E1053,ROCs!$B$1:$I$17,MATCH(VLOOKUP(C1053,HROC,2,0),ROCs!$A$2:$A$17,0)+1,0)</f>
        <v>0.31492922148662977</v>
      </c>
      <c r="I1053" s="24">
        <v>0.72956699999999997</v>
      </c>
      <c r="J1053" s="24">
        <f>VLOOKUP(B1053,Summary!$A$32:$C$37,3,0)*H1053*I1053/12+VLOOKUP(B1053,Summary!$A$32:$D$37,4,0)*I1053</f>
        <v>1.507720706505334</v>
      </c>
      <c r="K1053" s="6">
        <f t="shared" si="67"/>
        <v>8.2629328034703917</v>
      </c>
      <c r="L1053" s="27">
        <f>2.721*J1053*G1053+VLOOKUP(B1053,Summary!$A$32:$B$37,2,0)*I1053</f>
        <v>1.633103362291074</v>
      </c>
    </row>
    <row r="1054" spans="1:12">
      <c r="A1054" s="5" t="s">
        <v>619</v>
      </c>
      <c r="B1054" s="5" t="s">
        <v>188</v>
      </c>
      <c r="C1054" s="11">
        <v>5300</v>
      </c>
      <c r="D1054" s="5" t="str">
        <f t="shared" si="64"/>
        <v>Reservoirs</v>
      </c>
      <c r="E1054" s="11" t="s">
        <v>3</v>
      </c>
      <c r="F1054" s="12">
        <f t="shared" si="65"/>
        <v>0.50503242095262102</v>
      </c>
      <c r="G1054" s="13">
        <f t="shared" si="66"/>
        <v>6.8458560616073402E-2</v>
      </c>
      <c r="H1054" s="13">
        <f>HLOOKUP(E1054,ROCs!$B$1:$I$17,MATCH(VLOOKUP(C1054,HROC,2,0),ROCs!$A$2:$A$17,0)+1,0)</f>
        <v>5.2632006878587441E-2</v>
      </c>
      <c r="I1054" s="24">
        <v>22.959149</v>
      </c>
      <c r="J1054" s="24">
        <f>VLOOKUP(B1054,Summary!$A$32:$C$37,3,0)*H1054*I1054/12+VLOOKUP(B1054,Summary!$A$32:$D$37,4,0)*I1054</f>
        <v>20.548493658743855</v>
      </c>
      <c r="K1054" s="6">
        <f t="shared" si="67"/>
        <v>28.237600613880979</v>
      </c>
      <c r="L1054" s="27">
        <f>2.721*J1054*G1054+VLOOKUP(B1054,Summary!$A$32:$B$37,2,0)*I1054</f>
        <v>18.184115916477374</v>
      </c>
    </row>
    <row r="1055" spans="1:12">
      <c r="A1055" s="5" t="s">
        <v>619</v>
      </c>
      <c r="B1055" s="5" t="s">
        <v>188</v>
      </c>
      <c r="C1055" s="11">
        <v>2110</v>
      </c>
      <c r="D1055" s="5" t="str">
        <f t="shared" si="64"/>
        <v>Improved Pastures</v>
      </c>
      <c r="E1055" s="11" t="s">
        <v>593</v>
      </c>
      <c r="F1055" s="12">
        <f t="shared" si="65"/>
        <v>2.0141173930848577</v>
      </c>
      <c r="G1055" s="13">
        <f t="shared" si="66"/>
        <v>0.28687396829592665</v>
      </c>
      <c r="H1055" s="13">
        <f>HLOOKUP(E1055,ROCs!$B$1:$I$17,MATCH(VLOOKUP(C1055,HROC,2,0),ROCs!$A$2:$A$17,0)+1,0)</f>
        <v>0.31492922148662977</v>
      </c>
      <c r="I1055" s="24">
        <v>362.18272100000002</v>
      </c>
      <c r="J1055" s="24">
        <f>VLOOKUP(B1055,Summary!$A$32:$C$37,3,0)*H1055*I1055/12+VLOOKUP(B1055,Summary!$A$32:$D$37,4,0)*I1055</f>
        <v>748.48559212538987</v>
      </c>
      <c r="K1055" s="6">
        <f t="shared" si="67"/>
        <v>4102.0104886885856</v>
      </c>
      <c r="L1055" s="27">
        <f>2.721*J1055*G1055+VLOOKUP(B1055,Summary!$A$32:$B$37,2,0)*I1055</f>
        <v>810.72995273748688</v>
      </c>
    </row>
    <row r="1056" spans="1:12">
      <c r="A1056" s="5" t="s">
        <v>619</v>
      </c>
      <c r="B1056" s="5" t="s">
        <v>188</v>
      </c>
      <c r="C1056" s="11">
        <v>2120</v>
      </c>
      <c r="D1056" s="5" t="str">
        <f t="shared" si="64"/>
        <v>Unimproved Pastures</v>
      </c>
      <c r="E1056" s="11" t="s">
        <v>593</v>
      </c>
      <c r="F1056" s="12">
        <f t="shared" si="65"/>
        <v>1.022089423356495</v>
      </c>
      <c r="G1056" s="13">
        <f t="shared" si="66"/>
        <v>0.19559588747449544</v>
      </c>
      <c r="H1056" s="13">
        <f>HLOOKUP(E1056,ROCs!$B$1:$I$17,MATCH(VLOOKUP(C1056,HROC,2,0),ROCs!$A$2:$A$17,0)+1,0)</f>
        <v>0.26229721460804234</v>
      </c>
      <c r="I1056" s="24">
        <v>28.320195999999999</v>
      </c>
      <c r="J1056" s="24">
        <f>VLOOKUP(B1056,Summary!$A$32:$C$37,3,0)*H1056*I1056/12+VLOOKUP(B1056,Summary!$A$32:$D$37,4,0)*I1056</f>
        <v>51.868637309220155</v>
      </c>
      <c r="K1056" s="6">
        <f t="shared" si="67"/>
        <v>144.25214321125463</v>
      </c>
      <c r="L1056" s="27">
        <f>2.721*J1056*G1056+VLOOKUP(B1056,Summary!$A$32:$B$37,2,0)*I1056</f>
        <v>45.314049909563664</v>
      </c>
    </row>
    <row r="1057" spans="1:12">
      <c r="A1057" s="5" t="s">
        <v>619</v>
      </c>
      <c r="B1057" s="5" t="s">
        <v>188</v>
      </c>
      <c r="C1057" s="11">
        <v>5120</v>
      </c>
      <c r="D1057" s="5" t="e">
        <f t="shared" si="64"/>
        <v>#N/A</v>
      </c>
      <c r="E1057" s="11" t="s">
        <v>593</v>
      </c>
      <c r="F1057" s="12">
        <f t="shared" si="65"/>
        <v>0.50503242095262102</v>
      </c>
      <c r="G1057" s="13">
        <f t="shared" si="66"/>
        <v>6.8458560616073402E-2</v>
      </c>
      <c r="H1057" s="13">
        <f>HLOOKUP(E1057,ROCs!$B$1:$I$17,MATCH(VLOOKUP(C1057,HROC,2,0),ROCs!$A$2:$A$17,0)+1,0)</f>
        <v>5.2632006878587441E-2</v>
      </c>
      <c r="I1057" s="24">
        <v>1.1E-5</v>
      </c>
      <c r="J1057" s="24">
        <f>VLOOKUP(B1057,Summary!$A$32:$C$37,3,0)*H1057*I1057/12+VLOOKUP(B1057,Summary!$A$32:$D$37,4,0)*I1057</f>
        <v>9.845026496678183E-6</v>
      </c>
      <c r="K1057" s="6">
        <f t="shared" si="67"/>
        <v>1.3528968636977388E-5</v>
      </c>
      <c r="L1057" s="27">
        <f>2.721*J1057*G1057+VLOOKUP(B1057,Summary!$A$32:$B$37,2,0)*I1057</f>
        <v>8.7122251387127254E-6</v>
      </c>
    </row>
    <row r="1058" spans="1:12">
      <c r="A1058" s="5" t="s">
        <v>619</v>
      </c>
      <c r="B1058" s="5" t="s">
        <v>188</v>
      </c>
      <c r="C1058" s="11">
        <v>5300</v>
      </c>
      <c r="D1058" s="5" t="str">
        <f t="shared" si="64"/>
        <v>Reservoirs</v>
      </c>
      <c r="E1058" s="11" t="s">
        <v>593</v>
      </c>
      <c r="F1058" s="12">
        <f t="shared" si="65"/>
        <v>0.50503242095262102</v>
      </c>
      <c r="G1058" s="13">
        <f t="shared" si="66"/>
        <v>6.8458560616073402E-2</v>
      </c>
      <c r="H1058" s="13">
        <f>HLOOKUP(E1058,ROCs!$B$1:$I$17,MATCH(VLOOKUP(C1058,HROC,2,0),ROCs!$A$2:$A$17,0)+1,0)</f>
        <v>5.2632006878587441E-2</v>
      </c>
      <c r="I1058" s="24">
        <v>0.16295799999999999</v>
      </c>
      <c r="J1058" s="24">
        <f>VLOOKUP(B1058,Summary!$A$32:$C$37,3,0)*H1058*I1058/12+VLOOKUP(B1058,Summary!$A$32:$D$37,4,0)*I1058</f>
        <v>0.14584780253142576</v>
      </c>
      <c r="K1058" s="6">
        <f t="shared" si="67"/>
        <v>0.20042306101314195</v>
      </c>
      <c r="L1058" s="27">
        <f>2.721*J1058*G1058+VLOOKUP(B1058,Summary!$A$32:$B$37,2,0)*I1058</f>
        <v>0.12906607128675895</v>
      </c>
    </row>
    <row r="1059" spans="1:12">
      <c r="A1059" s="5" t="s">
        <v>619</v>
      </c>
      <c r="B1059" s="5" t="s">
        <v>188</v>
      </c>
      <c r="C1059" s="11">
        <v>6410</v>
      </c>
      <c r="D1059" s="5" t="str">
        <f t="shared" si="64"/>
        <v>Freshwater Marshes</v>
      </c>
      <c r="E1059" s="11" t="s">
        <v>593</v>
      </c>
      <c r="F1059" s="12">
        <f t="shared" si="65"/>
        <v>0.60724136328827061</v>
      </c>
      <c r="G1059" s="13">
        <f t="shared" si="66"/>
        <v>3.2599314579082571E-2</v>
      </c>
      <c r="H1059" s="13">
        <f>HLOOKUP(E1059,ROCs!$B$1:$I$17,MATCH(VLOOKUP(C1059,HROC,2,0),ROCs!$A$2:$A$17,0)+1,0)</f>
        <v>2.5884593546846281E-2</v>
      </c>
      <c r="I1059" s="24">
        <v>4.6283399999999997</v>
      </c>
      <c r="J1059" s="24">
        <f>VLOOKUP(B1059,Summary!$A$32:$C$37,3,0)*H1059*I1059/12+VLOOKUP(B1059,Summary!$A$32:$D$37,4,0)*I1059</f>
        <v>3.5894194325388917</v>
      </c>
      <c r="K1059" s="6">
        <f t="shared" si="67"/>
        <v>5.9308111869386781</v>
      </c>
      <c r="L1059" s="27">
        <f>2.721*J1059*G1059+VLOOKUP(B1059,Summary!$A$32:$B$37,2,0)*I1059</f>
        <v>3.2125072632770277</v>
      </c>
    </row>
    <row r="1060" spans="1:12">
      <c r="A1060" s="5" t="s">
        <v>619</v>
      </c>
      <c r="B1060" s="5" t="s">
        <v>188</v>
      </c>
      <c r="C1060" s="11">
        <v>6430</v>
      </c>
      <c r="D1060" s="5" t="str">
        <f t="shared" si="64"/>
        <v>Wet Prairies</v>
      </c>
      <c r="E1060" s="11" t="s">
        <v>593</v>
      </c>
      <c r="F1060" s="12">
        <f t="shared" si="65"/>
        <v>0.60724136328827061</v>
      </c>
      <c r="G1060" s="13">
        <f t="shared" si="66"/>
        <v>3.2599314579082571E-2</v>
      </c>
      <c r="H1060" s="13">
        <f>HLOOKUP(E1060,ROCs!$B$1:$I$17,MATCH(VLOOKUP(C1060,HROC,2,0),ROCs!$A$2:$A$17,0)+1,0)</f>
        <v>2.5884593546846281E-2</v>
      </c>
      <c r="I1060" s="24">
        <v>5.9080789999999999</v>
      </c>
      <c r="J1060" s="24">
        <f>VLOOKUP(B1060,Summary!$A$32:$C$37,3,0)*H1060*I1060/12+VLOOKUP(B1060,Summary!$A$32:$D$37,4,0)*I1060</f>
        <v>4.5818962244724766</v>
      </c>
      <c r="K1060" s="6">
        <f t="shared" si="67"/>
        <v>7.5706843115496012</v>
      </c>
      <c r="L1060" s="27">
        <f>2.721*J1060*G1060+VLOOKUP(B1060,Summary!$A$32:$B$37,2,0)*I1060</f>
        <v>4.1007675969169251</v>
      </c>
    </row>
    <row r="1061" spans="1:12">
      <c r="A1061" s="5" t="s">
        <v>625</v>
      </c>
      <c r="B1061" s="5" t="s">
        <v>188</v>
      </c>
      <c r="C1061" s="11">
        <v>8320</v>
      </c>
      <c r="D1061" s="5" t="str">
        <f t="shared" si="64"/>
        <v>Electrical Power Transmission Lines</v>
      </c>
      <c r="E1061" s="11" t="s">
        <v>2</v>
      </c>
      <c r="F1061" s="12">
        <f t="shared" si="65"/>
        <v>0.70945030562392009</v>
      </c>
      <c r="G1061" s="13">
        <f t="shared" si="66"/>
        <v>0.1167055461931156</v>
      </c>
      <c r="H1061" s="13">
        <f>HLOOKUP(E1061,ROCs!$B$1:$I$17,MATCH(VLOOKUP(C1061,HROC,2,0),ROCs!$A$2:$A$17,0)+1,0)</f>
        <v>0.26229721460804234</v>
      </c>
      <c r="I1061" s="24">
        <v>2.8869999999999998E-3</v>
      </c>
      <c r="J1061" s="24">
        <f>VLOOKUP(B1061,Summary!$A$32:$C$37,3,0)*H1061*I1061/12+VLOOKUP(B1061,Summary!$A$32:$D$37,4,0)*I1061</f>
        <v>5.2875607185670099E-3</v>
      </c>
      <c r="K1061" s="6">
        <f t="shared" si="67"/>
        <v>1.020718272596312E-2</v>
      </c>
      <c r="L1061" s="27">
        <f>2.721*J1061*G1061+VLOOKUP(B1061,Summary!$A$32:$B$37,2,0)*I1061</f>
        <v>3.4843459469279942E-3</v>
      </c>
    </row>
    <row r="1062" spans="1:12">
      <c r="A1062" s="5" t="s">
        <v>620</v>
      </c>
      <c r="B1062" s="5" t="s">
        <v>188</v>
      </c>
      <c r="C1062" s="11">
        <v>1110</v>
      </c>
      <c r="D1062" s="5" t="str">
        <f t="shared" si="64"/>
        <v>Fixed Single Family Units</v>
      </c>
      <c r="E1062" s="11" t="s">
        <v>3</v>
      </c>
      <c r="F1062" s="12">
        <f t="shared" si="65"/>
        <v>0.96797880682585713</v>
      </c>
      <c r="G1062" s="13">
        <f t="shared" si="66"/>
        <v>0.12452938169209543</v>
      </c>
      <c r="H1062" s="13">
        <f>HLOOKUP(E1062,ROCs!$B$1:$I$17,MATCH(VLOOKUP(C1062,HROC,2,0),ROCs!$A$2:$A$17,0)+1,0)</f>
        <v>0.28818180815488864</v>
      </c>
      <c r="I1062" s="24">
        <v>0.262739</v>
      </c>
      <c r="J1062" s="24">
        <f>VLOOKUP(B1062,Summary!$A$32:$C$37,3,0)*H1062*I1062/12+VLOOKUP(B1062,Summary!$A$32:$D$37,4,0)*I1062</f>
        <v>0.51158563714377925</v>
      </c>
      <c r="K1062" s="6">
        <f t="shared" si="67"/>
        <v>1.3474502326528051</v>
      </c>
      <c r="L1062" s="27">
        <f>2.721*J1062*G1062+VLOOKUP(B1062,Summary!$A$32:$B$37,2,0)*I1062</f>
        <v>0.33763949745282595</v>
      </c>
    </row>
    <row r="1063" spans="1:12">
      <c r="A1063" s="5" t="s">
        <v>620</v>
      </c>
      <c r="B1063" s="5" t="s">
        <v>188</v>
      </c>
      <c r="C1063" s="11">
        <v>6440</v>
      </c>
      <c r="D1063" s="5" t="str">
        <f t="shared" si="64"/>
        <v>Emergent Aquatic Vegetation</v>
      </c>
      <c r="E1063" s="11" t="s">
        <v>3</v>
      </c>
      <c r="F1063" s="12">
        <f t="shared" si="65"/>
        <v>0.60724136328827061</v>
      </c>
      <c r="G1063" s="13">
        <f t="shared" si="66"/>
        <v>3.2599314579082571E-2</v>
      </c>
      <c r="H1063" s="13">
        <f>HLOOKUP(E1063,ROCs!$B$1:$I$17,MATCH(VLOOKUP(C1063,HROC,2,0),ROCs!$A$2:$A$17,0)+1,0)</f>
        <v>2.5884593546846281E-2</v>
      </c>
      <c r="I1063" s="24">
        <v>5.9513749999999996</v>
      </c>
      <c r="J1063" s="24">
        <f>VLOOKUP(B1063,Summary!$A$32:$C$37,3,0)*H1063*I1063/12+VLOOKUP(B1063,Summary!$A$32:$D$37,4,0)*I1063</f>
        <v>4.6154735985960729</v>
      </c>
      <c r="K1063" s="6">
        <f t="shared" si="67"/>
        <v>7.6261643327126309</v>
      </c>
      <c r="L1063" s="27">
        <f>2.721*J1063*G1063+VLOOKUP(B1063,Summary!$A$32:$B$37,2,0)*I1063</f>
        <v>4.1308191303977937</v>
      </c>
    </row>
    <row r="1064" spans="1:12">
      <c r="A1064" s="5" t="s">
        <v>620</v>
      </c>
      <c r="B1064" s="5" t="s">
        <v>188</v>
      </c>
      <c r="C1064" s="11">
        <v>2110</v>
      </c>
      <c r="D1064" s="5" t="str">
        <f t="shared" si="64"/>
        <v>Improved Pastures</v>
      </c>
      <c r="E1064" s="11" t="s">
        <v>4</v>
      </c>
      <c r="F1064" s="12">
        <f t="shared" si="65"/>
        <v>2.0141173930848577</v>
      </c>
      <c r="G1064" s="13">
        <f t="shared" si="66"/>
        <v>0.28687396829592665</v>
      </c>
      <c r="H1064" s="13">
        <f>HLOOKUP(E1064,ROCs!$B$1:$I$17,MATCH(VLOOKUP(C1064,HROC,2,0),ROCs!$A$2:$A$17,0)+1,0)</f>
        <v>0.31492922148662977</v>
      </c>
      <c r="I1064" s="24">
        <v>9.1297110000000004</v>
      </c>
      <c r="J1064" s="24">
        <f>VLOOKUP(B1064,Summary!$A$32:$C$37,3,0)*H1064*I1064/12+VLOOKUP(B1064,Summary!$A$32:$D$37,4,0)*I1064</f>
        <v>18.86743002234136</v>
      </c>
      <c r="K1064" s="6">
        <f t="shared" si="67"/>
        <v>103.40131681957172</v>
      </c>
      <c r="L1064" s="27">
        <f>2.721*J1064*G1064+VLOOKUP(B1064,Summary!$A$32:$B$37,2,0)*I1064</f>
        <v>20.436453034259781</v>
      </c>
    </row>
    <row r="1065" spans="1:12">
      <c r="A1065" s="5" t="s">
        <v>620</v>
      </c>
      <c r="B1065" s="5" t="s">
        <v>188</v>
      </c>
      <c r="C1065" s="11">
        <v>2120</v>
      </c>
      <c r="D1065" s="5" t="str">
        <f t="shared" si="64"/>
        <v>Unimproved Pastures</v>
      </c>
      <c r="E1065" s="11" t="s">
        <v>4</v>
      </c>
      <c r="F1065" s="12">
        <f t="shared" si="65"/>
        <v>1.022089423356495</v>
      </c>
      <c r="G1065" s="13">
        <f t="shared" si="66"/>
        <v>0.19559588747449544</v>
      </c>
      <c r="H1065" s="13">
        <f>HLOOKUP(E1065,ROCs!$B$1:$I$17,MATCH(VLOOKUP(C1065,HROC,2,0),ROCs!$A$2:$A$17,0)+1,0)</f>
        <v>0.26229721460804234</v>
      </c>
      <c r="I1065" s="24">
        <v>11.904438000000001</v>
      </c>
      <c r="J1065" s="24">
        <f>VLOOKUP(B1065,Summary!$A$32:$C$37,3,0)*H1065*I1065/12+VLOOKUP(B1065,Summary!$A$32:$D$37,4,0)*I1065</f>
        <v>21.803061567515218</v>
      </c>
      <c r="K1065" s="6">
        <f t="shared" si="67"/>
        <v>60.636610538482934</v>
      </c>
      <c r="L1065" s="27">
        <f>2.721*J1065*G1065+VLOOKUP(B1065,Summary!$A$32:$B$37,2,0)*I1065</f>
        <v>19.047830660398901</v>
      </c>
    </row>
    <row r="1066" spans="1:12">
      <c r="A1066" s="5" t="s">
        <v>620</v>
      </c>
      <c r="B1066" s="5" t="s">
        <v>188</v>
      </c>
      <c r="C1066" s="11">
        <v>2110</v>
      </c>
      <c r="D1066" s="5" t="str">
        <f t="shared" si="64"/>
        <v>Improved Pastures</v>
      </c>
      <c r="E1066" s="11" t="s">
        <v>591</v>
      </c>
      <c r="F1066" s="12">
        <f t="shared" si="65"/>
        <v>2.0141173930848577</v>
      </c>
      <c r="G1066" s="13">
        <f t="shared" si="66"/>
        <v>0.28687396829592665</v>
      </c>
      <c r="H1066" s="13">
        <f>HLOOKUP(E1066,ROCs!$B$1:$I$17,MATCH(VLOOKUP(C1066,HROC,2,0),ROCs!$A$2:$A$17,0)+1,0)</f>
        <v>0.31492922148662977</v>
      </c>
      <c r="I1066" s="24">
        <v>46.145862000000001</v>
      </c>
      <c r="J1066" s="24">
        <f>VLOOKUP(B1066,Summary!$A$32:$C$37,3,0)*H1066*I1066/12+VLOOKUP(B1066,Summary!$A$32:$D$37,4,0)*I1066</f>
        <v>95.364883083990435</v>
      </c>
      <c r="K1066" s="6">
        <f t="shared" si="67"/>
        <v>522.63898567810475</v>
      </c>
      <c r="L1066" s="27">
        <f>2.721*J1066*G1066+VLOOKUP(B1066,Summary!$A$32:$B$37,2,0)*I1066</f>
        <v>103.295464827795</v>
      </c>
    </row>
    <row r="1067" spans="1:12">
      <c r="A1067" s="5" t="s">
        <v>620</v>
      </c>
      <c r="B1067" s="5" t="s">
        <v>188</v>
      </c>
      <c r="C1067" s="11">
        <v>2120</v>
      </c>
      <c r="D1067" s="5" t="str">
        <f t="shared" si="64"/>
        <v>Unimproved Pastures</v>
      </c>
      <c r="E1067" s="11" t="s">
        <v>591</v>
      </c>
      <c r="F1067" s="12">
        <f t="shared" si="65"/>
        <v>1.022089423356495</v>
      </c>
      <c r="G1067" s="13">
        <f t="shared" si="66"/>
        <v>0.19559588747449544</v>
      </c>
      <c r="H1067" s="13">
        <f>HLOOKUP(E1067,ROCs!$B$1:$I$17,MATCH(VLOOKUP(C1067,HROC,2,0),ROCs!$A$2:$A$17,0)+1,0)</f>
        <v>0.26229721460804234</v>
      </c>
      <c r="I1067" s="24">
        <v>239.57269400000001</v>
      </c>
      <c r="J1067" s="24">
        <f>VLOOKUP(B1067,Summary!$A$32:$C$37,3,0)*H1067*I1067/12+VLOOKUP(B1067,Summary!$A$32:$D$37,4,0)*I1067</f>
        <v>438.77906686375985</v>
      </c>
      <c r="K1067" s="6">
        <f t="shared" si="67"/>
        <v>1220.2907975776047</v>
      </c>
      <c r="L1067" s="27">
        <f>2.721*J1067*G1067+VLOOKUP(B1067,Summary!$A$32:$B$37,2,0)*I1067</f>
        <v>383.33099858788489</v>
      </c>
    </row>
    <row r="1068" spans="1:12">
      <c r="A1068" s="5" t="s">
        <v>620</v>
      </c>
      <c r="B1068" s="5" t="s">
        <v>188</v>
      </c>
      <c r="C1068" s="11">
        <v>2130</v>
      </c>
      <c r="D1068" s="5" t="str">
        <f t="shared" si="64"/>
        <v>Woodland Pastures</v>
      </c>
      <c r="E1068" s="11" t="s">
        <v>591</v>
      </c>
      <c r="F1068" s="12">
        <f t="shared" si="65"/>
        <v>1.022089423356495</v>
      </c>
      <c r="G1068" s="13">
        <f t="shared" si="66"/>
        <v>0.19559588747449544</v>
      </c>
      <c r="H1068" s="13">
        <f>HLOOKUP(E1068,ROCs!$B$1:$I$17,MATCH(VLOOKUP(C1068,HROC,2,0),ROCs!$A$2:$A$17,0)+1,0)</f>
        <v>0.26229721460804234</v>
      </c>
      <c r="I1068" s="24">
        <v>15.938514</v>
      </c>
      <c r="J1068" s="24">
        <f>VLOOKUP(B1068,Summary!$A$32:$C$37,3,0)*H1068*I1068/12+VLOOKUP(B1068,Summary!$A$32:$D$37,4,0)*I1068</f>
        <v>29.191500013415435</v>
      </c>
      <c r="K1068" s="6">
        <f t="shared" si="67"/>
        <v>81.184636013909909</v>
      </c>
      <c r="L1068" s="27">
        <f>2.721*J1068*G1068+VLOOKUP(B1068,Summary!$A$32:$B$37,2,0)*I1068</f>
        <v>25.502599589362983</v>
      </c>
    </row>
    <row r="1069" spans="1:12">
      <c r="A1069" s="5" t="s">
        <v>620</v>
      </c>
      <c r="B1069" s="5" t="s">
        <v>188</v>
      </c>
      <c r="C1069" s="11">
        <v>2210</v>
      </c>
      <c r="D1069" s="5" t="str">
        <f t="shared" si="64"/>
        <v>Citrus Groves</v>
      </c>
      <c r="E1069" s="11" t="s">
        <v>591</v>
      </c>
      <c r="F1069" s="12">
        <f t="shared" si="65"/>
        <v>1.3467531225403229</v>
      </c>
      <c r="G1069" s="13">
        <f t="shared" si="66"/>
        <v>0.27383424246429361</v>
      </c>
      <c r="H1069" s="13">
        <f>HLOOKUP(E1069,ROCs!$B$1:$I$17,MATCH(VLOOKUP(C1069,HROC,2,0),ROCs!$A$2:$A$17,0)+1,0)</f>
        <v>0.31492922148662977</v>
      </c>
      <c r="I1069" s="24">
        <v>29.178532000000001</v>
      </c>
      <c r="J1069" s="24">
        <f>VLOOKUP(B1069,Summary!$A$32:$C$37,3,0)*H1069*I1069/12+VLOOKUP(B1069,Summary!$A$32:$D$37,4,0)*I1069</f>
        <v>60.300256017375375</v>
      </c>
      <c r="K1069" s="6">
        <f t="shared" si="67"/>
        <v>220.97120753943821</v>
      </c>
      <c r="L1069" s="27">
        <f>2.721*J1069*G1069+VLOOKUP(B1069,Summary!$A$32:$B$37,2,0)*I1069</f>
        <v>63.175330326423492</v>
      </c>
    </row>
    <row r="1070" spans="1:12">
      <c r="A1070" s="5" t="s">
        <v>620</v>
      </c>
      <c r="B1070" s="5" t="s">
        <v>188</v>
      </c>
      <c r="C1070" s="11">
        <v>6172</v>
      </c>
      <c r="D1070" s="5" t="str">
        <f t="shared" si="64"/>
        <v>Mixed Shrubs</v>
      </c>
      <c r="E1070" s="11" t="s">
        <v>591</v>
      </c>
      <c r="F1070" s="12">
        <f t="shared" si="65"/>
        <v>0.60724136328827061</v>
      </c>
      <c r="G1070" s="13">
        <f t="shared" si="66"/>
        <v>3.2599314579082571E-2</v>
      </c>
      <c r="H1070" s="13">
        <f>HLOOKUP(E1070,ROCs!$B$1:$I$17,MATCH(VLOOKUP(C1070,HROC,2,0),ROCs!$A$2:$A$17,0)+1,0)</f>
        <v>2.5884593546846281E-2</v>
      </c>
      <c r="I1070" s="24">
        <v>1.9000000000000001E-5</v>
      </c>
      <c r="J1070" s="24">
        <f>VLOOKUP(B1070,Summary!$A$32:$C$37,3,0)*H1070*I1070/12+VLOOKUP(B1070,Summary!$A$32:$D$37,4,0)*I1070</f>
        <v>1.4735081955569156E-5</v>
      </c>
      <c r="K1070" s="6">
        <f t="shared" si="67"/>
        <v>2.4346831164485518E-5</v>
      </c>
      <c r="L1070" s="27">
        <f>2.721*J1070*G1070+VLOOKUP(B1070,Summary!$A$32:$B$37,2,0)*I1070</f>
        <v>1.3187803403004865E-5</v>
      </c>
    </row>
    <row r="1071" spans="1:12">
      <c r="A1071" s="5" t="s">
        <v>620</v>
      </c>
      <c r="B1071" s="5" t="s">
        <v>188</v>
      </c>
      <c r="C1071" s="11">
        <v>6410</v>
      </c>
      <c r="D1071" s="5" t="str">
        <f t="shared" si="64"/>
        <v>Freshwater Marshes</v>
      </c>
      <c r="E1071" s="11" t="s">
        <v>591</v>
      </c>
      <c r="F1071" s="12">
        <f t="shared" si="65"/>
        <v>0.60724136328827061</v>
      </c>
      <c r="G1071" s="13">
        <f t="shared" si="66"/>
        <v>3.2599314579082571E-2</v>
      </c>
      <c r="H1071" s="13">
        <f>HLOOKUP(E1071,ROCs!$B$1:$I$17,MATCH(VLOOKUP(C1071,HROC,2,0),ROCs!$A$2:$A$17,0)+1,0)</f>
        <v>2.5884593546846281E-2</v>
      </c>
      <c r="I1071" s="24">
        <v>10.934118</v>
      </c>
      <c r="J1071" s="24">
        <f>VLOOKUP(B1071,Summary!$A$32:$C$37,3,0)*H1071*I1071/12+VLOOKUP(B1071,Summary!$A$32:$D$37,4,0)*I1071</f>
        <v>8.4797434127296789</v>
      </c>
      <c r="K1071" s="6">
        <f t="shared" si="67"/>
        <v>14.011111835713793</v>
      </c>
      <c r="L1071" s="27">
        <f>2.721*J1071*G1071+VLOOKUP(B1071,Summary!$A$32:$B$37,2,0)*I1071</f>
        <v>7.5893157141714074</v>
      </c>
    </row>
    <row r="1072" spans="1:12">
      <c r="A1072" s="5" t="s">
        <v>620</v>
      </c>
      <c r="B1072" s="5" t="s">
        <v>188</v>
      </c>
      <c r="C1072" s="11">
        <v>6430</v>
      </c>
      <c r="D1072" s="5" t="str">
        <f t="shared" si="64"/>
        <v>Wet Prairies</v>
      </c>
      <c r="E1072" s="11" t="s">
        <v>591</v>
      </c>
      <c r="F1072" s="12">
        <f t="shared" si="65"/>
        <v>0.60724136328827061</v>
      </c>
      <c r="G1072" s="13">
        <f t="shared" si="66"/>
        <v>3.2599314579082571E-2</v>
      </c>
      <c r="H1072" s="13">
        <f>HLOOKUP(E1072,ROCs!$B$1:$I$17,MATCH(VLOOKUP(C1072,HROC,2,0),ROCs!$A$2:$A$17,0)+1,0)</f>
        <v>2.5884593546846281E-2</v>
      </c>
      <c r="I1072" s="24">
        <v>17.302575999999998</v>
      </c>
      <c r="J1072" s="24">
        <f>VLOOKUP(B1072,Summary!$A$32:$C$37,3,0)*H1072*I1072/12+VLOOKUP(B1072,Summary!$A$32:$D$37,4,0)*I1072</f>
        <v>13.418677652761259</v>
      </c>
      <c r="K1072" s="6">
        <f t="shared" si="67"/>
        <v>22.171731399088376</v>
      </c>
      <c r="L1072" s="27">
        <f>2.721*J1072*G1072+VLOOKUP(B1072,Summary!$A$32:$B$37,2,0)*I1072</f>
        <v>12.009630034397382</v>
      </c>
    </row>
    <row r="1073" spans="1:12">
      <c r="A1073" s="5" t="s">
        <v>620</v>
      </c>
      <c r="B1073" s="5" t="s">
        <v>188</v>
      </c>
      <c r="C1073" s="11">
        <v>2110</v>
      </c>
      <c r="D1073" s="5" t="str">
        <f t="shared" si="64"/>
        <v>Improved Pastures</v>
      </c>
      <c r="E1073" s="11" t="s">
        <v>592</v>
      </c>
      <c r="F1073" s="12">
        <f t="shared" si="65"/>
        <v>2.0141173930848577</v>
      </c>
      <c r="G1073" s="13">
        <f t="shared" si="66"/>
        <v>0.28687396829592665</v>
      </c>
      <c r="H1073" s="13">
        <f>HLOOKUP(E1073,ROCs!$B$1:$I$17,MATCH(VLOOKUP(C1073,HROC,2,0),ROCs!$A$2:$A$17,0)+1,0)</f>
        <v>0.31492922148662977</v>
      </c>
      <c r="I1073" s="24">
        <v>0.418684</v>
      </c>
      <c r="J1073" s="24">
        <f>VLOOKUP(B1073,Summary!$A$32:$C$37,3,0)*H1073*I1073/12+VLOOKUP(B1073,Summary!$A$32:$D$37,4,0)*I1073</f>
        <v>0.86525094512564205</v>
      </c>
      <c r="K1073" s="6">
        <f t="shared" si="67"/>
        <v>4.741932897030976</v>
      </c>
      <c r="L1073" s="27">
        <f>2.721*J1073*G1073+VLOOKUP(B1073,Summary!$A$32:$B$37,2,0)*I1073</f>
        <v>0.93720555910214709</v>
      </c>
    </row>
    <row r="1074" spans="1:12">
      <c r="A1074" s="5" t="s">
        <v>620</v>
      </c>
      <c r="B1074" s="5" t="s">
        <v>188</v>
      </c>
      <c r="C1074" s="11">
        <v>6170</v>
      </c>
      <c r="D1074" s="5" t="str">
        <f t="shared" si="64"/>
        <v>Mixed Wetland Hardwoods</v>
      </c>
      <c r="E1074" s="11" t="s">
        <v>592</v>
      </c>
      <c r="F1074" s="12">
        <f t="shared" si="65"/>
        <v>0.60724136328827061</v>
      </c>
      <c r="G1074" s="13">
        <f t="shared" si="66"/>
        <v>3.2599314579082571E-2</v>
      </c>
      <c r="H1074" s="13">
        <f>HLOOKUP(E1074,ROCs!$B$1:$I$17,MATCH(VLOOKUP(C1074,HROC,2,0),ROCs!$A$2:$A$17,0)+1,0)</f>
        <v>2.5884593546846281E-2</v>
      </c>
      <c r="I1074" s="24">
        <v>4.265892</v>
      </c>
      <c r="J1074" s="24">
        <f>VLOOKUP(B1074,Summary!$A$32:$C$37,3,0)*H1074*I1074/12+VLOOKUP(B1074,Summary!$A$32:$D$37,4,0)*I1074</f>
        <v>3.3083299070319376</v>
      </c>
      <c r="K1074" s="6">
        <f t="shared" si="67"/>
        <v>5.4663659099962869</v>
      </c>
      <c r="L1074" s="27">
        <f>2.721*J1074*G1074+VLOOKUP(B1074,Summary!$A$32:$B$37,2,0)*I1074</f>
        <v>2.9609339491816433</v>
      </c>
    </row>
    <row r="1075" spans="1:12">
      <c r="A1075" s="5" t="s">
        <v>620</v>
      </c>
      <c r="B1075" s="5" t="s">
        <v>188</v>
      </c>
      <c r="C1075" s="11">
        <v>7400</v>
      </c>
      <c r="D1075" s="5" t="str">
        <f t="shared" si="64"/>
        <v>Disturbed Land</v>
      </c>
      <c r="E1075" s="11" t="s">
        <v>592</v>
      </c>
      <c r="F1075" s="12">
        <f t="shared" si="65"/>
        <v>0.70945030562392009</v>
      </c>
      <c r="G1075" s="13">
        <f t="shared" si="66"/>
        <v>9.7797943737247719E-2</v>
      </c>
      <c r="H1075" s="13">
        <f>HLOOKUP(E1075,ROCs!$B$1:$I$17,MATCH(VLOOKUP(C1075,HROC,2,0),ROCs!$A$2:$A$17,0)+1,0)</f>
        <v>0.26229721460804234</v>
      </c>
      <c r="I1075" s="24">
        <v>6.6414000000000001E-2</v>
      </c>
      <c r="J1075" s="24">
        <f>VLOOKUP(B1075,Summary!$A$32:$C$37,3,0)*H1075*I1075/12+VLOOKUP(B1075,Summary!$A$32:$D$37,4,0)*I1075</f>
        <v>0.12163770611808433</v>
      </c>
      <c r="K1075" s="6">
        <f t="shared" si="67"/>
        <v>0.23481116507174046</v>
      </c>
      <c r="L1075" s="27">
        <f>2.721*J1075*G1075+VLOOKUP(B1075,Summary!$A$32:$B$37,2,0)*I1075</f>
        <v>7.3897680214125183E-2</v>
      </c>
    </row>
    <row r="1076" spans="1:12">
      <c r="A1076" s="5" t="s">
        <v>620</v>
      </c>
      <c r="B1076" s="5" t="s">
        <v>188</v>
      </c>
      <c r="C1076" s="11">
        <v>1110</v>
      </c>
      <c r="D1076" s="5" t="str">
        <f t="shared" si="64"/>
        <v>Fixed Single Family Units</v>
      </c>
      <c r="E1076" s="11" t="s">
        <v>593</v>
      </c>
      <c r="F1076" s="12">
        <f t="shared" si="65"/>
        <v>0.96797880682585713</v>
      </c>
      <c r="G1076" s="13">
        <f t="shared" si="66"/>
        <v>0.12452938169209543</v>
      </c>
      <c r="H1076" s="13">
        <f>HLOOKUP(E1076,ROCs!$B$1:$I$17,MATCH(VLOOKUP(C1076,HROC,2,0),ROCs!$A$2:$A$17,0)+1,0)</f>
        <v>0.28818180815488864</v>
      </c>
      <c r="I1076" s="24">
        <v>22.03661</v>
      </c>
      <c r="J1076" s="24">
        <f>VLOOKUP(B1076,Summary!$A$32:$C$37,3,0)*H1076*I1076/12+VLOOKUP(B1076,Summary!$A$32:$D$37,4,0)*I1076</f>
        <v>42.9080310396971</v>
      </c>
      <c r="K1076" s="6">
        <f t="shared" si="67"/>
        <v>113.01419001891279</v>
      </c>
      <c r="L1076" s="27">
        <f>2.721*J1076*G1076+VLOOKUP(B1076,Summary!$A$32:$B$37,2,0)*I1076</f>
        <v>28.318711443538714</v>
      </c>
    </row>
    <row r="1077" spans="1:12">
      <c r="A1077" s="5" t="s">
        <v>620</v>
      </c>
      <c r="B1077" s="5" t="s">
        <v>188</v>
      </c>
      <c r="C1077" s="11">
        <v>1550</v>
      </c>
      <c r="D1077" s="5" t="str">
        <f t="shared" si="64"/>
        <v>Other Light Industrial</v>
      </c>
      <c r="E1077" s="11" t="s">
        <v>593</v>
      </c>
      <c r="F1077" s="12">
        <f t="shared" si="65"/>
        <v>0.72147488707517293</v>
      </c>
      <c r="G1077" s="13">
        <f t="shared" si="66"/>
        <v>0.16951643581122938</v>
      </c>
      <c r="H1077" s="13">
        <f>HLOOKUP(E1077,ROCs!$B$1:$I$17,MATCH(VLOOKUP(C1077,HROC,2,0),ROCs!$A$2:$A$17,0)+1,0)</f>
        <v>0.34081381503347608</v>
      </c>
      <c r="I1077" s="24">
        <v>0.20815900000000001</v>
      </c>
      <c r="J1077" s="24">
        <f>VLOOKUP(B1077,Summary!$A$32:$C$37,3,0)*H1077*I1077/12+VLOOKUP(B1077,Summary!$A$32:$D$37,4,0)*I1077</f>
        <v>0.45424758502768081</v>
      </c>
      <c r="K1077" s="6">
        <f t="shared" si="67"/>
        <v>0.89174850052979571</v>
      </c>
      <c r="L1077" s="27">
        <f>2.721*J1077*G1077+VLOOKUP(B1077,Summary!$A$32:$B$37,2,0)*I1077</f>
        <v>0.33968611100987356</v>
      </c>
    </row>
    <row r="1078" spans="1:12">
      <c r="A1078" s="5" t="s">
        <v>620</v>
      </c>
      <c r="B1078" s="5" t="s">
        <v>188</v>
      </c>
      <c r="C1078" s="11">
        <v>2110</v>
      </c>
      <c r="D1078" s="5" t="str">
        <f t="shared" si="64"/>
        <v>Improved Pastures</v>
      </c>
      <c r="E1078" s="11" t="s">
        <v>593</v>
      </c>
      <c r="F1078" s="12">
        <f t="shared" si="65"/>
        <v>2.0141173930848577</v>
      </c>
      <c r="G1078" s="13">
        <f t="shared" si="66"/>
        <v>0.28687396829592665</v>
      </c>
      <c r="H1078" s="13">
        <f>HLOOKUP(E1078,ROCs!$B$1:$I$17,MATCH(VLOOKUP(C1078,HROC,2,0),ROCs!$A$2:$A$17,0)+1,0)</f>
        <v>0.31492922148662977</v>
      </c>
      <c r="I1078" s="24">
        <v>1769.4599370000001</v>
      </c>
      <c r="J1078" s="24">
        <f>VLOOKUP(B1078,Summary!$A$32:$C$37,3,0)*H1078*I1078/12+VLOOKUP(B1078,Summary!$A$32:$D$37,4,0)*I1078</f>
        <v>3656.7599498696127</v>
      </c>
      <c r="K1078" s="6">
        <f t="shared" si="67"/>
        <v>20040.556327059687</v>
      </c>
      <c r="L1078" s="27">
        <f>2.721*J1078*G1078+VLOOKUP(B1078,Summary!$A$32:$B$37,2,0)*I1078</f>
        <v>3960.8575669596521</v>
      </c>
    </row>
    <row r="1079" spans="1:12">
      <c r="A1079" s="5" t="s">
        <v>620</v>
      </c>
      <c r="B1079" s="5" t="s">
        <v>188</v>
      </c>
      <c r="C1079" s="11">
        <v>2120</v>
      </c>
      <c r="D1079" s="5" t="str">
        <f t="shared" si="64"/>
        <v>Unimproved Pastures</v>
      </c>
      <c r="E1079" s="11" t="s">
        <v>593</v>
      </c>
      <c r="F1079" s="12">
        <f t="shared" si="65"/>
        <v>1.022089423356495</v>
      </c>
      <c r="G1079" s="13">
        <f t="shared" si="66"/>
        <v>0.19559588747449544</v>
      </c>
      <c r="H1079" s="13">
        <f>HLOOKUP(E1079,ROCs!$B$1:$I$17,MATCH(VLOOKUP(C1079,HROC,2,0),ROCs!$A$2:$A$17,0)+1,0)</f>
        <v>0.26229721460804234</v>
      </c>
      <c r="I1079" s="24">
        <v>278.66926899999999</v>
      </c>
      <c r="J1079" s="24">
        <f>VLOOKUP(B1079,Summary!$A$32:$C$37,3,0)*H1079*I1079/12+VLOOKUP(B1079,Summary!$A$32:$D$37,4,0)*I1079</f>
        <v>510.38471778184396</v>
      </c>
      <c r="K1079" s="6">
        <f t="shared" si="67"/>
        <v>1419.4336543561931</v>
      </c>
      <c r="L1079" s="27">
        <f>2.721*J1079*G1079+VLOOKUP(B1079,Summary!$A$32:$B$37,2,0)*I1079</f>
        <v>445.88791559661598</v>
      </c>
    </row>
    <row r="1080" spans="1:12">
      <c r="A1080" s="5" t="s">
        <v>620</v>
      </c>
      <c r="B1080" s="5" t="s">
        <v>188</v>
      </c>
      <c r="C1080" s="11">
        <v>2130</v>
      </c>
      <c r="D1080" s="5" t="str">
        <f t="shared" si="64"/>
        <v>Woodland Pastures</v>
      </c>
      <c r="E1080" s="11" t="s">
        <v>593</v>
      </c>
      <c r="F1080" s="12">
        <f t="shared" si="65"/>
        <v>1.022089423356495</v>
      </c>
      <c r="G1080" s="13">
        <f t="shared" si="66"/>
        <v>0.19559588747449544</v>
      </c>
      <c r="H1080" s="13">
        <f>HLOOKUP(E1080,ROCs!$B$1:$I$17,MATCH(VLOOKUP(C1080,HROC,2,0),ROCs!$A$2:$A$17,0)+1,0)</f>
        <v>0.26229721460804234</v>
      </c>
      <c r="I1080" s="24">
        <v>17.401841000000001</v>
      </c>
      <c r="J1080" s="24">
        <f>VLOOKUP(B1080,Summary!$A$32:$C$37,3,0)*H1080*I1080/12+VLOOKUP(B1080,Summary!$A$32:$D$37,4,0)*I1080</f>
        <v>31.871593662053648</v>
      </c>
      <c r="K1080" s="6">
        <f t="shared" si="67"/>
        <v>88.638258720790034</v>
      </c>
      <c r="L1080" s="27">
        <f>2.721*J1080*G1080+VLOOKUP(B1080,Summary!$A$32:$B$37,2,0)*I1080</f>
        <v>27.844012505855936</v>
      </c>
    </row>
    <row r="1081" spans="1:12">
      <c r="A1081" s="5" t="s">
        <v>620</v>
      </c>
      <c r="B1081" s="5" t="s">
        <v>188</v>
      </c>
      <c r="C1081" s="11">
        <v>2210</v>
      </c>
      <c r="D1081" s="5" t="str">
        <f t="shared" si="64"/>
        <v>Citrus Groves</v>
      </c>
      <c r="E1081" s="11" t="s">
        <v>593</v>
      </c>
      <c r="F1081" s="12">
        <f t="shared" si="65"/>
        <v>1.3467531225403229</v>
      </c>
      <c r="G1081" s="13">
        <f t="shared" si="66"/>
        <v>0.27383424246429361</v>
      </c>
      <c r="H1081" s="13">
        <f>HLOOKUP(E1081,ROCs!$B$1:$I$17,MATCH(VLOOKUP(C1081,HROC,2,0),ROCs!$A$2:$A$17,0)+1,0)</f>
        <v>0.31492922148662977</v>
      </c>
      <c r="I1081" s="24">
        <v>305.87312900000001</v>
      </c>
      <c r="J1081" s="24">
        <f>VLOOKUP(B1081,Summary!$A$32:$C$37,3,0)*H1081*I1081/12+VLOOKUP(B1081,Summary!$A$32:$D$37,4,0)*I1081</f>
        <v>632.11637883412652</v>
      </c>
      <c r="K1081" s="6">
        <f t="shared" si="67"/>
        <v>2316.4001077571806</v>
      </c>
      <c r="L1081" s="27">
        <f>2.721*J1081*G1081+VLOOKUP(B1081,Summary!$A$32:$B$37,2,0)*I1081</f>
        <v>662.2552485694531</v>
      </c>
    </row>
    <row r="1082" spans="1:12">
      <c r="A1082" s="5" t="s">
        <v>620</v>
      </c>
      <c r="B1082" s="5" t="s">
        <v>188</v>
      </c>
      <c r="C1082" s="11">
        <v>3100</v>
      </c>
      <c r="D1082" s="5" t="str">
        <f t="shared" si="64"/>
        <v>Herbaceous (Dry Prairie)</v>
      </c>
      <c r="E1082" s="11" t="s">
        <v>593</v>
      </c>
      <c r="F1082" s="12">
        <f t="shared" si="65"/>
        <v>0.69141343344704065</v>
      </c>
      <c r="G1082" s="13">
        <f t="shared" si="66"/>
        <v>3.5859246036990831E-2</v>
      </c>
      <c r="H1082" s="13">
        <f>HLOOKUP(E1082,ROCs!$B$1:$I$17,MATCH(VLOOKUP(C1082,HROC,2,0),ROCs!$A$2:$A$17,0)+1,0)</f>
        <v>0.26229721460804234</v>
      </c>
      <c r="I1082" s="24">
        <v>0.35589700000000002</v>
      </c>
      <c r="J1082" s="24">
        <f>VLOOKUP(B1082,Summary!$A$32:$C$37,3,0)*H1082*I1082/12+VLOOKUP(B1082,Summary!$A$32:$D$37,4,0)*I1082</f>
        <v>0.65182784795838022</v>
      </c>
      <c r="K1082" s="6">
        <f t="shared" si="67"/>
        <v>1.2263071651457473</v>
      </c>
      <c r="L1082" s="27">
        <f>2.721*J1082*G1082+VLOOKUP(B1082,Summary!$A$32:$B$37,2,0)*I1082</f>
        <v>0.28614434709206954</v>
      </c>
    </row>
    <row r="1083" spans="1:12">
      <c r="A1083" s="5" t="s">
        <v>620</v>
      </c>
      <c r="B1083" s="5" t="s">
        <v>188</v>
      </c>
      <c r="C1083" s="11">
        <v>4240</v>
      </c>
      <c r="D1083" s="5" t="str">
        <f t="shared" si="64"/>
        <v>Melaleuca</v>
      </c>
      <c r="E1083" s="11" t="s">
        <v>593</v>
      </c>
      <c r="F1083" s="12">
        <f t="shared" si="65"/>
        <v>0.69141343344704065</v>
      </c>
      <c r="G1083" s="13">
        <f t="shared" si="66"/>
        <v>3.5859246036990831E-2</v>
      </c>
      <c r="H1083" s="13">
        <f>HLOOKUP(E1083,ROCs!$B$1:$I$17,MATCH(VLOOKUP(C1083,HROC,2,0),ROCs!$A$2:$A$17,0)+1,0)</f>
        <v>0.26229721460804234</v>
      </c>
      <c r="I1083" s="24">
        <v>3.3082910000000001</v>
      </c>
      <c r="J1083" s="24">
        <f>VLOOKUP(B1083,Summary!$A$32:$C$37,3,0)*H1083*I1083/12+VLOOKUP(B1083,Summary!$A$32:$D$37,4,0)*I1083</f>
        <v>6.0591581355000947</v>
      </c>
      <c r="K1083" s="6">
        <f t="shared" si="67"/>
        <v>11.399312041650219</v>
      </c>
      <c r="L1083" s="27">
        <f>2.721*J1083*G1083+VLOOKUP(B1083,Summary!$A$32:$B$37,2,0)*I1083</f>
        <v>2.6598953297880281</v>
      </c>
    </row>
    <row r="1084" spans="1:12">
      <c r="A1084" s="5" t="s">
        <v>620</v>
      </c>
      <c r="B1084" s="5" t="s">
        <v>188</v>
      </c>
      <c r="C1084" s="11">
        <v>5120</v>
      </c>
      <c r="D1084" s="5" t="e">
        <f t="shared" si="64"/>
        <v>#N/A</v>
      </c>
      <c r="E1084" s="11" t="s">
        <v>593</v>
      </c>
      <c r="F1084" s="12">
        <f t="shared" si="65"/>
        <v>0.50503242095262102</v>
      </c>
      <c r="G1084" s="13">
        <f t="shared" si="66"/>
        <v>6.8458560616073402E-2</v>
      </c>
      <c r="H1084" s="13">
        <f>HLOOKUP(E1084,ROCs!$B$1:$I$17,MATCH(VLOOKUP(C1084,HROC,2,0),ROCs!$A$2:$A$17,0)+1,0)</f>
        <v>5.2632006878587441E-2</v>
      </c>
      <c r="I1084" s="24">
        <v>1.4199729999999999</v>
      </c>
      <c r="J1084" s="24">
        <f>VLOOKUP(B1084,Summary!$A$32:$C$37,3,0)*H1084*I1084/12+VLOOKUP(B1084,Summary!$A$32:$D$37,4,0)*I1084</f>
        <v>1.2708792554152373</v>
      </c>
      <c r="K1084" s="6">
        <f t="shared" si="67"/>
        <v>1.7464336529413358</v>
      </c>
      <c r="L1084" s="27">
        <f>2.721*J1084*G1084+VLOOKUP(B1084,Summary!$A$32:$B$37,2,0)*I1084</f>
        <v>1.124647678808484</v>
      </c>
    </row>
    <row r="1085" spans="1:12">
      <c r="A1085" s="5" t="s">
        <v>620</v>
      </c>
      <c r="B1085" s="5" t="s">
        <v>188</v>
      </c>
      <c r="C1085" s="11">
        <v>5250</v>
      </c>
      <c r="D1085" s="5" t="str">
        <f t="shared" si="64"/>
        <v>Marshy Lakes</v>
      </c>
      <c r="E1085" s="11" t="s">
        <v>593</v>
      </c>
      <c r="F1085" s="12">
        <f t="shared" si="65"/>
        <v>0.50503242095262102</v>
      </c>
      <c r="G1085" s="13">
        <f t="shared" si="66"/>
        <v>6.8458560616073402E-2</v>
      </c>
      <c r="H1085" s="13">
        <f>HLOOKUP(E1085,ROCs!$B$1:$I$17,MATCH(VLOOKUP(C1085,HROC,2,0),ROCs!$A$2:$A$17,0)+1,0)</f>
        <v>5.2632006878587441E-2</v>
      </c>
      <c r="I1085" s="24">
        <v>0.50240499999999999</v>
      </c>
      <c r="J1085" s="24">
        <f>VLOOKUP(B1085,Summary!$A$32:$C$37,3,0)*H1085*I1085/12+VLOOKUP(B1085,Summary!$A$32:$D$37,4,0)*I1085</f>
        <v>0.44965368518760018</v>
      </c>
      <c r="K1085" s="6">
        <f t="shared" si="67"/>
        <v>0.61791104436914768</v>
      </c>
      <c r="L1085" s="27">
        <f>2.721*J1085*G1085+VLOOKUP(B1085,Summary!$A$32:$B$37,2,0)*I1085</f>
        <v>0.39791504280136064</v>
      </c>
    </row>
    <row r="1086" spans="1:12">
      <c r="A1086" s="5" t="s">
        <v>620</v>
      </c>
      <c r="B1086" s="5" t="s">
        <v>188</v>
      </c>
      <c r="C1086" s="11">
        <v>6170</v>
      </c>
      <c r="D1086" s="5" t="str">
        <f t="shared" si="64"/>
        <v>Mixed Wetland Hardwoods</v>
      </c>
      <c r="E1086" s="11" t="s">
        <v>593</v>
      </c>
      <c r="F1086" s="12">
        <f t="shared" si="65"/>
        <v>0.60724136328827061</v>
      </c>
      <c r="G1086" s="13">
        <f t="shared" si="66"/>
        <v>3.2599314579082571E-2</v>
      </c>
      <c r="H1086" s="13">
        <f>HLOOKUP(E1086,ROCs!$B$1:$I$17,MATCH(VLOOKUP(C1086,HROC,2,0),ROCs!$A$2:$A$17,0)+1,0)</f>
        <v>2.5884593546846281E-2</v>
      </c>
      <c r="I1086" s="24">
        <v>0.306919</v>
      </c>
      <c r="J1086" s="24">
        <f>VLOOKUP(B1086,Summary!$A$32:$C$37,3,0)*H1086*I1086/12+VLOOKUP(B1086,Summary!$A$32:$D$37,4,0)*I1086</f>
        <v>0.23802508519585946</v>
      </c>
      <c r="K1086" s="6">
        <f t="shared" si="67"/>
        <v>0.3932897407459332</v>
      </c>
      <c r="L1086" s="27">
        <f>2.721*J1086*G1086+VLOOKUP(B1086,Summary!$A$32:$B$37,2,0)*I1086</f>
        <v>0.21303091750772893</v>
      </c>
    </row>
    <row r="1087" spans="1:12">
      <c r="A1087" s="5" t="s">
        <v>620</v>
      </c>
      <c r="B1087" s="5" t="s">
        <v>188</v>
      </c>
      <c r="C1087" s="11">
        <v>6172</v>
      </c>
      <c r="D1087" s="5" t="str">
        <f t="shared" si="64"/>
        <v>Mixed Shrubs</v>
      </c>
      <c r="E1087" s="11" t="s">
        <v>593</v>
      </c>
      <c r="F1087" s="12">
        <f t="shared" si="65"/>
        <v>0.60724136328827061</v>
      </c>
      <c r="G1087" s="13">
        <f t="shared" si="66"/>
        <v>3.2599314579082571E-2</v>
      </c>
      <c r="H1087" s="13">
        <f>HLOOKUP(E1087,ROCs!$B$1:$I$17,MATCH(VLOOKUP(C1087,HROC,2,0),ROCs!$A$2:$A$17,0)+1,0)</f>
        <v>2.5884593546846281E-2</v>
      </c>
      <c r="I1087" s="24">
        <v>14.727339000000001</v>
      </c>
      <c r="J1087" s="24">
        <f>VLOOKUP(B1087,Summary!$A$32:$C$37,3,0)*H1087*I1087/12+VLOOKUP(B1087,Summary!$A$32:$D$37,4,0)*I1087</f>
        <v>11.42150248170789</v>
      </c>
      <c r="K1087" s="6">
        <f t="shared" si="67"/>
        <v>18.871791375533842</v>
      </c>
      <c r="L1087" s="27">
        <f>2.721*J1087*G1087+VLOOKUP(B1087,Summary!$A$32:$B$37,2,0)*I1087</f>
        <v>10.222171125337171</v>
      </c>
    </row>
    <row r="1088" spans="1:12">
      <c r="A1088" s="5" t="s">
        <v>620</v>
      </c>
      <c r="B1088" s="5" t="s">
        <v>188</v>
      </c>
      <c r="C1088" s="11">
        <v>6410</v>
      </c>
      <c r="D1088" s="5" t="str">
        <f t="shared" si="64"/>
        <v>Freshwater Marshes</v>
      </c>
      <c r="E1088" s="11" t="s">
        <v>593</v>
      </c>
      <c r="F1088" s="12">
        <f t="shared" si="65"/>
        <v>0.60724136328827061</v>
      </c>
      <c r="G1088" s="13">
        <f t="shared" si="66"/>
        <v>3.2599314579082571E-2</v>
      </c>
      <c r="H1088" s="13">
        <f>HLOOKUP(E1088,ROCs!$B$1:$I$17,MATCH(VLOOKUP(C1088,HROC,2,0),ROCs!$A$2:$A$17,0)+1,0)</f>
        <v>2.5884593546846281E-2</v>
      </c>
      <c r="I1088" s="24">
        <v>86.463350000000005</v>
      </c>
      <c r="J1088" s="24">
        <f>VLOOKUP(B1088,Summary!$A$32:$C$37,3,0)*H1088*I1088/12+VLOOKUP(B1088,Summary!$A$32:$D$37,4,0)*I1088</f>
        <v>67.054976231740028</v>
      </c>
      <c r="K1088" s="6">
        <f t="shared" si="67"/>
        <v>110.79518865083259</v>
      </c>
      <c r="L1088" s="27">
        <f>2.721*J1088*G1088+VLOOKUP(B1088,Summary!$A$32:$B$37,2,0)*I1088</f>
        <v>60.013771650800038</v>
      </c>
    </row>
    <row r="1089" spans="1:12">
      <c r="A1089" s="5" t="s">
        <v>620</v>
      </c>
      <c r="B1089" s="5" t="s">
        <v>188</v>
      </c>
      <c r="C1089" s="11">
        <v>6430</v>
      </c>
      <c r="D1089" s="5" t="str">
        <f t="shared" si="64"/>
        <v>Wet Prairies</v>
      </c>
      <c r="E1089" s="11" t="s">
        <v>593</v>
      </c>
      <c r="F1089" s="12">
        <f t="shared" si="65"/>
        <v>0.60724136328827061</v>
      </c>
      <c r="G1089" s="13">
        <f t="shared" si="66"/>
        <v>3.2599314579082571E-2</v>
      </c>
      <c r="H1089" s="13">
        <f>HLOOKUP(E1089,ROCs!$B$1:$I$17,MATCH(VLOOKUP(C1089,HROC,2,0),ROCs!$A$2:$A$17,0)+1,0)</f>
        <v>2.5884593546846281E-2</v>
      </c>
      <c r="I1089" s="24">
        <v>110.985795</v>
      </c>
      <c r="J1089" s="24">
        <f>VLOOKUP(B1089,Summary!$A$32:$C$37,3,0)*H1089*I1089/12+VLOOKUP(B1089,Summary!$A$32:$D$37,4,0)*I1089</f>
        <v>86.072883433105119</v>
      </c>
      <c r="K1089" s="6">
        <f t="shared" si="67"/>
        <v>142.21854802743161</v>
      </c>
      <c r="L1089" s="27">
        <f>2.721*J1089*G1089+VLOOKUP(B1089,Summary!$A$32:$B$37,2,0)*I1089</f>
        <v>77.034676051905279</v>
      </c>
    </row>
    <row r="1090" spans="1:12">
      <c r="A1090" s="5" t="s">
        <v>620</v>
      </c>
      <c r="B1090" s="5" t="s">
        <v>188</v>
      </c>
      <c r="C1090" s="11">
        <v>6440</v>
      </c>
      <c r="D1090" s="5" t="str">
        <f t="shared" ref="D1090:D1153" si="68">VLOOKUP(C1090,FLUCCS,2,0)</f>
        <v>Emergent Aquatic Vegetation</v>
      </c>
      <c r="E1090" s="11" t="s">
        <v>593</v>
      </c>
      <c r="F1090" s="12">
        <f t="shared" ref="F1090:F1153" si="69">VLOOKUP(VLOOKUP(C1090,HEMC,2,0),EMCN,2,0)</f>
        <v>0.60724136328827061</v>
      </c>
      <c r="G1090" s="13">
        <f t="shared" ref="G1090:G1153" si="70">VLOOKUP(VLOOKUP(C1090,HEMC,2,0),EMCP,3,0)</f>
        <v>3.2599314579082571E-2</v>
      </c>
      <c r="H1090" s="13">
        <f>HLOOKUP(E1090,ROCs!$B$1:$I$17,MATCH(VLOOKUP(C1090,HROC,2,0),ROCs!$A$2:$A$17,0)+1,0)</f>
        <v>2.5884593546846281E-2</v>
      </c>
      <c r="I1090" s="24">
        <v>0.23737900000000001</v>
      </c>
      <c r="J1090" s="24">
        <f>VLOOKUP(B1090,Summary!$A$32:$C$37,3,0)*H1090*I1090/12+VLOOKUP(B1090,Summary!$A$32:$D$37,4,0)*I1090</f>
        <v>0.18409468523847636</v>
      </c>
      <c r="K1090" s="6">
        <f t="shared" ref="K1090:K1153" si="71">2.721*J1090*F1090</f>
        <v>0.3041803386839162</v>
      </c>
      <c r="L1090" s="27">
        <f>2.721*J1090*G1090+VLOOKUP(B1090,Summary!$A$32:$B$37,2,0)*I1090</f>
        <v>0.16476355705273116</v>
      </c>
    </row>
    <row r="1091" spans="1:12">
      <c r="A1091" s="5" t="s">
        <v>620</v>
      </c>
      <c r="B1091" s="5" t="s">
        <v>188</v>
      </c>
      <c r="C1091" s="11">
        <v>7400</v>
      </c>
      <c r="D1091" s="5" t="str">
        <f t="shared" si="68"/>
        <v>Disturbed Land</v>
      </c>
      <c r="E1091" s="11" t="s">
        <v>593</v>
      </c>
      <c r="F1091" s="12">
        <f t="shared" si="69"/>
        <v>0.70945030562392009</v>
      </c>
      <c r="G1091" s="13">
        <f t="shared" si="70"/>
        <v>9.7797943737247719E-2</v>
      </c>
      <c r="H1091" s="13">
        <f>HLOOKUP(E1091,ROCs!$B$1:$I$17,MATCH(VLOOKUP(C1091,HROC,2,0),ROCs!$A$2:$A$17,0)+1,0)</f>
        <v>0.26229721460804234</v>
      </c>
      <c r="I1091" s="24">
        <v>107.708072</v>
      </c>
      <c r="J1091" s="24">
        <f>VLOOKUP(B1091,Summary!$A$32:$C$37,3,0)*H1091*I1091/12+VLOOKUP(B1091,Summary!$A$32:$D$37,4,0)*I1091</f>
        <v>197.26808818142962</v>
      </c>
      <c r="K1091" s="6">
        <f t="shared" si="71"/>
        <v>380.80913472988993</v>
      </c>
      <c r="L1091" s="27">
        <f>2.721*J1091*G1091+VLOOKUP(B1091,Summary!$A$32:$B$37,2,0)*I1091</f>
        <v>119.84486194380659</v>
      </c>
    </row>
    <row r="1092" spans="1:12">
      <c r="A1092" s="5" t="s">
        <v>620</v>
      </c>
      <c r="B1092" s="5" t="s">
        <v>188</v>
      </c>
      <c r="C1092" s="11">
        <v>8140</v>
      </c>
      <c r="D1092" s="5" t="str">
        <f t="shared" si="68"/>
        <v>Roads and Highways</v>
      </c>
      <c r="E1092" s="11" t="s">
        <v>593</v>
      </c>
      <c r="F1092" s="12">
        <f t="shared" si="69"/>
        <v>0.98601567900273634</v>
      </c>
      <c r="G1092" s="13">
        <f t="shared" si="70"/>
        <v>0.14343698414796333</v>
      </c>
      <c r="H1092" s="13">
        <f>HLOOKUP(E1092,ROCs!$B$1:$I$17,MATCH(VLOOKUP(C1092,HROC,2,0),ROCs!$A$2:$A$17,0)+1,0)</f>
        <v>0.44607782879065094</v>
      </c>
      <c r="I1092" s="24">
        <v>3.0599999999999998E-3</v>
      </c>
      <c r="J1092" s="24">
        <f>VLOOKUP(B1092,Summary!$A$32:$C$37,3,0)*H1092*I1092/12+VLOOKUP(B1092,Summary!$A$32:$D$37,4,0)*I1092</f>
        <v>8.1163248647881971E-3</v>
      </c>
      <c r="K1092" s="6">
        <f t="shared" si="71"/>
        <v>2.1775682940938283E-2</v>
      </c>
      <c r="L1092" s="27">
        <f>2.721*J1092*G1092+VLOOKUP(B1092,Summary!$A$32:$B$37,2,0)*I1092</f>
        <v>5.0811648169288856E-3</v>
      </c>
    </row>
    <row r="1093" spans="1:12">
      <c r="A1093" s="5" t="s">
        <v>626</v>
      </c>
      <c r="B1093" s="5" t="s">
        <v>188</v>
      </c>
      <c r="C1093" s="11">
        <v>2210</v>
      </c>
      <c r="D1093" s="5" t="str">
        <f t="shared" si="68"/>
        <v>Citrus Groves</v>
      </c>
      <c r="E1093" s="11" t="s">
        <v>3</v>
      </c>
      <c r="F1093" s="12">
        <f t="shared" si="69"/>
        <v>1.3467531225403229</v>
      </c>
      <c r="G1093" s="13">
        <f t="shared" si="70"/>
        <v>0.27383424246429361</v>
      </c>
      <c r="H1093" s="13">
        <f>HLOOKUP(E1093,ROCs!$B$1:$I$17,MATCH(VLOOKUP(C1093,HROC,2,0),ROCs!$A$2:$A$17,0)+1,0)</f>
        <v>0.31492922148662977</v>
      </c>
      <c r="I1093" s="24">
        <v>14.277616999999999</v>
      </c>
      <c r="J1093" s="24">
        <f>VLOOKUP(B1093,Summary!$A$32:$C$37,3,0)*H1093*I1093/12+VLOOKUP(B1093,Summary!$A$32:$D$37,4,0)*I1093</f>
        <v>29.506075234286314</v>
      </c>
      <c r="K1093" s="6">
        <f t="shared" si="71"/>
        <v>108.12546255841829</v>
      </c>
      <c r="L1093" s="27">
        <f>2.721*J1093*G1093+VLOOKUP(B1093,Summary!$A$32:$B$37,2,0)*I1093</f>
        <v>30.912904400028051</v>
      </c>
    </row>
    <row r="1094" spans="1:12">
      <c r="A1094" s="5" t="s">
        <v>626</v>
      </c>
      <c r="B1094" s="5" t="s">
        <v>188</v>
      </c>
      <c r="C1094" s="11">
        <v>5120</v>
      </c>
      <c r="D1094" s="5" t="e">
        <f t="shared" si="68"/>
        <v>#N/A</v>
      </c>
      <c r="E1094" s="11" t="s">
        <v>3</v>
      </c>
      <c r="F1094" s="12">
        <f t="shared" si="69"/>
        <v>0.50503242095262102</v>
      </c>
      <c r="G1094" s="13">
        <f t="shared" si="70"/>
        <v>6.8458560616073402E-2</v>
      </c>
      <c r="H1094" s="13">
        <f>HLOOKUP(E1094,ROCs!$B$1:$I$17,MATCH(VLOOKUP(C1094,HROC,2,0),ROCs!$A$2:$A$17,0)+1,0)</f>
        <v>5.2632006878587441E-2</v>
      </c>
      <c r="I1094" s="24">
        <v>10.300646</v>
      </c>
      <c r="J1094" s="24">
        <f>VLOOKUP(B1094,Summary!$A$32:$C$37,3,0)*H1094*I1094/12+VLOOKUP(B1094,Summary!$A$32:$D$37,4,0)*I1094</f>
        <v>9.2191029820820134</v>
      </c>
      <c r="K1094" s="6">
        <f t="shared" si="71"/>
        <v>12.668828788600599</v>
      </c>
      <c r="L1094" s="27">
        <f>2.721*J1094*G1094+VLOOKUP(B1094,Summary!$A$32:$B$37,2,0)*I1094</f>
        <v>8.1583224569255162</v>
      </c>
    </row>
    <row r="1095" spans="1:12">
      <c r="A1095" s="5" t="s">
        <v>626</v>
      </c>
      <c r="B1095" s="5" t="s">
        <v>188</v>
      </c>
      <c r="C1095" s="11">
        <v>5300</v>
      </c>
      <c r="D1095" s="5" t="str">
        <f t="shared" si="68"/>
        <v>Reservoirs</v>
      </c>
      <c r="E1095" s="11" t="s">
        <v>3</v>
      </c>
      <c r="F1095" s="12">
        <f t="shared" si="69"/>
        <v>0.50503242095262102</v>
      </c>
      <c r="G1095" s="13">
        <f t="shared" si="70"/>
        <v>6.8458560616073402E-2</v>
      </c>
      <c r="H1095" s="13">
        <f>HLOOKUP(E1095,ROCs!$B$1:$I$17,MATCH(VLOOKUP(C1095,HROC,2,0),ROCs!$A$2:$A$17,0)+1,0)</f>
        <v>5.2632006878587441E-2</v>
      </c>
      <c r="I1095" s="24">
        <v>10.143253</v>
      </c>
      <c r="J1095" s="24">
        <f>VLOOKUP(B1095,Summary!$A$32:$C$37,3,0)*H1095*I1095/12+VLOOKUP(B1095,Summary!$A$32:$D$37,4,0)*I1095</f>
        <v>9.0782358679554971</v>
      </c>
      <c r="K1095" s="6">
        <f t="shared" si="71"/>
        <v>12.475250155811528</v>
      </c>
      <c r="L1095" s="27">
        <f>2.721*J1095*G1095+VLOOKUP(B1095,Summary!$A$32:$B$37,2,0)*I1095</f>
        <v>8.0336639795384794</v>
      </c>
    </row>
    <row r="1096" spans="1:12">
      <c r="A1096" s="5" t="s">
        <v>626</v>
      </c>
      <c r="B1096" s="5" t="s">
        <v>188</v>
      </c>
      <c r="C1096" s="11">
        <v>6410</v>
      </c>
      <c r="D1096" s="5" t="str">
        <f t="shared" si="68"/>
        <v>Freshwater Marshes</v>
      </c>
      <c r="E1096" s="11" t="s">
        <v>3</v>
      </c>
      <c r="F1096" s="12">
        <f t="shared" si="69"/>
        <v>0.60724136328827061</v>
      </c>
      <c r="G1096" s="13">
        <f t="shared" si="70"/>
        <v>3.2599314579082571E-2</v>
      </c>
      <c r="H1096" s="13">
        <f>HLOOKUP(E1096,ROCs!$B$1:$I$17,MATCH(VLOOKUP(C1096,HROC,2,0),ROCs!$A$2:$A$17,0)+1,0)</f>
        <v>2.5884593546846281E-2</v>
      </c>
      <c r="I1096" s="24">
        <v>80.550366999999994</v>
      </c>
      <c r="J1096" s="24">
        <f>VLOOKUP(B1096,Summary!$A$32:$C$37,3,0)*H1096*I1096/12+VLOOKUP(B1096,Summary!$A$32:$D$37,4,0)*I1096</f>
        <v>62.469276805061739</v>
      </c>
      <c r="K1096" s="6">
        <f t="shared" si="71"/>
        <v>103.2182202940182</v>
      </c>
      <c r="L1096" s="27">
        <f>2.721*J1096*G1096+VLOOKUP(B1096,Summary!$A$32:$B$37,2,0)*I1096</f>
        <v>55.909600212415299</v>
      </c>
    </row>
    <row r="1097" spans="1:12">
      <c r="A1097" s="5" t="s">
        <v>626</v>
      </c>
      <c r="B1097" s="5" t="s">
        <v>188</v>
      </c>
      <c r="C1097" s="11">
        <v>6440</v>
      </c>
      <c r="D1097" s="5" t="str">
        <f t="shared" si="68"/>
        <v>Emergent Aquatic Vegetation</v>
      </c>
      <c r="E1097" s="11" t="s">
        <v>3</v>
      </c>
      <c r="F1097" s="12">
        <f t="shared" si="69"/>
        <v>0.60724136328827061</v>
      </c>
      <c r="G1097" s="13">
        <f t="shared" si="70"/>
        <v>3.2599314579082571E-2</v>
      </c>
      <c r="H1097" s="13">
        <f>HLOOKUP(E1097,ROCs!$B$1:$I$17,MATCH(VLOOKUP(C1097,HROC,2,0),ROCs!$A$2:$A$17,0)+1,0)</f>
        <v>2.5884593546846281E-2</v>
      </c>
      <c r="I1097" s="24">
        <v>38.847166000000001</v>
      </c>
      <c r="J1097" s="24">
        <f>VLOOKUP(B1097,Summary!$A$32:$C$37,3,0)*H1097*I1097/12+VLOOKUP(B1097,Summary!$A$32:$D$37,4,0)*I1097</f>
        <v>30.127167092189456</v>
      </c>
      <c r="K1097" s="6">
        <f t="shared" si="71"/>
        <v>49.77923114846012</v>
      </c>
      <c r="L1097" s="27">
        <f>2.721*J1097*G1097+VLOOKUP(B1097,Summary!$A$32:$B$37,2,0)*I1097</f>
        <v>26.963620419573417</v>
      </c>
    </row>
    <row r="1098" spans="1:12">
      <c r="A1098" s="5" t="s">
        <v>626</v>
      </c>
      <c r="B1098" s="5" t="s">
        <v>188</v>
      </c>
      <c r="C1098" s="11">
        <v>2210</v>
      </c>
      <c r="D1098" s="5" t="str">
        <f t="shared" si="68"/>
        <v>Citrus Groves</v>
      </c>
      <c r="E1098" s="11" t="s">
        <v>4</v>
      </c>
      <c r="F1098" s="12">
        <f t="shared" si="69"/>
        <v>1.3467531225403229</v>
      </c>
      <c r="G1098" s="13">
        <f t="shared" si="70"/>
        <v>0.27383424246429361</v>
      </c>
      <c r="H1098" s="13">
        <f>HLOOKUP(E1098,ROCs!$B$1:$I$17,MATCH(VLOOKUP(C1098,HROC,2,0),ROCs!$A$2:$A$17,0)+1,0)</f>
        <v>0.31492922148662977</v>
      </c>
      <c r="I1098" s="24">
        <v>9.2006340000000009</v>
      </c>
      <c r="J1098" s="24">
        <f>VLOOKUP(B1098,Summary!$A$32:$C$37,3,0)*H1098*I1098/12+VLOOKUP(B1098,Summary!$A$32:$D$37,4,0)*I1098</f>
        <v>19.013999255417254</v>
      </c>
      <c r="K1098" s="6">
        <f t="shared" si="71"/>
        <v>69.677090167127375</v>
      </c>
      <c r="L1098" s="27">
        <f>2.721*J1098*G1098+VLOOKUP(B1098,Summary!$A$32:$B$37,2,0)*I1098</f>
        <v>19.920573528597089</v>
      </c>
    </row>
    <row r="1099" spans="1:12">
      <c r="A1099" s="5" t="s">
        <v>626</v>
      </c>
      <c r="B1099" s="5" t="s">
        <v>188</v>
      </c>
      <c r="C1099" s="11">
        <v>8320</v>
      </c>
      <c r="D1099" s="5" t="str">
        <f t="shared" si="68"/>
        <v>Electrical Power Transmission Lines</v>
      </c>
      <c r="E1099" s="11" t="s">
        <v>4</v>
      </c>
      <c r="F1099" s="12">
        <f t="shared" si="69"/>
        <v>0.70945030562392009</v>
      </c>
      <c r="G1099" s="13">
        <f t="shared" si="70"/>
        <v>0.1167055461931156</v>
      </c>
      <c r="H1099" s="13">
        <f>HLOOKUP(E1099,ROCs!$B$1:$I$17,MATCH(VLOOKUP(C1099,HROC,2,0),ROCs!$A$2:$A$17,0)+1,0)</f>
        <v>0.26229721460804234</v>
      </c>
      <c r="I1099" s="24">
        <v>0.33030199999999998</v>
      </c>
      <c r="J1099" s="24">
        <f>VLOOKUP(B1099,Summary!$A$32:$C$37,3,0)*H1099*I1099/12+VLOOKUP(B1099,Summary!$A$32:$D$37,4,0)*I1099</f>
        <v>0.60495042620856276</v>
      </c>
      <c r="K1099" s="6">
        <f t="shared" si="71"/>
        <v>1.1678049424146417</v>
      </c>
      <c r="L1099" s="27">
        <f>2.721*J1099*G1099+VLOOKUP(B1099,Summary!$A$32:$B$37,2,0)*I1099</f>
        <v>0.39864441806796336</v>
      </c>
    </row>
    <row r="1100" spans="1:12">
      <c r="A1100" s="5" t="s">
        <v>626</v>
      </c>
      <c r="B1100" s="5" t="s">
        <v>188</v>
      </c>
      <c r="C1100" s="11">
        <v>2210</v>
      </c>
      <c r="D1100" s="5" t="str">
        <f t="shared" si="68"/>
        <v>Citrus Groves</v>
      </c>
      <c r="E1100" s="11" t="s">
        <v>591</v>
      </c>
      <c r="F1100" s="12">
        <f t="shared" si="69"/>
        <v>1.3467531225403229</v>
      </c>
      <c r="G1100" s="13">
        <f t="shared" si="70"/>
        <v>0.27383424246429361</v>
      </c>
      <c r="H1100" s="13">
        <f>HLOOKUP(E1100,ROCs!$B$1:$I$17,MATCH(VLOOKUP(C1100,HROC,2,0),ROCs!$A$2:$A$17,0)+1,0)</f>
        <v>0.31492922148662977</v>
      </c>
      <c r="I1100" s="24">
        <v>119.33341799999999</v>
      </c>
      <c r="J1100" s="24">
        <f>VLOOKUP(B1100,Summary!$A$32:$C$37,3,0)*H1100*I1100/12+VLOOKUP(B1100,Summary!$A$32:$D$37,4,0)*I1100</f>
        <v>246.61403996707134</v>
      </c>
      <c r="K1100" s="6">
        <f t="shared" si="71"/>
        <v>903.7209094435774</v>
      </c>
      <c r="L1100" s="27">
        <f>2.721*J1100*G1100+VLOOKUP(B1100,Summary!$A$32:$B$37,2,0)*I1100</f>
        <v>258.37242604018491</v>
      </c>
    </row>
    <row r="1101" spans="1:12">
      <c r="A1101" s="5" t="s">
        <v>626</v>
      </c>
      <c r="B1101" s="5" t="s">
        <v>188</v>
      </c>
      <c r="C1101" s="11">
        <v>3100</v>
      </c>
      <c r="D1101" s="5" t="str">
        <f t="shared" si="68"/>
        <v>Herbaceous (Dry Prairie)</v>
      </c>
      <c r="E1101" s="11" t="s">
        <v>591</v>
      </c>
      <c r="F1101" s="12">
        <f t="shared" si="69"/>
        <v>0.69141343344704065</v>
      </c>
      <c r="G1101" s="13">
        <f t="shared" si="70"/>
        <v>3.5859246036990831E-2</v>
      </c>
      <c r="H1101" s="13">
        <f>HLOOKUP(E1101,ROCs!$B$1:$I$17,MATCH(VLOOKUP(C1101,HROC,2,0),ROCs!$A$2:$A$17,0)+1,0)</f>
        <v>0.26229721460804234</v>
      </c>
      <c r="I1101" s="24">
        <v>14.997306</v>
      </c>
      <c r="J1101" s="24">
        <f>VLOOKUP(B1101,Summary!$A$32:$C$37,3,0)*H1101*I1101/12+VLOOKUP(B1101,Summary!$A$32:$D$37,4,0)*I1101</f>
        <v>27.467670969840441</v>
      </c>
      <c r="K1101" s="6">
        <f t="shared" si="71"/>
        <v>51.675916924512727</v>
      </c>
      <c r="L1101" s="27">
        <f>2.721*J1101*G1101+VLOOKUP(B1101,Summary!$A$32:$B$37,2,0)*I1101</f>
        <v>12.057967146421513</v>
      </c>
    </row>
    <row r="1102" spans="1:12">
      <c r="A1102" s="5" t="s">
        <v>626</v>
      </c>
      <c r="B1102" s="5" t="s">
        <v>188</v>
      </c>
      <c r="C1102" s="11">
        <v>3200</v>
      </c>
      <c r="D1102" s="5" t="str">
        <f t="shared" si="68"/>
        <v>Shrub and Brushland</v>
      </c>
      <c r="E1102" s="11" t="s">
        <v>591</v>
      </c>
      <c r="F1102" s="12">
        <f t="shared" si="69"/>
        <v>0.69141343344704065</v>
      </c>
      <c r="G1102" s="13">
        <f t="shared" si="70"/>
        <v>3.5859246036990831E-2</v>
      </c>
      <c r="H1102" s="13">
        <f>HLOOKUP(E1102,ROCs!$B$1:$I$17,MATCH(VLOOKUP(C1102,HROC,2,0),ROCs!$A$2:$A$17,0)+1,0)</f>
        <v>0.26229721460804234</v>
      </c>
      <c r="I1102" s="24">
        <v>0.24119299999999999</v>
      </c>
      <c r="J1102" s="24">
        <f>VLOOKUP(B1102,Summary!$A$32:$C$37,3,0)*H1102*I1102/12+VLOOKUP(B1102,Summary!$A$32:$D$37,4,0)*I1102</f>
        <v>0.44174666865027123</v>
      </c>
      <c r="K1102" s="6">
        <f t="shared" si="71"/>
        <v>0.83107388958883666</v>
      </c>
      <c r="L1102" s="27">
        <f>2.721*J1102*G1102+VLOOKUP(B1102,Summary!$A$32:$B$37,2,0)*I1102</f>
        <v>0.19392131293092532</v>
      </c>
    </row>
    <row r="1103" spans="1:12">
      <c r="A1103" s="5" t="s">
        <v>626</v>
      </c>
      <c r="B1103" s="5" t="s">
        <v>188</v>
      </c>
      <c r="C1103" s="11">
        <v>4110</v>
      </c>
      <c r="D1103" s="5" t="str">
        <f t="shared" si="68"/>
        <v>Pine Flatwoods</v>
      </c>
      <c r="E1103" s="11" t="s">
        <v>591</v>
      </c>
      <c r="F1103" s="12">
        <f t="shared" si="69"/>
        <v>0.69141343344704065</v>
      </c>
      <c r="G1103" s="13">
        <f t="shared" si="70"/>
        <v>3.5859246036990831E-2</v>
      </c>
      <c r="H1103" s="13">
        <f>HLOOKUP(E1103,ROCs!$B$1:$I$17,MATCH(VLOOKUP(C1103,HROC,2,0),ROCs!$A$2:$A$17,0)+1,0)</f>
        <v>0.26229721460804234</v>
      </c>
      <c r="I1103" s="24">
        <v>18.181998</v>
      </c>
      <c r="J1103" s="24">
        <f>VLOOKUP(B1103,Summary!$A$32:$C$37,3,0)*H1103*I1103/12+VLOOKUP(B1103,Summary!$A$32:$D$37,4,0)*I1103</f>
        <v>33.300456671237946</v>
      </c>
      <c r="K1103" s="6">
        <f t="shared" si="71"/>
        <v>62.649346367251326</v>
      </c>
      <c r="L1103" s="27">
        <f>2.721*J1103*G1103+VLOOKUP(B1103,Summary!$A$32:$B$37,2,0)*I1103</f>
        <v>14.61848778309262</v>
      </c>
    </row>
    <row r="1104" spans="1:12">
      <c r="A1104" s="5" t="s">
        <v>626</v>
      </c>
      <c r="B1104" s="5" t="s">
        <v>188</v>
      </c>
      <c r="C1104" s="11">
        <v>6410</v>
      </c>
      <c r="D1104" s="5" t="str">
        <f t="shared" si="68"/>
        <v>Freshwater Marshes</v>
      </c>
      <c r="E1104" s="11" t="s">
        <v>591</v>
      </c>
      <c r="F1104" s="12">
        <f t="shared" si="69"/>
        <v>0.60724136328827061</v>
      </c>
      <c r="G1104" s="13">
        <f t="shared" si="70"/>
        <v>3.2599314579082571E-2</v>
      </c>
      <c r="H1104" s="13">
        <f>HLOOKUP(E1104,ROCs!$B$1:$I$17,MATCH(VLOOKUP(C1104,HROC,2,0),ROCs!$A$2:$A$17,0)+1,0)</f>
        <v>2.5884593546846281E-2</v>
      </c>
      <c r="I1104" s="24">
        <v>11.407182000000001</v>
      </c>
      <c r="J1104" s="24">
        <f>VLOOKUP(B1104,Summary!$A$32:$C$37,3,0)*H1104*I1104/12+VLOOKUP(B1104,Summary!$A$32:$D$37,4,0)*I1104</f>
        <v>8.8466190343206996</v>
      </c>
      <c r="K1104" s="6">
        <f t="shared" si="71"/>
        <v>14.617301800871488</v>
      </c>
      <c r="L1104" s="27">
        <f>2.721*J1104*G1104+VLOOKUP(B1104,Summary!$A$32:$B$37,2,0)*I1104</f>
        <v>7.9176670314892545</v>
      </c>
    </row>
    <row r="1105" spans="1:12">
      <c r="A1105" s="5" t="s">
        <v>626</v>
      </c>
      <c r="B1105" s="5" t="s">
        <v>188</v>
      </c>
      <c r="C1105" s="11">
        <v>6430</v>
      </c>
      <c r="D1105" s="5" t="str">
        <f t="shared" si="68"/>
        <v>Wet Prairies</v>
      </c>
      <c r="E1105" s="11" t="s">
        <v>591</v>
      </c>
      <c r="F1105" s="12">
        <f t="shared" si="69"/>
        <v>0.60724136328827061</v>
      </c>
      <c r="G1105" s="13">
        <f t="shared" si="70"/>
        <v>3.2599314579082571E-2</v>
      </c>
      <c r="H1105" s="13">
        <f>HLOOKUP(E1105,ROCs!$B$1:$I$17,MATCH(VLOOKUP(C1105,HROC,2,0),ROCs!$A$2:$A$17,0)+1,0)</f>
        <v>2.5884593546846281E-2</v>
      </c>
      <c r="I1105" s="24">
        <v>4.7635730000000001</v>
      </c>
      <c r="J1105" s="24">
        <f>VLOOKUP(B1105,Summary!$A$32:$C$37,3,0)*H1105*I1105/12+VLOOKUP(B1105,Summary!$A$32:$D$37,4,0)*I1105</f>
        <v>3.69429676612297</v>
      </c>
      <c r="K1105" s="6">
        <f t="shared" si="71"/>
        <v>6.1041003984579882</v>
      </c>
      <c r="L1105" s="27">
        <f>2.721*J1105*G1105+VLOOKUP(B1105,Summary!$A$32:$B$37,2,0)*I1105</f>
        <v>3.3063718010453731</v>
      </c>
    </row>
    <row r="1106" spans="1:12">
      <c r="A1106" s="5" t="s">
        <v>626</v>
      </c>
      <c r="B1106" s="5" t="s">
        <v>188</v>
      </c>
      <c r="C1106" s="11">
        <v>7430</v>
      </c>
      <c r="D1106" s="5" t="str">
        <f t="shared" si="68"/>
        <v>Spoil Areas</v>
      </c>
      <c r="E1106" s="11" t="s">
        <v>591</v>
      </c>
      <c r="F1106" s="12">
        <f t="shared" si="69"/>
        <v>0.70945030562392009</v>
      </c>
      <c r="G1106" s="13">
        <f t="shared" si="70"/>
        <v>9.7797943737247719E-2</v>
      </c>
      <c r="H1106" s="13">
        <f>HLOOKUP(E1106,ROCs!$B$1:$I$17,MATCH(VLOOKUP(C1106,HROC,2,0),ROCs!$A$2:$A$17,0)+1,0)</f>
        <v>0.26229721460804234</v>
      </c>
      <c r="I1106" s="24">
        <v>3.1410000000000001E-3</v>
      </c>
      <c r="J1106" s="24">
        <f>VLOOKUP(B1106,Summary!$A$32:$C$37,3,0)*H1106*I1106/12+VLOOKUP(B1106,Summary!$A$32:$D$37,4,0)*I1106</f>
        <v>5.7527634974087229E-3</v>
      </c>
      <c r="K1106" s="6">
        <f t="shared" si="71"/>
        <v>1.1105216814080419E-2</v>
      </c>
      <c r="L1106" s="27">
        <f>2.721*J1106*G1106+VLOOKUP(B1106,Summary!$A$32:$B$37,2,0)*I1106</f>
        <v>3.4949350069649054E-3</v>
      </c>
    </row>
    <row r="1107" spans="1:12">
      <c r="A1107" s="5" t="s">
        <v>626</v>
      </c>
      <c r="B1107" s="5" t="s">
        <v>188</v>
      </c>
      <c r="C1107" s="11">
        <v>8100</v>
      </c>
      <c r="D1107" s="5" t="str">
        <f t="shared" si="68"/>
        <v>Transportation</v>
      </c>
      <c r="E1107" s="11" t="s">
        <v>591</v>
      </c>
      <c r="F1107" s="12">
        <f t="shared" si="69"/>
        <v>0.98601567900273634</v>
      </c>
      <c r="G1107" s="13">
        <f t="shared" si="70"/>
        <v>0.14343698414796333</v>
      </c>
      <c r="H1107" s="13">
        <f>HLOOKUP(E1107,ROCs!$B$1:$I$17,MATCH(VLOOKUP(C1107,HROC,2,0),ROCs!$A$2:$A$17,0)+1,0)</f>
        <v>0.44607782879065094</v>
      </c>
      <c r="I1107" s="24">
        <v>0.242032</v>
      </c>
      <c r="J1107" s="24">
        <f>VLOOKUP(B1107,Summary!$A$32:$C$37,3,0)*H1107*I1107/12+VLOOKUP(B1107,Summary!$A$32:$D$37,4,0)*I1107</f>
        <v>0.64196416329229311</v>
      </c>
      <c r="K1107" s="6">
        <f t="shared" si="71"/>
        <v>1.7223568933206452</v>
      </c>
      <c r="L1107" s="27">
        <f>2.721*J1107*G1107+VLOOKUP(B1107,Summary!$A$32:$B$37,2,0)*I1107</f>
        <v>0.40189688985978167</v>
      </c>
    </row>
    <row r="1108" spans="1:12">
      <c r="A1108" s="5" t="s">
        <v>626</v>
      </c>
      <c r="B1108" s="5" t="s">
        <v>188</v>
      </c>
      <c r="C1108" s="11">
        <v>8320</v>
      </c>
      <c r="D1108" s="5" t="str">
        <f t="shared" si="68"/>
        <v>Electrical Power Transmission Lines</v>
      </c>
      <c r="E1108" s="11" t="s">
        <v>591</v>
      </c>
      <c r="F1108" s="12">
        <f t="shared" si="69"/>
        <v>0.70945030562392009</v>
      </c>
      <c r="G1108" s="13">
        <f t="shared" si="70"/>
        <v>0.1167055461931156</v>
      </c>
      <c r="H1108" s="13">
        <f>HLOOKUP(E1108,ROCs!$B$1:$I$17,MATCH(VLOOKUP(C1108,HROC,2,0),ROCs!$A$2:$A$17,0)+1,0)</f>
        <v>0.26229721460804234</v>
      </c>
      <c r="I1108" s="24">
        <v>3.6326719999999999</v>
      </c>
      <c r="J1108" s="24">
        <f>VLOOKUP(B1108,Summary!$A$32:$C$37,3,0)*H1108*I1108/12+VLOOKUP(B1108,Summary!$A$32:$D$37,4,0)*I1108</f>
        <v>6.6532642087420371</v>
      </c>
      <c r="K1108" s="6">
        <f t="shared" si="71"/>
        <v>12.843556247831627</v>
      </c>
      <c r="L1108" s="27">
        <f>2.721*J1108*G1108+VLOOKUP(B1108,Summary!$A$32:$B$37,2,0)*I1108</f>
        <v>4.3843041079732634</v>
      </c>
    </row>
    <row r="1109" spans="1:12">
      <c r="A1109" s="5" t="s">
        <v>626</v>
      </c>
      <c r="B1109" s="5" t="s">
        <v>188</v>
      </c>
      <c r="C1109" s="11">
        <v>1110</v>
      </c>
      <c r="D1109" s="5" t="str">
        <f t="shared" si="68"/>
        <v>Fixed Single Family Units</v>
      </c>
      <c r="E1109" s="11" t="s">
        <v>593</v>
      </c>
      <c r="F1109" s="12">
        <f t="shared" si="69"/>
        <v>0.96797880682585713</v>
      </c>
      <c r="G1109" s="13">
        <f t="shared" si="70"/>
        <v>0.12452938169209543</v>
      </c>
      <c r="H1109" s="13">
        <f>HLOOKUP(E1109,ROCs!$B$1:$I$17,MATCH(VLOOKUP(C1109,HROC,2,0),ROCs!$A$2:$A$17,0)+1,0)</f>
        <v>0.28818180815488864</v>
      </c>
      <c r="I1109" s="24">
        <v>34.205179000000001</v>
      </c>
      <c r="J1109" s="24">
        <f>VLOOKUP(B1109,Summary!$A$32:$C$37,3,0)*H1109*I1109/12+VLOOKUP(B1109,Summary!$A$32:$D$37,4,0)*I1109</f>
        <v>66.601754183170428</v>
      </c>
      <c r="K1109" s="6">
        <f t="shared" si="71"/>
        <v>175.42038449366419</v>
      </c>
      <c r="L1109" s="27">
        <f>2.721*J1109*G1109+VLOOKUP(B1109,Summary!$A$32:$B$37,2,0)*I1109</f>
        <v>43.956243450130941</v>
      </c>
    </row>
    <row r="1110" spans="1:12">
      <c r="A1110" s="5" t="s">
        <v>626</v>
      </c>
      <c r="B1110" s="5" t="s">
        <v>188</v>
      </c>
      <c r="C1110" s="11">
        <v>1550</v>
      </c>
      <c r="D1110" s="5" t="str">
        <f t="shared" si="68"/>
        <v>Other Light Industrial</v>
      </c>
      <c r="E1110" s="11" t="s">
        <v>593</v>
      </c>
      <c r="F1110" s="12">
        <f t="shared" si="69"/>
        <v>0.72147488707517293</v>
      </c>
      <c r="G1110" s="13">
        <f t="shared" si="70"/>
        <v>0.16951643581122938</v>
      </c>
      <c r="H1110" s="13">
        <f>HLOOKUP(E1110,ROCs!$B$1:$I$17,MATCH(VLOOKUP(C1110,HROC,2,0),ROCs!$A$2:$A$17,0)+1,0)</f>
        <v>0.34081381503347608</v>
      </c>
      <c r="I1110" s="24">
        <v>2.5496490000000001</v>
      </c>
      <c r="J1110" s="24">
        <f>VLOOKUP(B1110,Summary!$A$32:$C$37,3,0)*H1110*I1110/12+VLOOKUP(B1110,Summary!$A$32:$D$37,4,0)*I1110</f>
        <v>5.563880980011632</v>
      </c>
      <c r="K1110" s="6">
        <f t="shared" si="71"/>
        <v>10.922639293171532</v>
      </c>
      <c r="L1110" s="27">
        <f>2.721*J1110*G1110+VLOOKUP(B1110,Summary!$A$32:$B$37,2,0)*I1110</f>
        <v>4.1606673420328359</v>
      </c>
    </row>
    <row r="1111" spans="1:12">
      <c r="A1111" s="5" t="s">
        <v>626</v>
      </c>
      <c r="B1111" s="5" t="s">
        <v>188</v>
      </c>
      <c r="C1111" s="11">
        <v>1820</v>
      </c>
      <c r="D1111" s="5" t="str">
        <f t="shared" si="68"/>
        <v>Golf Courses</v>
      </c>
      <c r="E1111" s="11" t="s">
        <v>593</v>
      </c>
      <c r="F1111" s="12">
        <f t="shared" si="69"/>
        <v>2.0141173930848577</v>
      </c>
      <c r="G1111" s="13">
        <f t="shared" si="70"/>
        <v>0.28687396829592665</v>
      </c>
      <c r="H1111" s="13">
        <f>HLOOKUP(E1111,ROCs!$B$1:$I$17,MATCH(VLOOKUP(C1111,HROC,2,0),ROCs!$A$2:$A$17,0)+1,0)</f>
        <v>0.28904462793978353</v>
      </c>
      <c r="I1111" s="24">
        <v>0.59067800000000004</v>
      </c>
      <c r="J1111" s="24">
        <f>VLOOKUP(B1111,Summary!$A$32:$C$37,3,0)*H1111*I1111/12+VLOOKUP(B1111,Summary!$A$32:$D$37,4,0)*I1111</f>
        <v>1.1524002455035189</v>
      </c>
      <c r="K1111" s="6">
        <f t="shared" si="71"/>
        <v>6.3156297782560662</v>
      </c>
      <c r="L1111" s="27">
        <f>2.721*J1111*G1111+VLOOKUP(B1111,Summary!$A$32:$B$37,2,0)*I1111</f>
        <v>1.2688981314484613</v>
      </c>
    </row>
    <row r="1112" spans="1:12">
      <c r="A1112" s="5" t="s">
        <v>626</v>
      </c>
      <c r="B1112" s="5" t="s">
        <v>188</v>
      </c>
      <c r="C1112" s="11">
        <v>2110</v>
      </c>
      <c r="D1112" s="5" t="str">
        <f t="shared" si="68"/>
        <v>Improved Pastures</v>
      </c>
      <c r="E1112" s="11" t="s">
        <v>593</v>
      </c>
      <c r="F1112" s="12">
        <f t="shared" si="69"/>
        <v>2.0141173930848577</v>
      </c>
      <c r="G1112" s="13">
        <f t="shared" si="70"/>
        <v>0.28687396829592665</v>
      </c>
      <c r="H1112" s="13">
        <f>HLOOKUP(E1112,ROCs!$B$1:$I$17,MATCH(VLOOKUP(C1112,HROC,2,0),ROCs!$A$2:$A$17,0)+1,0)</f>
        <v>0.31492922148662977</v>
      </c>
      <c r="I1112" s="24">
        <v>13.123815</v>
      </c>
      <c r="J1112" s="24">
        <f>VLOOKUP(B1112,Summary!$A$32:$C$37,3,0)*H1112*I1112/12+VLOOKUP(B1112,Summary!$A$32:$D$37,4,0)*I1112</f>
        <v>27.1216319047398</v>
      </c>
      <c r="K1112" s="6">
        <f t="shared" si="71"/>
        <v>148.63775564160221</v>
      </c>
      <c r="L1112" s="27">
        <f>2.721*J1112*G1112+VLOOKUP(B1112,Summary!$A$32:$B$37,2,0)*I1112</f>
        <v>29.377077640005695</v>
      </c>
    </row>
    <row r="1113" spans="1:12">
      <c r="A1113" s="5" t="s">
        <v>626</v>
      </c>
      <c r="B1113" s="5" t="s">
        <v>188</v>
      </c>
      <c r="C1113" s="11">
        <v>2120</v>
      </c>
      <c r="D1113" s="5" t="str">
        <f t="shared" si="68"/>
        <v>Unimproved Pastures</v>
      </c>
      <c r="E1113" s="11" t="s">
        <v>593</v>
      </c>
      <c r="F1113" s="12">
        <f t="shared" si="69"/>
        <v>1.022089423356495</v>
      </c>
      <c r="G1113" s="13">
        <f t="shared" si="70"/>
        <v>0.19559588747449544</v>
      </c>
      <c r="H1113" s="13">
        <f>HLOOKUP(E1113,ROCs!$B$1:$I$17,MATCH(VLOOKUP(C1113,HROC,2,0),ROCs!$A$2:$A$17,0)+1,0)</f>
        <v>0.26229721460804234</v>
      </c>
      <c r="I1113" s="24">
        <v>1.9809410000000001</v>
      </c>
      <c r="J1113" s="24">
        <f>VLOOKUP(B1113,Summary!$A$32:$C$37,3,0)*H1113*I1113/12+VLOOKUP(B1113,Summary!$A$32:$D$37,4,0)*I1113</f>
        <v>3.6281073146514906</v>
      </c>
      <c r="K1113" s="6">
        <f t="shared" si="71"/>
        <v>10.090148557765843</v>
      </c>
      <c r="L1113" s="27">
        <f>2.721*J1113*G1113+VLOOKUP(B1113,Summary!$A$32:$B$37,2,0)*I1113</f>
        <v>3.1696270513770792</v>
      </c>
    </row>
    <row r="1114" spans="1:12">
      <c r="A1114" s="5" t="s">
        <v>626</v>
      </c>
      <c r="B1114" s="5" t="s">
        <v>188</v>
      </c>
      <c r="C1114" s="11">
        <v>2130</v>
      </c>
      <c r="D1114" s="5" t="str">
        <f t="shared" si="68"/>
        <v>Woodland Pastures</v>
      </c>
      <c r="E1114" s="11" t="s">
        <v>593</v>
      </c>
      <c r="F1114" s="12">
        <f t="shared" si="69"/>
        <v>1.022089423356495</v>
      </c>
      <c r="G1114" s="13">
        <f t="shared" si="70"/>
        <v>0.19559588747449544</v>
      </c>
      <c r="H1114" s="13">
        <f>HLOOKUP(E1114,ROCs!$B$1:$I$17,MATCH(VLOOKUP(C1114,HROC,2,0),ROCs!$A$2:$A$17,0)+1,0)</f>
        <v>0.26229721460804234</v>
      </c>
      <c r="I1114" s="24">
        <v>34.627575999999998</v>
      </c>
      <c r="J1114" s="24">
        <f>VLOOKUP(B1114,Summary!$A$32:$C$37,3,0)*H1114*I1114/12+VLOOKUP(B1114,Summary!$A$32:$D$37,4,0)*I1114</f>
        <v>63.420647951781703</v>
      </c>
      <c r="K1114" s="6">
        <f t="shared" si="71"/>
        <v>176.37950147698854</v>
      </c>
      <c r="L1114" s="27">
        <f>2.721*J1114*G1114+VLOOKUP(B1114,Summary!$A$32:$B$37,2,0)*I1114</f>
        <v>55.406244614663294</v>
      </c>
    </row>
    <row r="1115" spans="1:12">
      <c r="A1115" s="5" t="s">
        <v>626</v>
      </c>
      <c r="B1115" s="5" t="s">
        <v>188</v>
      </c>
      <c r="C1115" s="11">
        <v>2210</v>
      </c>
      <c r="D1115" s="5" t="str">
        <f t="shared" si="68"/>
        <v>Citrus Groves</v>
      </c>
      <c r="E1115" s="11" t="s">
        <v>593</v>
      </c>
      <c r="F1115" s="12">
        <f t="shared" si="69"/>
        <v>1.3467531225403229</v>
      </c>
      <c r="G1115" s="13">
        <f t="shared" si="70"/>
        <v>0.27383424246429361</v>
      </c>
      <c r="H1115" s="13">
        <f>HLOOKUP(E1115,ROCs!$B$1:$I$17,MATCH(VLOOKUP(C1115,HROC,2,0),ROCs!$A$2:$A$17,0)+1,0)</f>
        <v>0.31492922148662977</v>
      </c>
      <c r="I1115" s="24">
        <v>2423.8293659999999</v>
      </c>
      <c r="J1115" s="24">
        <f>VLOOKUP(B1115,Summary!$A$32:$C$37,3,0)*H1115*I1115/12+VLOOKUP(B1115,Summary!$A$32:$D$37,4,0)*I1115</f>
        <v>5009.0776092584993</v>
      </c>
      <c r="K1115" s="6">
        <f t="shared" si="71"/>
        <v>18355.84126969002</v>
      </c>
      <c r="L1115" s="27">
        <f>2.721*J1115*G1115+VLOOKUP(B1115,Summary!$A$32:$B$37,2,0)*I1115</f>
        <v>5247.9069492576109</v>
      </c>
    </row>
    <row r="1116" spans="1:12">
      <c r="A1116" s="5" t="s">
        <v>626</v>
      </c>
      <c r="B1116" s="5" t="s">
        <v>188</v>
      </c>
      <c r="C1116" s="11">
        <v>3200</v>
      </c>
      <c r="D1116" s="5" t="str">
        <f t="shared" si="68"/>
        <v>Shrub and Brushland</v>
      </c>
      <c r="E1116" s="11" t="s">
        <v>593</v>
      </c>
      <c r="F1116" s="12">
        <f t="shared" si="69"/>
        <v>0.69141343344704065</v>
      </c>
      <c r="G1116" s="13">
        <f t="shared" si="70"/>
        <v>3.5859246036990831E-2</v>
      </c>
      <c r="H1116" s="13">
        <f>HLOOKUP(E1116,ROCs!$B$1:$I$17,MATCH(VLOOKUP(C1116,HROC,2,0),ROCs!$A$2:$A$17,0)+1,0)</f>
        <v>0.26229721460804234</v>
      </c>
      <c r="I1116" s="24">
        <v>0.16656799999999999</v>
      </c>
      <c r="J1116" s="24">
        <f>VLOOKUP(B1116,Summary!$A$32:$C$37,3,0)*H1116*I1116/12+VLOOKUP(B1116,Summary!$A$32:$D$37,4,0)*I1116</f>
        <v>0.3050704585279771</v>
      </c>
      <c r="K1116" s="6">
        <f t="shared" si="71"/>
        <v>0.57394002164670344</v>
      </c>
      <c r="L1116" s="27">
        <f>2.721*J1116*G1116+VLOOKUP(B1116,Summary!$A$32:$B$37,2,0)*I1116</f>
        <v>0.1339221505279107</v>
      </c>
    </row>
    <row r="1117" spans="1:12">
      <c r="A1117" s="5" t="s">
        <v>626</v>
      </c>
      <c r="B1117" s="5" t="s">
        <v>188</v>
      </c>
      <c r="C1117" s="11">
        <v>4110</v>
      </c>
      <c r="D1117" s="5" t="str">
        <f t="shared" si="68"/>
        <v>Pine Flatwoods</v>
      </c>
      <c r="E1117" s="11" t="s">
        <v>593</v>
      </c>
      <c r="F1117" s="12">
        <f t="shared" si="69"/>
        <v>0.69141343344704065</v>
      </c>
      <c r="G1117" s="13">
        <f t="shared" si="70"/>
        <v>3.5859246036990831E-2</v>
      </c>
      <c r="H1117" s="13">
        <f>HLOOKUP(E1117,ROCs!$B$1:$I$17,MATCH(VLOOKUP(C1117,HROC,2,0),ROCs!$A$2:$A$17,0)+1,0)</f>
        <v>0.26229721460804234</v>
      </c>
      <c r="I1117" s="24">
        <v>20.626318999999999</v>
      </c>
      <c r="J1117" s="24">
        <f>VLOOKUP(B1117,Summary!$A$32:$C$37,3,0)*H1117*I1117/12+VLOOKUP(B1117,Summary!$A$32:$D$37,4,0)*I1117</f>
        <v>37.777247701084995</v>
      </c>
      <c r="K1117" s="6">
        <f t="shared" si="71"/>
        <v>71.071694283126476</v>
      </c>
      <c r="L1117" s="27">
        <f>2.721*J1117*G1117+VLOOKUP(B1117,Summary!$A$32:$B$37,2,0)*I1117</f>
        <v>16.583743563918066</v>
      </c>
    </row>
    <row r="1118" spans="1:12">
      <c r="A1118" s="5" t="s">
        <v>626</v>
      </c>
      <c r="B1118" s="5" t="s">
        <v>188</v>
      </c>
      <c r="C1118" s="11">
        <v>4240</v>
      </c>
      <c r="D1118" s="5" t="str">
        <f t="shared" si="68"/>
        <v>Melaleuca</v>
      </c>
      <c r="E1118" s="11" t="s">
        <v>593</v>
      </c>
      <c r="F1118" s="12">
        <f t="shared" si="69"/>
        <v>0.69141343344704065</v>
      </c>
      <c r="G1118" s="13">
        <f t="shared" si="70"/>
        <v>3.5859246036990831E-2</v>
      </c>
      <c r="H1118" s="13">
        <f>HLOOKUP(E1118,ROCs!$B$1:$I$17,MATCH(VLOOKUP(C1118,HROC,2,0),ROCs!$A$2:$A$17,0)+1,0)</f>
        <v>0.26229721460804234</v>
      </c>
      <c r="I1118" s="24">
        <v>3.8812199999999999</v>
      </c>
      <c r="J1118" s="24">
        <f>VLOOKUP(B1118,Summary!$A$32:$C$37,3,0)*H1118*I1118/12+VLOOKUP(B1118,Summary!$A$32:$D$37,4,0)*I1118</f>
        <v>7.1084816114016807</v>
      </c>
      <c r="K1118" s="6">
        <f t="shared" si="71"/>
        <v>13.373442022571071</v>
      </c>
      <c r="L1118" s="27">
        <f>2.721*J1118*G1118+VLOOKUP(B1118,Summary!$A$32:$B$37,2,0)*I1118</f>
        <v>3.1205353313477833</v>
      </c>
    </row>
    <row r="1119" spans="1:12">
      <c r="A1119" s="5" t="s">
        <v>626</v>
      </c>
      <c r="B1119" s="5" t="s">
        <v>188</v>
      </c>
      <c r="C1119" s="11">
        <v>5120</v>
      </c>
      <c r="D1119" s="5" t="e">
        <f t="shared" si="68"/>
        <v>#N/A</v>
      </c>
      <c r="E1119" s="11" t="s">
        <v>593</v>
      </c>
      <c r="F1119" s="12">
        <f t="shared" si="69"/>
        <v>0.50503242095262102</v>
      </c>
      <c r="G1119" s="13">
        <f t="shared" si="70"/>
        <v>6.8458560616073402E-2</v>
      </c>
      <c r="H1119" s="13">
        <f>HLOOKUP(E1119,ROCs!$B$1:$I$17,MATCH(VLOOKUP(C1119,HROC,2,0),ROCs!$A$2:$A$17,0)+1,0)</f>
        <v>5.2632006878587441E-2</v>
      </c>
      <c r="I1119" s="24">
        <v>1.6401330000000001</v>
      </c>
      <c r="J1119" s="24">
        <f>VLOOKUP(B1119,Summary!$A$32:$C$37,3,0)*H1119*I1119/12+VLOOKUP(B1119,Summary!$A$32:$D$37,4,0)*I1119</f>
        <v>1.4679229857342073</v>
      </c>
      <c r="K1119" s="6">
        <f t="shared" si="71"/>
        <v>2.01720981067924</v>
      </c>
      <c r="L1119" s="27">
        <f>2.721*J1119*G1119+VLOOKUP(B1119,Summary!$A$32:$B$37,2,0)*I1119</f>
        <v>1.2990189048574838</v>
      </c>
    </row>
    <row r="1120" spans="1:12">
      <c r="A1120" s="5" t="s">
        <v>626</v>
      </c>
      <c r="B1120" s="5" t="s">
        <v>188</v>
      </c>
      <c r="C1120" s="11">
        <v>5300</v>
      </c>
      <c r="D1120" s="5" t="str">
        <f t="shared" si="68"/>
        <v>Reservoirs</v>
      </c>
      <c r="E1120" s="11" t="s">
        <v>593</v>
      </c>
      <c r="F1120" s="12">
        <f t="shared" si="69"/>
        <v>0.50503242095262102</v>
      </c>
      <c r="G1120" s="13">
        <f t="shared" si="70"/>
        <v>6.8458560616073402E-2</v>
      </c>
      <c r="H1120" s="13">
        <f>HLOOKUP(E1120,ROCs!$B$1:$I$17,MATCH(VLOOKUP(C1120,HROC,2,0),ROCs!$A$2:$A$17,0)+1,0)</f>
        <v>5.2632006878587441E-2</v>
      </c>
      <c r="I1120" s="24">
        <v>1.513439</v>
      </c>
      <c r="J1120" s="24">
        <f>VLOOKUP(B1120,Summary!$A$32:$C$37,3,0)*H1120*I1120/12+VLOOKUP(B1120,Summary!$A$32:$D$37,4,0)*I1120</f>
        <v>1.354531550555103</v>
      </c>
      <c r="K1120" s="6">
        <f t="shared" si="71"/>
        <v>1.861388069543493</v>
      </c>
      <c r="L1120" s="27">
        <f>2.721*J1120*G1120+VLOOKUP(B1120,Summary!$A$32:$B$37,2,0)*I1120</f>
        <v>1.198674663791659</v>
      </c>
    </row>
    <row r="1121" spans="1:12">
      <c r="A1121" s="5" t="s">
        <v>626</v>
      </c>
      <c r="B1121" s="5" t="s">
        <v>188</v>
      </c>
      <c r="C1121" s="11">
        <v>6172</v>
      </c>
      <c r="D1121" s="5" t="str">
        <f t="shared" si="68"/>
        <v>Mixed Shrubs</v>
      </c>
      <c r="E1121" s="11" t="s">
        <v>593</v>
      </c>
      <c r="F1121" s="12">
        <f t="shared" si="69"/>
        <v>0.60724136328827061</v>
      </c>
      <c r="G1121" s="13">
        <f t="shared" si="70"/>
        <v>3.2599314579082571E-2</v>
      </c>
      <c r="H1121" s="13">
        <f>HLOOKUP(E1121,ROCs!$B$1:$I$17,MATCH(VLOOKUP(C1121,HROC,2,0),ROCs!$A$2:$A$17,0)+1,0)</f>
        <v>2.5884593546846281E-2</v>
      </c>
      <c r="I1121" s="24">
        <v>12.475247</v>
      </c>
      <c r="J1121" s="24">
        <f>VLOOKUP(B1121,Summary!$A$32:$C$37,3,0)*H1121*I1121/12+VLOOKUP(B1121,Summary!$A$32:$D$37,4,0)*I1121</f>
        <v>9.6749361558404345</v>
      </c>
      <c r="K1121" s="6">
        <f t="shared" si="71"/>
        <v>15.98593328653971</v>
      </c>
      <c r="L1121" s="27">
        <f>2.721*J1121*G1121+VLOOKUP(B1121,Summary!$A$32:$B$37,2,0)*I1121</f>
        <v>8.6590055178908543</v>
      </c>
    </row>
    <row r="1122" spans="1:12">
      <c r="A1122" s="5" t="s">
        <v>626</v>
      </c>
      <c r="B1122" s="5" t="s">
        <v>188</v>
      </c>
      <c r="C1122" s="11">
        <v>6410</v>
      </c>
      <c r="D1122" s="5" t="str">
        <f t="shared" si="68"/>
        <v>Freshwater Marshes</v>
      </c>
      <c r="E1122" s="11" t="s">
        <v>593</v>
      </c>
      <c r="F1122" s="12">
        <f t="shared" si="69"/>
        <v>0.60724136328827061</v>
      </c>
      <c r="G1122" s="13">
        <f t="shared" si="70"/>
        <v>3.2599314579082571E-2</v>
      </c>
      <c r="H1122" s="13">
        <f>HLOOKUP(E1122,ROCs!$B$1:$I$17,MATCH(VLOOKUP(C1122,HROC,2,0),ROCs!$A$2:$A$17,0)+1,0)</f>
        <v>2.5884593546846281E-2</v>
      </c>
      <c r="I1122" s="24">
        <v>8.3772479999999998</v>
      </c>
      <c r="J1122" s="24">
        <f>VLOOKUP(B1122,Summary!$A$32:$C$37,3,0)*H1122*I1122/12+VLOOKUP(B1122,Summary!$A$32:$D$37,4,0)*I1122</f>
        <v>6.4968124127435676</v>
      </c>
      <c r="K1122" s="6">
        <f t="shared" si="71"/>
        <v>10.734707509422313</v>
      </c>
      <c r="L1122" s="27">
        <f>2.721*J1122*G1122+VLOOKUP(B1122,Summary!$A$32:$B$37,2,0)*I1122</f>
        <v>5.8146052464324045</v>
      </c>
    </row>
    <row r="1123" spans="1:12">
      <c r="A1123" s="5" t="s">
        <v>626</v>
      </c>
      <c r="B1123" s="5" t="s">
        <v>188</v>
      </c>
      <c r="C1123" s="11">
        <v>6430</v>
      </c>
      <c r="D1123" s="5" t="str">
        <f t="shared" si="68"/>
        <v>Wet Prairies</v>
      </c>
      <c r="E1123" s="11" t="s">
        <v>593</v>
      </c>
      <c r="F1123" s="12">
        <f t="shared" si="69"/>
        <v>0.60724136328827061</v>
      </c>
      <c r="G1123" s="13">
        <f t="shared" si="70"/>
        <v>3.2599314579082571E-2</v>
      </c>
      <c r="H1123" s="13">
        <f>HLOOKUP(E1123,ROCs!$B$1:$I$17,MATCH(VLOOKUP(C1123,HROC,2,0),ROCs!$A$2:$A$17,0)+1,0)</f>
        <v>2.5884593546846281E-2</v>
      </c>
      <c r="I1123" s="24">
        <v>4.2240690000000001</v>
      </c>
      <c r="J1123" s="24">
        <f>VLOOKUP(B1123,Summary!$A$32:$C$37,3,0)*H1123*I1123/12+VLOOKUP(B1123,Summary!$A$32:$D$37,4,0)*I1123</f>
        <v>3.2758948895252131</v>
      </c>
      <c r="K1123" s="6">
        <f t="shared" si="71"/>
        <v>5.4127734089545889</v>
      </c>
      <c r="L1123" s="27">
        <f>2.721*J1123*G1123+VLOOKUP(B1123,Summary!$A$32:$B$37,2,0)*I1123</f>
        <v>2.931904817511966</v>
      </c>
    </row>
    <row r="1124" spans="1:12">
      <c r="A1124" s="5" t="s">
        <v>626</v>
      </c>
      <c r="B1124" s="5" t="s">
        <v>188</v>
      </c>
      <c r="C1124" s="11">
        <v>6440</v>
      </c>
      <c r="D1124" s="5" t="str">
        <f t="shared" si="68"/>
        <v>Emergent Aquatic Vegetation</v>
      </c>
      <c r="E1124" s="11" t="s">
        <v>593</v>
      </c>
      <c r="F1124" s="12">
        <f t="shared" si="69"/>
        <v>0.60724136328827061</v>
      </c>
      <c r="G1124" s="13">
        <f t="shared" si="70"/>
        <v>3.2599314579082571E-2</v>
      </c>
      <c r="H1124" s="13">
        <f>HLOOKUP(E1124,ROCs!$B$1:$I$17,MATCH(VLOOKUP(C1124,HROC,2,0),ROCs!$A$2:$A$17,0)+1,0)</f>
        <v>2.5884593546846281E-2</v>
      </c>
      <c r="I1124" s="24">
        <v>2.2123400000000002</v>
      </c>
      <c r="J1124" s="24">
        <f>VLOOKUP(B1124,Summary!$A$32:$C$37,3,0)*H1124*I1124/12+VLOOKUP(B1124,Summary!$A$32:$D$37,4,0)*I1124</f>
        <v>1.7157374322938879</v>
      </c>
      <c r="K1124" s="6">
        <f t="shared" si="71"/>
        <v>2.8349193925493625</v>
      </c>
      <c r="L1124" s="27">
        <f>2.721*J1124*G1124+VLOOKUP(B1124,Summary!$A$32:$B$37,2,0)*I1124</f>
        <v>1.5355739463475675</v>
      </c>
    </row>
    <row r="1125" spans="1:12">
      <c r="A1125" s="5" t="s">
        <v>626</v>
      </c>
      <c r="B1125" s="5" t="s">
        <v>188</v>
      </c>
      <c r="C1125" s="11">
        <v>7430</v>
      </c>
      <c r="D1125" s="5" t="str">
        <f t="shared" si="68"/>
        <v>Spoil Areas</v>
      </c>
      <c r="E1125" s="11" t="s">
        <v>593</v>
      </c>
      <c r="F1125" s="12">
        <f t="shared" si="69"/>
        <v>0.70945030562392009</v>
      </c>
      <c r="G1125" s="13">
        <f t="shared" si="70"/>
        <v>9.7797943737247719E-2</v>
      </c>
      <c r="H1125" s="13">
        <f>HLOOKUP(E1125,ROCs!$B$1:$I$17,MATCH(VLOOKUP(C1125,HROC,2,0),ROCs!$A$2:$A$17,0)+1,0)</f>
        <v>0.26229721460804234</v>
      </c>
      <c r="I1125" s="24">
        <v>43.398069999999997</v>
      </c>
      <c r="J1125" s="24">
        <f>VLOOKUP(B1125,Summary!$A$32:$C$37,3,0)*H1125*I1125/12+VLOOKUP(B1125,Summary!$A$32:$D$37,4,0)*I1125</f>
        <v>79.483869135303578</v>
      </c>
      <c r="K1125" s="6">
        <f t="shared" si="71"/>
        <v>153.43679613582901</v>
      </c>
      <c r="L1125" s="27">
        <f>2.721*J1125*G1125+VLOOKUP(B1125,Summary!$A$32:$B$37,2,0)*I1125</f>
        <v>48.288262998316917</v>
      </c>
    </row>
    <row r="1126" spans="1:12">
      <c r="A1126" s="5" t="s">
        <v>626</v>
      </c>
      <c r="B1126" s="5" t="s">
        <v>188</v>
      </c>
      <c r="C1126" s="11">
        <v>8100</v>
      </c>
      <c r="D1126" s="5" t="str">
        <f t="shared" si="68"/>
        <v>Transportation</v>
      </c>
      <c r="E1126" s="11" t="s">
        <v>593</v>
      </c>
      <c r="F1126" s="12">
        <f t="shared" si="69"/>
        <v>0.98601567900273634</v>
      </c>
      <c r="G1126" s="13">
        <f t="shared" si="70"/>
        <v>0.14343698414796333</v>
      </c>
      <c r="H1126" s="13">
        <f>HLOOKUP(E1126,ROCs!$B$1:$I$17,MATCH(VLOOKUP(C1126,HROC,2,0),ROCs!$A$2:$A$17,0)+1,0)</f>
        <v>0.44607782879065094</v>
      </c>
      <c r="I1126" s="24">
        <v>7.3570659999999997</v>
      </c>
      <c r="J1126" s="24">
        <f>VLOOKUP(B1126,Summary!$A$32:$C$37,3,0)*H1126*I1126/12+VLOOKUP(B1126,Summary!$A$32:$D$37,4,0)*I1126</f>
        <v>19.513835852185565</v>
      </c>
      <c r="K1126" s="6">
        <f t="shared" si="71"/>
        <v>52.354619801162421</v>
      </c>
      <c r="L1126" s="27">
        <f>2.721*J1126*G1126+VLOOKUP(B1126,Summary!$A$32:$B$37,2,0)*I1126</f>
        <v>12.216491802295334</v>
      </c>
    </row>
    <row r="1127" spans="1:12">
      <c r="A1127" s="5" t="s">
        <v>626</v>
      </c>
      <c r="B1127" s="5" t="s">
        <v>188</v>
      </c>
      <c r="C1127" s="11">
        <v>1110</v>
      </c>
      <c r="D1127" s="5" t="str">
        <f t="shared" si="68"/>
        <v>Fixed Single Family Units</v>
      </c>
      <c r="E1127" s="11" t="s">
        <v>2</v>
      </c>
      <c r="F1127" s="12">
        <f t="shared" si="69"/>
        <v>0.96797880682585713</v>
      </c>
      <c r="G1127" s="13">
        <f t="shared" si="70"/>
        <v>0.12452938169209543</v>
      </c>
      <c r="H1127" s="13">
        <f>HLOOKUP(E1127,ROCs!$B$1:$I$17,MATCH(VLOOKUP(C1127,HROC,2,0),ROCs!$A$2:$A$17,0)+1,0)</f>
        <v>0.28818180815488864</v>
      </c>
      <c r="I1127" s="24">
        <v>9.7368179999999995</v>
      </c>
      <c r="J1127" s="24">
        <f>VLOOKUP(B1127,Summary!$A$32:$C$37,3,0)*H1127*I1127/12+VLOOKUP(B1127,Summary!$A$32:$D$37,4,0)*I1127</f>
        <v>18.958800331443058</v>
      </c>
      <c r="K1127" s="6">
        <f t="shared" si="71"/>
        <v>49.935021749333053</v>
      </c>
      <c r="L1127" s="27">
        <f>2.721*J1127*G1127+VLOOKUP(B1127,Summary!$A$32:$B$37,2,0)*I1127</f>
        <v>12.512547951806276</v>
      </c>
    </row>
    <row r="1128" spans="1:12">
      <c r="A1128" s="5" t="s">
        <v>626</v>
      </c>
      <c r="B1128" s="5" t="s">
        <v>188</v>
      </c>
      <c r="C1128" s="11">
        <v>1820</v>
      </c>
      <c r="D1128" s="5" t="str">
        <f t="shared" si="68"/>
        <v>Golf Courses</v>
      </c>
      <c r="E1128" s="11" t="s">
        <v>2</v>
      </c>
      <c r="F1128" s="12">
        <f t="shared" si="69"/>
        <v>2.0141173930848577</v>
      </c>
      <c r="G1128" s="13">
        <f t="shared" si="70"/>
        <v>0.28687396829592665</v>
      </c>
      <c r="H1128" s="13">
        <f>HLOOKUP(E1128,ROCs!$B$1:$I$17,MATCH(VLOOKUP(C1128,HROC,2,0),ROCs!$A$2:$A$17,0)+1,0)</f>
        <v>0.28904462793978353</v>
      </c>
      <c r="I1128" s="24">
        <v>0.123655</v>
      </c>
      <c r="J1128" s="24">
        <f>VLOOKUP(B1128,Summary!$A$32:$C$37,3,0)*H1128*I1128/12+VLOOKUP(B1128,Summary!$A$32:$D$37,4,0)*I1128</f>
        <v>0.24124828139483379</v>
      </c>
      <c r="K1128" s="6">
        <f t="shared" si="71"/>
        <v>1.3221403204965376</v>
      </c>
      <c r="L1128" s="27">
        <f>2.721*J1128*G1128+VLOOKUP(B1128,Summary!$A$32:$B$37,2,0)*I1128</f>
        <v>0.26563643549321198</v>
      </c>
    </row>
    <row r="1129" spans="1:12">
      <c r="A1129" s="5" t="s">
        <v>626</v>
      </c>
      <c r="B1129" s="5" t="s">
        <v>188</v>
      </c>
      <c r="C1129" s="11">
        <v>2210</v>
      </c>
      <c r="D1129" s="5" t="str">
        <f t="shared" si="68"/>
        <v>Citrus Groves</v>
      </c>
      <c r="E1129" s="11" t="s">
        <v>2</v>
      </c>
      <c r="F1129" s="12">
        <f t="shared" si="69"/>
        <v>1.3467531225403229</v>
      </c>
      <c r="G1129" s="13">
        <f t="shared" si="70"/>
        <v>0.27383424246429361</v>
      </c>
      <c r="H1129" s="13">
        <f>HLOOKUP(E1129,ROCs!$B$1:$I$17,MATCH(VLOOKUP(C1129,HROC,2,0),ROCs!$A$2:$A$17,0)+1,0)</f>
        <v>0.31492922148662977</v>
      </c>
      <c r="I1129" s="24">
        <v>12.328336999999999</v>
      </c>
      <c r="J1129" s="24">
        <f>VLOOKUP(B1129,Summary!$A$32:$C$37,3,0)*H1129*I1129/12+VLOOKUP(B1129,Summary!$A$32:$D$37,4,0)*I1129</f>
        <v>25.477699747488369</v>
      </c>
      <c r="K1129" s="6">
        <f t="shared" si="71"/>
        <v>93.363419168693412</v>
      </c>
      <c r="L1129" s="27">
        <f>2.721*J1129*G1129+VLOOKUP(B1129,Summary!$A$32:$B$37,2,0)*I1129</f>
        <v>26.692458769017868</v>
      </c>
    </row>
    <row r="1130" spans="1:12">
      <c r="A1130" s="5" t="s">
        <v>626</v>
      </c>
      <c r="B1130" s="5" t="s">
        <v>188</v>
      </c>
      <c r="C1130" s="11">
        <v>3100</v>
      </c>
      <c r="D1130" s="5" t="str">
        <f t="shared" si="68"/>
        <v>Herbaceous (Dry Prairie)</v>
      </c>
      <c r="E1130" s="11" t="s">
        <v>2</v>
      </c>
      <c r="F1130" s="12">
        <f t="shared" si="69"/>
        <v>0.69141343344704065</v>
      </c>
      <c r="G1130" s="13">
        <f t="shared" si="70"/>
        <v>3.5859246036990831E-2</v>
      </c>
      <c r="H1130" s="13">
        <f>HLOOKUP(E1130,ROCs!$B$1:$I$17,MATCH(VLOOKUP(C1130,HROC,2,0),ROCs!$A$2:$A$17,0)+1,0)</f>
        <v>0.26229721460804234</v>
      </c>
      <c r="I1130" s="24">
        <v>6.6561539999999999</v>
      </c>
      <c r="J1130" s="24">
        <f>VLOOKUP(B1130,Summary!$A$32:$C$37,3,0)*H1130*I1130/12+VLOOKUP(B1130,Summary!$A$32:$D$37,4,0)*I1130</f>
        <v>12.190792666135325</v>
      </c>
      <c r="K1130" s="6">
        <f t="shared" si="71"/>
        <v>22.934976531169202</v>
      </c>
      <c r="L1130" s="27">
        <f>2.721*J1130*G1130+VLOOKUP(B1130,Summary!$A$32:$B$37,2,0)*I1130</f>
        <v>5.3516068988338397</v>
      </c>
    </row>
    <row r="1131" spans="1:12">
      <c r="A1131" s="5" t="s">
        <v>626</v>
      </c>
      <c r="B1131" s="5" t="s">
        <v>188</v>
      </c>
      <c r="C1131" s="11">
        <v>3200</v>
      </c>
      <c r="D1131" s="5" t="str">
        <f t="shared" si="68"/>
        <v>Shrub and Brushland</v>
      </c>
      <c r="E1131" s="11" t="s">
        <v>2</v>
      </c>
      <c r="F1131" s="12">
        <f t="shared" si="69"/>
        <v>0.69141343344704065</v>
      </c>
      <c r="G1131" s="13">
        <f t="shared" si="70"/>
        <v>3.5859246036990831E-2</v>
      </c>
      <c r="H1131" s="13">
        <f>HLOOKUP(E1131,ROCs!$B$1:$I$17,MATCH(VLOOKUP(C1131,HROC,2,0),ROCs!$A$2:$A$17,0)+1,0)</f>
        <v>0.26229721460804234</v>
      </c>
      <c r="I1131" s="24">
        <v>1.3600680000000001</v>
      </c>
      <c r="J1131" s="24">
        <f>VLOOKUP(B1131,Summary!$A$32:$C$37,3,0)*H1131*I1131/12+VLOOKUP(B1131,Summary!$A$32:$D$37,4,0)*I1131</f>
        <v>2.4909740669830263</v>
      </c>
      <c r="K1131" s="6">
        <f t="shared" si="71"/>
        <v>4.6863590687346228</v>
      </c>
      <c r="L1131" s="27">
        <f>2.721*J1131*G1131+VLOOKUP(B1131,Summary!$A$32:$B$37,2,0)*I1131</f>
        <v>1.0935067445379332</v>
      </c>
    </row>
    <row r="1132" spans="1:12">
      <c r="A1132" s="5" t="s">
        <v>626</v>
      </c>
      <c r="B1132" s="5" t="s">
        <v>188</v>
      </c>
      <c r="C1132" s="11">
        <v>4110</v>
      </c>
      <c r="D1132" s="5" t="str">
        <f t="shared" si="68"/>
        <v>Pine Flatwoods</v>
      </c>
      <c r="E1132" s="11" t="s">
        <v>2</v>
      </c>
      <c r="F1132" s="12">
        <f t="shared" si="69"/>
        <v>0.69141343344704065</v>
      </c>
      <c r="G1132" s="13">
        <f t="shared" si="70"/>
        <v>3.5859246036990831E-2</v>
      </c>
      <c r="H1132" s="13">
        <f>HLOOKUP(E1132,ROCs!$B$1:$I$17,MATCH(VLOOKUP(C1132,HROC,2,0),ROCs!$A$2:$A$17,0)+1,0)</f>
        <v>0.26229721460804234</v>
      </c>
      <c r="I1132" s="24">
        <v>36.575566999999999</v>
      </c>
      <c r="J1132" s="24">
        <f>VLOOKUP(B1132,Summary!$A$32:$C$37,3,0)*H1132*I1132/12+VLOOKUP(B1132,Summary!$A$32:$D$37,4,0)*I1132</f>
        <v>66.988407110674004</v>
      </c>
      <c r="K1132" s="6">
        <f t="shared" si="71"/>
        <v>126.02769869194834</v>
      </c>
      <c r="L1132" s="27">
        <f>2.721*J1132*G1132+VLOOKUP(B1132,Summary!$A$32:$B$37,2,0)*I1132</f>
        <v>29.407080528178781</v>
      </c>
    </row>
    <row r="1133" spans="1:12">
      <c r="A1133" s="5" t="s">
        <v>626</v>
      </c>
      <c r="B1133" s="5" t="s">
        <v>188</v>
      </c>
      <c r="C1133" s="11">
        <v>6410</v>
      </c>
      <c r="D1133" s="5" t="str">
        <f t="shared" si="68"/>
        <v>Freshwater Marshes</v>
      </c>
      <c r="E1133" s="11" t="s">
        <v>2</v>
      </c>
      <c r="F1133" s="12">
        <f t="shared" si="69"/>
        <v>0.60724136328827061</v>
      </c>
      <c r="G1133" s="13">
        <f t="shared" si="70"/>
        <v>3.2599314579082571E-2</v>
      </c>
      <c r="H1133" s="13">
        <f>HLOOKUP(E1133,ROCs!$B$1:$I$17,MATCH(VLOOKUP(C1133,HROC,2,0),ROCs!$A$2:$A$17,0)+1,0)</f>
        <v>2.5884593546846281E-2</v>
      </c>
      <c r="I1133" s="24">
        <v>0.468115</v>
      </c>
      <c r="J1133" s="24">
        <f>VLOOKUP(B1133,Summary!$A$32:$C$37,3,0)*H1133*I1133/12+VLOOKUP(B1133,Summary!$A$32:$D$37,4,0)*I1133</f>
        <v>0.36303752050690818</v>
      </c>
      <c r="K1133" s="6">
        <f t="shared" si="71"/>
        <v>0.59984825634542838</v>
      </c>
      <c r="L1133" s="27">
        <f>2.721*J1133*G1133+VLOOKUP(B1133,Summary!$A$32:$B$37,2,0)*I1133</f>
        <v>0.32491624157882226</v>
      </c>
    </row>
    <row r="1134" spans="1:12">
      <c r="A1134" s="5" t="s">
        <v>626</v>
      </c>
      <c r="B1134" s="5" t="s">
        <v>188</v>
      </c>
      <c r="C1134" s="11">
        <v>6430</v>
      </c>
      <c r="D1134" s="5" t="str">
        <f t="shared" si="68"/>
        <v>Wet Prairies</v>
      </c>
      <c r="E1134" s="11" t="s">
        <v>2</v>
      </c>
      <c r="F1134" s="12">
        <f t="shared" si="69"/>
        <v>0.60724136328827061</v>
      </c>
      <c r="G1134" s="13">
        <f t="shared" si="70"/>
        <v>3.2599314579082571E-2</v>
      </c>
      <c r="H1134" s="13">
        <f>HLOOKUP(E1134,ROCs!$B$1:$I$17,MATCH(VLOOKUP(C1134,HROC,2,0),ROCs!$A$2:$A$17,0)+1,0)</f>
        <v>2.5884593546846281E-2</v>
      </c>
      <c r="I1134" s="24">
        <v>9.7400000000000004E-4</v>
      </c>
      <c r="J1134" s="24">
        <f>VLOOKUP(B1134,Summary!$A$32:$C$37,3,0)*H1134*I1134/12+VLOOKUP(B1134,Summary!$A$32:$D$37,4,0)*I1134</f>
        <v>7.5536683288022935E-4</v>
      </c>
      <c r="K1134" s="6">
        <f t="shared" si="71"/>
        <v>1.2480954502215207E-3</v>
      </c>
      <c r="L1134" s="27">
        <f>2.721*J1134*G1134+VLOOKUP(B1134,Summary!$A$32:$B$37,2,0)*I1134</f>
        <v>6.7604844813298618E-4</v>
      </c>
    </row>
    <row r="1135" spans="1:12">
      <c r="A1135" s="5" t="s">
        <v>626</v>
      </c>
      <c r="B1135" s="5" t="s">
        <v>188</v>
      </c>
      <c r="C1135" s="11">
        <v>7430</v>
      </c>
      <c r="D1135" s="5" t="str">
        <f t="shared" si="68"/>
        <v>Spoil Areas</v>
      </c>
      <c r="E1135" s="11" t="s">
        <v>2</v>
      </c>
      <c r="F1135" s="12">
        <f t="shared" si="69"/>
        <v>0.70945030562392009</v>
      </c>
      <c r="G1135" s="13">
        <f t="shared" si="70"/>
        <v>9.7797943737247719E-2</v>
      </c>
      <c r="H1135" s="13">
        <f>HLOOKUP(E1135,ROCs!$B$1:$I$17,MATCH(VLOOKUP(C1135,HROC,2,0),ROCs!$A$2:$A$17,0)+1,0)</f>
        <v>0.26229721460804234</v>
      </c>
      <c r="I1135" s="24">
        <v>1.739293</v>
      </c>
      <c r="J1135" s="24">
        <f>VLOOKUP(B1135,Summary!$A$32:$C$37,3,0)*H1135*I1135/12+VLOOKUP(B1135,Summary!$A$32:$D$37,4,0)*I1135</f>
        <v>3.1855273103147113</v>
      </c>
      <c r="K1135" s="6">
        <f t="shared" si="71"/>
        <v>6.1493874142669123</v>
      </c>
      <c r="L1135" s="27">
        <f>2.721*J1135*G1135+VLOOKUP(B1135,Summary!$A$32:$B$37,2,0)*I1135</f>
        <v>1.935280481715699</v>
      </c>
    </row>
    <row r="1136" spans="1:12">
      <c r="A1136" s="5" t="s">
        <v>626</v>
      </c>
      <c r="B1136" s="5" t="s">
        <v>188</v>
      </c>
      <c r="C1136" s="11">
        <v>8320</v>
      </c>
      <c r="D1136" s="5" t="str">
        <f t="shared" si="68"/>
        <v>Electrical Power Transmission Lines</v>
      </c>
      <c r="E1136" s="11" t="s">
        <v>2</v>
      </c>
      <c r="F1136" s="12">
        <f t="shared" si="69"/>
        <v>0.70945030562392009</v>
      </c>
      <c r="G1136" s="13">
        <f t="shared" si="70"/>
        <v>0.1167055461931156</v>
      </c>
      <c r="H1136" s="13">
        <f>HLOOKUP(E1136,ROCs!$B$1:$I$17,MATCH(VLOOKUP(C1136,HROC,2,0),ROCs!$A$2:$A$17,0)+1,0)</f>
        <v>0.26229721460804234</v>
      </c>
      <c r="I1136" s="24">
        <v>10.727971</v>
      </c>
      <c r="J1136" s="24">
        <f>VLOOKUP(B1136,Summary!$A$32:$C$37,3,0)*H1136*I1136/12+VLOOKUP(B1136,Summary!$A$32:$D$37,4,0)*I1136</f>
        <v>19.648354017847613</v>
      </c>
      <c r="K1136" s="6">
        <f t="shared" si="71"/>
        <v>37.929463206038562</v>
      </c>
      <c r="L1136" s="27">
        <f>2.721*J1136*G1136+VLOOKUP(B1136,Summary!$A$32:$B$37,2,0)*I1136</f>
        <v>12.947683502809515</v>
      </c>
    </row>
    <row r="1137" spans="1:12">
      <c r="A1137" s="5" t="s">
        <v>616</v>
      </c>
      <c r="B1137" s="5" t="s">
        <v>188</v>
      </c>
      <c r="C1137" s="11">
        <v>2210</v>
      </c>
      <c r="D1137" s="5" t="str">
        <f t="shared" si="68"/>
        <v>Citrus Groves</v>
      </c>
      <c r="E1137" s="11" t="s">
        <v>3</v>
      </c>
      <c r="F1137" s="12">
        <f t="shared" si="69"/>
        <v>1.3467531225403229</v>
      </c>
      <c r="G1137" s="13">
        <f t="shared" si="70"/>
        <v>0.27383424246429361</v>
      </c>
      <c r="H1137" s="13">
        <f>HLOOKUP(E1137,ROCs!$B$1:$I$17,MATCH(VLOOKUP(C1137,HROC,2,0),ROCs!$A$2:$A$17,0)+1,0)</f>
        <v>0.31492922148662977</v>
      </c>
      <c r="I1137" s="24">
        <v>6.8009E-2</v>
      </c>
      <c r="J1137" s="24">
        <f>VLOOKUP(B1137,Summary!$A$32:$C$37,3,0)*H1137*I1137/12+VLOOKUP(B1137,Summary!$A$32:$D$37,4,0)*I1137</f>
        <v>0.14054717048430268</v>
      </c>
      <c r="K1137" s="6">
        <f t="shared" si="71"/>
        <v>0.51503724908263548</v>
      </c>
      <c r="L1137" s="27">
        <f>2.721*J1137*G1137+VLOOKUP(B1137,Summary!$A$32:$B$37,2,0)*I1137</f>
        <v>0.14724836191792426</v>
      </c>
    </row>
    <row r="1138" spans="1:12">
      <c r="A1138" s="5" t="s">
        <v>616</v>
      </c>
      <c r="B1138" s="5" t="s">
        <v>188</v>
      </c>
      <c r="C1138" s="11">
        <v>5300</v>
      </c>
      <c r="D1138" s="5" t="str">
        <f t="shared" si="68"/>
        <v>Reservoirs</v>
      </c>
      <c r="E1138" s="11" t="s">
        <v>3</v>
      </c>
      <c r="F1138" s="12">
        <f t="shared" si="69"/>
        <v>0.50503242095262102</v>
      </c>
      <c r="G1138" s="13">
        <f t="shared" si="70"/>
        <v>6.8458560616073402E-2</v>
      </c>
      <c r="H1138" s="13">
        <f>HLOOKUP(E1138,ROCs!$B$1:$I$17,MATCH(VLOOKUP(C1138,HROC,2,0),ROCs!$A$2:$A$17,0)+1,0)</f>
        <v>5.2632006878587441E-2</v>
      </c>
      <c r="I1138" s="24">
        <v>1.6181650000000001</v>
      </c>
      <c r="J1138" s="24">
        <f>VLOOKUP(B1138,Summary!$A$32:$C$37,3,0)*H1138*I1138/12+VLOOKUP(B1138,Summary!$A$32:$D$37,4,0)*I1138</f>
        <v>1.4482615728179322</v>
      </c>
      <c r="K1138" s="6">
        <f t="shared" si="71"/>
        <v>1.9901912304049563</v>
      </c>
      <c r="L1138" s="27">
        <f>2.721*J1138*G1138+VLOOKUP(B1138,Summary!$A$32:$B$37,2,0)*I1138</f>
        <v>1.2816197992350071</v>
      </c>
    </row>
    <row r="1139" spans="1:12">
      <c r="A1139" s="5" t="s">
        <v>616</v>
      </c>
      <c r="B1139" s="5" t="s">
        <v>188</v>
      </c>
      <c r="C1139" s="11">
        <v>1210</v>
      </c>
      <c r="D1139" s="5" t="str">
        <f t="shared" si="68"/>
        <v>Fixed Single Family Units</v>
      </c>
      <c r="E1139" s="11" t="s">
        <v>4</v>
      </c>
      <c r="F1139" s="12">
        <f t="shared" si="69"/>
        <v>1.2445441802046733</v>
      </c>
      <c r="G1139" s="13">
        <f t="shared" si="70"/>
        <v>0.21319951734720002</v>
      </c>
      <c r="H1139" s="13">
        <f>HLOOKUP(E1139,ROCs!$B$1:$I$17,MATCH(VLOOKUP(C1139,HROC,2,0),ROCs!$A$2:$A$17,0)+1,0)</f>
        <v>0.28818180815488864</v>
      </c>
      <c r="I1139" s="24">
        <v>0.12932099999999999</v>
      </c>
      <c r="J1139" s="24">
        <f>VLOOKUP(B1139,Summary!$A$32:$C$37,3,0)*H1139*I1139/12+VLOOKUP(B1139,Summary!$A$32:$D$37,4,0)*I1139</f>
        <v>0.25180413330746737</v>
      </c>
      <c r="K1139" s="6">
        <f t="shared" si="71"/>
        <v>0.85271070412192873</v>
      </c>
      <c r="L1139" s="27">
        <f>2.721*J1139*G1139+VLOOKUP(B1139,Summary!$A$32:$B$37,2,0)*I1139</f>
        <v>0.22694041682751565</v>
      </c>
    </row>
    <row r="1140" spans="1:12">
      <c r="A1140" s="5" t="s">
        <v>616</v>
      </c>
      <c r="B1140" s="5" t="s">
        <v>188</v>
      </c>
      <c r="C1140" s="11">
        <v>2110</v>
      </c>
      <c r="D1140" s="5" t="str">
        <f t="shared" si="68"/>
        <v>Improved Pastures</v>
      </c>
      <c r="E1140" s="11" t="s">
        <v>4</v>
      </c>
      <c r="F1140" s="12">
        <f t="shared" si="69"/>
        <v>2.0141173930848577</v>
      </c>
      <c r="G1140" s="13">
        <f t="shared" si="70"/>
        <v>0.28687396829592665</v>
      </c>
      <c r="H1140" s="13">
        <f>HLOOKUP(E1140,ROCs!$B$1:$I$17,MATCH(VLOOKUP(C1140,HROC,2,0),ROCs!$A$2:$A$17,0)+1,0)</f>
        <v>0.31492922148662977</v>
      </c>
      <c r="I1140" s="24">
        <v>2.1044E-2</v>
      </c>
      <c r="J1140" s="24">
        <f>VLOOKUP(B1140,Summary!$A$32:$C$37,3,0)*H1140*I1140/12+VLOOKUP(B1140,Summary!$A$32:$D$37,4,0)*I1140</f>
        <v>4.3489459566699494E-2</v>
      </c>
      <c r="K1140" s="6">
        <f t="shared" si="71"/>
        <v>0.23834021812421746</v>
      </c>
      <c r="L1140" s="27">
        <f>2.721*J1140*G1140+VLOOKUP(B1140,Summary!$A$32:$B$37,2,0)*I1140</f>
        <v>4.7106060383835024E-2</v>
      </c>
    </row>
    <row r="1141" spans="1:12">
      <c r="A1141" s="5" t="s">
        <v>616</v>
      </c>
      <c r="B1141" s="5" t="s">
        <v>188</v>
      </c>
      <c r="C1141" s="11">
        <v>2210</v>
      </c>
      <c r="D1141" s="5" t="str">
        <f t="shared" si="68"/>
        <v>Citrus Groves</v>
      </c>
      <c r="E1141" s="11" t="s">
        <v>4</v>
      </c>
      <c r="F1141" s="12">
        <f t="shared" si="69"/>
        <v>1.3467531225403229</v>
      </c>
      <c r="G1141" s="13">
        <f t="shared" si="70"/>
        <v>0.27383424246429361</v>
      </c>
      <c r="H1141" s="13">
        <f>HLOOKUP(E1141,ROCs!$B$1:$I$17,MATCH(VLOOKUP(C1141,HROC,2,0),ROCs!$A$2:$A$17,0)+1,0)</f>
        <v>0.31492922148662977</v>
      </c>
      <c r="I1141" s="24">
        <v>61.638506999999997</v>
      </c>
      <c r="J1141" s="24">
        <f>VLOOKUP(B1141,Summary!$A$32:$C$37,3,0)*H1141*I1141/12+VLOOKUP(B1141,Summary!$A$32:$D$37,4,0)*I1141</f>
        <v>127.38193109333889</v>
      </c>
      <c r="K1141" s="6">
        <f t="shared" si="71"/>
        <v>466.79302861151865</v>
      </c>
      <c r="L1141" s="27">
        <f>2.721*J1141*G1141+VLOOKUP(B1141,Summary!$A$32:$B$37,2,0)*I1141</f>
        <v>133.45541306027891</v>
      </c>
    </row>
    <row r="1142" spans="1:12">
      <c r="A1142" s="5" t="s">
        <v>616</v>
      </c>
      <c r="B1142" s="5" t="s">
        <v>188</v>
      </c>
      <c r="C1142" s="11">
        <v>4220</v>
      </c>
      <c r="D1142" s="5" t="str">
        <f t="shared" si="68"/>
        <v>Brazilian Pepper</v>
      </c>
      <c r="E1142" s="11" t="s">
        <v>4</v>
      </c>
      <c r="F1142" s="12">
        <f t="shared" si="69"/>
        <v>0.69141343344704065</v>
      </c>
      <c r="G1142" s="13">
        <f t="shared" si="70"/>
        <v>3.5859246036990831E-2</v>
      </c>
      <c r="H1142" s="13">
        <f>HLOOKUP(E1142,ROCs!$B$1:$I$17,MATCH(VLOOKUP(C1142,HROC,2,0),ROCs!$A$2:$A$17,0)+1,0)</f>
        <v>0.26229721460804234</v>
      </c>
      <c r="I1142" s="24">
        <v>2.034E-2</v>
      </c>
      <c r="J1142" s="24">
        <f>VLOOKUP(B1142,Summary!$A$32:$C$37,3,0)*H1142*I1142/12+VLOOKUP(B1142,Summary!$A$32:$D$37,4,0)*I1142</f>
        <v>3.7252852447403187E-2</v>
      </c>
      <c r="K1142" s="6">
        <f t="shared" si="71"/>
        <v>7.0085130639102045E-2</v>
      </c>
      <c r="L1142" s="27">
        <f>2.721*J1142*G1142+VLOOKUP(B1142,Summary!$A$32:$B$37,2,0)*I1142</f>
        <v>1.635354054642971E-2</v>
      </c>
    </row>
    <row r="1143" spans="1:12">
      <c r="A1143" s="5" t="s">
        <v>616</v>
      </c>
      <c r="B1143" s="5" t="s">
        <v>188</v>
      </c>
      <c r="C1143" s="11">
        <v>4271</v>
      </c>
      <c r="D1143" s="5" t="e">
        <f t="shared" si="68"/>
        <v>#N/A</v>
      </c>
      <c r="E1143" s="11" t="s">
        <v>4</v>
      </c>
      <c r="F1143" s="12">
        <f t="shared" si="69"/>
        <v>0.69141343344704065</v>
      </c>
      <c r="G1143" s="13">
        <f t="shared" si="70"/>
        <v>3.5859246036990831E-2</v>
      </c>
      <c r="H1143" s="13">
        <f>HLOOKUP(E1143,ROCs!$B$1:$I$17,MATCH(VLOOKUP(C1143,HROC,2,0),ROCs!$A$2:$A$17,0)+1,0)</f>
        <v>0.26229721460804234</v>
      </c>
      <c r="I1143" s="24">
        <v>9.8446610000000003</v>
      </c>
      <c r="J1143" s="24">
        <f>VLOOKUP(B1143,Summary!$A$32:$C$37,3,0)*H1143*I1143/12+VLOOKUP(B1143,Summary!$A$32:$D$37,4,0)*I1143</f>
        <v>18.030565566750475</v>
      </c>
      <c r="K1143" s="6">
        <f t="shared" si="71"/>
        <v>33.921551243002597</v>
      </c>
      <c r="L1143" s="27">
        <f>2.721*J1143*G1143+VLOOKUP(B1143,Summary!$A$32:$B$37,2,0)*I1143</f>
        <v>7.9151948293684988</v>
      </c>
    </row>
    <row r="1144" spans="1:12">
      <c r="A1144" s="5" t="s">
        <v>616</v>
      </c>
      <c r="B1144" s="5" t="s">
        <v>188</v>
      </c>
      <c r="C1144" s="11">
        <v>5120</v>
      </c>
      <c r="D1144" s="5" t="e">
        <f t="shared" si="68"/>
        <v>#N/A</v>
      </c>
      <c r="E1144" s="11" t="s">
        <v>4</v>
      </c>
      <c r="F1144" s="12">
        <f t="shared" si="69"/>
        <v>0.50503242095262102</v>
      </c>
      <c r="G1144" s="13">
        <f t="shared" si="70"/>
        <v>6.8458560616073402E-2</v>
      </c>
      <c r="H1144" s="13">
        <f>HLOOKUP(E1144,ROCs!$B$1:$I$17,MATCH(VLOOKUP(C1144,HROC,2,0),ROCs!$A$2:$A$17,0)+1,0)</f>
        <v>5.2632006878587441E-2</v>
      </c>
      <c r="I1144" s="24">
        <v>2.176444</v>
      </c>
      <c r="J1144" s="24">
        <f>VLOOKUP(B1144,Summary!$A$32:$C$37,3,0)*H1144*I1144/12+VLOOKUP(B1144,Summary!$A$32:$D$37,4,0)*I1144</f>
        <v>1.9479226225942048</v>
      </c>
      <c r="K1144" s="6">
        <f t="shared" si="71"/>
        <v>2.6768220560125107</v>
      </c>
      <c r="L1144" s="27">
        <f>2.721*J1144*G1144+VLOOKUP(B1144,Summary!$A$32:$B$37,2,0)*I1144</f>
        <v>1.7237881936182256</v>
      </c>
    </row>
    <row r="1145" spans="1:12">
      <c r="A1145" s="5" t="s">
        <v>616</v>
      </c>
      <c r="B1145" s="5" t="s">
        <v>188</v>
      </c>
      <c r="C1145" s="11">
        <v>5300</v>
      </c>
      <c r="D1145" s="5" t="str">
        <f t="shared" si="68"/>
        <v>Reservoirs</v>
      </c>
      <c r="E1145" s="11" t="s">
        <v>4</v>
      </c>
      <c r="F1145" s="12">
        <f t="shared" si="69"/>
        <v>0.50503242095262102</v>
      </c>
      <c r="G1145" s="13">
        <f t="shared" si="70"/>
        <v>6.8458560616073402E-2</v>
      </c>
      <c r="H1145" s="13">
        <f>HLOOKUP(E1145,ROCs!$B$1:$I$17,MATCH(VLOOKUP(C1145,HROC,2,0),ROCs!$A$2:$A$17,0)+1,0)</f>
        <v>5.2632006878587441E-2</v>
      </c>
      <c r="I1145" s="24">
        <v>6.7238999999999993E-2</v>
      </c>
      <c r="J1145" s="24">
        <f>VLOOKUP(B1145,Summary!$A$32:$C$37,3,0)*H1145*I1145/12+VLOOKUP(B1145,Summary!$A$32:$D$37,4,0)*I1145</f>
        <v>6.0179066964558575E-2</v>
      </c>
      <c r="K1145" s="6">
        <f t="shared" si="71"/>
        <v>8.2697665652883875E-2</v>
      </c>
      <c r="L1145" s="27">
        <f>2.721*J1145*G1145+VLOOKUP(B1145,Summary!$A$32:$B$37,2,0)*I1145</f>
        <v>5.3254664191082268E-2</v>
      </c>
    </row>
    <row r="1146" spans="1:12">
      <c r="A1146" s="5" t="s">
        <v>616</v>
      </c>
      <c r="B1146" s="5" t="s">
        <v>188</v>
      </c>
      <c r="C1146" s="11">
        <v>6170</v>
      </c>
      <c r="D1146" s="5" t="str">
        <f t="shared" si="68"/>
        <v>Mixed Wetland Hardwoods</v>
      </c>
      <c r="E1146" s="11" t="s">
        <v>4</v>
      </c>
      <c r="F1146" s="12">
        <f t="shared" si="69"/>
        <v>0.60724136328827061</v>
      </c>
      <c r="G1146" s="13">
        <f t="shared" si="70"/>
        <v>3.2599314579082571E-2</v>
      </c>
      <c r="H1146" s="13">
        <f>HLOOKUP(E1146,ROCs!$B$1:$I$17,MATCH(VLOOKUP(C1146,HROC,2,0),ROCs!$A$2:$A$17,0)+1,0)</f>
        <v>2.5884593546846281E-2</v>
      </c>
      <c r="I1146" s="24">
        <v>0.63147699999999996</v>
      </c>
      <c r="J1146" s="24">
        <f>VLOOKUP(B1146,Summary!$A$32:$C$37,3,0)*H1146*I1146/12+VLOOKUP(B1146,Summary!$A$32:$D$37,4,0)*I1146</f>
        <v>0.48972975516089179</v>
      </c>
      <c r="K1146" s="6">
        <f t="shared" si="71"/>
        <v>0.80918231069767477</v>
      </c>
      <c r="L1146" s="27">
        <f>2.721*J1146*G1146+VLOOKUP(B1146,Summary!$A$32:$B$37,2,0)*I1146</f>
        <v>0.43830497523785805</v>
      </c>
    </row>
    <row r="1147" spans="1:12">
      <c r="A1147" s="5" t="s">
        <v>616</v>
      </c>
      <c r="B1147" s="5" t="s">
        <v>188</v>
      </c>
      <c r="C1147" s="11">
        <v>6172</v>
      </c>
      <c r="D1147" s="5" t="str">
        <f t="shared" si="68"/>
        <v>Mixed Shrubs</v>
      </c>
      <c r="E1147" s="11" t="s">
        <v>4</v>
      </c>
      <c r="F1147" s="12">
        <f t="shared" si="69"/>
        <v>0.60724136328827061</v>
      </c>
      <c r="G1147" s="13">
        <f t="shared" si="70"/>
        <v>3.2599314579082571E-2</v>
      </c>
      <c r="H1147" s="13">
        <f>HLOOKUP(E1147,ROCs!$B$1:$I$17,MATCH(VLOOKUP(C1147,HROC,2,0),ROCs!$A$2:$A$17,0)+1,0)</f>
        <v>2.5884593546846281E-2</v>
      </c>
      <c r="I1147" s="24">
        <v>5.5516999999999997E-2</v>
      </c>
      <c r="J1147" s="24">
        <f>VLOOKUP(B1147,Summary!$A$32:$C$37,3,0)*H1147*I1147/12+VLOOKUP(B1147,Summary!$A$32:$D$37,4,0)*I1147</f>
        <v>4.3055133943543829E-2</v>
      </c>
      <c r="K1147" s="6">
        <f t="shared" si="71"/>
        <v>7.1140159250460119E-2</v>
      </c>
      <c r="L1147" s="27">
        <f>2.721*J1147*G1147+VLOOKUP(B1147,Summary!$A$32:$B$37,2,0)*I1147</f>
        <v>3.8534067448664264E-2</v>
      </c>
    </row>
    <row r="1148" spans="1:12">
      <c r="A1148" s="5" t="s">
        <v>616</v>
      </c>
      <c r="B1148" s="5" t="s">
        <v>188</v>
      </c>
      <c r="C1148" s="11">
        <v>7430</v>
      </c>
      <c r="D1148" s="5" t="str">
        <f t="shared" si="68"/>
        <v>Spoil Areas</v>
      </c>
      <c r="E1148" s="11" t="s">
        <v>4</v>
      </c>
      <c r="F1148" s="12">
        <f t="shared" si="69"/>
        <v>0.70945030562392009</v>
      </c>
      <c r="G1148" s="13">
        <f t="shared" si="70"/>
        <v>9.7797943737247719E-2</v>
      </c>
      <c r="H1148" s="13">
        <f>HLOOKUP(E1148,ROCs!$B$1:$I$17,MATCH(VLOOKUP(C1148,HROC,2,0),ROCs!$A$2:$A$17,0)+1,0)</f>
        <v>0.26229721460804234</v>
      </c>
      <c r="I1148" s="24">
        <v>9.8010760000000001</v>
      </c>
      <c r="J1148" s="24">
        <f>VLOOKUP(B1148,Summary!$A$32:$C$37,3,0)*H1148*I1148/12+VLOOKUP(B1148,Summary!$A$32:$D$37,4,0)*I1148</f>
        <v>17.950739334011043</v>
      </c>
      <c r="K1148" s="6">
        <f t="shared" si="71"/>
        <v>34.652363575702019</v>
      </c>
      <c r="L1148" s="27">
        <f>2.721*J1148*G1148+VLOOKUP(B1148,Summary!$A$32:$B$37,2,0)*I1148</f>
        <v>10.905483482433482</v>
      </c>
    </row>
    <row r="1149" spans="1:12">
      <c r="A1149" s="5" t="s">
        <v>616</v>
      </c>
      <c r="B1149" s="5" t="s">
        <v>188</v>
      </c>
      <c r="C1149" s="11">
        <v>1210</v>
      </c>
      <c r="D1149" s="5" t="str">
        <f t="shared" si="68"/>
        <v>Fixed Single Family Units</v>
      </c>
      <c r="E1149" s="11" t="s">
        <v>591</v>
      </c>
      <c r="F1149" s="12">
        <f t="shared" si="69"/>
        <v>1.2445441802046733</v>
      </c>
      <c r="G1149" s="13">
        <f t="shared" si="70"/>
        <v>0.21319951734720002</v>
      </c>
      <c r="H1149" s="13">
        <f>HLOOKUP(E1149,ROCs!$B$1:$I$17,MATCH(VLOOKUP(C1149,HROC,2,0),ROCs!$A$2:$A$17,0)+1,0)</f>
        <v>0.28818180815488864</v>
      </c>
      <c r="I1149" s="24">
        <v>0.42893799999999999</v>
      </c>
      <c r="J1149" s="24">
        <f>VLOOKUP(B1149,Summary!$A$32:$C$37,3,0)*H1149*I1149/12+VLOOKUP(B1149,Summary!$A$32:$D$37,4,0)*I1149</f>
        <v>0.83519584083511922</v>
      </c>
      <c r="K1149" s="6">
        <f t="shared" si="71"/>
        <v>2.8283111327986328</v>
      </c>
      <c r="L1149" s="27">
        <f>2.721*J1149*G1149+VLOOKUP(B1149,Summary!$A$32:$B$37,2,0)*I1149</f>
        <v>0.75272669182237162</v>
      </c>
    </row>
    <row r="1150" spans="1:12">
      <c r="A1150" s="5" t="s">
        <v>616</v>
      </c>
      <c r="B1150" s="5" t="s">
        <v>188</v>
      </c>
      <c r="C1150" s="11">
        <v>2110</v>
      </c>
      <c r="D1150" s="5" t="str">
        <f t="shared" si="68"/>
        <v>Improved Pastures</v>
      </c>
      <c r="E1150" s="11" t="s">
        <v>591</v>
      </c>
      <c r="F1150" s="12">
        <f t="shared" si="69"/>
        <v>2.0141173930848577</v>
      </c>
      <c r="G1150" s="13">
        <f t="shared" si="70"/>
        <v>0.28687396829592665</v>
      </c>
      <c r="H1150" s="13">
        <f>HLOOKUP(E1150,ROCs!$B$1:$I$17,MATCH(VLOOKUP(C1150,HROC,2,0),ROCs!$A$2:$A$17,0)+1,0)</f>
        <v>0.31492922148662977</v>
      </c>
      <c r="I1150" s="24">
        <v>89.627145999999996</v>
      </c>
      <c r="J1150" s="24">
        <f>VLOOKUP(B1150,Summary!$A$32:$C$37,3,0)*H1150*I1150/12+VLOOKUP(B1150,Summary!$A$32:$D$37,4,0)*I1150</f>
        <v>185.22315824204864</v>
      </c>
      <c r="K1150" s="6">
        <f t="shared" si="71"/>
        <v>1015.0994833439973</v>
      </c>
      <c r="L1150" s="27">
        <f>2.721*J1150*G1150+VLOOKUP(B1150,Summary!$A$32:$B$37,2,0)*I1150</f>
        <v>200.6263900164796</v>
      </c>
    </row>
    <row r="1151" spans="1:12">
      <c r="A1151" s="5" t="s">
        <v>616</v>
      </c>
      <c r="B1151" s="5" t="s">
        <v>188</v>
      </c>
      <c r="C1151" s="11">
        <v>2120</v>
      </c>
      <c r="D1151" s="5" t="str">
        <f t="shared" si="68"/>
        <v>Unimproved Pastures</v>
      </c>
      <c r="E1151" s="11" t="s">
        <v>591</v>
      </c>
      <c r="F1151" s="12">
        <f t="shared" si="69"/>
        <v>1.022089423356495</v>
      </c>
      <c r="G1151" s="13">
        <f t="shared" si="70"/>
        <v>0.19559588747449544</v>
      </c>
      <c r="H1151" s="13">
        <f>HLOOKUP(E1151,ROCs!$B$1:$I$17,MATCH(VLOOKUP(C1151,HROC,2,0),ROCs!$A$2:$A$17,0)+1,0)</f>
        <v>0.26229721460804234</v>
      </c>
      <c r="I1151" s="24">
        <v>79.594548000000003</v>
      </c>
      <c r="J1151" s="24">
        <f>VLOOKUP(B1151,Summary!$A$32:$C$37,3,0)*H1151*I1151/12+VLOOKUP(B1151,Summary!$A$32:$D$37,4,0)*I1151</f>
        <v>145.77797208759836</v>
      </c>
      <c r="K1151" s="6">
        <f t="shared" si="71"/>
        <v>405.42389385056106</v>
      </c>
      <c r="L1151" s="27">
        <f>2.721*J1151*G1151+VLOOKUP(B1151,Summary!$A$32:$B$37,2,0)*I1151</f>
        <v>127.35615673709182</v>
      </c>
    </row>
    <row r="1152" spans="1:12">
      <c r="A1152" s="5" t="s">
        <v>616</v>
      </c>
      <c r="B1152" s="5" t="s">
        <v>188</v>
      </c>
      <c r="C1152" s="11">
        <v>2130</v>
      </c>
      <c r="D1152" s="5" t="str">
        <f t="shared" si="68"/>
        <v>Woodland Pastures</v>
      </c>
      <c r="E1152" s="11" t="s">
        <v>591</v>
      </c>
      <c r="F1152" s="12">
        <f t="shared" si="69"/>
        <v>1.022089423356495</v>
      </c>
      <c r="G1152" s="13">
        <f t="shared" si="70"/>
        <v>0.19559588747449544</v>
      </c>
      <c r="H1152" s="13">
        <f>HLOOKUP(E1152,ROCs!$B$1:$I$17,MATCH(VLOOKUP(C1152,HROC,2,0),ROCs!$A$2:$A$17,0)+1,0)</f>
        <v>0.26229721460804234</v>
      </c>
      <c r="I1152" s="24">
        <v>72.102902</v>
      </c>
      <c r="J1152" s="24">
        <f>VLOOKUP(B1152,Summary!$A$32:$C$37,3,0)*H1152*I1152/12+VLOOKUP(B1152,Summary!$A$32:$D$37,4,0)*I1152</f>
        <v>132.05696997225036</v>
      </c>
      <c r="K1152" s="6">
        <f t="shared" si="71"/>
        <v>367.264341858759</v>
      </c>
      <c r="L1152" s="27">
        <f>2.721*J1152*G1152+VLOOKUP(B1152,Summary!$A$32:$B$37,2,0)*I1152</f>
        <v>115.36906382471287</v>
      </c>
    </row>
    <row r="1153" spans="1:12">
      <c r="A1153" s="5" t="s">
        <v>616</v>
      </c>
      <c r="B1153" s="5" t="s">
        <v>188</v>
      </c>
      <c r="C1153" s="11">
        <v>2210</v>
      </c>
      <c r="D1153" s="5" t="str">
        <f t="shared" si="68"/>
        <v>Citrus Groves</v>
      </c>
      <c r="E1153" s="11" t="s">
        <v>591</v>
      </c>
      <c r="F1153" s="12">
        <f t="shared" si="69"/>
        <v>1.3467531225403229</v>
      </c>
      <c r="G1153" s="13">
        <f t="shared" si="70"/>
        <v>0.27383424246429361</v>
      </c>
      <c r="H1153" s="13">
        <f>HLOOKUP(E1153,ROCs!$B$1:$I$17,MATCH(VLOOKUP(C1153,HROC,2,0),ROCs!$A$2:$A$17,0)+1,0)</f>
        <v>0.31492922148662977</v>
      </c>
      <c r="I1153" s="24">
        <v>154.63963699999999</v>
      </c>
      <c r="J1153" s="24">
        <f>VLOOKUP(B1153,Summary!$A$32:$C$37,3,0)*H1153*I1153/12+VLOOKUP(B1153,Summary!$A$32:$D$37,4,0)*I1153</f>
        <v>319.57775331308619</v>
      </c>
      <c r="K1153" s="6">
        <f t="shared" si="71"/>
        <v>1171.0975494363588</v>
      </c>
      <c r="L1153" s="27">
        <f>2.721*J1153*G1153+VLOOKUP(B1153,Summary!$A$32:$B$37,2,0)*I1153</f>
        <v>334.81499854184636</v>
      </c>
    </row>
    <row r="1154" spans="1:12">
      <c r="A1154" s="5" t="s">
        <v>616</v>
      </c>
      <c r="B1154" s="5" t="s">
        <v>188</v>
      </c>
      <c r="C1154" s="11">
        <v>4220</v>
      </c>
      <c r="D1154" s="5" t="str">
        <f t="shared" ref="D1154:D1217" si="72">VLOOKUP(C1154,FLUCCS,2,0)</f>
        <v>Brazilian Pepper</v>
      </c>
      <c r="E1154" s="11" t="s">
        <v>591</v>
      </c>
      <c r="F1154" s="12">
        <f t="shared" ref="F1154:F1217" si="73">VLOOKUP(VLOOKUP(C1154,HEMC,2,0),EMCN,2,0)</f>
        <v>0.69141343344704065</v>
      </c>
      <c r="G1154" s="13">
        <f t="shared" ref="G1154:G1217" si="74">VLOOKUP(VLOOKUP(C1154,HEMC,2,0),EMCP,3,0)</f>
        <v>3.5859246036990831E-2</v>
      </c>
      <c r="H1154" s="13">
        <f>HLOOKUP(E1154,ROCs!$B$1:$I$17,MATCH(VLOOKUP(C1154,HROC,2,0),ROCs!$A$2:$A$17,0)+1,0)</f>
        <v>0.26229721460804234</v>
      </c>
      <c r="I1154" s="24">
        <v>0.85580699999999998</v>
      </c>
      <c r="J1154" s="24">
        <f>VLOOKUP(B1154,Summary!$A$32:$C$37,3,0)*H1154*I1154/12+VLOOKUP(B1154,Summary!$A$32:$D$37,4,0)*I1154</f>
        <v>1.567416513984994</v>
      </c>
      <c r="K1154" s="6">
        <f t="shared" ref="K1154:K1217" si="75">2.721*J1154*F1154</f>
        <v>2.9488370401601771</v>
      </c>
      <c r="L1154" s="27">
        <f>2.721*J1154*G1154+VLOOKUP(B1154,Summary!$A$32:$B$37,2,0)*I1154</f>
        <v>0.6880764245043447</v>
      </c>
    </row>
    <row r="1155" spans="1:12">
      <c r="A1155" s="5" t="s">
        <v>616</v>
      </c>
      <c r="B1155" s="5" t="s">
        <v>188</v>
      </c>
      <c r="C1155" s="11">
        <v>4271</v>
      </c>
      <c r="D1155" s="5" t="e">
        <f t="shared" si="72"/>
        <v>#N/A</v>
      </c>
      <c r="E1155" s="11" t="s">
        <v>591</v>
      </c>
      <c r="F1155" s="12">
        <f t="shared" si="73"/>
        <v>0.69141343344704065</v>
      </c>
      <c r="G1155" s="13">
        <f t="shared" si="74"/>
        <v>3.5859246036990831E-2</v>
      </c>
      <c r="H1155" s="13">
        <f>HLOOKUP(E1155,ROCs!$B$1:$I$17,MATCH(VLOOKUP(C1155,HROC,2,0),ROCs!$A$2:$A$17,0)+1,0)</f>
        <v>0.26229721460804234</v>
      </c>
      <c r="I1155" s="24">
        <v>1.766537</v>
      </c>
      <c r="J1155" s="24">
        <f>VLOOKUP(B1155,Summary!$A$32:$C$37,3,0)*H1155*I1155/12+VLOOKUP(B1155,Summary!$A$32:$D$37,4,0)*I1155</f>
        <v>3.2354248871129934</v>
      </c>
      <c r="K1155" s="6">
        <f t="shared" si="75"/>
        <v>6.0869211614457921</v>
      </c>
      <c r="L1155" s="27">
        <f>2.721*J1155*G1155+VLOOKUP(B1155,Summary!$A$32:$B$37,2,0)*I1155</f>
        <v>1.4203114285284315</v>
      </c>
    </row>
    <row r="1156" spans="1:12">
      <c r="A1156" s="5" t="s">
        <v>616</v>
      </c>
      <c r="B1156" s="5" t="s">
        <v>188</v>
      </c>
      <c r="C1156" s="11">
        <v>6170</v>
      </c>
      <c r="D1156" s="5" t="str">
        <f t="shared" si="72"/>
        <v>Mixed Wetland Hardwoods</v>
      </c>
      <c r="E1156" s="11" t="s">
        <v>591</v>
      </c>
      <c r="F1156" s="12">
        <f t="shared" si="73"/>
        <v>0.60724136328827061</v>
      </c>
      <c r="G1156" s="13">
        <f t="shared" si="74"/>
        <v>3.2599314579082571E-2</v>
      </c>
      <c r="H1156" s="13">
        <f>HLOOKUP(E1156,ROCs!$B$1:$I$17,MATCH(VLOOKUP(C1156,HROC,2,0),ROCs!$A$2:$A$17,0)+1,0)</f>
        <v>2.5884593546846281E-2</v>
      </c>
      <c r="I1156" s="24">
        <v>2.9996339999999999</v>
      </c>
      <c r="J1156" s="24">
        <f>VLOOKUP(B1156,Summary!$A$32:$C$37,3,0)*H1156*I1156/12+VLOOKUP(B1156,Summary!$A$32:$D$37,4,0)*I1156</f>
        <v>2.3263080435111436</v>
      </c>
      <c r="K1156" s="6">
        <f t="shared" si="75"/>
        <v>3.8437675028026499</v>
      </c>
      <c r="L1156" s="27">
        <f>2.721*J1156*G1156+VLOOKUP(B1156,Summary!$A$32:$B$37,2,0)*I1156</f>
        <v>2.0820307091036363</v>
      </c>
    </row>
    <row r="1157" spans="1:12">
      <c r="A1157" s="5" t="s">
        <v>616</v>
      </c>
      <c r="B1157" s="5" t="s">
        <v>188</v>
      </c>
      <c r="C1157" s="11">
        <v>6172</v>
      </c>
      <c r="D1157" s="5" t="str">
        <f t="shared" si="72"/>
        <v>Mixed Shrubs</v>
      </c>
      <c r="E1157" s="11" t="s">
        <v>591</v>
      </c>
      <c r="F1157" s="12">
        <f t="shared" si="73"/>
        <v>0.60724136328827061</v>
      </c>
      <c r="G1157" s="13">
        <f t="shared" si="74"/>
        <v>3.2599314579082571E-2</v>
      </c>
      <c r="H1157" s="13">
        <f>HLOOKUP(E1157,ROCs!$B$1:$I$17,MATCH(VLOOKUP(C1157,HROC,2,0),ROCs!$A$2:$A$17,0)+1,0)</f>
        <v>2.5884593546846281E-2</v>
      </c>
      <c r="I1157" s="24">
        <v>0.21876300000000001</v>
      </c>
      <c r="J1157" s="24">
        <f>VLOOKUP(B1157,Summary!$A$32:$C$37,3,0)*H1157*I1157/12+VLOOKUP(B1157,Summary!$A$32:$D$37,4,0)*I1157</f>
        <v>0.16965740704453555</v>
      </c>
      <c r="K1157" s="6">
        <f t="shared" si="75"/>
        <v>0.28032556979138662</v>
      </c>
      <c r="L1157" s="27">
        <f>2.721*J1157*G1157+VLOOKUP(B1157,Summary!$A$32:$B$37,2,0)*I1157</f>
        <v>0.15184228609745018</v>
      </c>
    </row>
    <row r="1158" spans="1:12">
      <c r="A1158" s="5" t="s">
        <v>616</v>
      </c>
      <c r="B1158" s="5" t="s">
        <v>188</v>
      </c>
      <c r="C1158" s="11">
        <v>6250</v>
      </c>
      <c r="D1158" s="5" t="str">
        <f t="shared" si="72"/>
        <v>Hydric Pine Flatwoods</v>
      </c>
      <c r="E1158" s="11" t="s">
        <v>591</v>
      </c>
      <c r="F1158" s="12">
        <f t="shared" si="73"/>
        <v>0.60724136328827061</v>
      </c>
      <c r="G1158" s="13">
        <f t="shared" si="74"/>
        <v>3.2599314579082571E-2</v>
      </c>
      <c r="H1158" s="13">
        <f>HLOOKUP(E1158,ROCs!$B$1:$I$17,MATCH(VLOOKUP(C1158,HROC,2,0),ROCs!$A$2:$A$17,0)+1,0)</f>
        <v>2.5884593546846281E-2</v>
      </c>
      <c r="I1158" s="24">
        <v>30.480796000000002</v>
      </c>
      <c r="J1158" s="24">
        <f>VLOOKUP(B1158,Summary!$A$32:$C$37,3,0)*H1158*I1158/12+VLOOKUP(B1158,Summary!$A$32:$D$37,4,0)*I1158</f>
        <v>23.638790901630767</v>
      </c>
      <c r="K1158" s="6">
        <f t="shared" si="75"/>
        <v>39.058462840585555</v>
      </c>
      <c r="L1158" s="27">
        <f>2.721*J1158*G1158+VLOOKUP(B1158,Summary!$A$32:$B$37,2,0)*I1158</f>
        <v>21.156565537636688</v>
      </c>
    </row>
    <row r="1159" spans="1:12">
      <c r="A1159" s="5" t="s">
        <v>616</v>
      </c>
      <c r="B1159" s="5" t="s">
        <v>188</v>
      </c>
      <c r="C1159" s="11">
        <v>6410</v>
      </c>
      <c r="D1159" s="5" t="str">
        <f t="shared" si="72"/>
        <v>Freshwater Marshes</v>
      </c>
      <c r="E1159" s="11" t="s">
        <v>591</v>
      </c>
      <c r="F1159" s="12">
        <f t="shared" si="73"/>
        <v>0.60724136328827061</v>
      </c>
      <c r="G1159" s="13">
        <f t="shared" si="74"/>
        <v>3.2599314579082571E-2</v>
      </c>
      <c r="H1159" s="13">
        <f>HLOOKUP(E1159,ROCs!$B$1:$I$17,MATCH(VLOOKUP(C1159,HROC,2,0),ROCs!$A$2:$A$17,0)+1,0)</f>
        <v>2.5884593546846281E-2</v>
      </c>
      <c r="I1159" s="24">
        <v>31.095696</v>
      </c>
      <c r="J1159" s="24">
        <f>VLOOKUP(B1159,Summary!$A$32:$C$37,3,0)*H1159*I1159/12+VLOOKUP(B1159,Summary!$A$32:$D$37,4,0)*I1159</f>
        <v>24.115664685550737</v>
      </c>
      <c r="K1159" s="6">
        <f t="shared" si="75"/>
        <v>39.846403181798294</v>
      </c>
      <c r="L1159" s="27">
        <f>2.721*J1159*G1159+VLOOKUP(B1159,Summary!$A$32:$B$37,2,0)*I1159</f>
        <v>21.583364501452881</v>
      </c>
    </row>
    <row r="1160" spans="1:12">
      <c r="A1160" s="5" t="s">
        <v>616</v>
      </c>
      <c r="B1160" s="5" t="s">
        <v>188</v>
      </c>
      <c r="C1160" s="11">
        <v>6430</v>
      </c>
      <c r="D1160" s="5" t="str">
        <f t="shared" si="72"/>
        <v>Wet Prairies</v>
      </c>
      <c r="E1160" s="11" t="s">
        <v>591</v>
      </c>
      <c r="F1160" s="12">
        <f t="shared" si="73"/>
        <v>0.60724136328827061</v>
      </c>
      <c r="G1160" s="13">
        <f t="shared" si="74"/>
        <v>3.2599314579082571E-2</v>
      </c>
      <c r="H1160" s="13">
        <f>HLOOKUP(E1160,ROCs!$B$1:$I$17,MATCH(VLOOKUP(C1160,HROC,2,0),ROCs!$A$2:$A$17,0)+1,0)</f>
        <v>2.5884593546846281E-2</v>
      </c>
      <c r="I1160" s="24">
        <v>7.761927</v>
      </c>
      <c r="J1160" s="24">
        <f>VLOOKUP(B1160,Summary!$A$32:$C$37,3,0)*H1160*I1160/12+VLOOKUP(B1160,Summary!$A$32:$D$37,4,0)*I1160</f>
        <v>6.019612130428686</v>
      </c>
      <c r="K1160" s="6">
        <f t="shared" si="75"/>
        <v>9.9462276936874527</v>
      </c>
      <c r="L1160" s="27">
        <f>2.721*J1160*G1160+VLOOKUP(B1160,Summary!$A$32:$B$37,2,0)*I1160</f>
        <v>5.3875140686565963</v>
      </c>
    </row>
    <row r="1161" spans="1:12">
      <c r="A1161" s="5" t="s">
        <v>616</v>
      </c>
      <c r="B1161" s="5" t="s">
        <v>188</v>
      </c>
      <c r="C1161" s="11">
        <v>2110</v>
      </c>
      <c r="D1161" s="5" t="str">
        <f t="shared" si="72"/>
        <v>Improved Pastures</v>
      </c>
      <c r="E1161" s="11" t="s">
        <v>592</v>
      </c>
      <c r="F1161" s="12">
        <f t="shared" si="73"/>
        <v>2.0141173930848577</v>
      </c>
      <c r="G1161" s="13">
        <f t="shared" si="74"/>
        <v>0.28687396829592665</v>
      </c>
      <c r="H1161" s="13">
        <f>HLOOKUP(E1161,ROCs!$B$1:$I$17,MATCH(VLOOKUP(C1161,HROC,2,0),ROCs!$A$2:$A$17,0)+1,0)</f>
        <v>0.31492922148662977</v>
      </c>
      <c r="I1161" s="24">
        <v>74.531516999999994</v>
      </c>
      <c r="J1161" s="24">
        <f>VLOOKUP(B1161,Summary!$A$32:$C$37,3,0)*H1161*I1161/12+VLOOKUP(B1161,Summary!$A$32:$D$37,4,0)*I1161</f>
        <v>154.02658216195948</v>
      </c>
      <c r="K1161" s="6">
        <f t="shared" si="75"/>
        <v>844.12934893123065</v>
      </c>
      <c r="L1161" s="27">
        <f>2.721*J1161*G1161+VLOOKUP(B1161,Summary!$A$32:$B$37,2,0)*I1161</f>
        <v>166.83549421691816</v>
      </c>
    </row>
    <row r="1162" spans="1:12">
      <c r="A1162" s="5" t="s">
        <v>616</v>
      </c>
      <c r="B1162" s="5" t="s">
        <v>188</v>
      </c>
      <c r="C1162" s="11">
        <v>2120</v>
      </c>
      <c r="D1162" s="5" t="str">
        <f t="shared" si="72"/>
        <v>Unimproved Pastures</v>
      </c>
      <c r="E1162" s="11" t="s">
        <v>592</v>
      </c>
      <c r="F1162" s="12">
        <f t="shared" si="73"/>
        <v>1.022089423356495</v>
      </c>
      <c r="G1162" s="13">
        <f t="shared" si="74"/>
        <v>0.19559588747449544</v>
      </c>
      <c r="H1162" s="13">
        <f>HLOOKUP(E1162,ROCs!$B$1:$I$17,MATCH(VLOOKUP(C1162,HROC,2,0),ROCs!$A$2:$A$17,0)+1,0)</f>
        <v>0.26229721460804234</v>
      </c>
      <c r="I1162" s="24">
        <v>0.19007099999999999</v>
      </c>
      <c r="J1162" s="24">
        <f>VLOOKUP(B1162,Summary!$A$32:$C$37,3,0)*H1162*I1162/12+VLOOKUP(B1162,Summary!$A$32:$D$37,4,0)*I1162</f>
        <v>0.34811636762686188</v>
      </c>
      <c r="K1162" s="6">
        <f t="shared" si="75"/>
        <v>0.96814828231790417</v>
      </c>
      <c r="L1162" s="27">
        <f>2.721*J1162*G1162+VLOOKUP(B1162,Summary!$A$32:$B$37,2,0)*I1162</f>
        <v>0.30412525324191519</v>
      </c>
    </row>
    <row r="1163" spans="1:12">
      <c r="A1163" s="5" t="s">
        <v>616</v>
      </c>
      <c r="B1163" s="5" t="s">
        <v>188</v>
      </c>
      <c r="C1163" s="11">
        <v>2130</v>
      </c>
      <c r="D1163" s="5" t="str">
        <f t="shared" si="72"/>
        <v>Woodland Pastures</v>
      </c>
      <c r="E1163" s="11" t="s">
        <v>592</v>
      </c>
      <c r="F1163" s="12">
        <f t="shared" si="73"/>
        <v>1.022089423356495</v>
      </c>
      <c r="G1163" s="13">
        <f t="shared" si="74"/>
        <v>0.19559588747449544</v>
      </c>
      <c r="H1163" s="13">
        <f>HLOOKUP(E1163,ROCs!$B$1:$I$17,MATCH(VLOOKUP(C1163,HROC,2,0),ROCs!$A$2:$A$17,0)+1,0)</f>
        <v>0.26229721460804234</v>
      </c>
      <c r="I1163" s="24">
        <v>49.260885000000002</v>
      </c>
      <c r="J1163" s="24">
        <f>VLOOKUP(B1163,Summary!$A$32:$C$37,3,0)*H1163*I1163/12+VLOOKUP(B1163,Summary!$A$32:$D$37,4,0)*I1163</f>
        <v>90.221655866936914</v>
      </c>
      <c r="K1163" s="6">
        <f t="shared" si="75"/>
        <v>250.91592719673076</v>
      </c>
      <c r="L1163" s="27">
        <f>2.721*J1163*G1163+VLOOKUP(B1163,Summary!$A$32:$B$37,2,0)*I1163</f>
        <v>78.820436181983908</v>
      </c>
    </row>
    <row r="1164" spans="1:12">
      <c r="A1164" s="5" t="s">
        <v>616</v>
      </c>
      <c r="B1164" s="5" t="s">
        <v>188</v>
      </c>
      <c r="C1164" s="11">
        <v>2210</v>
      </c>
      <c r="D1164" s="5" t="str">
        <f t="shared" si="72"/>
        <v>Citrus Groves</v>
      </c>
      <c r="E1164" s="11" t="s">
        <v>592</v>
      </c>
      <c r="F1164" s="12">
        <f t="shared" si="73"/>
        <v>1.3467531225403229</v>
      </c>
      <c r="G1164" s="13">
        <f t="shared" si="74"/>
        <v>0.27383424246429361</v>
      </c>
      <c r="H1164" s="13">
        <f>HLOOKUP(E1164,ROCs!$B$1:$I$17,MATCH(VLOOKUP(C1164,HROC,2,0),ROCs!$A$2:$A$17,0)+1,0)</f>
        <v>0.31492922148662977</v>
      </c>
      <c r="I1164" s="24">
        <v>18.389444000000001</v>
      </c>
      <c r="J1164" s="24">
        <f>VLOOKUP(B1164,Summary!$A$32:$C$37,3,0)*H1164*I1164/12+VLOOKUP(B1164,Summary!$A$32:$D$37,4,0)*I1164</f>
        <v>38.003563072233632</v>
      </c>
      <c r="K1164" s="6">
        <f t="shared" si="75"/>
        <v>139.26463629694859</v>
      </c>
      <c r="L1164" s="27">
        <f>2.721*J1164*G1164+VLOOKUP(B1164,Summary!$A$32:$B$37,2,0)*I1164</f>
        <v>39.815546553859058</v>
      </c>
    </row>
    <row r="1165" spans="1:12">
      <c r="A1165" s="5" t="s">
        <v>616</v>
      </c>
      <c r="B1165" s="5" t="s">
        <v>188</v>
      </c>
      <c r="C1165" s="11">
        <v>6170</v>
      </c>
      <c r="D1165" s="5" t="str">
        <f t="shared" si="72"/>
        <v>Mixed Wetland Hardwoods</v>
      </c>
      <c r="E1165" s="11" t="s">
        <v>592</v>
      </c>
      <c r="F1165" s="12">
        <f t="shared" si="73"/>
        <v>0.60724136328827061</v>
      </c>
      <c r="G1165" s="13">
        <f t="shared" si="74"/>
        <v>3.2599314579082571E-2</v>
      </c>
      <c r="H1165" s="13">
        <f>HLOOKUP(E1165,ROCs!$B$1:$I$17,MATCH(VLOOKUP(C1165,HROC,2,0),ROCs!$A$2:$A$17,0)+1,0)</f>
        <v>2.5884593546846281E-2</v>
      </c>
      <c r="I1165" s="24">
        <v>7.8177300000000001</v>
      </c>
      <c r="J1165" s="24">
        <f>VLOOKUP(B1165,Summary!$A$32:$C$37,3,0)*H1165*I1165/12+VLOOKUP(B1165,Summary!$A$32:$D$37,4,0)*I1165</f>
        <v>6.0628890661321924</v>
      </c>
      <c r="K1165" s="6">
        <f t="shared" si="75"/>
        <v>10.017734336817545</v>
      </c>
      <c r="L1165" s="27">
        <f>2.721*J1165*G1165+VLOOKUP(B1165,Summary!$A$32:$B$37,2,0)*I1165</f>
        <v>5.4262466472512223</v>
      </c>
    </row>
    <row r="1166" spans="1:12">
      <c r="A1166" s="5" t="s">
        <v>616</v>
      </c>
      <c r="B1166" s="5" t="s">
        <v>188</v>
      </c>
      <c r="C1166" s="11">
        <v>6172</v>
      </c>
      <c r="D1166" s="5" t="str">
        <f t="shared" si="72"/>
        <v>Mixed Shrubs</v>
      </c>
      <c r="E1166" s="11" t="s">
        <v>592</v>
      </c>
      <c r="F1166" s="12">
        <f t="shared" si="73"/>
        <v>0.60724136328827061</v>
      </c>
      <c r="G1166" s="13">
        <f t="shared" si="74"/>
        <v>3.2599314579082571E-2</v>
      </c>
      <c r="H1166" s="13">
        <f>HLOOKUP(E1166,ROCs!$B$1:$I$17,MATCH(VLOOKUP(C1166,HROC,2,0),ROCs!$A$2:$A$17,0)+1,0)</f>
        <v>2.5884593546846281E-2</v>
      </c>
      <c r="I1166" s="24">
        <v>0.37079899999999999</v>
      </c>
      <c r="J1166" s="24">
        <f>VLOOKUP(B1166,Summary!$A$32:$C$37,3,0)*H1166*I1166/12+VLOOKUP(B1166,Summary!$A$32:$D$37,4,0)*I1166</f>
        <v>0.28756598179174142</v>
      </c>
      <c r="K1166" s="6">
        <f t="shared" si="75"/>
        <v>0.47514634994526656</v>
      </c>
      <c r="L1166" s="27">
        <f>2.721*J1166*G1166+VLOOKUP(B1166,Summary!$A$32:$B$37,2,0)*I1166</f>
        <v>0.25736970073846316</v>
      </c>
    </row>
    <row r="1167" spans="1:12">
      <c r="A1167" s="5" t="s">
        <v>616</v>
      </c>
      <c r="B1167" s="5" t="s">
        <v>188</v>
      </c>
      <c r="C1167" s="11">
        <v>6430</v>
      </c>
      <c r="D1167" s="5" t="str">
        <f t="shared" si="72"/>
        <v>Wet Prairies</v>
      </c>
      <c r="E1167" s="11" t="s">
        <v>592</v>
      </c>
      <c r="F1167" s="12">
        <f t="shared" si="73"/>
        <v>0.60724136328827061</v>
      </c>
      <c r="G1167" s="13">
        <f t="shared" si="74"/>
        <v>3.2599314579082571E-2</v>
      </c>
      <c r="H1167" s="13">
        <f>HLOOKUP(E1167,ROCs!$B$1:$I$17,MATCH(VLOOKUP(C1167,HROC,2,0),ROCs!$A$2:$A$17,0)+1,0)</f>
        <v>2.5884593546846281E-2</v>
      </c>
      <c r="I1167" s="24">
        <v>2.0858999999999999E-2</v>
      </c>
      <c r="J1167" s="24">
        <f>VLOOKUP(B1167,Summary!$A$32:$C$37,3,0)*H1167*I1167/12+VLOOKUP(B1167,Summary!$A$32:$D$37,4,0)*I1167</f>
        <v>1.617679339532721E-2</v>
      </c>
      <c r="K1167" s="6">
        <f t="shared" si="75"/>
        <v>2.6728976382105443E-2</v>
      </c>
      <c r="L1167" s="27">
        <f>2.721*J1167*G1167+VLOOKUP(B1167,Summary!$A$32:$B$37,2,0)*I1167</f>
        <v>1.4478125851751497E-2</v>
      </c>
    </row>
    <row r="1168" spans="1:12">
      <c r="A1168" s="5" t="s">
        <v>616</v>
      </c>
      <c r="B1168" s="5" t="s">
        <v>188</v>
      </c>
      <c r="C1168" s="11">
        <v>1210</v>
      </c>
      <c r="D1168" s="5" t="str">
        <f t="shared" si="72"/>
        <v>Fixed Single Family Units</v>
      </c>
      <c r="E1168" s="11" t="s">
        <v>593</v>
      </c>
      <c r="F1168" s="12">
        <f t="shared" si="73"/>
        <v>1.2445441802046733</v>
      </c>
      <c r="G1168" s="13">
        <f t="shared" si="74"/>
        <v>0.21319951734720002</v>
      </c>
      <c r="H1168" s="13">
        <f>HLOOKUP(E1168,ROCs!$B$1:$I$17,MATCH(VLOOKUP(C1168,HROC,2,0),ROCs!$A$2:$A$17,0)+1,0)</f>
        <v>0.28818180815488864</v>
      </c>
      <c r="I1168" s="24">
        <v>1.2266619999999999</v>
      </c>
      <c r="J1168" s="24">
        <f>VLOOKUP(B1168,Summary!$A$32:$C$37,3,0)*H1168*I1168/12+VLOOKUP(B1168,Summary!$A$32:$D$37,4,0)*I1168</f>
        <v>2.3884640682580907</v>
      </c>
      <c r="K1168" s="6">
        <f t="shared" si="75"/>
        <v>8.0883059807735282</v>
      </c>
      <c r="L1168" s="27">
        <f>2.721*J1168*G1168+VLOOKUP(B1168,Summary!$A$32:$B$37,2,0)*I1168</f>
        <v>2.152621659177349</v>
      </c>
    </row>
    <row r="1169" spans="1:12">
      <c r="A1169" s="5" t="s">
        <v>616</v>
      </c>
      <c r="B1169" s="5" t="s">
        <v>188</v>
      </c>
      <c r="C1169" s="11">
        <v>2110</v>
      </c>
      <c r="D1169" s="5" t="str">
        <f t="shared" si="72"/>
        <v>Improved Pastures</v>
      </c>
      <c r="E1169" s="11" t="s">
        <v>593</v>
      </c>
      <c r="F1169" s="12">
        <f t="shared" si="73"/>
        <v>2.0141173930848577</v>
      </c>
      <c r="G1169" s="13">
        <f t="shared" si="74"/>
        <v>0.28687396829592665</v>
      </c>
      <c r="H1169" s="13">
        <f>HLOOKUP(E1169,ROCs!$B$1:$I$17,MATCH(VLOOKUP(C1169,HROC,2,0),ROCs!$A$2:$A$17,0)+1,0)</f>
        <v>0.31492922148662977</v>
      </c>
      <c r="I1169" s="24">
        <v>1176.974565</v>
      </c>
      <c r="J1169" s="24">
        <f>VLOOKUP(B1169,Summary!$A$32:$C$37,3,0)*H1169*I1169/12+VLOOKUP(B1169,Summary!$A$32:$D$37,4,0)*I1169</f>
        <v>2432.3316743775531</v>
      </c>
      <c r="K1169" s="6">
        <f t="shared" si="75"/>
        <v>13330.183166164035</v>
      </c>
      <c r="L1169" s="27">
        <f>2.721*J1169*G1169+VLOOKUP(B1169,Summary!$A$32:$B$37,2,0)*I1169</f>
        <v>2634.6053473259817</v>
      </c>
    </row>
    <row r="1170" spans="1:12">
      <c r="A1170" s="5" t="s">
        <v>616</v>
      </c>
      <c r="B1170" s="5" t="s">
        <v>188</v>
      </c>
      <c r="C1170" s="11">
        <v>2120</v>
      </c>
      <c r="D1170" s="5" t="str">
        <f t="shared" si="72"/>
        <v>Unimproved Pastures</v>
      </c>
      <c r="E1170" s="11" t="s">
        <v>593</v>
      </c>
      <c r="F1170" s="12">
        <f t="shared" si="73"/>
        <v>1.022089423356495</v>
      </c>
      <c r="G1170" s="13">
        <f t="shared" si="74"/>
        <v>0.19559588747449544</v>
      </c>
      <c r="H1170" s="13">
        <f>HLOOKUP(E1170,ROCs!$B$1:$I$17,MATCH(VLOOKUP(C1170,HROC,2,0),ROCs!$A$2:$A$17,0)+1,0)</f>
        <v>0.26229721460804234</v>
      </c>
      <c r="I1170" s="24">
        <v>201.96704500000001</v>
      </c>
      <c r="J1170" s="24">
        <f>VLOOKUP(B1170,Summary!$A$32:$C$37,3,0)*H1170*I1170/12+VLOOKUP(B1170,Summary!$A$32:$D$37,4,0)*I1170</f>
        <v>369.90405735609829</v>
      </c>
      <c r="K1170" s="6">
        <f t="shared" si="75"/>
        <v>1028.7421421551571</v>
      </c>
      <c r="L1170" s="27">
        <f>2.721*J1170*G1170+VLOOKUP(B1170,Summary!$A$32:$B$37,2,0)*I1170</f>
        <v>323.15965458773979</v>
      </c>
    </row>
    <row r="1171" spans="1:12">
      <c r="A1171" s="5" t="s">
        <v>616</v>
      </c>
      <c r="B1171" s="5" t="s">
        <v>188</v>
      </c>
      <c r="C1171" s="11">
        <v>2130</v>
      </c>
      <c r="D1171" s="5" t="str">
        <f t="shared" si="72"/>
        <v>Woodland Pastures</v>
      </c>
      <c r="E1171" s="11" t="s">
        <v>593</v>
      </c>
      <c r="F1171" s="12">
        <f t="shared" si="73"/>
        <v>1.022089423356495</v>
      </c>
      <c r="G1171" s="13">
        <f t="shared" si="74"/>
        <v>0.19559588747449544</v>
      </c>
      <c r="H1171" s="13">
        <f>HLOOKUP(E1171,ROCs!$B$1:$I$17,MATCH(VLOOKUP(C1171,HROC,2,0),ROCs!$A$2:$A$17,0)+1,0)</f>
        <v>0.26229721460804234</v>
      </c>
      <c r="I1171" s="24">
        <v>178.434552</v>
      </c>
      <c r="J1171" s="24">
        <f>VLOOKUP(B1171,Summary!$A$32:$C$37,3,0)*H1171*I1171/12+VLOOKUP(B1171,Summary!$A$32:$D$37,4,0)*I1171</f>
        <v>326.80413162116474</v>
      </c>
      <c r="K1171" s="6">
        <f t="shared" si="75"/>
        <v>908.87670936105337</v>
      </c>
      <c r="L1171" s="27">
        <f>2.721*J1171*G1171+VLOOKUP(B1171,Summary!$A$32:$B$37,2,0)*I1171</f>
        <v>285.50622301196762</v>
      </c>
    </row>
    <row r="1172" spans="1:12">
      <c r="A1172" s="5" t="s">
        <v>616</v>
      </c>
      <c r="B1172" s="5" t="s">
        <v>188</v>
      </c>
      <c r="C1172" s="11">
        <v>2210</v>
      </c>
      <c r="D1172" s="5" t="str">
        <f t="shared" si="72"/>
        <v>Citrus Groves</v>
      </c>
      <c r="E1172" s="11" t="s">
        <v>593</v>
      </c>
      <c r="F1172" s="12">
        <f t="shared" si="73"/>
        <v>1.3467531225403229</v>
      </c>
      <c r="G1172" s="13">
        <f t="shared" si="74"/>
        <v>0.27383424246429361</v>
      </c>
      <c r="H1172" s="13">
        <f>HLOOKUP(E1172,ROCs!$B$1:$I$17,MATCH(VLOOKUP(C1172,HROC,2,0),ROCs!$A$2:$A$17,0)+1,0)</f>
        <v>0.31492922148662977</v>
      </c>
      <c r="I1172" s="24">
        <v>4802.7024160000001</v>
      </c>
      <c r="J1172" s="24">
        <f>VLOOKUP(B1172,Summary!$A$32:$C$37,3,0)*H1172*I1172/12+VLOOKUP(B1172,Summary!$A$32:$D$37,4,0)*I1172</f>
        <v>9925.2486471926422</v>
      </c>
      <c r="K1172" s="6">
        <f t="shared" si="75"/>
        <v>36371.224992268195</v>
      </c>
      <c r="L1172" s="27">
        <f>2.721*J1172*G1172+VLOOKUP(B1172,Summary!$A$32:$B$37,2,0)*I1172</f>
        <v>10398.477606423521</v>
      </c>
    </row>
    <row r="1173" spans="1:12">
      <c r="A1173" s="5" t="s">
        <v>616</v>
      </c>
      <c r="B1173" s="5" t="s">
        <v>188</v>
      </c>
      <c r="C1173" s="11">
        <v>4200</v>
      </c>
      <c r="D1173" s="5" t="str">
        <f t="shared" si="72"/>
        <v>Upland Hardwood Forests</v>
      </c>
      <c r="E1173" s="11" t="s">
        <v>593</v>
      </c>
      <c r="F1173" s="12">
        <f t="shared" si="73"/>
        <v>0.69141343344704065</v>
      </c>
      <c r="G1173" s="13">
        <f t="shared" si="74"/>
        <v>3.5859246036990831E-2</v>
      </c>
      <c r="H1173" s="13">
        <f>HLOOKUP(E1173,ROCs!$B$1:$I$17,MATCH(VLOOKUP(C1173,HROC,2,0),ROCs!$A$2:$A$17,0)+1,0)</f>
        <v>0.26229721460804234</v>
      </c>
      <c r="I1173" s="24">
        <v>17.621704000000001</v>
      </c>
      <c r="J1173" s="24">
        <f>VLOOKUP(B1173,Summary!$A$32:$C$37,3,0)*H1173*I1173/12+VLOOKUP(B1173,Summary!$A$32:$D$37,4,0)*I1173</f>
        <v>32.274274286323234</v>
      </c>
      <c r="K1173" s="6">
        <f t="shared" si="75"/>
        <v>60.71875255278205</v>
      </c>
      <c r="L1173" s="27">
        <f>2.721*J1173*G1173+VLOOKUP(B1173,Summary!$A$32:$B$37,2,0)*I1173</f>
        <v>14.168006433686461</v>
      </c>
    </row>
    <row r="1174" spans="1:12">
      <c r="A1174" s="5" t="s">
        <v>616</v>
      </c>
      <c r="B1174" s="5" t="s">
        <v>188</v>
      </c>
      <c r="C1174" s="11">
        <v>4220</v>
      </c>
      <c r="D1174" s="5" t="str">
        <f t="shared" si="72"/>
        <v>Brazilian Pepper</v>
      </c>
      <c r="E1174" s="11" t="s">
        <v>593</v>
      </c>
      <c r="F1174" s="12">
        <f t="shared" si="73"/>
        <v>0.69141343344704065</v>
      </c>
      <c r="G1174" s="13">
        <f t="shared" si="74"/>
        <v>3.5859246036990831E-2</v>
      </c>
      <c r="H1174" s="13">
        <f>HLOOKUP(E1174,ROCs!$B$1:$I$17,MATCH(VLOOKUP(C1174,HROC,2,0),ROCs!$A$2:$A$17,0)+1,0)</f>
        <v>0.26229721460804234</v>
      </c>
      <c r="I1174" s="24">
        <v>13.840023</v>
      </c>
      <c r="J1174" s="24">
        <f>VLOOKUP(B1174,Summary!$A$32:$C$37,3,0)*H1174*I1174/12+VLOOKUP(B1174,Summary!$A$32:$D$37,4,0)*I1174</f>
        <v>25.348099050524404</v>
      </c>
      <c r="K1174" s="6">
        <f t="shared" si="75"/>
        <v>47.688290068986078</v>
      </c>
      <c r="L1174" s="27">
        <f>2.721*J1174*G1174+VLOOKUP(B1174,Summary!$A$32:$B$37,2,0)*I1174</f>
        <v>11.127501341888877</v>
      </c>
    </row>
    <row r="1175" spans="1:12">
      <c r="A1175" s="5" t="s">
        <v>616</v>
      </c>
      <c r="B1175" s="5" t="s">
        <v>188</v>
      </c>
      <c r="C1175" s="11">
        <v>4270</v>
      </c>
      <c r="D1175" s="5" t="str">
        <f t="shared" si="72"/>
        <v>Live Oak</v>
      </c>
      <c r="E1175" s="11" t="s">
        <v>593</v>
      </c>
      <c r="F1175" s="12">
        <f t="shared" si="73"/>
        <v>0.69141343344704065</v>
      </c>
      <c r="G1175" s="13">
        <f t="shared" si="74"/>
        <v>3.5859246036990831E-2</v>
      </c>
      <c r="H1175" s="13">
        <f>HLOOKUP(E1175,ROCs!$B$1:$I$17,MATCH(VLOOKUP(C1175,HROC,2,0),ROCs!$A$2:$A$17,0)+1,0)</f>
        <v>0.26229721460804234</v>
      </c>
      <c r="I1175" s="24">
        <v>6.1265460000000003</v>
      </c>
      <c r="J1175" s="24">
        <f>VLOOKUP(B1175,Summary!$A$32:$C$37,3,0)*H1175*I1175/12+VLOOKUP(B1175,Summary!$A$32:$D$37,4,0)*I1175</f>
        <v>11.220811905124298</v>
      </c>
      <c r="K1175" s="6">
        <f t="shared" si="75"/>
        <v>21.110116852333732</v>
      </c>
      <c r="L1175" s="27">
        <f>2.721*J1175*G1175+VLOOKUP(B1175,Summary!$A$32:$B$37,2,0)*I1175</f>
        <v>4.9257973658095748</v>
      </c>
    </row>
    <row r="1176" spans="1:12">
      <c r="A1176" s="5" t="s">
        <v>616</v>
      </c>
      <c r="B1176" s="5" t="s">
        <v>188</v>
      </c>
      <c r="C1176" s="11">
        <v>4271</v>
      </c>
      <c r="D1176" s="5" t="e">
        <f t="shared" si="72"/>
        <v>#N/A</v>
      </c>
      <c r="E1176" s="11" t="s">
        <v>593</v>
      </c>
      <c r="F1176" s="12">
        <f t="shared" si="73"/>
        <v>0.69141343344704065</v>
      </c>
      <c r="G1176" s="13">
        <f t="shared" si="74"/>
        <v>3.5859246036990831E-2</v>
      </c>
      <c r="H1176" s="13">
        <f>HLOOKUP(E1176,ROCs!$B$1:$I$17,MATCH(VLOOKUP(C1176,HROC,2,0),ROCs!$A$2:$A$17,0)+1,0)</f>
        <v>0.26229721460804234</v>
      </c>
      <c r="I1176" s="24">
        <v>28.614383</v>
      </c>
      <c r="J1176" s="24">
        <f>VLOOKUP(B1176,Summary!$A$32:$C$37,3,0)*H1176*I1176/12+VLOOKUP(B1176,Summary!$A$32:$D$37,4,0)*I1176</f>
        <v>52.407442860004039</v>
      </c>
      <c r="K1176" s="6">
        <f t="shared" si="75"/>
        <v>98.596006426366785</v>
      </c>
      <c r="L1176" s="27">
        <f>2.721*J1176*G1176+VLOOKUP(B1176,Summary!$A$32:$B$37,2,0)*I1176</f>
        <v>23.006217925347542</v>
      </c>
    </row>
    <row r="1177" spans="1:12">
      <c r="A1177" s="5" t="s">
        <v>616</v>
      </c>
      <c r="B1177" s="5" t="s">
        <v>188</v>
      </c>
      <c r="C1177" s="11">
        <v>5120</v>
      </c>
      <c r="D1177" s="5" t="e">
        <f t="shared" si="72"/>
        <v>#N/A</v>
      </c>
      <c r="E1177" s="11" t="s">
        <v>593</v>
      </c>
      <c r="F1177" s="12">
        <f t="shared" si="73"/>
        <v>0.50503242095262102</v>
      </c>
      <c r="G1177" s="13">
        <f t="shared" si="74"/>
        <v>6.8458560616073402E-2</v>
      </c>
      <c r="H1177" s="13">
        <f>HLOOKUP(E1177,ROCs!$B$1:$I$17,MATCH(VLOOKUP(C1177,HROC,2,0),ROCs!$A$2:$A$17,0)+1,0)</f>
        <v>5.2632006878587441E-2</v>
      </c>
      <c r="I1177" s="24">
        <v>10.864784999999999</v>
      </c>
      <c r="J1177" s="24">
        <f>VLOOKUP(B1177,Summary!$A$32:$C$37,3,0)*H1177*I1177/12+VLOOKUP(B1177,Summary!$A$32:$D$37,4,0)*I1177</f>
        <v>9.7240087459737889</v>
      </c>
      <c r="K1177" s="6">
        <f t="shared" si="75"/>
        <v>13.362666864772944</v>
      </c>
      <c r="L1177" s="27">
        <f>2.721*J1177*G1177+VLOOKUP(B1177,Summary!$A$32:$B$37,2,0)*I1177</f>
        <v>8.6051320912462668</v>
      </c>
    </row>
    <row r="1178" spans="1:12">
      <c r="A1178" s="5" t="s">
        <v>616</v>
      </c>
      <c r="B1178" s="5" t="s">
        <v>188</v>
      </c>
      <c r="C1178" s="11">
        <v>5300</v>
      </c>
      <c r="D1178" s="5" t="str">
        <f t="shared" si="72"/>
        <v>Reservoirs</v>
      </c>
      <c r="E1178" s="11" t="s">
        <v>593</v>
      </c>
      <c r="F1178" s="12">
        <f t="shared" si="73"/>
        <v>0.50503242095262102</v>
      </c>
      <c r="G1178" s="13">
        <f t="shared" si="74"/>
        <v>6.8458560616073402E-2</v>
      </c>
      <c r="H1178" s="13">
        <f>HLOOKUP(E1178,ROCs!$B$1:$I$17,MATCH(VLOOKUP(C1178,HROC,2,0),ROCs!$A$2:$A$17,0)+1,0)</f>
        <v>5.2632006878587441E-2</v>
      </c>
      <c r="I1178" s="24">
        <v>17.567077999999999</v>
      </c>
      <c r="J1178" s="24">
        <f>VLOOKUP(B1178,Summary!$A$32:$C$37,3,0)*H1178*I1178/12+VLOOKUP(B1178,Summary!$A$32:$D$37,4,0)*I1178</f>
        <v>15.722577125382944</v>
      </c>
      <c r="K1178" s="6">
        <f t="shared" si="75"/>
        <v>21.60585884593959</v>
      </c>
      <c r="L1178" s="27">
        <f>2.721*J1178*G1178+VLOOKUP(B1178,Summary!$A$32:$B$37,2,0)*I1178</f>
        <v>13.913485324120661</v>
      </c>
    </row>
    <row r="1179" spans="1:12">
      <c r="A1179" s="5" t="s">
        <v>616</v>
      </c>
      <c r="B1179" s="5" t="s">
        <v>188</v>
      </c>
      <c r="C1179" s="11">
        <v>6170</v>
      </c>
      <c r="D1179" s="5" t="str">
        <f t="shared" si="72"/>
        <v>Mixed Wetland Hardwoods</v>
      </c>
      <c r="E1179" s="11" t="s">
        <v>593</v>
      </c>
      <c r="F1179" s="12">
        <f t="shared" si="73"/>
        <v>0.60724136328827061</v>
      </c>
      <c r="G1179" s="13">
        <f t="shared" si="74"/>
        <v>3.2599314579082571E-2</v>
      </c>
      <c r="H1179" s="13">
        <f>HLOOKUP(E1179,ROCs!$B$1:$I$17,MATCH(VLOOKUP(C1179,HROC,2,0),ROCs!$A$2:$A$17,0)+1,0)</f>
        <v>2.5884593546846281E-2</v>
      </c>
      <c r="I1179" s="24">
        <v>16.804478</v>
      </c>
      <c r="J1179" s="24">
        <f>VLOOKUP(B1179,Summary!$A$32:$C$37,3,0)*H1179*I1179/12+VLOOKUP(B1179,Summary!$A$32:$D$37,4,0)*I1179</f>
        <v>13.032387397397834</v>
      </c>
      <c r="K1179" s="6">
        <f t="shared" si="75"/>
        <v>21.533462561753222</v>
      </c>
      <c r="L1179" s="27">
        <f>2.721*J1179*G1179+VLOOKUP(B1179,Summary!$A$32:$B$37,2,0)*I1179</f>
        <v>11.663902744953704</v>
      </c>
    </row>
    <row r="1180" spans="1:12">
      <c r="A1180" s="5" t="s">
        <v>616</v>
      </c>
      <c r="B1180" s="5" t="s">
        <v>188</v>
      </c>
      <c r="C1180" s="11">
        <v>6172</v>
      </c>
      <c r="D1180" s="5" t="str">
        <f t="shared" si="72"/>
        <v>Mixed Shrubs</v>
      </c>
      <c r="E1180" s="11" t="s">
        <v>593</v>
      </c>
      <c r="F1180" s="12">
        <f t="shared" si="73"/>
        <v>0.60724136328827061</v>
      </c>
      <c r="G1180" s="13">
        <f t="shared" si="74"/>
        <v>3.2599314579082571E-2</v>
      </c>
      <c r="H1180" s="13">
        <f>HLOOKUP(E1180,ROCs!$B$1:$I$17,MATCH(VLOOKUP(C1180,HROC,2,0),ROCs!$A$2:$A$17,0)+1,0)</f>
        <v>2.5884593546846281E-2</v>
      </c>
      <c r="I1180" s="24">
        <v>88.703372000000002</v>
      </c>
      <c r="J1180" s="24">
        <f>VLOOKUP(B1180,Summary!$A$32:$C$37,3,0)*H1180*I1180/12+VLOOKUP(B1180,Summary!$A$32:$D$37,4,0)*I1180</f>
        <v>68.792181902912546</v>
      </c>
      <c r="K1180" s="6">
        <f t="shared" si="75"/>
        <v>113.66558009497643</v>
      </c>
      <c r="L1180" s="27">
        <f>2.721*J1180*G1180+VLOOKUP(B1180,Summary!$A$32:$B$37,2,0)*I1180</f>
        <v>61.568559532610863</v>
      </c>
    </row>
    <row r="1181" spans="1:12">
      <c r="A1181" s="5" t="s">
        <v>616</v>
      </c>
      <c r="B1181" s="5" t="s">
        <v>188</v>
      </c>
      <c r="C1181" s="11">
        <v>6210</v>
      </c>
      <c r="D1181" s="5" t="str">
        <f t="shared" si="72"/>
        <v>Cypress</v>
      </c>
      <c r="E1181" s="11" t="s">
        <v>593</v>
      </c>
      <c r="F1181" s="12">
        <f t="shared" si="73"/>
        <v>0.60724136328827061</v>
      </c>
      <c r="G1181" s="13">
        <f t="shared" si="74"/>
        <v>3.2599314579082571E-2</v>
      </c>
      <c r="H1181" s="13">
        <f>HLOOKUP(E1181,ROCs!$B$1:$I$17,MATCH(VLOOKUP(C1181,HROC,2,0),ROCs!$A$2:$A$17,0)+1,0)</f>
        <v>2.5884593546846281E-2</v>
      </c>
      <c r="I1181" s="24">
        <v>15.978915000000001</v>
      </c>
      <c r="J1181" s="24">
        <f>VLOOKUP(B1181,Summary!$A$32:$C$37,3,0)*H1181*I1181/12+VLOOKUP(B1181,Summary!$A$32:$D$37,4,0)*I1181</f>
        <v>12.392138004530175</v>
      </c>
      <c r="K1181" s="6">
        <f t="shared" si="75"/>
        <v>20.475576089298162</v>
      </c>
      <c r="L1181" s="27">
        <f>2.721*J1181*G1181+VLOOKUP(B1181,Summary!$A$32:$B$37,2,0)*I1181</f>
        <v>11.090883663859236</v>
      </c>
    </row>
    <row r="1182" spans="1:12">
      <c r="A1182" s="5" t="s">
        <v>616</v>
      </c>
      <c r="B1182" s="5" t="s">
        <v>188</v>
      </c>
      <c r="C1182" s="11">
        <v>6250</v>
      </c>
      <c r="D1182" s="5" t="str">
        <f t="shared" si="72"/>
        <v>Hydric Pine Flatwoods</v>
      </c>
      <c r="E1182" s="11" t="s">
        <v>593</v>
      </c>
      <c r="F1182" s="12">
        <f t="shared" si="73"/>
        <v>0.60724136328827061</v>
      </c>
      <c r="G1182" s="13">
        <f t="shared" si="74"/>
        <v>3.2599314579082571E-2</v>
      </c>
      <c r="H1182" s="13">
        <f>HLOOKUP(E1182,ROCs!$B$1:$I$17,MATCH(VLOOKUP(C1182,HROC,2,0),ROCs!$A$2:$A$17,0)+1,0)</f>
        <v>2.5884593546846281E-2</v>
      </c>
      <c r="I1182" s="24">
        <v>0.87196300000000004</v>
      </c>
      <c r="J1182" s="24">
        <f>VLOOKUP(B1182,Summary!$A$32:$C$37,3,0)*H1182*I1182/12+VLOOKUP(B1182,Summary!$A$32:$D$37,4,0)*I1182</f>
        <v>0.6762340140644183</v>
      </c>
      <c r="K1182" s="6">
        <f t="shared" si="75"/>
        <v>1.1173439969830676</v>
      </c>
      <c r="L1182" s="27">
        <f>2.721*J1182*G1182+VLOOKUP(B1182,Summary!$A$32:$B$37,2,0)*I1182</f>
        <v>0.60522508519443852</v>
      </c>
    </row>
    <row r="1183" spans="1:12">
      <c r="A1183" s="5" t="s">
        <v>616</v>
      </c>
      <c r="B1183" s="5" t="s">
        <v>188</v>
      </c>
      <c r="C1183" s="11">
        <v>6300</v>
      </c>
      <c r="D1183" s="5" t="str">
        <f t="shared" si="72"/>
        <v>Wetland Forested Mixed</v>
      </c>
      <c r="E1183" s="11" t="s">
        <v>593</v>
      </c>
      <c r="F1183" s="12">
        <f t="shared" si="73"/>
        <v>0.60724136328827061</v>
      </c>
      <c r="G1183" s="13">
        <f t="shared" si="74"/>
        <v>3.2599314579082571E-2</v>
      </c>
      <c r="H1183" s="13">
        <f>HLOOKUP(E1183,ROCs!$B$1:$I$17,MATCH(VLOOKUP(C1183,HROC,2,0),ROCs!$A$2:$A$17,0)+1,0)</f>
        <v>2.5884593546846281E-2</v>
      </c>
      <c r="I1183" s="24">
        <v>0.44545800000000002</v>
      </c>
      <c r="J1183" s="24">
        <f>VLOOKUP(B1183,Summary!$A$32:$C$37,3,0)*H1183*I1183/12+VLOOKUP(B1183,Summary!$A$32:$D$37,4,0)*I1183</f>
        <v>0.34546632304020658</v>
      </c>
      <c r="K1183" s="6">
        <f t="shared" si="75"/>
        <v>0.57081530088786259</v>
      </c>
      <c r="L1183" s="27">
        <f>2.721*J1183*G1183+VLOOKUP(B1183,Summary!$A$32:$B$37,2,0)*I1183</f>
        <v>0.30919013306819687</v>
      </c>
    </row>
    <row r="1184" spans="1:12">
      <c r="A1184" s="5" t="s">
        <v>616</v>
      </c>
      <c r="B1184" s="5" t="s">
        <v>188</v>
      </c>
      <c r="C1184" s="11">
        <v>6410</v>
      </c>
      <c r="D1184" s="5" t="str">
        <f t="shared" si="72"/>
        <v>Freshwater Marshes</v>
      </c>
      <c r="E1184" s="11" t="s">
        <v>593</v>
      </c>
      <c r="F1184" s="12">
        <f t="shared" si="73"/>
        <v>0.60724136328827061</v>
      </c>
      <c r="G1184" s="13">
        <f t="shared" si="74"/>
        <v>3.2599314579082571E-2</v>
      </c>
      <c r="H1184" s="13">
        <f>HLOOKUP(E1184,ROCs!$B$1:$I$17,MATCH(VLOOKUP(C1184,HROC,2,0),ROCs!$A$2:$A$17,0)+1,0)</f>
        <v>2.5884593546846281E-2</v>
      </c>
      <c r="I1184" s="24">
        <v>151.858937</v>
      </c>
      <c r="J1184" s="24">
        <f>VLOOKUP(B1184,Summary!$A$32:$C$37,3,0)*H1184*I1184/12+VLOOKUP(B1184,Summary!$A$32:$D$37,4,0)*I1184</f>
        <v>117.77125696740069</v>
      </c>
      <c r="K1184" s="6">
        <f t="shared" si="75"/>
        <v>194.59388947143381</v>
      </c>
      <c r="L1184" s="27">
        <f>2.721*J1184*G1184+VLOOKUP(B1184,Summary!$A$32:$B$37,2,0)*I1184</f>
        <v>105.40451611291058</v>
      </c>
    </row>
    <row r="1185" spans="1:12">
      <c r="A1185" s="5" t="s">
        <v>616</v>
      </c>
      <c r="B1185" s="5" t="s">
        <v>188</v>
      </c>
      <c r="C1185" s="11">
        <v>6430</v>
      </c>
      <c r="D1185" s="5" t="str">
        <f t="shared" si="72"/>
        <v>Wet Prairies</v>
      </c>
      <c r="E1185" s="11" t="s">
        <v>593</v>
      </c>
      <c r="F1185" s="12">
        <f t="shared" si="73"/>
        <v>0.60724136328827061</v>
      </c>
      <c r="G1185" s="13">
        <f t="shared" si="74"/>
        <v>3.2599314579082571E-2</v>
      </c>
      <c r="H1185" s="13">
        <f>HLOOKUP(E1185,ROCs!$B$1:$I$17,MATCH(VLOOKUP(C1185,HROC,2,0),ROCs!$A$2:$A$17,0)+1,0)</f>
        <v>2.5884593546846281E-2</v>
      </c>
      <c r="I1185" s="24">
        <v>102.10545399999999</v>
      </c>
      <c r="J1185" s="24">
        <f>VLOOKUP(B1185,Summary!$A$32:$C$37,3,0)*H1185*I1185/12+VLOOKUP(B1185,Summary!$A$32:$D$37,4,0)*I1185</f>
        <v>79.185906989505071</v>
      </c>
      <c r="K1185" s="6">
        <f t="shared" si="75"/>
        <v>130.83917102690222</v>
      </c>
      <c r="L1185" s="27">
        <f>2.721*J1185*G1185+VLOOKUP(B1185,Summary!$A$32:$B$37,2,0)*I1185</f>
        <v>70.870876511924024</v>
      </c>
    </row>
    <row r="1186" spans="1:12">
      <c r="A1186" s="5" t="s">
        <v>616</v>
      </c>
      <c r="B1186" s="5" t="s">
        <v>188</v>
      </c>
      <c r="C1186" s="11">
        <v>7400</v>
      </c>
      <c r="D1186" s="5" t="str">
        <f t="shared" si="72"/>
        <v>Disturbed Land</v>
      </c>
      <c r="E1186" s="11" t="s">
        <v>593</v>
      </c>
      <c r="F1186" s="12">
        <f t="shared" si="73"/>
        <v>0.70945030562392009</v>
      </c>
      <c r="G1186" s="13">
        <f t="shared" si="74"/>
        <v>9.7797943737247719E-2</v>
      </c>
      <c r="H1186" s="13">
        <f>HLOOKUP(E1186,ROCs!$B$1:$I$17,MATCH(VLOOKUP(C1186,HROC,2,0),ROCs!$A$2:$A$17,0)+1,0)</f>
        <v>0.26229721460804234</v>
      </c>
      <c r="I1186" s="24">
        <v>2.8826049999999999</v>
      </c>
      <c r="J1186" s="24">
        <f>VLOOKUP(B1186,Summary!$A$32:$C$37,3,0)*H1186*I1186/12+VLOOKUP(B1186,Summary!$A$32:$D$37,4,0)*I1186</f>
        <v>5.2795112452874458</v>
      </c>
      <c r="K1186" s="6">
        <f t="shared" si="75"/>
        <v>10.19164390778487</v>
      </c>
      <c r="L1186" s="27">
        <f>2.721*J1186*G1186+VLOOKUP(B1186,Summary!$A$32:$B$37,2,0)*I1186</f>
        <v>3.207423472063696</v>
      </c>
    </row>
    <row r="1187" spans="1:12">
      <c r="A1187" s="5" t="s">
        <v>616</v>
      </c>
      <c r="B1187" s="5" t="s">
        <v>188</v>
      </c>
      <c r="C1187" s="11">
        <v>7430</v>
      </c>
      <c r="D1187" s="5" t="str">
        <f t="shared" si="72"/>
        <v>Spoil Areas</v>
      </c>
      <c r="E1187" s="11" t="s">
        <v>593</v>
      </c>
      <c r="F1187" s="12">
        <f t="shared" si="73"/>
        <v>0.70945030562392009</v>
      </c>
      <c r="G1187" s="13">
        <f t="shared" si="74"/>
        <v>9.7797943737247719E-2</v>
      </c>
      <c r="H1187" s="13">
        <f>HLOOKUP(E1187,ROCs!$B$1:$I$17,MATCH(VLOOKUP(C1187,HROC,2,0),ROCs!$A$2:$A$17,0)+1,0)</f>
        <v>0.26229721460804234</v>
      </c>
      <c r="I1187" s="24">
        <v>2.4488629999999998</v>
      </c>
      <c r="J1187" s="24">
        <f>VLOOKUP(B1187,Summary!$A$32:$C$37,3,0)*H1187*I1187/12+VLOOKUP(B1187,Summary!$A$32:$D$37,4,0)*I1187</f>
        <v>4.4851097346561009</v>
      </c>
      <c r="K1187" s="6">
        <f t="shared" si="75"/>
        <v>8.6581198863353723</v>
      </c>
      <c r="L1187" s="27">
        <f>2.721*J1187*G1187+VLOOKUP(B1187,Summary!$A$32:$B$37,2,0)*I1187</f>
        <v>2.7248064393381402</v>
      </c>
    </row>
    <row r="1188" spans="1:12">
      <c r="A1188" s="5" t="s">
        <v>616</v>
      </c>
      <c r="B1188" s="5" t="s">
        <v>188</v>
      </c>
      <c r="C1188" s="11">
        <v>2110</v>
      </c>
      <c r="D1188" s="5" t="str">
        <f t="shared" si="72"/>
        <v>Improved Pastures</v>
      </c>
      <c r="E1188" s="11" t="s">
        <v>2</v>
      </c>
      <c r="F1188" s="12">
        <f t="shared" si="73"/>
        <v>2.0141173930848577</v>
      </c>
      <c r="G1188" s="13">
        <f t="shared" si="74"/>
        <v>0.28687396829592665</v>
      </c>
      <c r="H1188" s="13">
        <f>HLOOKUP(E1188,ROCs!$B$1:$I$17,MATCH(VLOOKUP(C1188,HROC,2,0),ROCs!$A$2:$A$17,0)+1,0)</f>
        <v>0.31492922148662977</v>
      </c>
      <c r="I1188" s="24">
        <v>14.936817</v>
      </c>
      <c r="J1188" s="24">
        <f>VLOOKUP(B1188,Summary!$A$32:$C$37,3,0)*H1188*I1188/12+VLOOKUP(B1188,Summary!$A$32:$D$37,4,0)*I1188</f>
        <v>30.868375735444289</v>
      </c>
      <c r="K1188" s="6">
        <f t="shared" si="75"/>
        <v>169.17146083736549</v>
      </c>
      <c r="L1188" s="27">
        <f>2.721*J1188*G1188+VLOOKUP(B1188,Summary!$A$32:$B$37,2,0)*I1188</f>
        <v>33.435402183249067</v>
      </c>
    </row>
    <row r="1189" spans="1:12">
      <c r="A1189" s="5" t="s">
        <v>616</v>
      </c>
      <c r="B1189" s="5" t="s">
        <v>188</v>
      </c>
      <c r="C1189" s="11">
        <v>2120</v>
      </c>
      <c r="D1189" s="5" t="str">
        <f t="shared" si="72"/>
        <v>Unimproved Pastures</v>
      </c>
      <c r="E1189" s="11" t="s">
        <v>2</v>
      </c>
      <c r="F1189" s="12">
        <f t="shared" si="73"/>
        <v>1.022089423356495</v>
      </c>
      <c r="G1189" s="13">
        <f t="shared" si="74"/>
        <v>0.19559588747449544</v>
      </c>
      <c r="H1189" s="13">
        <f>HLOOKUP(E1189,ROCs!$B$1:$I$17,MATCH(VLOOKUP(C1189,HROC,2,0),ROCs!$A$2:$A$17,0)+1,0)</f>
        <v>0.26229721460804234</v>
      </c>
      <c r="I1189" s="24">
        <v>56.340975999999998</v>
      </c>
      <c r="J1189" s="24">
        <f>VLOOKUP(B1189,Summary!$A$32:$C$37,3,0)*H1189*I1189/12+VLOOKUP(B1189,Summary!$A$32:$D$37,4,0)*I1189</f>
        <v>103.18889211753608</v>
      </c>
      <c r="K1189" s="6">
        <f t="shared" si="75"/>
        <v>286.97917693132706</v>
      </c>
      <c r="L1189" s="27">
        <f>2.721*J1189*G1189+VLOOKUP(B1189,Summary!$A$32:$B$37,2,0)*I1189</f>
        <v>90.149015861949835</v>
      </c>
    </row>
    <row r="1190" spans="1:12">
      <c r="A1190" s="5" t="s">
        <v>616</v>
      </c>
      <c r="B1190" s="5" t="s">
        <v>188</v>
      </c>
      <c r="C1190" s="11">
        <v>2130</v>
      </c>
      <c r="D1190" s="5" t="str">
        <f t="shared" si="72"/>
        <v>Woodland Pastures</v>
      </c>
      <c r="E1190" s="11" t="s">
        <v>2</v>
      </c>
      <c r="F1190" s="12">
        <f t="shared" si="73"/>
        <v>1.022089423356495</v>
      </c>
      <c r="G1190" s="13">
        <f t="shared" si="74"/>
        <v>0.19559588747449544</v>
      </c>
      <c r="H1190" s="13">
        <f>HLOOKUP(E1190,ROCs!$B$1:$I$17,MATCH(VLOOKUP(C1190,HROC,2,0),ROCs!$A$2:$A$17,0)+1,0)</f>
        <v>0.26229721460804234</v>
      </c>
      <c r="I1190" s="24">
        <v>260.07631400000002</v>
      </c>
      <c r="J1190" s="24">
        <f>VLOOKUP(B1190,Summary!$A$32:$C$37,3,0)*H1190*I1190/12+VLOOKUP(B1190,Summary!$A$32:$D$37,4,0)*I1190</f>
        <v>476.33159048704522</v>
      </c>
      <c r="K1190" s="6">
        <f t="shared" si="75"/>
        <v>1324.7283208415379</v>
      </c>
      <c r="L1190" s="27">
        <f>2.721*J1190*G1190+VLOOKUP(B1190,Summary!$A$32:$B$37,2,0)*I1190</f>
        <v>416.13804766363029</v>
      </c>
    </row>
    <row r="1191" spans="1:12">
      <c r="A1191" s="5" t="s">
        <v>616</v>
      </c>
      <c r="B1191" s="5" t="s">
        <v>188</v>
      </c>
      <c r="C1191" s="11">
        <v>2210</v>
      </c>
      <c r="D1191" s="5" t="str">
        <f t="shared" si="72"/>
        <v>Citrus Groves</v>
      </c>
      <c r="E1191" s="11" t="s">
        <v>2</v>
      </c>
      <c r="F1191" s="12">
        <f t="shared" si="73"/>
        <v>1.3467531225403229</v>
      </c>
      <c r="G1191" s="13">
        <f t="shared" si="74"/>
        <v>0.27383424246429361</v>
      </c>
      <c r="H1191" s="13">
        <f>HLOOKUP(E1191,ROCs!$B$1:$I$17,MATCH(VLOOKUP(C1191,HROC,2,0),ROCs!$A$2:$A$17,0)+1,0)</f>
        <v>0.31492922148662977</v>
      </c>
      <c r="I1191" s="24">
        <v>53.717368999999998</v>
      </c>
      <c r="J1191" s="24">
        <f>VLOOKUP(B1191,Summary!$A$32:$C$37,3,0)*H1191*I1191/12+VLOOKUP(B1191,Summary!$A$32:$D$37,4,0)*I1191</f>
        <v>111.01213396478695</v>
      </c>
      <c r="K1191" s="6">
        <f t="shared" si="75"/>
        <v>406.80565745293774</v>
      </c>
      <c r="L1191" s="27">
        <f>2.721*J1191*G1191+VLOOKUP(B1191,Summary!$A$32:$B$37,2,0)*I1191</f>
        <v>116.30511537870996</v>
      </c>
    </row>
    <row r="1192" spans="1:12">
      <c r="A1192" s="5" t="s">
        <v>616</v>
      </c>
      <c r="B1192" s="5" t="s">
        <v>188</v>
      </c>
      <c r="C1192" s="11">
        <v>6210</v>
      </c>
      <c r="D1192" s="5" t="str">
        <f t="shared" si="72"/>
        <v>Cypress</v>
      </c>
      <c r="E1192" s="11" t="s">
        <v>2</v>
      </c>
      <c r="F1192" s="12">
        <f t="shared" si="73"/>
        <v>0.60724136328827061</v>
      </c>
      <c r="G1192" s="13">
        <f t="shared" si="74"/>
        <v>3.2599314579082571E-2</v>
      </c>
      <c r="H1192" s="13">
        <f>HLOOKUP(E1192,ROCs!$B$1:$I$17,MATCH(VLOOKUP(C1192,HROC,2,0),ROCs!$A$2:$A$17,0)+1,0)</f>
        <v>2.5884593546846281E-2</v>
      </c>
      <c r="I1192" s="24">
        <v>1.0673999999999999E-2</v>
      </c>
      <c r="J1192" s="24">
        <f>VLOOKUP(B1192,Summary!$A$32:$C$37,3,0)*H1192*I1192/12+VLOOKUP(B1192,Summary!$A$32:$D$37,4,0)*I1192</f>
        <v>8.2780139365129027E-3</v>
      </c>
      <c r="K1192" s="6">
        <f t="shared" si="75"/>
        <v>1.3677793465774652E-2</v>
      </c>
      <c r="L1192" s="27">
        <f>2.721*J1192*G1192+VLOOKUP(B1192,Summary!$A$32:$B$37,2,0)*I1192</f>
        <v>7.4087691328249428E-3</v>
      </c>
    </row>
    <row r="1193" spans="1:12">
      <c r="A1193" s="5" t="s">
        <v>616</v>
      </c>
      <c r="B1193" s="5" t="s">
        <v>188</v>
      </c>
      <c r="C1193" s="11">
        <v>6250</v>
      </c>
      <c r="D1193" s="5" t="str">
        <f t="shared" si="72"/>
        <v>Hydric Pine Flatwoods</v>
      </c>
      <c r="E1193" s="11" t="s">
        <v>2</v>
      </c>
      <c r="F1193" s="12">
        <f t="shared" si="73"/>
        <v>0.60724136328827061</v>
      </c>
      <c r="G1193" s="13">
        <f t="shared" si="74"/>
        <v>3.2599314579082571E-2</v>
      </c>
      <c r="H1193" s="13">
        <f>HLOOKUP(E1193,ROCs!$B$1:$I$17,MATCH(VLOOKUP(C1193,HROC,2,0),ROCs!$A$2:$A$17,0)+1,0)</f>
        <v>2.5884593546846281E-2</v>
      </c>
      <c r="I1193" s="24">
        <v>7.7852119999999996</v>
      </c>
      <c r="J1193" s="24">
        <f>VLOOKUP(B1193,Summary!$A$32:$C$37,3,0)*H1193*I1193/12+VLOOKUP(B1193,Summary!$A$32:$D$37,4,0)*I1193</f>
        <v>6.0376703611305498</v>
      </c>
      <c r="K1193" s="6">
        <f t="shared" si="75"/>
        <v>9.9760653759856108</v>
      </c>
      <c r="L1193" s="27">
        <f>2.721*J1193*G1193+VLOOKUP(B1193,Summary!$A$32:$B$37,2,0)*I1193</f>
        <v>5.4036760687744367</v>
      </c>
    </row>
    <row r="1194" spans="1:12">
      <c r="A1194" s="5" t="s">
        <v>616</v>
      </c>
      <c r="B1194" s="5" t="s">
        <v>188</v>
      </c>
      <c r="C1194" s="11">
        <v>6410</v>
      </c>
      <c r="D1194" s="5" t="str">
        <f t="shared" si="72"/>
        <v>Freshwater Marshes</v>
      </c>
      <c r="E1194" s="11" t="s">
        <v>2</v>
      </c>
      <c r="F1194" s="12">
        <f t="shared" si="73"/>
        <v>0.60724136328827061</v>
      </c>
      <c r="G1194" s="13">
        <f t="shared" si="74"/>
        <v>3.2599314579082571E-2</v>
      </c>
      <c r="H1194" s="13">
        <f>HLOOKUP(E1194,ROCs!$B$1:$I$17,MATCH(VLOOKUP(C1194,HROC,2,0),ROCs!$A$2:$A$17,0)+1,0)</f>
        <v>2.5884593546846281E-2</v>
      </c>
      <c r="I1194" s="24">
        <v>1.7767040000000001</v>
      </c>
      <c r="J1194" s="24">
        <f>VLOOKUP(B1194,Summary!$A$32:$C$37,3,0)*H1194*I1194/12+VLOOKUP(B1194,Summary!$A$32:$D$37,4,0)*I1194</f>
        <v>1.3778883710940812</v>
      </c>
      <c r="K1194" s="6">
        <f t="shared" si="75"/>
        <v>2.2766901219613729</v>
      </c>
      <c r="L1194" s="27">
        <f>2.721*J1194*G1194+VLOOKUP(B1194,Summary!$A$32:$B$37,2,0)*I1194</f>
        <v>1.2332012135438082</v>
      </c>
    </row>
    <row r="1195" spans="1:12">
      <c r="A1195" s="5" t="s">
        <v>616</v>
      </c>
      <c r="B1195" s="5" t="s">
        <v>188</v>
      </c>
      <c r="C1195" s="11">
        <v>6430</v>
      </c>
      <c r="D1195" s="5" t="str">
        <f t="shared" si="72"/>
        <v>Wet Prairies</v>
      </c>
      <c r="E1195" s="11" t="s">
        <v>2</v>
      </c>
      <c r="F1195" s="12">
        <f t="shared" si="73"/>
        <v>0.60724136328827061</v>
      </c>
      <c r="G1195" s="13">
        <f t="shared" si="74"/>
        <v>3.2599314579082571E-2</v>
      </c>
      <c r="H1195" s="13">
        <f>HLOOKUP(E1195,ROCs!$B$1:$I$17,MATCH(VLOOKUP(C1195,HROC,2,0),ROCs!$A$2:$A$17,0)+1,0)</f>
        <v>2.5884593546846281E-2</v>
      </c>
      <c r="I1195" s="24">
        <v>0.150116</v>
      </c>
      <c r="J1195" s="24">
        <f>VLOOKUP(B1195,Summary!$A$32:$C$37,3,0)*H1195*I1195/12+VLOOKUP(B1195,Summary!$A$32:$D$37,4,0)*I1195</f>
        <v>0.11641955593906418</v>
      </c>
      <c r="K1195" s="6">
        <f t="shared" si="75"/>
        <v>0.19236046879410043</v>
      </c>
      <c r="L1195" s="27">
        <f>2.721*J1195*G1195+VLOOKUP(B1195,Summary!$A$32:$B$37,2,0)*I1195</f>
        <v>0.10419475240239359</v>
      </c>
    </row>
    <row r="1196" spans="1:12">
      <c r="A1196" s="5" t="s">
        <v>621</v>
      </c>
      <c r="B1196" s="5" t="s">
        <v>188</v>
      </c>
      <c r="C1196" s="11">
        <v>1760</v>
      </c>
      <c r="D1196" s="5" t="str">
        <f t="shared" si="72"/>
        <v>Correctional</v>
      </c>
      <c r="E1196" s="11" t="s">
        <v>3</v>
      </c>
      <c r="F1196" s="12">
        <f t="shared" si="73"/>
        <v>0.70945030562392009</v>
      </c>
      <c r="G1196" s="13">
        <f t="shared" si="74"/>
        <v>0.1167055461931156</v>
      </c>
      <c r="H1196" s="13">
        <f>HLOOKUP(E1196,ROCs!$B$1:$I$17,MATCH(VLOOKUP(C1196,HROC,2,0),ROCs!$A$2:$A$17,0)+1,0)</f>
        <v>0.34081381503347608</v>
      </c>
      <c r="I1196" s="24">
        <v>6.2843999999999997E-2</v>
      </c>
      <c r="J1196" s="24">
        <f>VLOOKUP(B1196,Summary!$A$32:$C$37,3,0)*H1196*I1196/12+VLOOKUP(B1196,Summary!$A$32:$D$37,4,0)*I1196</f>
        <v>0.13713908710879458</v>
      </c>
      <c r="K1196" s="6">
        <f t="shared" si="75"/>
        <v>0.26473525232077194</v>
      </c>
      <c r="L1196" s="27">
        <f>2.721*J1196*G1196+VLOOKUP(B1196,Summary!$A$32:$B$37,2,0)*I1196</f>
        <v>8.2845867375645921E-2</v>
      </c>
    </row>
    <row r="1197" spans="1:12">
      <c r="A1197" s="5" t="s">
        <v>621</v>
      </c>
      <c r="B1197" s="5" t="s">
        <v>188</v>
      </c>
      <c r="C1197" s="11">
        <v>3100</v>
      </c>
      <c r="D1197" s="5" t="str">
        <f t="shared" si="72"/>
        <v>Herbaceous (Dry Prairie)</v>
      </c>
      <c r="E1197" s="11" t="s">
        <v>3</v>
      </c>
      <c r="F1197" s="12">
        <f t="shared" si="73"/>
        <v>0.69141343344704065</v>
      </c>
      <c r="G1197" s="13">
        <f t="shared" si="74"/>
        <v>3.5859246036990831E-2</v>
      </c>
      <c r="H1197" s="13">
        <f>HLOOKUP(E1197,ROCs!$B$1:$I$17,MATCH(VLOOKUP(C1197,HROC,2,0),ROCs!$A$2:$A$17,0)+1,0)</f>
        <v>0.26229721460804234</v>
      </c>
      <c r="I1197" s="24">
        <v>0.344275</v>
      </c>
      <c r="J1197" s="24">
        <f>VLOOKUP(B1197,Summary!$A$32:$C$37,3,0)*H1197*I1197/12+VLOOKUP(B1197,Summary!$A$32:$D$37,4,0)*I1197</f>
        <v>0.63054207356586689</v>
      </c>
      <c r="K1197" s="6">
        <f t="shared" si="75"/>
        <v>1.1862614725062368</v>
      </c>
      <c r="L1197" s="27">
        <f>2.721*J1197*G1197+VLOOKUP(B1197,Summary!$A$32:$B$37,2,0)*I1197</f>
        <v>0.2768001559302895</v>
      </c>
    </row>
    <row r="1198" spans="1:12">
      <c r="A1198" s="5" t="s">
        <v>621</v>
      </c>
      <c r="B1198" s="5" t="s">
        <v>188</v>
      </c>
      <c r="C1198" s="11">
        <v>5300</v>
      </c>
      <c r="D1198" s="5" t="str">
        <f t="shared" si="72"/>
        <v>Reservoirs</v>
      </c>
      <c r="E1198" s="11" t="s">
        <v>3</v>
      </c>
      <c r="F1198" s="12">
        <f t="shared" si="73"/>
        <v>0.50503242095262102</v>
      </c>
      <c r="G1198" s="13">
        <f t="shared" si="74"/>
        <v>6.8458560616073402E-2</v>
      </c>
      <c r="H1198" s="13">
        <f>HLOOKUP(E1198,ROCs!$B$1:$I$17,MATCH(VLOOKUP(C1198,HROC,2,0),ROCs!$A$2:$A$17,0)+1,0)</f>
        <v>5.2632006878587441E-2</v>
      </c>
      <c r="I1198" s="24">
        <v>7.6420190000000003</v>
      </c>
      <c r="J1198" s="24">
        <f>VLOOKUP(B1198,Summary!$A$32:$C$37,3,0)*H1198*I1198/12+VLOOKUP(B1198,Summary!$A$32:$D$37,4,0)*I1198</f>
        <v>6.8396254130107375</v>
      </c>
      <c r="K1198" s="6">
        <f t="shared" si="75"/>
        <v>9.3989668521986633</v>
      </c>
      <c r="L1198" s="27">
        <f>2.721*J1198*G1198+VLOOKUP(B1198,Summary!$A$32:$B$37,2,0)*I1198</f>
        <v>6.0526354583927535</v>
      </c>
    </row>
    <row r="1199" spans="1:12">
      <c r="A1199" s="5" t="s">
        <v>621</v>
      </c>
      <c r="B1199" s="5" t="s">
        <v>188</v>
      </c>
      <c r="C1199" s="11">
        <v>6215</v>
      </c>
      <c r="D1199" s="5" t="e">
        <f t="shared" si="72"/>
        <v>#N/A</v>
      </c>
      <c r="E1199" s="11" t="s">
        <v>3</v>
      </c>
      <c r="F1199" s="12">
        <f t="shared" si="73"/>
        <v>0.60724136328827061</v>
      </c>
      <c r="G1199" s="13">
        <f t="shared" si="74"/>
        <v>3.2599314579082571E-2</v>
      </c>
      <c r="H1199" s="13">
        <f>HLOOKUP(E1199,ROCs!$B$1:$I$17,MATCH(VLOOKUP(C1199,HROC,2,0),ROCs!$A$2:$A$17,0)+1,0)</f>
        <v>2.5884593546846281E-2</v>
      </c>
      <c r="I1199" s="24">
        <v>1.3387180000000001</v>
      </c>
      <c r="J1199" s="24">
        <f>VLOOKUP(B1199,Summary!$A$32:$C$37,3,0)*H1199*I1199/12+VLOOKUP(B1199,Summary!$A$32:$D$37,4,0)*I1199</f>
        <v>1.0382168129155596</v>
      </c>
      <c r="K1199" s="6">
        <f t="shared" si="75"/>
        <v>1.7154495327819859</v>
      </c>
      <c r="L1199" s="27">
        <f>2.721*J1199*G1199+VLOOKUP(B1199,Summary!$A$32:$B$37,2,0)*I1199</f>
        <v>0.92919735768757195</v>
      </c>
    </row>
    <row r="1200" spans="1:12">
      <c r="A1200" s="5" t="s">
        <v>621</v>
      </c>
      <c r="B1200" s="5" t="s">
        <v>188</v>
      </c>
      <c r="C1200" s="11">
        <v>5300</v>
      </c>
      <c r="D1200" s="5" t="str">
        <f t="shared" si="72"/>
        <v>Reservoirs</v>
      </c>
      <c r="E1200" s="11" t="s">
        <v>4</v>
      </c>
      <c r="F1200" s="12">
        <f t="shared" si="73"/>
        <v>0.50503242095262102</v>
      </c>
      <c r="G1200" s="13">
        <f t="shared" si="74"/>
        <v>6.8458560616073402E-2</v>
      </c>
      <c r="H1200" s="13">
        <f>HLOOKUP(E1200,ROCs!$B$1:$I$17,MATCH(VLOOKUP(C1200,HROC,2,0),ROCs!$A$2:$A$17,0)+1,0)</f>
        <v>5.2632006878587441E-2</v>
      </c>
      <c r="I1200" s="24">
        <v>1.584865</v>
      </c>
      <c r="J1200" s="24">
        <f>VLOOKUP(B1200,Summary!$A$32:$C$37,3,0)*H1200*I1200/12+VLOOKUP(B1200,Summary!$A$32:$D$37,4,0)*I1200</f>
        <v>1.4184579926052607</v>
      </c>
      <c r="K1200" s="6">
        <f t="shared" si="75"/>
        <v>1.9492353526221062</v>
      </c>
      <c r="L1200" s="27">
        <f>2.721*J1200*G1200+VLOOKUP(B1200,Summary!$A$32:$B$37,2,0)*I1200</f>
        <v>1.2552455176787223</v>
      </c>
    </row>
    <row r="1201" spans="1:12">
      <c r="A1201" s="5" t="s">
        <v>621</v>
      </c>
      <c r="B1201" s="5" t="s">
        <v>188</v>
      </c>
      <c r="C1201" s="11">
        <v>6110</v>
      </c>
      <c r="D1201" s="5" t="str">
        <f t="shared" si="72"/>
        <v>Bay Swamps</v>
      </c>
      <c r="E1201" s="11" t="s">
        <v>4</v>
      </c>
      <c r="F1201" s="12">
        <f t="shared" si="73"/>
        <v>0.60724136328827061</v>
      </c>
      <c r="G1201" s="13">
        <f t="shared" si="74"/>
        <v>3.2599314579082571E-2</v>
      </c>
      <c r="H1201" s="13">
        <f>HLOOKUP(E1201,ROCs!$B$1:$I$17,MATCH(VLOOKUP(C1201,HROC,2,0),ROCs!$A$2:$A$17,0)+1,0)</f>
        <v>2.5884593546846281E-2</v>
      </c>
      <c r="I1201" s="24">
        <v>0.40677400000000002</v>
      </c>
      <c r="J1201" s="24">
        <f>VLOOKUP(B1201,Summary!$A$32:$C$37,3,0)*H1201*I1201/12+VLOOKUP(B1201,Summary!$A$32:$D$37,4,0)*I1201</f>
        <v>0.31546569617866782</v>
      </c>
      <c r="K1201" s="6">
        <f t="shared" si="75"/>
        <v>0.52124515263697013</v>
      </c>
      <c r="L1201" s="27">
        <f>2.721*J1201*G1201+VLOOKUP(B1201,Summary!$A$32:$B$37,2,0)*I1201</f>
        <v>0.28233976533967903</v>
      </c>
    </row>
    <row r="1202" spans="1:12">
      <c r="A1202" s="5" t="s">
        <v>621</v>
      </c>
      <c r="B1202" s="5" t="s">
        <v>188</v>
      </c>
      <c r="C1202" s="11">
        <v>6170</v>
      </c>
      <c r="D1202" s="5" t="str">
        <f t="shared" si="72"/>
        <v>Mixed Wetland Hardwoods</v>
      </c>
      <c r="E1202" s="11" t="s">
        <v>4</v>
      </c>
      <c r="F1202" s="12">
        <f t="shared" si="73"/>
        <v>0.60724136328827061</v>
      </c>
      <c r="G1202" s="13">
        <f t="shared" si="74"/>
        <v>3.2599314579082571E-2</v>
      </c>
      <c r="H1202" s="13">
        <f>HLOOKUP(E1202,ROCs!$B$1:$I$17,MATCH(VLOOKUP(C1202,HROC,2,0),ROCs!$A$2:$A$17,0)+1,0)</f>
        <v>2.5884593546846281E-2</v>
      </c>
      <c r="I1202" s="24">
        <v>3.3878999999999999E-2</v>
      </c>
      <c r="J1202" s="24">
        <f>VLOOKUP(B1202,Summary!$A$32:$C$37,3,0)*H1202*I1202/12+VLOOKUP(B1202,Summary!$A$32:$D$37,4,0)*I1202</f>
        <v>2.6274202188038283E-2</v>
      </c>
      <c r="K1202" s="6">
        <f t="shared" si="75"/>
        <v>4.3412962790610778E-2</v>
      </c>
      <c r="L1202" s="27">
        <f>2.721*J1202*G1202+VLOOKUP(B1202,Summary!$A$32:$B$37,2,0)*I1202</f>
        <v>2.3515241657389569E-2</v>
      </c>
    </row>
    <row r="1203" spans="1:12">
      <c r="A1203" s="5" t="s">
        <v>621</v>
      </c>
      <c r="B1203" s="5" t="s">
        <v>188</v>
      </c>
      <c r="C1203" s="11">
        <v>6410</v>
      </c>
      <c r="D1203" s="5" t="str">
        <f t="shared" si="72"/>
        <v>Freshwater Marshes</v>
      </c>
      <c r="E1203" s="11" t="s">
        <v>4</v>
      </c>
      <c r="F1203" s="12">
        <f t="shared" si="73"/>
        <v>0.60724136328827061</v>
      </c>
      <c r="G1203" s="13">
        <f t="shared" si="74"/>
        <v>3.2599314579082571E-2</v>
      </c>
      <c r="H1203" s="13">
        <f>HLOOKUP(E1203,ROCs!$B$1:$I$17,MATCH(VLOOKUP(C1203,HROC,2,0),ROCs!$A$2:$A$17,0)+1,0)</f>
        <v>2.5884593546846281E-2</v>
      </c>
      <c r="I1203" s="24">
        <v>2.668018</v>
      </c>
      <c r="J1203" s="24">
        <f>VLOOKUP(B1203,Summary!$A$32:$C$37,3,0)*H1203*I1203/12+VLOOKUP(B1203,Summary!$A$32:$D$37,4,0)*I1203</f>
        <v>2.069129678364932</v>
      </c>
      <c r="K1203" s="6">
        <f t="shared" si="75"/>
        <v>3.4188307257793853</v>
      </c>
      <c r="L1203" s="27">
        <f>2.721*J1203*G1203+VLOOKUP(B1203,Summary!$A$32:$B$37,2,0)*I1203</f>
        <v>1.8518577294567491</v>
      </c>
    </row>
    <row r="1204" spans="1:12">
      <c r="A1204" s="5" t="s">
        <v>621</v>
      </c>
      <c r="B1204" s="5" t="s">
        <v>188</v>
      </c>
      <c r="C1204" s="11">
        <v>1630</v>
      </c>
      <c r="D1204" s="5" t="str">
        <f t="shared" si="72"/>
        <v>Rock Quarries</v>
      </c>
      <c r="E1204" s="11" t="s">
        <v>591</v>
      </c>
      <c r="F1204" s="12">
        <f t="shared" si="73"/>
        <v>0.70945030562392009</v>
      </c>
      <c r="G1204" s="13">
        <f t="shared" si="74"/>
        <v>9.7797943737247719E-2</v>
      </c>
      <c r="H1204" s="13">
        <f>HLOOKUP(E1204,ROCs!$B$1:$I$17,MATCH(VLOOKUP(C1204,HROC,2,0),ROCs!$A$2:$A$17,0)+1,0)</f>
        <v>0.28818180815488864</v>
      </c>
      <c r="I1204" s="24">
        <v>54.470492999999998</v>
      </c>
      <c r="J1204" s="24">
        <f>VLOOKUP(B1204,Summary!$A$32:$C$37,3,0)*H1204*I1204/12+VLOOKUP(B1204,Summary!$A$32:$D$37,4,0)*I1204</f>
        <v>106.06085075660926</v>
      </c>
      <c r="K1204" s="6">
        <f t="shared" si="75"/>
        <v>204.74138101948961</v>
      </c>
      <c r="L1204" s="27">
        <f>2.721*J1204*G1204+VLOOKUP(B1204,Summary!$A$32:$B$37,2,0)*I1204</f>
        <v>62.284237714044309</v>
      </c>
    </row>
    <row r="1205" spans="1:12">
      <c r="A1205" s="5" t="s">
        <v>621</v>
      </c>
      <c r="B1205" s="5" t="s">
        <v>188</v>
      </c>
      <c r="C1205" s="11">
        <v>1760</v>
      </c>
      <c r="D1205" s="5" t="str">
        <f t="shared" si="72"/>
        <v>Correctional</v>
      </c>
      <c r="E1205" s="11" t="s">
        <v>591</v>
      </c>
      <c r="F1205" s="12">
        <f t="shared" si="73"/>
        <v>0.70945030562392009</v>
      </c>
      <c r="G1205" s="13">
        <f t="shared" si="74"/>
        <v>0.1167055461931156</v>
      </c>
      <c r="H1205" s="13">
        <f>HLOOKUP(E1205,ROCs!$B$1:$I$17,MATCH(VLOOKUP(C1205,HROC,2,0),ROCs!$A$2:$A$17,0)+1,0)</f>
        <v>0.34081381503347608</v>
      </c>
      <c r="I1205" s="24">
        <v>2.7614510000000001</v>
      </c>
      <c r="J1205" s="24">
        <f>VLOOKUP(B1205,Summary!$A$32:$C$37,3,0)*H1205*I1205/12+VLOOKUP(B1205,Summary!$A$32:$D$37,4,0)*I1205</f>
        <v>6.0260783724089473</v>
      </c>
      <c r="K1205" s="6">
        <f t="shared" si="75"/>
        <v>11.632827752155304</v>
      </c>
      <c r="L1205" s="27">
        <f>2.721*J1205*G1205+VLOOKUP(B1205,Summary!$A$32:$B$37,2,0)*I1205</f>
        <v>3.6403603098202657</v>
      </c>
    </row>
    <row r="1206" spans="1:12">
      <c r="A1206" s="5" t="s">
        <v>621</v>
      </c>
      <c r="B1206" s="5" t="s">
        <v>188</v>
      </c>
      <c r="C1206" s="11">
        <v>3100</v>
      </c>
      <c r="D1206" s="5" t="str">
        <f t="shared" si="72"/>
        <v>Herbaceous (Dry Prairie)</v>
      </c>
      <c r="E1206" s="11" t="s">
        <v>591</v>
      </c>
      <c r="F1206" s="12">
        <f t="shared" si="73"/>
        <v>0.69141343344704065</v>
      </c>
      <c r="G1206" s="13">
        <f t="shared" si="74"/>
        <v>3.5859246036990831E-2</v>
      </c>
      <c r="H1206" s="13">
        <f>HLOOKUP(E1206,ROCs!$B$1:$I$17,MATCH(VLOOKUP(C1206,HROC,2,0),ROCs!$A$2:$A$17,0)+1,0)</f>
        <v>0.26229721460804234</v>
      </c>
      <c r="I1206" s="24">
        <v>40.905231000000001</v>
      </c>
      <c r="J1206" s="24">
        <f>VLOOKUP(B1206,Summary!$A$32:$C$37,3,0)*H1206*I1206/12+VLOOKUP(B1206,Summary!$A$32:$D$37,4,0)*I1206</f>
        <v>74.918217048669746</v>
      </c>
      <c r="K1206" s="6">
        <f t="shared" si="75"/>
        <v>140.94633522407307</v>
      </c>
      <c r="L1206" s="27">
        <f>2.721*J1206*G1206+VLOOKUP(B1206,Summary!$A$32:$B$37,2,0)*I1206</f>
        <v>32.888168816104894</v>
      </c>
    </row>
    <row r="1207" spans="1:12">
      <c r="A1207" s="5" t="s">
        <v>621</v>
      </c>
      <c r="B1207" s="5" t="s">
        <v>188</v>
      </c>
      <c r="C1207" s="11">
        <v>4110</v>
      </c>
      <c r="D1207" s="5" t="str">
        <f t="shared" si="72"/>
        <v>Pine Flatwoods</v>
      </c>
      <c r="E1207" s="11" t="s">
        <v>591</v>
      </c>
      <c r="F1207" s="12">
        <f t="shared" si="73"/>
        <v>0.69141343344704065</v>
      </c>
      <c r="G1207" s="13">
        <f t="shared" si="74"/>
        <v>3.5859246036990831E-2</v>
      </c>
      <c r="H1207" s="13">
        <f>HLOOKUP(E1207,ROCs!$B$1:$I$17,MATCH(VLOOKUP(C1207,HROC,2,0),ROCs!$A$2:$A$17,0)+1,0)</f>
        <v>0.26229721460804234</v>
      </c>
      <c r="I1207" s="24">
        <v>17.287345999999999</v>
      </c>
      <c r="J1207" s="24">
        <f>VLOOKUP(B1207,Summary!$A$32:$C$37,3,0)*H1207*I1207/12+VLOOKUP(B1207,Summary!$A$32:$D$37,4,0)*I1207</f>
        <v>31.661895267709227</v>
      </c>
      <c r="K1207" s="6">
        <f t="shared" si="75"/>
        <v>59.566661888562344</v>
      </c>
      <c r="L1207" s="27">
        <f>2.721*J1207*G1207+VLOOKUP(B1207,Summary!$A$32:$B$37,2,0)*I1207</f>
        <v>13.89917963378365</v>
      </c>
    </row>
    <row r="1208" spans="1:12">
      <c r="A1208" s="5" t="s">
        <v>621</v>
      </c>
      <c r="B1208" s="5" t="s">
        <v>188</v>
      </c>
      <c r="C1208" s="11">
        <v>4271</v>
      </c>
      <c r="D1208" s="5" t="e">
        <f t="shared" si="72"/>
        <v>#N/A</v>
      </c>
      <c r="E1208" s="11" t="s">
        <v>591</v>
      </c>
      <c r="F1208" s="12">
        <f t="shared" si="73"/>
        <v>0.69141343344704065</v>
      </c>
      <c r="G1208" s="13">
        <f t="shared" si="74"/>
        <v>3.5859246036990831E-2</v>
      </c>
      <c r="H1208" s="13">
        <f>HLOOKUP(E1208,ROCs!$B$1:$I$17,MATCH(VLOOKUP(C1208,HROC,2,0),ROCs!$A$2:$A$17,0)+1,0)</f>
        <v>0.26229721460804234</v>
      </c>
      <c r="I1208" s="24">
        <v>0.84846200000000005</v>
      </c>
      <c r="J1208" s="24">
        <f>VLOOKUP(B1208,Summary!$A$32:$C$37,3,0)*H1208*I1208/12+VLOOKUP(B1208,Summary!$A$32:$D$37,4,0)*I1208</f>
        <v>1.5539640950456541</v>
      </c>
      <c r="K1208" s="6">
        <f t="shared" si="75"/>
        <v>2.9235285207627237</v>
      </c>
      <c r="L1208" s="27">
        <f>2.721*J1208*G1208+VLOOKUP(B1208,Summary!$A$32:$B$37,2,0)*I1208</f>
        <v>0.68217097930702286</v>
      </c>
    </row>
    <row r="1209" spans="1:12">
      <c r="A1209" s="5" t="s">
        <v>621</v>
      </c>
      <c r="B1209" s="5" t="s">
        <v>188</v>
      </c>
      <c r="C1209" s="11">
        <v>5250</v>
      </c>
      <c r="D1209" s="5" t="str">
        <f t="shared" si="72"/>
        <v>Marshy Lakes</v>
      </c>
      <c r="E1209" s="11" t="s">
        <v>591</v>
      </c>
      <c r="F1209" s="12">
        <f t="shared" si="73"/>
        <v>0.50503242095262102</v>
      </c>
      <c r="G1209" s="13">
        <f t="shared" si="74"/>
        <v>6.8458560616073402E-2</v>
      </c>
      <c r="H1209" s="13">
        <f>HLOOKUP(E1209,ROCs!$B$1:$I$17,MATCH(VLOOKUP(C1209,HROC,2,0),ROCs!$A$2:$A$17,0)+1,0)</f>
        <v>5.2632006878587441E-2</v>
      </c>
      <c r="I1209" s="24">
        <v>28.547256999999998</v>
      </c>
      <c r="J1209" s="24">
        <f>VLOOKUP(B1209,Summary!$A$32:$C$37,3,0)*H1209*I1209/12+VLOOKUP(B1209,Summary!$A$32:$D$37,4,0)*I1209</f>
        <v>25.549863779316521</v>
      </c>
      <c r="K1209" s="6">
        <f t="shared" si="75"/>
        <v>35.110449511339382</v>
      </c>
      <c r="L1209" s="27">
        <f>2.721*J1209*G1209+VLOOKUP(B1209,Summary!$A$32:$B$37,2,0)*I1209</f>
        <v>22.610011825153894</v>
      </c>
    </row>
    <row r="1210" spans="1:12">
      <c r="A1210" s="5" t="s">
        <v>621</v>
      </c>
      <c r="B1210" s="5" t="s">
        <v>188</v>
      </c>
      <c r="C1210" s="11">
        <v>5300</v>
      </c>
      <c r="D1210" s="5" t="str">
        <f t="shared" si="72"/>
        <v>Reservoirs</v>
      </c>
      <c r="E1210" s="11" t="s">
        <v>591</v>
      </c>
      <c r="F1210" s="12">
        <f t="shared" si="73"/>
        <v>0.50503242095262102</v>
      </c>
      <c r="G1210" s="13">
        <f t="shared" si="74"/>
        <v>6.8458560616073402E-2</v>
      </c>
      <c r="H1210" s="13">
        <f>HLOOKUP(E1210,ROCs!$B$1:$I$17,MATCH(VLOOKUP(C1210,HROC,2,0),ROCs!$A$2:$A$17,0)+1,0)</f>
        <v>5.2632006878587441E-2</v>
      </c>
      <c r="I1210" s="24">
        <v>1.907287</v>
      </c>
      <c r="J1210" s="24">
        <f>VLOOKUP(B1210,Summary!$A$32:$C$37,3,0)*H1210*I1210/12+VLOOKUP(B1210,Summary!$A$32:$D$37,4,0)*I1210</f>
        <v>1.7070264592518039</v>
      </c>
      <c r="K1210" s="6">
        <f t="shared" si="75"/>
        <v>2.3457841822467902</v>
      </c>
      <c r="L1210" s="27">
        <f>2.721*J1210*G1210+VLOOKUP(B1210,Summary!$A$32:$B$37,2,0)*I1210</f>
        <v>1.510610340739998</v>
      </c>
    </row>
    <row r="1211" spans="1:12">
      <c r="A1211" s="5" t="s">
        <v>621</v>
      </c>
      <c r="B1211" s="5" t="s">
        <v>188</v>
      </c>
      <c r="C1211" s="11">
        <v>6110</v>
      </c>
      <c r="D1211" s="5" t="str">
        <f t="shared" si="72"/>
        <v>Bay Swamps</v>
      </c>
      <c r="E1211" s="11" t="s">
        <v>591</v>
      </c>
      <c r="F1211" s="12">
        <f t="shared" si="73"/>
        <v>0.60724136328827061</v>
      </c>
      <c r="G1211" s="13">
        <f t="shared" si="74"/>
        <v>3.2599314579082571E-2</v>
      </c>
      <c r="H1211" s="13">
        <f>HLOOKUP(E1211,ROCs!$B$1:$I$17,MATCH(VLOOKUP(C1211,HROC,2,0),ROCs!$A$2:$A$17,0)+1,0)</f>
        <v>2.5884593546846281E-2</v>
      </c>
      <c r="I1211" s="24">
        <v>95.484123999999994</v>
      </c>
      <c r="J1211" s="24">
        <f>VLOOKUP(B1211,Summary!$A$32:$C$37,3,0)*H1211*I1211/12+VLOOKUP(B1211,Summary!$A$32:$D$37,4,0)*I1211</f>
        <v>74.050862768196197</v>
      </c>
      <c r="K1211" s="6">
        <f t="shared" si="75"/>
        <v>122.35451820614735</v>
      </c>
      <c r="L1211" s="27">
        <f>2.721*J1211*G1211+VLOOKUP(B1211,Summary!$A$32:$B$37,2,0)*I1211</f>
        <v>66.27504502211255</v>
      </c>
    </row>
    <row r="1212" spans="1:12">
      <c r="A1212" s="5" t="s">
        <v>621</v>
      </c>
      <c r="B1212" s="5" t="s">
        <v>188</v>
      </c>
      <c r="C1212" s="11">
        <v>6111</v>
      </c>
      <c r="D1212" s="5" t="e">
        <f t="shared" si="72"/>
        <v>#N/A</v>
      </c>
      <c r="E1212" s="11" t="s">
        <v>591</v>
      </c>
      <c r="F1212" s="12">
        <f t="shared" si="73"/>
        <v>0.60724136328827061</v>
      </c>
      <c r="G1212" s="13">
        <f t="shared" si="74"/>
        <v>3.2599314579082571E-2</v>
      </c>
      <c r="H1212" s="13">
        <f>HLOOKUP(E1212,ROCs!$B$1:$I$17,MATCH(VLOOKUP(C1212,HROC,2,0),ROCs!$A$2:$A$17,0)+1,0)</f>
        <v>2.5884593546846281E-2</v>
      </c>
      <c r="I1212" s="24">
        <v>13.358791999999999</v>
      </c>
      <c r="J1212" s="24">
        <f>VLOOKUP(B1212,Summary!$A$32:$C$37,3,0)*H1212*I1212/12+VLOOKUP(B1212,Summary!$A$32:$D$37,4,0)*I1212</f>
        <v>10.360152365652716</v>
      </c>
      <c r="K1212" s="6">
        <f t="shared" si="75"/>
        <v>17.118118599235782</v>
      </c>
      <c r="L1212" s="27">
        <f>2.721*J1212*G1212+VLOOKUP(B1212,Summary!$A$32:$B$37,2,0)*I1212</f>
        <v>9.2722696104017963</v>
      </c>
    </row>
    <row r="1213" spans="1:12">
      <c r="A1213" s="5" t="s">
        <v>621</v>
      </c>
      <c r="B1213" s="5" t="s">
        <v>188</v>
      </c>
      <c r="C1213" s="11">
        <v>6170</v>
      </c>
      <c r="D1213" s="5" t="str">
        <f t="shared" si="72"/>
        <v>Mixed Wetland Hardwoods</v>
      </c>
      <c r="E1213" s="11" t="s">
        <v>591</v>
      </c>
      <c r="F1213" s="12">
        <f t="shared" si="73"/>
        <v>0.60724136328827061</v>
      </c>
      <c r="G1213" s="13">
        <f t="shared" si="74"/>
        <v>3.2599314579082571E-2</v>
      </c>
      <c r="H1213" s="13">
        <f>HLOOKUP(E1213,ROCs!$B$1:$I$17,MATCH(VLOOKUP(C1213,HROC,2,0),ROCs!$A$2:$A$17,0)+1,0)</f>
        <v>2.5884593546846281E-2</v>
      </c>
      <c r="I1213" s="24">
        <v>259.06898799999999</v>
      </c>
      <c r="J1213" s="24">
        <f>VLOOKUP(B1213,Summary!$A$32:$C$37,3,0)*H1213*I1213/12+VLOOKUP(B1213,Summary!$A$32:$D$37,4,0)*I1213</f>
        <v>200.91593528033485</v>
      </c>
      <c r="K1213" s="6">
        <f t="shared" si="75"/>
        <v>331.97415319948021</v>
      </c>
      <c r="L1213" s="27">
        <f>2.721*J1213*G1213+VLOOKUP(B1213,Summary!$A$32:$B$37,2,0)*I1213</f>
        <v>179.81846745049612</v>
      </c>
    </row>
    <row r="1214" spans="1:12">
      <c r="A1214" s="5" t="s">
        <v>621</v>
      </c>
      <c r="B1214" s="5" t="s">
        <v>188</v>
      </c>
      <c r="C1214" s="11">
        <v>6172</v>
      </c>
      <c r="D1214" s="5" t="str">
        <f t="shared" si="72"/>
        <v>Mixed Shrubs</v>
      </c>
      <c r="E1214" s="11" t="s">
        <v>591</v>
      </c>
      <c r="F1214" s="12">
        <f t="shared" si="73"/>
        <v>0.60724136328827061</v>
      </c>
      <c r="G1214" s="13">
        <f t="shared" si="74"/>
        <v>3.2599314579082571E-2</v>
      </c>
      <c r="H1214" s="13">
        <f>HLOOKUP(E1214,ROCs!$B$1:$I$17,MATCH(VLOOKUP(C1214,HROC,2,0),ROCs!$A$2:$A$17,0)+1,0)</f>
        <v>2.5884593546846281E-2</v>
      </c>
      <c r="I1214" s="24">
        <v>131.50806</v>
      </c>
      <c r="J1214" s="24">
        <f>VLOOKUP(B1214,Summary!$A$32:$C$37,3,0)*H1214*I1214/12+VLOOKUP(B1214,Summary!$A$32:$D$37,4,0)*I1214</f>
        <v>101.98852852199505</v>
      </c>
      <c r="K1214" s="6">
        <f t="shared" si="75"/>
        <v>168.51602808363324</v>
      </c>
      <c r="L1214" s="27">
        <f>2.721*J1214*G1214+VLOOKUP(B1214,Summary!$A$32:$B$37,2,0)*I1214</f>
        <v>91.279075852135151</v>
      </c>
    </row>
    <row r="1215" spans="1:12">
      <c r="A1215" s="5" t="s">
        <v>621</v>
      </c>
      <c r="B1215" s="5" t="s">
        <v>188</v>
      </c>
      <c r="C1215" s="11">
        <v>6210</v>
      </c>
      <c r="D1215" s="5" t="str">
        <f t="shared" si="72"/>
        <v>Cypress</v>
      </c>
      <c r="E1215" s="11" t="s">
        <v>591</v>
      </c>
      <c r="F1215" s="12">
        <f t="shared" si="73"/>
        <v>0.60724136328827061</v>
      </c>
      <c r="G1215" s="13">
        <f t="shared" si="74"/>
        <v>3.2599314579082571E-2</v>
      </c>
      <c r="H1215" s="13">
        <f>HLOOKUP(E1215,ROCs!$B$1:$I$17,MATCH(VLOOKUP(C1215,HROC,2,0),ROCs!$A$2:$A$17,0)+1,0)</f>
        <v>2.5884593546846281E-2</v>
      </c>
      <c r="I1215" s="24">
        <v>194.77257</v>
      </c>
      <c r="J1215" s="24">
        <f>VLOOKUP(B1215,Summary!$A$32:$C$37,3,0)*H1215*I1215/12+VLOOKUP(B1215,Summary!$A$32:$D$37,4,0)*I1215</f>
        <v>151.05209377088579</v>
      </c>
      <c r="K1215" s="6">
        <f t="shared" si="75"/>
        <v>249.58394090857561</v>
      </c>
      <c r="L1215" s="27">
        <f>2.721*J1215*G1215+VLOOKUP(B1215,Summary!$A$32:$B$37,2,0)*I1215</f>
        <v>135.1906506030528</v>
      </c>
    </row>
    <row r="1216" spans="1:12">
      <c r="A1216" s="5" t="s">
        <v>621</v>
      </c>
      <c r="B1216" s="5" t="s">
        <v>188</v>
      </c>
      <c r="C1216" s="11">
        <v>6215</v>
      </c>
      <c r="D1216" s="5" t="e">
        <f t="shared" si="72"/>
        <v>#N/A</v>
      </c>
      <c r="E1216" s="11" t="s">
        <v>591</v>
      </c>
      <c r="F1216" s="12">
        <f t="shared" si="73"/>
        <v>0.60724136328827061</v>
      </c>
      <c r="G1216" s="13">
        <f t="shared" si="74"/>
        <v>3.2599314579082571E-2</v>
      </c>
      <c r="H1216" s="13">
        <f>HLOOKUP(E1216,ROCs!$B$1:$I$17,MATCH(VLOOKUP(C1216,HROC,2,0),ROCs!$A$2:$A$17,0)+1,0)</f>
        <v>2.5884593546846281E-2</v>
      </c>
      <c r="I1216" s="24">
        <v>61.290182999999999</v>
      </c>
      <c r="J1216" s="24">
        <f>VLOOKUP(B1216,Summary!$A$32:$C$37,3,0)*H1216*I1216/12+VLOOKUP(B1216,Summary!$A$32:$D$37,4,0)*I1216</f>
        <v>47.532414188254279</v>
      </c>
      <c r="K1216" s="6">
        <f t="shared" si="75"/>
        <v>78.53798618639054</v>
      </c>
      <c r="L1216" s="27">
        <f>2.721*J1216*G1216+VLOOKUP(B1216,Summary!$A$32:$B$37,2,0)*I1216</f>
        <v>42.54120441779952</v>
      </c>
    </row>
    <row r="1217" spans="1:12">
      <c r="A1217" s="5" t="s">
        <v>621</v>
      </c>
      <c r="B1217" s="5" t="s">
        <v>188</v>
      </c>
      <c r="C1217" s="11">
        <v>6216</v>
      </c>
      <c r="D1217" s="5" t="e">
        <f t="shared" si="72"/>
        <v>#N/A</v>
      </c>
      <c r="E1217" s="11" t="s">
        <v>591</v>
      </c>
      <c r="F1217" s="12">
        <f t="shared" si="73"/>
        <v>0.60724136328827061</v>
      </c>
      <c r="G1217" s="13">
        <f t="shared" si="74"/>
        <v>3.2599314579082571E-2</v>
      </c>
      <c r="H1217" s="13">
        <f>HLOOKUP(E1217,ROCs!$B$1:$I$17,MATCH(VLOOKUP(C1217,HROC,2,0),ROCs!$A$2:$A$17,0)+1,0)</f>
        <v>2.5884593546846281E-2</v>
      </c>
      <c r="I1217" s="24">
        <v>71.019267999999997</v>
      </c>
      <c r="J1217" s="24">
        <f>VLOOKUP(B1217,Summary!$A$32:$C$37,3,0)*H1217*I1217/12+VLOOKUP(B1217,Summary!$A$32:$D$37,4,0)*I1217</f>
        <v>55.077617600238419</v>
      </c>
      <c r="K1217" s="6">
        <f t="shared" si="75"/>
        <v>91.004954074807841</v>
      </c>
      <c r="L1217" s="27">
        <f>2.721*J1217*G1217+VLOOKUP(B1217,Summary!$A$32:$B$37,2,0)*I1217</f>
        <v>49.294112853121817</v>
      </c>
    </row>
    <row r="1218" spans="1:12">
      <c r="A1218" s="5" t="s">
        <v>621</v>
      </c>
      <c r="B1218" s="5" t="s">
        <v>188</v>
      </c>
      <c r="C1218" s="11">
        <v>6240</v>
      </c>
      <c r="D1218" s="5" t="str">
        <f t="shared" ref="D1218:D1281" si="76">VLOOKUP(C1218,FLUCCS,2,0)</f>
        <v>Cypress - Pine - Cabbage Palm</v>
      </c>
      <c r="E1218" s="11" t="s">
        <v>591</v>
      </c>
      <c r="F1218" s="12">
        <f t="shared" ref="F1218:F1281" si="77">VLOOKUP(VLOOKUP(C1218,HEMC,2,0),EMCN,2,0)</f>
        <v>0.60724136328827061</v>
      </c>
      <c r="G1218" s="13">
        <f t="shared" ref="G1218:G1281" si="78">VLOOKUP(VLOOKUP(C1218,HEMC,2,0),EMCP,3,0)</f>
        <v>3.2599314579082571E-2</v>
      </c>
      <c r="H1218" s="13">
        <f>HLOOKUP(E1218,ROCs!$B$1:$I$17,MATCH(VLOOKUP(C1218,HROC,2,0),ROCs!$A$2:$A$17,0)+1,0)</f>
        <v>2.5884593546846281E-2</v>
      </c>
      <c r="I1218" s="24">
        <v>15.116021</v>
      </c>
      <c r="J1218" s="24">
        <f>VLOOKUP(B1218,Summary!$A$32:$C$37,3,0)*H1218*I1218/12+VLOOKUP(B1218,Summary!$A$32:$D$37,4,0)*I1218</f>
        <v>11.722937277742339</v>
      </c>
      <c r="K1218" s="6">
        <f t="shared" ref="K1218:K1281" si="79">2.721*J1218*F1218</f>
        <v>19.369853219253557</v>
      </c>
      <c r="L1218" s="27">
        <f>2.721*J1218*G1218+VLOOKUP(B1218,Summary!$A$32:$B$37,2,0)*I1218</f>
        <v>10.491953325457526</v>
      </c>
    </row>
    <row r="1219" spans="1:12">
      <c r="A1219" s="5" t="s">
        <v>621</v>
      </c>
      <c r="B1219" s="5" t="s">
        <v>188</v>
      </c>
      <c r="C1219" s="11">
        <v>6250</v>
      </c>
      <c r="D1219" s="5" t="str">
        <f t="shared" si="76"/>
        <v>Hydric Pine Flatwoods</v>
      </c>
      <c r="E1219" s="11" t="s">
        <v>591</v>
      </c>
      <c r="F1219" s="12">
        <f t="shared" si="77"/>
        <v>0.60724136328827061</v>
      </c>
      <c r="G1219" s="13">
        <f t="shared" si="78"/>
        <v>3.2599314579082571E-2</v>
      </c>
      <c r="H1219" s="13">
        <f>HLOOKUP(E1219,ROCs!$B$1:$I$17,MATCH(VLOOKUP(C1219,HROC,2,0),ROCs!$A$2:$A$17,0)+1,0)</f>
        <v>2.5884593546846281E-2</v>
      </c>
      <c r="I1219" s="24">
        <v>19.997824999999999</v>
      </c>
      <c r="J1219" s="24">
        <f>VLOOKUP(B1219,Summary!$A$32:$C$37,3,0)*H1219*I1219/12+VLOOKUP(B1219,Summary!$A$32:$D$37,4,0)*I1219</f>
        <v>15.508925805691039</v>
      </c>
      <c r="K1219" s="6">
        <f t="shared" si="79"/>
        <v>25.625456259575135</v>
      </c>
      <c r="L1219" s="27">
        <f>2.721*J1219*G1219+VLOOKUP(B1219,Summary!$A$32:$B$37,2,0)*I1219</f>
        <v>13.880388662510303</v>
      </c>
    </row>
    <row r="1220" spans="1:12">
      <c r="A1220" s="5" t="s">
        <v>621</v>
      </c>
      <c r="B1220" s="5" t="s">
        <v>188</v>
      </c>
      <c r="C1220" s="11">
        <v>6300</v>
      </c>
      <c r="D1220" s="5" t="str">
        <f t="shared" si="76"/>
        <v>Wetland Forested Mixed</v>
      </c>
      <c r="E1220" s="11" t="s">
        <v>591</v>
      </c>
      <c r="F1220" s="12">
        <f t="shared" si="77"/>
        <v>0.60724136328827061</v>
      </c>
      <c r="G1220" s="13">
        <f t="shared" si="78"/>
        <v>3.2599314579082571E-2</v>
      </c>
      <c r="H1220" s="13">
        <f>HLOOKUP(E1220,ROCs!$B$1:$I$17,MATCH(VLOOKUP(C1220,HROC,2,0),ROCs!$A$2:$A$17,0)+1,0)</f>
        <v>2.5884593546846281E-2</v>
      </c>
      <c r="I1220" s="24">
        <v>112.273484</v>
      </c>
      <c r="J1220" s="24">
        <f>VLOOKUP(B1220,Summary!$A$32:$C$37,3,0)*H1220*I1220/12+VLOOKUP(B1220,Summary!$A$32:$D$37,4,0)*I1220</f>
        <v>87.071525693541176</v>
      </c>
      <c r="K1220" s="6">
        <f t="shared" si="79"/>
        <v>143.86860837876665</v>
      </c>
      <c r="L1220" s="27">
        <f>2.721*J1220*G1220+VLOOKUP(B1220,Summary!$A$32:$B$37,2,0)*I1220</f>
        <v>77.928454440126956</v>
      </c>
    </row>
    <row r="1221" spans="1:12">
      <c r="A1221" s="5" t="s">
        <v>621</v>
      </c>
      <c r="B1221" s="5" t="s">
        <v>188</v>
      </c>
      <c r="C1221" s="11">
        <v>6410</v>
      </c>
      <c r="D1221" s="5" t="str">
        <f t="shared" si="76"/>
        <v>Freshwater Marshes</v>
      </c>
      <c r="E1221" s="11" t="s">
        <v>591</v>
      </c>
      <c r="F1221" s="12">
        <f t="shared" si="77"/>
        <v>0.60724136328827061</v>
      </c>
      <c r="G1221" s="13">
        <f t="shared" si="78"/>
        <v>3.2599314579082571E-2</v>
      </c>
      <c r="H1221" s="13">
        <f>HLOOKUP(E1221,ROCs!$B$1:$I$17,MATCH(VLOOKUP(C1221,HROC,2,0),ROCs!$A$2:$A$17,0)+1,0)</f>
        <v>2.5884593546846281E-2</v>
      </c>
      <c r="I1221" s="24">
        <v>714.99114499999996</v>
      </c>
      <c r="J1221" s="24">
        <f>VLOOKUP(B1221,Summary!$A$32:$C$37,3,0)*H1221*I1221/12+VLOOKUP(B1221,Summary!$A$32:$D$37,4,0)*I1221</f>
        <v>554.49753258322255</v>
      </c>
      <c r="K1221" s="6">
        <f t="shared" si="79"/>
        <v>916.19835217985167</v>
      </c>
      <c r="L1221" s="27">
        <f>2.721*J1221*G1221+VLOOKUP(B1221,Summary!$A$32:$B$37,2,0)*I1221</f>
        <v>496.27171869207075</v>
      </c>
    </row>
    <row r="1222" spans="1:12">
      <c r="A1222" s="5" t="s">
        <v>621</v>
      </c>
      <c r="B1222" s="5" t="s">
        <v>188</v>
      </c>
      <c r="C1222" s="11">
        <v>6430</v>
      </c>
      <c r="D1222" s="5" t="str">
        <f t="shared" si="76"/>
        <v>Wet Prairies</v>
      </c>
      <c r="E1222" s="11" t="s">
        <v>591</v>
      </c>
      <c r="F1222" s="12">
        <f t="shared" si="77"/>
        <v>0.60724136328827061</v>
      </c>
      <c r="G1222" s="13">
        <f t="shared" si="78"/>
        <v>3.2599314579082571E-2</v>
      </c>
      <c r="H1222" s="13">
        <f>HLOOKUP(E1222,ROCs!$B$1:$I$17,MATCH(VLOOKUP(C1222,HROC,2,0),ROCs!$A$2:$A$17,0)+1,0)</f>
        <v>2.5884593546846281E-2</v>
      </c>
      <c r="I1222" s="24">
        <v>64.147112000000007</v>
      </c>
      <c r="J1222" s="24">
        <f>VLOOKUP(B1222,Summary!$A$32:$C$37,3,0)*H1222*I1222/12+VLOOKUP(B1222,Summary!$A$32:$D$37,4,0)*I1222</f>
        <v>49.748050133319666</v>
      </c>
      <c r="K1222" s="6">
        <f t="shared" si="79"/>
        <v>82.198889765965419</v>
      </c>
      <c r="L1222" s="27">
        <f>2.721*J1222*G1222+VLOOKUP(B1222,Summary!$A$32:$B$37,2,0)*I1222</f>
        <v>44.524184311922852</v>
      </c>
    </row>
    <row r="1223" spans="1:12">
      <c r="A1223" s="5" t="s">
        <v>621</v>
      </c>
      <c r="B1223" s="5" t="s">
        <v>188</v>
      </c>
      <c r="C1223" s="11">
        <v>6440</v>
      </c>
      <c r="D1223" s="5" t="str">
        <f t="shared" si="76"/>
        <v>Emergent Aquatic Vegetation</v>
      </c>
      <c r="E1223" s="11" t="s">
        <v>591</v>
      </c>
      <c r="F1223" s="12">
        <f t="shared" si="77"/>
        <v>0.60724136328827061</v>
      </c>
      <c r="G1223" s="13">
        <f t="shared" si="78"/>
        <v>3.2599314579082571E-2</v>
      </c>
      <c r="H1223" s="13">
        <f>HLOOKUP(E1223,ROCs!$B$1:$I$17,MATCH(VLOOKUP(C1223,HROC,2,0),ROCs!$A$2:$A$17,0)+1,0)</f>
        <v>2.5884593546846281E-2</v>
      </c>
      <c r="I1223" s="24">
        <v>0.85459499999999999</v>
      </c>
      <c r="J1223" s="24">
        <f>VLOOKUP(B1223,Summary!$A$32:$C$37,3,0)*H1223*I1223/12+VLOOKUP(B1223,Summary!$A$32:$D$37,4,0)*I1223</f>
        <v>0.66276459809576971</v>
      </c>
      <c r="K1223" s="6">
        <f t="shared" si="79"/>
        <v>1.0950884304743951</v>
      </c>
      <c r="L1223" s="27">
        <f>2.721*J1223*G1223+VLOOKUP(B1223,Summary!$A$32:$B$37,2,0)*I1223</f>
        <v>0.59317004469426005</v>
      </c>
    </row>
    <row r="1224" spans="1:12">
      <c r="A1224" s="5" t="s">
        <v>621</v>
      </c>
      <c r="B1224" s="5" t="s">
        <v>188</v>
      </c>
      <c r="C1224" s="11">
        <v>8340</v>
      </c>
      <c r="D1224" s="5" t="str">
        <f t="shared" si="76"/>
        <v>Sewage Treatment</v>
      </c>
      <c r="E1224" s="11" t="s">
        <v>591</v>
      </c>
      <c r="F1224" s="12">
        <f t="shared" si="77"/>
        <v>0.72147488707517293</v>
      </c>
      <c r="G1224" s="13">
        <f t="shared" si="78"/>
        <v>0.16951643581122938</v>
      </c>
      <c r="H1224" s="13">
        <f>HLOOKUP(E1224,ROCs!$B$1:$I$17,MATCH(VLOOKUP(C1224,HROC,2,0),ROCs!$A$2:$A$17,0)+1,0)</f>
        <v>0.43140989244743805</v>
      </c>
      <c r="I1224" s="24">
        <v>0.57244200000000001</v>
      </c>
      <c r="J1224" s="24">
        <f>VLOOKUP(B1224,Summary!$A$32:$C$37,3,0)*H1224*I1224/12+VLOOKUP(B1224,Summary!$A$32:$D$37,4,0)*I1224</f>
        <v>1.4808370232148746</v>
      </c>
      <c r="K1224" s="6">
        <f t="shared" si="79"/>
        <v>2.9070802762779695</v>
      </c>
      <c r="L1224" s="27">
        <f>2.721*J1224*G1224+VLOOKUP(B1224,Summary!$A$32:$B$37,2,0)*I1224</f>
        <v>1.0409921593076046</v>
      </c>
    </row>
    <row r="1225" spans="1:12">
      <c r="A1225" s="5" t="s">
        <v>621</v>
      </c>
      <c r="B1225" s="5" t="s">
        <v>188</v>
      </c>
      <c r="C1225" s="11">
        <v>8360</v>
      </c>
      <c r="D1225" s="5" t="e">
        <f t="shared" si="76"/>
        <v>#N/A</v>
      </c>
      <c r="E1225" s="11" t="s">
        <v>591</v>
      </c>
      <c r="F1225" s="12">
        <f t="shared" si="77"/>
        <v>1.4429497741503459</v>
      </c>
      <c r="G1225" s="13">
        <f t="shared" si="78"/>
        <v>0.22493527059566973</v>
      </c>
      <c r="H1225" s="13">
        <f>HLOOKUP(E1225,ROCs!$B$1:$I$17,MATCH(VLOOKUP(C1225,HROC,2,0),ROCs!$A$2:$A$17,0)+1,0)</f>
        <v>0.43140989244743805</v>
      </c>
      <c r="I1225" s="24">
        <v>0.52384600000000003</v>
      </c>
      <c r="J1225" s="24">
        <f>VLOOKUP(B1225,Summary!$A$32:$C$37,3,0)*H1225*I1225/12+VLOOKUP(B1225,Summary!$A$32:$D$37,4,0)*I1225</f>
        <v>1.3551251502563042</v>
      </c>
      <c r="K1225" s="6">
        <f t="shared" si="79"/>
        <v>5.3205822577906901</v>
      </c>
      <c r="L1225" s="27">
        <f>2.721*J1225*G1225+VLOOKUP(B1225,Summary!$A$32:$B$37,2,0)*I1225</f>
        <v>1.1569654134896123</v>
      </c>
    </row>
    <row r="1226" spans="1:12">
      <c r="A1226" s="5" t="s">
        <v>621</v>
      </c>
      <c r="B1226" s="5" t="s">
        <v>188</v>
      </c>
      <c r="C1226" s="11">
        <v>1630</v>
      </c>
      <c r="D1226" s="5" t="str">
        <f t="shared" si="76"/>
        <v>Rock Quarries</v>
      </c>
      <c r="E1226" s="11" t="s">
        <v>592</v>
      </c>
      <c r="F1226" s="12">
        <f t="shared" si="77"/>
        <v>0.70945030562392009</v>
      </c>
      <c r="G1226" s="13">
        <f t="shared" si="78"/>
        <v>9.7797943737247719E-2</v>
      </c>
      <c r="H1226" s="13">
        <f>HLOOKUP(E1226,ROCs!$B$1:$I$17,MATCH(VLOOKUP(C1226,HROC,2,0),ROCs!$A$2:$A$17,0)+1,0)</f>
        <v>0.28818180815488864</v>
      </c>
      <c r="I1226" s="24">
        <v>51.531610000000001</v>
      </c>
      <c r="J1226" s="24">
        <f>VLOOKUP(B1226,Summary!$A$32:$C$37,3,0)*H1226*I1226/12+VLOOKUP(B1226,Summary!$A$32:$D$37,4,0)*I1226</f>
        <v>100.33847862287192</v>
      </c>
      <c r="K1226" s="6">
        <f t="shared" si="79"/>
        <v>193.69483212787782</v>
      </c>
      <c r="L1226" s="27">
        <f>2.721*J1226*G1226+VLOOKUP(B1226,Summary!$A$32:$B$37,2,0)*I1226</f>
        <v>58.923774510860838</v>
      </c>
    </row>
    <row r="1227" spans="1:12">
      <c r="A1227" s="5" t="s">
        <v>621</v>
      </c>
      <c r="B1227" s="5" t="s">
        <v>188</v>
      </c>
      <c r="C1227" s="11">
        <v>1760</v>
      </c>
      <c r="D1227" s="5" t="str">
        <f t="shared" si="76"/>
        <v>Correctional</v>
      </c>
      <c r="E1227" s="11" t="s">
        <v>592</v>
      </c>
      <c r="F1227" s="12">
        <f t="shared" si="77"/>
        <v>0.70945030562392009</v>
      </c>
      <c r="G1227" s="13">
        <f t="shared" si="78"/>
        <v>0.1167055461931156</v>
      </c>
      <c r="H1227" s="13">
        <f>HLOOKUP(E1227,ROCs!$B$1:$I$17,MATCH(VLOOKUP(C1227,HROC,2,0),ROCs!$A$2:$A$17,0)+1,0)</f>
        <v>0.34081381503347608</v>
      </c>
      <c r="I1227" s="24">
        <v>11.49353</v>
      </c>
      <c r="J1227" s="24">
        <f>VLOOKUP(B1227,Summary!$A$32:$C$37,3,0)*H1227*I1227/12+VLOOKUP(B1227,Summary!$A$32:$D$37,4,0)*I1227</f>
        <v>25.081347652242755</v>
      </c>
      <c r="K1227" s="6">
        <f t="shared" si="79"/>
        <v>48.417391709731426</v>
      </c>
      <c r="L1227" s="27">
        <f>2.721*J1227*G1227+VLOOKUP(B1227,Summary!$A$32:$B$37,2,0)*I1227</f>
        <v>15.151668608904711</v>
      </c>
    </row>
    <row r="1228" spans="1:12">
      <c r="A1228" s="5" t="s">
        <v>621</v>
      </c>
      <c r="B1228" s="5" t="s">
        <v>188</v>
      </c>
      <c r="C1228" s="11">
        <v>3100</v>
      </c>
      <c r="D1228" s="5" t="str">
        <f t="shared" si="76"/>
        <v>Herbaceous (Dry Prairie)</v>
      </c>
      <c r="E1228" s="11" t="s">
        <v>592</v>
      </c>
      <c r="F1228" s="12">
        <f t="shared" si="77"/>
        <v>0.69141343344704065</v>
      </c>
      <c r="G1228" s="13">
        <f t="shared" si="78"/>
        <v>3.5859246036990831E-2</v>
      </c>
      <c r="H1228" s="13">
        <f>HLOOKUP(E1228,ROCs!$B$1:$I$17,MATCH(VLOOKUP(C1228,HROC,2,0),ROCs!$A$2:$A$17,0)+1,0)</f>
        <v>0.26229721460804234</v>
      </c>
      <c r="I1228" s="24">
        <v>34.770907999999999</v>
      </c>
      <c r="J1228" s="24">
        <f>VLOOKUP(B1228,Summary!$A$32:$C$37,3,0)*H1228*I1228/12+VLOOKUP(B1228,Summary!$A$32:$D$37,4,0)*I1228</f>
        <v>63.683161513580671</v>
      </c>
      <c r="K1228" s="6">
        <f t="shared" si="79"/>
        <v>119.80942131859379</v>
      </c>
      <c r="L1228" s="27">
        <f>2.721*J1228*G1228+VLOOKUP(B1228,Summary!$A$32:$B$37,2,0)*I1228</f>
        <v>27.956118673263379</v>
      </c>
    </row>
    <row r="1229" spans="1:12">
      <c r="A1229" s="5" t="s">
        <v>621</v>
      </c>
      <c r="B1229" s="5" t="s">
        <v>188</v>
      </c>
      <c r="C1229" s="11">
        <v>4110</v>
      </c>
      <c r="D1229" s="5" t="str">
        <f t="shared" si="76"/>
        <v>Pine Flatwoods</v>
      </c>
      <c r="E1229" s="11" t="s">
        <v>592</v>
      </c>
      <c r="F1229" s="12">
        <f t="shared" si="77"/>
        <v>0.69141343344704065</v>
      </c>
      <c r="G1229" s="13">
        <f t="shared" si="78"/>
        <v>3.5859246036990831E-2</v>
      </c>
      <c r="H1229" s="13">
        <f>HLOOKUP(E1229,ROCs!$B$1:$I$17,MATCH(VLOOKUP(C1229,HROC,2,0),ROCs!$A$2:$A$17,0)+1,0)</f>
        <v>0.26229721460804234</v>
      </c>
      <c r="I1229" s="24">
        <v>1.0229189999999999</v>
      </c>
      <c r="J1229" s="24">
        <f>VLOOKUP(B1229,Summary!$A$32:$C$37,3,0)*H1229*I1229/12+VLOOKUP(B1229,Summary!$A$32:$D$37,4,0)*I1229</f>
        <v>1.8734833123227737</v>
      </c>
      <c r="K1229" s="6">
        <f t="shared" si="79"/>
        <v>3.5246515117118782</v>
      </c>
      <c r="L1229" s="27">
        <f>2.721*J1229*G1229+VLOOKUP(B1229,Summary!$A$32:$B$37,2,0)*I1229</f>
        <v>0.82243595586102902</v>
      </c>
    </row>
    <row r="1230" spans="1:12">
      <c r="A1230" s="5" t="s">
        <v>621</v>
      </c>
      <c r="B1230" s="5" t="s">
        <v>188</v>
      </c>
      <c r="C1230" s="11">
        <v>4271</v>
      </c>
      <c r="D1230" s="5" t="e">
        <f t="shared" si="76"/>
        <v>#N/A</v>
      </c>
      <c r="E1230" s="11" t="s">
        <v>592</v>
      </c>
      <c r="F1230" s="12">
        <f t="shared" si="77"/>
        <v>0.69141343344704065</v>
      </c>
      <c r="G1230" s="13">
        <f t="shared" si="78"/>
        <v>3.5859246036990831E-2</v>
      </c>
      <c r="H1230" s="13">
        <f>HLOOKUP(E1230,ROCs!$B$1:$I$17,MATCH(VLOOKUP(C1230,HROC,2,0),ROCs!$A$2:$A$17,0)+1,0)</f>
        <v>0.26229721460804234</v>
      </c>
      <c r="I1230" s="24">
        <v>95.757217999999995</v>
      </c>
      <c r="J1230" s="24">
        <f>VLOOKUP(B1230,Summary!$A$32:$C$37,3,0)*H1230*I1230/12+VLOOKUP(B1230,Summary!$A$32:$D$37,4,0)*I1230</f>
        <v>175.38001538484858</v>
      </c>
      <c r="K1230" s="6">
        <f t="shared" si="79"/>
        <v>329.9487282776289</v>
      </c>
      <c r="L1230" s="27">
        <f>2.721*J1230*G1230+VLOOKUP(B1230,Summary!$A$32:$B$37,2,0)*I1230</f>
        <v>76.989653253505836</v>
      </c>
    </row>
    <row r="1231" spans="1:12">
      <c r="A1231" s="5" t="s">
        <v>621</v>
      </c>
      <c r="B1231" s="5" t="s">
        <v>188</v>
      </c>
      <c r="C1231" s="11">
        <v>5300</v>
      </c>
      <c r="D1231" s="5" t="str">
        <f t="shared" si="76"/>
        <v>Reservoirs</v>
      </c>
      <c r="E1231" s="11" t="s">
        <v>592</v>
      </c>
      <c r="F1231" s="12">
        <f t="shared" si="77"/>
        <v>0.50503242095262102</v>
      </c>
      <c r="G1231" s="13">
        <f t="shared" si="78"/>
        <v>6.8458560616073402E-2</v>
      </c>
      <c r="H1231" s="13">
        <f>HLOOKUP(E1231,ROCs!$B$1:$I$17,MATCH(VLOOKUP(C1231,HROC,2,0),ROCs!$A$2:$A$17,0)+1,0)</f>
        <v>5.2632006878587441E-2</v>
      </c>
      <c r="I1231" s="24">
        <v>7.6475169999999997</v>
      </c>
      <c r="J1231" s="24">
        <f>VLOOKUP(B1231,Summary!$A$32:$C$37,3,0)*H1231*I1231/12+VLOOKUP(B1231,Summary!$A$32:$D$37,4,0)*I1231</f>
        <v>6.8445461362542588</v>
      </c>
      <c r="K1231" s="6">
        <f t="shared" si="79"/>
        <v>9.4057288767046749</v>
      </c>
      <c r="L1231" s="27">
        <f>2.721*J1231*G1231+VLOOKUP(B1231,Summary!$A$32:$B$37,2,0)*I1231</f>
        <v>6.0569899869211756</v>
      </c>
    </row>
    <row r="1232" spans="1:12">
      <c r="A1232" s="5" t="s">
        <v>621</v>
      </c>
      <c r="B1232" s="5" t="s">
        <v>188</v>
      </c>
      <c r="C1232" s="11">
        <v>6110</v>
      </c>
      <c r="D1232" s="5" t="str">
        <f t="shared" si="76"/>
        <v>Bay Swamps</v>
      </c>
      <c r="E1232" s="11" t="s">
        <v>592</v>
      </c>
      <c r="F1232" s="12">
        <f t="shared" si="77"/>
        <v>0.60724136328827061</v>
      </c>
      <c r="G1232" s="13">
        <f t="shared" si="78"/>
        <v>3.2599314579082571E-2</v>
      </c>
      <c r="H1232" s="13">
        <f>HLOOKUP(E1232,ROCs!$B$1:$I$17,MATCH(VLOOKUP(C1232,HROC,2,0),ROCs!$A$2:$A$17,0)+1,0)</f>
        <v>2.5884593546846281E-2</v>
      </c>
      <c r="I1232" s="24">
        <v>30.406915999999999</v>
      </c>
      <c r="J1232" s="24">
        <f>VLOOKUP(B1232,Summary!$A$32:$C$37,3,0)*H1232*I1232/12+VLOOKUP(B1232,Summary!$A$32:$D$37,4,0)*I1232</f>
        <v>23.581494698742475</v>
      </c>
      <c r="K1232" s="6">
        <f t="shared" si="79"/>
        <v>38.9637921097207</v>
      </c>
      <c r="L1232" s="27">
        <f>2.721*J1232*G1232+VLOOKUP(B1232,Summary!$A$32:$B$37,2,0)*I1232</f>
        <v>21.105285805246474</v>
      </c>
    </row>
    <row r="1233" spans="1:12">
      <c r="A1233" s="5" t="s">
        <v>621</v>
      </c>
      <c r="B1233" s="5" t="s">
        <v>188</v>
      </c>
      <c r="C1233" s="11">
        <v>6111</v>
      </c>
      <c r="D1233" s="5" t="e">
        <f t="shared" si="76"/>
        <v>#N/A</v>
      </c>
      <c r="E1233" s="11" t="s">
        <v>592</v>
      </c>
      <c r="F1233" s="12">
        <f t="shared" si="77"/>
        <v>0.60724136328827061</v>
      </c>
      <c r="G1233" s="13">
        <f t="shared" si="78"/>
        <v>3.2599314579082571E-2</v>
      </c>
      <c r="H1233" s="13">
        <f>HLOOKUP(E1233,ROCs!$B$1:$I$17,MATCH(VLOOKUP(C1233,HROC,2,0),ROCs!$A$2:$A$17,0)+1,0)</f>
        <v>2.5884593546846281E-2</v>
      </c>
      <c r="I1233" s="24">
        <v>1.5288820000000001</v>
      </c>
      <c r="J1233" s="24">
        <f>VLOOKUP(B1233,Summary!$A$32:$C$37,3,0)*H1233*I1233/12+VLOOKUP(B1233,Summary!$A$32:$D$37,4,0)*I1233</f>
        <v>1.1856948194944466</v>
      </c>
      <c r="K1233" s="6">
        <f t="shared" si="79"/>
        <v>1.9591279960221555</v>
      </c>
      <c r="L1233" s="27">
        <f>2.721*J1233*G1233+VLOOKUP(B1233,Summary!$A$32:$B$37,2,0)*I1233</f>
        <v>1.061189223283836</v>
      </c>
    </row>
    <row r="1234" spans="1:12">
      <c r="A1234" s="5" t="s">
        <v>621</v>
      </c>
      <c r="B1234" s="5" t="s">
        <v>188</v>
      </c>
      <c r="C1234" s="11">
        <v>6170</v>
      </c>
      <c r="D1234" s="5" t="str">
        <f t="shared" si="76"/>
        <v>Mixed Wetland Hardwoods</v>
      </c>
      <c r="E1234" s="11" t="s">
        <v>592</v>
      </c>
      <c r="F1234" s="12">
        <f t="shared" si="77"/>
        <v>0.60724136328827061</v>
      </c>
      <c r="G1234" s="13">
        <f t="shared" si="78"/>
        <v>3.2599314579082571E-2</v>
      </c>
      <c r="H1234" s="13">
        <f>HLOOKUP(E1234,ROCs!$B$1:$I$17,MATCH(VLOOKUP(C1234,HROC,2,0),ROCs!$A$2:$A$17,0)+1,0)</f>
        <v>2.5884593546846281E-2</v>
      </c>
      <c r="I1234" s="24">
        <v>174.662488</v>
      </c>
      <c r="J1234" s="24">
        <f>VLOOKUP(B1234,Summary!$A$32:$C$37,3,0)*H1234*I1234/12+VLOOKUP(B1234,Summary!$A$32:$D$37,4,0)*I1234</f>
        <v>135.45610922334811</v>
      </c>
      <c r="K1234" s="6">
        <f t="shared" si="79"/>
        <v>223.81463716341986</v>
      </c>
      <c r="L1234" s="27">
        <f>2.721*J1234*G1234+VLOOKUP(B1234,Summary!$A$32:$B$37,2,0)*I1234</f>
        <v>121.23234492756296</v>
      </c>
    </row>
    <row r="1235" spans="1:12">
      <c r="A1235" s="5" t="s">
        <v>621</v>
      </c>
      <c r="B1235" s="5" t="s">
        <v>188</v>
      </c>
      <c r="C1235" s="11">
        <v>6172</v>
      </c>
      <c r="D1235" s="5" t="str">
        <f t="shared" si="76"/>
        <v>Mixed Shrubs</v>
      </c>
      <c r="E1235" s="11" t="s">
        <v>592</v>
      </c>
      <c r="F1235" s="12">
        <f t="shared" si="77"/>
        <v>0.60724136328827061</v>
      </c>
      <c r="G1235" s="13">
        <f t="shared" si="78"/>
        <v>3.2599314579082571E-2</v>
      </c>
      <c r="H1235" s="13">
        <f>HLOOKUP(E1235,ROCs!$B$1:$I$17,MATCH(VLOOKUP(C1235,HROC,2,0),ROCs!$A$2:$A$17,0)+1,0)</f>
        <v>2.5884593546846281E-2</v>
      </c>
      <c r="I1235" s="24">
        <v>34.777718</v>
      </c>
      <c r="J1235" s="24">
        <f>VLOOKUP(B1235,Summary!$A$32:$C$37,3,0)*H1235*I1235/12+VLOOKUP(B1235,Summary!$A$32:$D$37,4,0)*I1235</f>
        <v>26.971185524088032</v>
      </c>
      <c r="K1235" s="6">
        <f t="shared" si="79"/>
        <v>44.564590970109947</v>
      </c>
      <c r="L1235" s="27">
        <f>2.721*J1235*G1235+VLOOKUP(B1235,Summary!$A$32:$B$37,2,0)*I1235</f>
        <v>24.139037252060184</v>
      </c>
    </row>
    <row r="1236" spans="1:12">
      <c r="A1236" s="5" t="s">
        <v>621</v>
      </c>
      <c r="B1236" s="5" t="s">
        <v>188</v>
      </c>
      <c r="C1236" s="11">
        <v>6210</v>
      </c>
      <c r="D1236" s="5" t="str">
        <f t="shared" si="76"/>
        <v>Cypress</v>
      </c>
      <c r="E1236" s="11" t="s">
        <v>592</v>
      </c>
      <c r="F1236" s="12">
        <f t="shared" si="77"/>
        <v>0.60724136328827061</v>
      </c>
      <c r="G1236" s="13">
        <f t="shared" si="78"/>
        <v>3.2599314579082571E-2</v>
      </c>
      <c r="H1236" s="13">
        <f>HLOOKUP(E1236,ROCs!$B$1:$I$17,MATCH(VLOOKUP(C1236,HROC,2,0),ROCs!$A$2:$A$17,0)+1,0)</f>
        <v>2.5884593546846281E-2</v>
      </c>
      <c r="I1236" s="24">
        <v>9.8845829999999992</v>
      </c>
      <c r="J1236" s="24">
        <f>VLOOKUP(B1236,Summary!$A$32:$C$37,3,0)*H1236*I1236/12+VLOOKUP(B1236,Summary!$A$32:$D$37,4,0)*I1236</f>
        <v>7.6657968737697697</v>
      </c>
      <c r="K1236" s="6">
        <f t="shared" si="79"/>
        <v>12.666224917491775</v>
      </c>
      <c r="L1236" s="27">
        <f>2.721*J1236*G1236+VLOOKUP(B1236,Summary!$A$32:$B$37,2,0)*I1236</f>
        <v>6.8608388065623167</v>
      </c>
    </row>
    <row r="1237" spans="1:12">
      <c r="A1237" s="5" t="s">
        <v>621</v>
      </c>
      <c r="B1237" s="5" t="s">
        <v>188</v>
      </c>
      <c r="C1237" s="11">
        <v>6215</v>
      </c>
      <c r="D1237" s="5" t="e">
        <f t="shared" si="76"/>
        <v>#N/A</v>
      </c>
      <c r="E1237" s="11" t="s">
        <v>592</v>
      </c>
      <c r="F1237" s="12">
        <f t="shared" si="77"/>
        <v>0.60724136328827061</v>
      </c>
      <c r="G1237" s="13">
        <f t="shared" si="78"/>
        <v>3.2599314579082571E-2</v>
      </c>
      <c r="H1237" s="13">
        <f>HLOOKUP(E1237,ROCs!$B$1:$I$17,MATCH(VLOOKUP(C1237,HROC,2,0),ROCs!$A$2:$A$17,0)+1,0)</f>
        <v>2.5884593546846281E-2</v>
      </c>
      <c r="I1237" s="24">
        <v>23.011690999999999</v>
      </c>
      <c r="J1237" s="24">
        <f>VLOOKUP(B1237,Summary!$A$32:$C$37,3,0)*H1237*I1237/12+VLOOKUP(B1237,Summary!$A$32:$D$37,4,0)*I1237</f>
        <v>17.846271201117531</v>
      </c>
      <c r="K1237" s="6">
        <f t="shared" si="79"/>
        <v>29.487460820332146</v>
      </c>
      <c r="L1237" s="27">
        <f>2.721*J1237*G1237+VLOOKUP(B1237,Summary!$A$32:$B$37,2,0)*I1237</f>
        <v>15.972297730457704</v>
      </c>
    </row>
    <row r="1238" spans="1:12">
      <c r="A1238" s="5" t="s">
        <v>621</v>
      </c>
      <c r="B1238" s="5" t="s">
        <v>188</v>
      </c>
      <c r="C1238" s="11">
        <v>6216</v>
      </c>
      <c r="D1238" s="5" t="e">
        <f t="shared" si="76"/>
        <v>#N/A</v>
      </c>
      <c r="E1238" s="11" t="s">
        <v>592</v>
      </c>
      <c r="F1238" s="12">
        <f t="shared" si="77"/>
        <v>0.60724136328827061</v>
      </c>
      <c r="G1238" s="13">
        <f t="shared" si="78"/>
        <v>3.2599314579082571E-2</v>
      </c>
      <c r="H1238" s="13">
        <f>HLOOKUP(E1238,ROCs!$B$1:$I$17,MATCH(VLOOKUP(C1238,HROC,2,0),ROCs!$A$2:$A$17,0)+1,0)</f>
        <v>2.5884593546846281E-2</v>
      </c>
      <c r="I1238" s="24">
        <v>32.309614000000003</v>
      </c>
      <c r="J1238" s="24">
        <f>VLOOKUP(B1238,Summary!$A$32:$C$37,3,0)*H1238*I1238/12+VLOOKUP(B1238,Summary!$A$32:$D$37,4,0)*I1238</f>
        <v>25.057095275937087</v>
      </c>
      <c r="K1238" s="6">
        <f t="shared" si="79"/>
        <v>41.401932476194617</v>
      </c>
      <c r="L1238" s="27">
        <f>2.721*J1238*G1238+VLOOKUP(B1238,Summary!$A$32:$B$37,2,0)*I1238</f>
        <v>22.425938813630193</v>
      </c>
    </row>
    <row r="1239" spans="1:12">
      <c r="A1239" s="5" t="s">
        <v>621</v>
      </c>
      <c r="B1239" s="5" t="s">
        <v>188</v>
      </c>
      <c r="C1239" s="11">
        <v>6240</v>
      </c>
      <c r="D1239" s="5" t="str">
        <f t="shared" si="76"/>
        <v>Cypress - Pine - Cabbage Palm</v>
      </c>
      <c r="E1239" s="11" t="s">
        <v>592</v>
      </c>
      <c r="F1239" s="12">
        <f t="shared" si="77"/>
        <v>0.60724136328827061</v>
      </c>
      <c r="G1239" s="13">
        <f t="shared" si="78"/>
        <v>3.2599314579082571E-2</v>
      </c>
      <c r="H1239" s="13">
        <f>HLOOKUP(E1239,ROCs!$B$1:$I$17,MATCH(VLOOKUP(C1239,HROC,2,0),ROCs!$A$2:$A$17,0)+1,0)</f>
        <v>2.5884593546846281E-2</v>
      </c>
      <c r="I1239" s="24">
        <v>0.43378299999999997</v>
      </c>
      <c r="J1239" s="24">
        <f>VLOOKUP(B1239,Summary!$A$32:$C$37,3,0)*H1239*I1239/12+VLOOKUP(B1239,Summary!$A$32:$D$37,4,0)*I1239</f>
        <v>0.33641200294382395</v>
      </c>
      <c r="K1239" s="6">
        <f t="shared" si="79"/>
        <v>0.55585481384336954</v>
      </c>
      <c r="L1239" s="27">
        <f>2.721*J1239*G1239+VLOOKUP(B1239,Summary!$A$32:$B$37,2,0)*I1239</f>
        <v>0.30108657492450835</v>
      </c>
    </row>
    <row r="1240" spans="1:12">
      <c r="A1240" s="5" t="s">
        <v>621</v>
      </c>
      <c r="B1240" s="5" t="s">
        <v>188</v>
      </c>
      <c r="C1240" s="11">
        <v>6250</v>
      </c>
      <c r="D1240" s="5" t="str">
        <f t="shared" si="76"/>
        <v>Hydric Pine Flatwoods</v>
      </c>
      <c r="E1240" s="11" t="s">
        <v>592</v>
      </c>
      <c r="F1240" s="12">
        <f t="shared" si="77"/>
        <v>0.60724136328827061</v>
      </c>
      <c r="G1240" s="13">
        <f t="shared" si="78"/>
        <v>3.2599314579082571E-2</v>
      </c>
      <c r="H1240" s="13">
        <f>HLOOKUP(E1240,ROCs!$B$1:$I$17,MATCH(VLOOKUP(C1240,HROC,2,0),ROCs!$A$2:$A$17,0)+1,0)</f>
        <v>2.5884593546846281E-2</v>
      </c>
      <c r="I1240" s="24">
        <v>10.360372</v>
      </c>
      <c r="J1240" s="24">
        <f>VLOOKUP(B1240,Summary!$A$32:$C$37,3,0)*H1240*I1240/12+VLOOKUP(B1240,Summary!$A$32:$D$37,4,0)*I1240</f>
        <v>8.0347858163254706</v>
      </c>
      <c r="K1240" s="6">
        <f t="shared" si="79"/>
        <v>13.275906730803326</v>
      </c>
      <c r="L1240" s="27">
        <f>2.721*J1240*G1240+VLOOKUP(B1240,Summary!$A$32:$B$37,2,0)*I1240</f>
        <v>7.1910815325261215</v>
      </c>
    </row>
    <row r="1241" spans="1:12">
      <c r="A1241" s="5" t="s">
        <v>621</v>
      </c>
      <c r="B1241" s="5" t="s">
        <v>188</v>
      </c>
      <c r="C1241" s="11">
        <v>6300</v>
      </c>
      <c r="D1241" s="5" t="str">
        <f t="shared" si="76"/>
        <v>Wetland Forested Mixed</v>
      </c>
      <c r="E1241" s="11" t="s">
        <v>592</v>
      </c>
      <c r="F1241" s="12">
        <f t="shared" si="77"/>
        <v>0.60724136328827061</v>
      </c>
      <c r="G1241" s="13">
        <f t="shared" si="78"/>
        <v>3.2599314579082571E-2</v>
      </c>
      <c r="H1241" s="13">
        <f>HLOOKUP(E1241,ROCs!$B$1:$I$17,MATCH(VLOOKUP(C1241,HROC,2,0),ROCs!$A$2:$A$17,0)+1,0)</f>
        <v>2.5884593546846281E-2</v>
      </c>
      <c r="I1241" s="24">
        <v>16.029928999999999</v>
      </c>
      <c r="J1241" s="24">
        <f>VLOOKUP(B1241,Summary!$A$32:$C$37,3,0)*H1241*I1241/12+VLOOKUP(B1241,Summary!$A$32:$D$37,4,0)*I1241</f>
        <v>12.431700924050247</v>
      </c>
      <c r="K1241" s="6">
        <f t="shared" si="79"/>
        <v>20.540946049562638</v>
      </c>
      <c r="L1241" s="27">
        <f>2.721*J1241*G1241+VLOOKUP(B1241,Summary!$A$32:$B$37,2,0)*I1241</f>
        <v>11.126292221901387</v>
      </c>
    </row>
    <row r="1242" spans="1:12">
      <c r="A1242" s="5" t="s">
        <v>621</v>
      </c>
      <c r="B1242" s="5" t="s">
        <v>188</v>
      </c>
      <c r="C1242" s="11">
        <v>6410</v>
      </c>
      <c r="D1242" s="5" t="str">
        <f t="shared" si="76"/>
        <v>Freshwater Marshes</v>
      </c>
      <c r="E1242" s="11" t="s">
        <v>592</v>
      </c>
      <c r="F1242" s="12">
        <f t="shared" si="77"/>
        <v>0.60724136328827061</v>
      </c>
      <c r="G1242" s="13">
        <f t="shared" si="78"/>
        <v>3.2599314579082571E-2</v>
      </c>
      <c r="H1242" s="13">
        <f>HLOOKUP(E1242,ROCs!$B$1:$I$17,MATCH(VLOOKUP(C1242,HROC,2,0),ROCs!$A$2:$A$17,0)+1,0)</f>
        <v>2.5884593546846281E-2</v>
      </c>
      <c r="I1242" s="24">
        <v>85.023893999999999</v>
      </c>
      <c r="J1242" s="24">
        <f>VLOOKUP(B1242,Summary!$A$32:$C$37,3,0)*H1242*I1242/12+VLOOKUP(B1242,Summary!$A$32:$D$37,4,0)*I1242</f>
        <v>65.938634014296042</v>
      </c>
      <c r="K1242" s="6">
        <f t="shared" si="79"/>
        <v>108.95065221921651</v>
      </c>
      <c r="L1242" s="27">
        <f>2.721*J1242*G1242+VLOOKUP(B1242,Summary!$A$32:$B$37,2,0)*I1242</f>
        <v>59.014652559469724</v>
      </c>
    </row>
    <row r="1243" spans="1:12">
      <c r="A1243" s="5" t="s">
        <v>621</v>
      </c>
      <c r="B1243" s="5" t="s">
        <v>188</v>
      </c>
      <c r="C1243" s="11">
        <v>6430</v>
      </c>
      <c r="D1243" s="5" t="str">
        <f t="shared" si="76"/>
        <v>Wet Prairies</v>
      </c>
      <c r="E1243" s="11" t="s">
        <v>592</v>
      </c>
      <c r="F1243" s="12">
        <f t="shared" si="77"/>
        <v>0.60724136328827061</v>
      </c>
      <c r="G1243" s="13">
        <f t="shared" si="78"/>
        <v>3.2599314579082571E-2</v>
      </c>
      <c r="H1243" s="13">
        <f>HLOOKUP(E1243,ROCs!$B$1:$I$17,MATCH(VLOOKUP(C1243,HROC,2,0),ROCs!$A$2:$A$17,0)+1,0)</f>
        <v>2.5884593546846281E-2</v>
      </c>
      <c r="I1243" s="24">
        <v>5.4885000000000002</v>
      </c>
      <c r="J1243" s="24">
        <f>VLOOKUP(B1243,Summary!$A$32:$C$37,3,0)*H1243*I1243/12+VLOOKUP(B1243,Summary!$A$32:$D$37,4,0)*I1243</f>
        <v>4.2564998585863849</v>
      </c>
      <c r="K1243" s="6">
        <f t="shared" si="79"/>
        <v>7.0330306761199344</v>
      </c>
      <c r="L1243" s="27">
        <f>2.721*J1243*G1243+VLOOKUP(B1243,Summary!$A$32:$B$37,2,0)*I1243</f>
        <v>3.8095399461785369</v>
      </c>
    </row>
    <row r="1244" spans="1:12">
      <c r="A1244" s="5" t="s">
        <v>621</v>
      </c>
      <c r="B1244" s="5" t="s">
        <v>188</v>
      </c>
      <c r="C1244" s="11">
        <v>6440</v>
      </c>
      <c r="D1244" s="5" t="str">
        <f t="shared" si="76"/>
        <v>Emergent Aquatic Vegetation</v>
      </c>
      <c r="E1244" s="11" t="s">
        <v>592</v>
      </c>
      <c r="F1244" s="12">
        <f t="shared" si="77"/>
        <v>0.60724136328827061</v>
      </c>
      <c r="G1244" s="13">
        <f t="shared" si="78"/>
        <v>3.2599314579082571E-2</v>
      </c>
      <c r="H1244" s="13">
        <f>HLOOKUP(E1244,ROCs!$B$1:$I$17,MATCH(VLOOKUP(C1244,HROC,2,0),ROCs!$A$2:$A$17,0)+1,0)</f>
        <v>2.5884593546846281E-2</v>
      </c>
      <c r="I1244" s="24">
        <v>1.2169430000000001</v>
      </c>
      <c r="J1244" s="24">
        <f>VLOOKUP(B1244,Summary!$A$32:$C$37,3,0)*H1244*I1244/12+VLOOKUP(B1244,Summary!$A$32:$D$37,4,0)*I1244</f>
        <v>0.9437765705397998</v>
      </c>
      <c r="K1244" s="6">
        <f t="shared" si="79"/>
        <v>1.5594055662001316</v>
      </c>
      <c r="L1244" s="27">
        <f>2.721*J1244*G1244+VLOOKUP(B1244,Summary!$A$32:$B$37,2,0)*I1244</f>
        <v>0.84467394929805006</v>
      </c>
    </row>
    <row r="1245" spans="1:12">
      <c r="A1245" s="5" t="s">
        <v>621</v>
      </c>
      <c r="B1245" s="5" t="s">
        <v>188</v>
      </c>
      <c r="C1245" s="11">
        <v>3100</v>
      </c>
      <c r="D1245" s="5" t="str">
        <f t="shared" si="76"/>
        <v>Herbaceous (Dry Prairie)</v>
      </c>
      <c r="E1245" s="11" t="s">
        <v>593</v>
      </c>
      <c r="F1245" s="12">
        <f t="shared" si="77"/>
        <v>0.69141343344704065</v>
      </c>
      <c r="G1245" s="13">
        <f t="shared" si="78"/>
        <v>3.5859246036990831E-2</v>
      </c>
      <c r="H1245" s="13">
        <f>HLOOKUP(E1245,ROCs!$B$1:$I$17,MATCH(VLOOKUP(C1245,HROC,2,0),ROCs!$A$2:$A$17,0)+1,0)</f>
        <v>0.26229721460804234</v>
      </c>
      <c r="I1245" s="24">
        <v>0.64528700000000005</v>
      </c>
      <c r="J1245" s="24">
        <f>VLOOKUP(B1245,Summary!$A$32:$C$37,3,0)*H1245*I1245/12+VLOOKUP(B1245,Summary!$A$32:$D$37,4,0)*I1245</f>
        <v>1.1818476596473677</v>
      </c>
      <c r="K1245" s="6">
        <f t="shared" si="79"/>
        <v>2.2234524923654981</v>
      </c>
      <c r="L1245" s="27">
        <f>2.721*J1245*G1245+VLOOKUP(B1245,Summary!$A$32:$B$37,2,0)*I1245</f>
        <v>0.51881647583992074</v>
      </c>
    </row>
    <row r="1246" spans="1:12">
      <c r="A1246" s="5" t="s">
        <v>621</v>
      </c>
      <c r="B1246" s="5" t="s">
        <v>188</v>
      </c>
      <c r="C1246" s="11">
        <v>4110</v>
      </c>
      <c r="D1246" s="5" t="str">
        <f t="shared" si="76"/>
        <v>Pine Flatwoods</v>
      </c>
      <c r="E1246" s="11" t="s">
        <v>593</v>
      </c>
      <c r="F1246" s="12">
        <f t="shared" si="77"/>
        <v>0.69141343344704065</v>
      </c>
      <c r="G1246" s="13">
        <f t="shared" si="78"/>
        <v>3.5859246036990831E-2</v>
      </c>
      <c r="H1246" s="13">
        <f>HLOOKUP(E1246,ROCs!$B$1:$I$17,MATCH(VLOOKUP(C1246,HROC,2,0),ROCs!$A$2:$A$17,0)+1,0)</f>
        <v>0.26229721460804234</v>
      </c>
      <c r="I1246" s="24">
        <v>10.990356999999999</v>
      </c>
      <c r="J1246" s="24">
        <f>VLOOKUP(B1246,Summary!$A$32:$C$37,3,0)*H1246*I1246/12+VLOOKUP(B1246,Summary!$A$32:$D$37,4,0)*I1246</f>
        <v>20.128915814419109</v>
      </c>
      <c r="K1246" s="6">
        <f t="shared" si="79"/>
        <v>37.869253004688758</v>
      </c>
      <c r="L1246" s="27">
        <f>2.721*J1246*G1246+VLOOKUP(B1246,Summary!$A$32:$B$37,2,0)*I1246</f>
        <v>8.8363445830500282</v>
      </c>
    </row>
    <row r="1247" spans="1:12">
      <c r="A1247" s="5" t="s">
        <v>621</v>
      </c>
      <c r="B1247" s="5" t="s">
        <v>188</v>
      </c>
      <c r="C1247" s="11">
        <v>4271</v>
      </c>
      <c r="D1247" s="5" t="e">
        <f t="shared" si="76"/>
        <v>#N/A</v>
      </c>
      <c r="E1247" s="11" t="s">
        <v>593</v>
      </c>
      <c r="F1247" s="12">
        <f t="shared" si="77"/>
        <v>0.69141343344704065</v>
      </c>
      <c r="G1247" s="13">
        <f t="shared" si="78"/>
        <v>3.5859246036990831E-2</v>
      </c>
      <c r="H1247" s="13">
        <f>HLOOKUP(E1247,ROCs!$B$1:$I$17,MATCH(VLOOKUP(C1247,HROC,2,0),ROCs!$A$2:$A$17,0)+1,0)</f>
        <v>0.26229721460804234</v>
      </c>
      <c r="I1247" s="24">
        <v>12.068042999999999</v>
      </c>
      <c r="J1247" s="24">
        <f>VLOOKUP(B1247,Summary!$A$32:$C$37,3,0)*H1247*I1247/12+VLOOKUP(B1247,Summary!$A$32:$D$37,4,0)*I1247</f>
        <v>22.102705270792374</v>
      </c>
      <c r="K1247" s="6">
        <f t="shared" si="79"/>
        <v>41.582614071450379</v>
      </c>
      <c r="L1247" s="27">
        <f>2.721*J1247*G1247+VLOOKUP(B1247,Summary!$A$32:$B$37,2,0)*I1247</f>
        <v>9.7028136930460782</v>
      </c>
    </row>
    <row r="1248" spans="1:12">
      <c r="A1248" s="5" t="s">
        <v>621</v>
      </c>
      <c r="B1248" s="5" t="s">
        <v>188</v>
      </c>
      <c r="C1248" s="11">
        <v>4280</v>
      </c>
      <c r="D1248" s="5" t="str">
        <f t="shared" si="76"/>
        <v>Cabbage Palm</v>
      </c>
      <c r="E1248" s="11" t="s">
        <v>593</v>
      </c>
      <c r="F1248" s="12">
        <f t="shared" si="77"/>
        <v>0.69141343344704065</v>
      </c>
      <c r="G1248" s="13">
        <f t="shared" si="78"/>
        <v>3.5859246036990831E-2</v>
      </c>
      <c r="H1248" s="13">
        <f>HLOOKUP(E1248,ROCs!$B$1:$I$17,MATCH(VLOOKUP(C1248,HROC,2,0),ROCs!$A$2:$A$17,0)+1,0)</f>
        <v>0.26229721460804234</v>
      </c>
      <c r="I1248" s="24">
        <v>1.111834</v>
      </c>
      <c r="J1248" s="24">
        <f>VLOOKUP(B1248,Summary!$A$32:$C$37,3,0)*H1248*I1248/12+VLOOKUP(B1248,Summary!$A$32:$D$37,4,0)*I1248</f>
        <v>2.0363317575224227</v>
      </c>
      <c r="K1248" s="6">
        <f t="shared" si="79"/>
        <v>3.8310241464599502</v>
      </c>
      <c r="L1248" s="27">
        <f>2.721*J1248*G1248+VLOOKUP(B1248,Summary!$A$32:$B$37,2,0)*I1248</f>
        <v>0.89392440510811844</v>
      </c>
    </row>
    <row r="1249" spans="1:12">
      <c r="A1249" s="5" t="s">
        <v>621</v>
      </c>
      <c r="B1249" s="5" t="s">
        <v>188</v>
      </c>
      <c r="C1249" s="11">
        <v>5300</v>
      </c>
      <c r="D1249" s="5" t="str">
        <f t="shared" si="76"/>
        <v>Reservoirs</v>
      </c>
      <c r="E1249" s="11" t="s">
        <v>593</v>
      </c>
      <c r="F1249" s="12">
        <f t="shared" si="77"/>
        <v>0.50503242095262102</v>
      </c>
      <c r="G1249" s="13">
        <f t="shared" si="78"/>
        <v>6.8458560616073402E-2</v>
      </c>
      <c r="H1249" s="13">
        <f>HLOOKUP(E1249,ROCs!$B$1:$I$17,MATCH(VLOOKUP(C1249,HROC,2,0),ROCs!$A$2:$A$17,0)+1,0)</f>
        <v>5.2632006878587441E-2</v>
      </c>
      <c r="I1249" s="24">
        <v>1.999155</v>
      </c>
      <c r="J1249" s="24">
        <f>VLOOKUP(B1249,Summary!$A$32:$C$37,3,0)*H1249*I1249/12+VLOOKUP(B1249,Summary!$A$32:$D$37,4,0)*I1249</f>
        <v>1.789248540542425</v>
      </c>
      <c r="K1249" s="6">
        <f t="shared" si="79"/>
        <v>2.4587732086778669</v>
      </c>
      <c r="L1249" s="27">
        <f>2.721*J1249*G1249+VLOOKUP(B1249,Summary!$A$32:$B$37,2,0)*I1249</f>
        <v>1.5833716770166582</v>
      </c>
    </row>
    <row r="1250" spans="1:12">
      <c r="A1250" s="5" t="s">
        <v>621</v>
      </c>
      <c r="B1250" s="5" t="s">
        <v>188</v>
      </c>
      <c r="C1250" s="11">
        <v>6110</v>
      </c>
      <c r="D1250" s="5" t="str">
        <f t="shared" si="76"/>
        <v>Bay Swamps</v>
      </c>
      <c r="E1250" s="11" t="s">
        <v>593</v>
      </c>
      <c r="F1250" s="12">
        <f t="shared" si="77"/>
        <v>0.60724136328827061</v>
      </c>
      <c r="G1250" s="13">
        <f t="shared" si="78"/>
        <v>3.2599314579082571E-2</v>
      </c>
      <c r="H1250" s="13">
        <f>HLOOKUP(E1250,ROCs!$B$1:$I$17,MATCH(VLOOKUP(C1250,HROC,2,0),ROCs!$A$2:$A$17,0)+1,0)</f>
        <v>2.5884593546846281E-2</v>
      </c>
      <c r="I1250" s="24">
        <v>98.472375</v>
      </c>
      <c r="J1250" s="24">
        <f>VLOOKUP(B1250,Summary!$A$32:$C$37,3,0)*H1250*I1250/12+VLOOKUP(B1250,Summary!$A$32:$D$37,4,0)*I1250</f>
        <v>76.368342946554691</v>
      </c>
      <c r="K1250" s="6">
        <f t="shared" si="79"/>
        <v>126.18369939425813</v>
      </c>
      <c r="L1250" s="27">
        <f>2.721*J1250*G1250+VLOOKUP(B1250,Summary!$A$32:$B$37,2,0)*I1250</f>
        <v>68.349174848787953</v>
      </c>
    </row>
    <row r="1251" spans="1:12">
      <c r="A1251" s="5" t="s">
        <v>621</v>
      </c>
      <c r="B1251" s="5" t="s">
        <v>188</v>
      </c>
      <c r="C1251" s="11">
        <v>6111</v>
      </c>
      <c r="D1251" s="5" t="e">
        <f t="shared" si="76"/>
        <v>#N/A</v>
      </c>
      <c r="E1251" s="11" t="s">
        <v>593</v>
      </c>
      <c r="F1251" s="12">
        <f t="shared" si="77"/>
        <v>0.60724136328827061</v>
      </c>
      <c r="G1251" s="13">
        <f t="shared" si="78"/>
        <v>3.2599314579082571E-2</v>
      </c>
      <c r="H1251" s="13">
        <f>HLOOKUP(E1251,ROCs!$B$1:$I$17,MATCH(VLOOKUP(C1251,HROC,2,0),ROCs!$A$2:$A$17,0)+1,0)</f>
        <v>2.5884593546846281E-2</v>
      </c>
      <c r="I1251" s="24">
        <v>2.8672490000000002</v>
      </c>
      <c r="J1251" s="24">
        <f>VLOOKUP(B1251,Summary!$A$32:$C$37,3,0)*H1251*I1251/12+VLOOKUP(B1251,Summary!$A$32:$D$37,4,0)*I1251</f>
        <v>2.2236394211591426</v>
      </c>
      <c r="K1251" s="6">
        <f t="shared" si="79"/>
        <v>3.6741277531336811</v>
      </c>
      <c r="L1251" s="27">
        <f>2.721*J1251*G1251+VLOOKUP(B1251,Summary!$A$32:$B$37,2,0)*I1251</f>
        <v>1.9901429536559103</v>
      </c>
    </row>
    <row r="1252" spans="1:12">
      <c r="A1252" s="5" t="s">
        <v>621</v>
      </c>
      <c r="B1252" s="5" t="s">
        <v>188</v>
      </c>
      <c r="C1252" s="11">
        <v>6170</v>
      </c>
      <c r="D1252" s="5" t="str">
        <f t="shared" si="76"/>
        <v>Mixed Wetland Hardwoods</v>
      </c>
      <c r="E1252" s="11" t="s">
        <v>593</v>
      </c>
      <c r="F1252" s="12">
        <f t="shared" si="77"/>
        <v>0.60724136328827061</v>
      </c>
      <c r="G1252" s="13">
        <f t="shared" si="78"/>
        <v>3.2599314579082571E-2</v>
      </c>
      <c r="H1252" s="13">
        <f>HLOOKUP(E1252,ROCs!$B$1:$I$17,MATCH(VLOOKUP(C1252,HROC,2,0),ROCs!$A$2:$A$17,0)+1,0)</f>
        <v>2.5884593546846281E-2</v>
      </c>
      <c r="I1252" s="24">
        <v>710.781744</v>
      </c>
      <c r="J1252" s="24">
        <f>VLOOKUP(B1252,Summary!$A$32:$C$37,3,0)*H1252*I1252/12+VLOOKUP(B1252,Summary!$A$32:$D$37,4,0)*I1252</f>
        <v>551.23301317696712</v>
      </c>
      <c r="K1252" s="6">
        <f t="shared" si="79"/>
        <v>910.80437452455612</v>
      </c>
      <c r="L1252" s="27">
        <f>2.721*J1252*G1252+VLOOKUP(B1252,Summary!$A$32:$B$37,2,0)*I1252</f>
        <v>493.34999485878592</v>
      </c>
    </row>
    <row r="1253" spans="1:12">
      <c r="A1253" s="5" t="s">
        <v>621</v>
      </c>
      <c r="B1253" s="5" t="s">
        <v>188</v>
      </c>
      <c r="C1253" s="11">
        <v>6172</v>
      </c>
      <c r="D1253" s="5" t="str">
        <f t="shared" si="76"/>
        <v>Mixed Shrubs</v>
      </c>
      <c r="E1253" s="11" t="s">
        <v>593</v>
      </c>
      <c r="F1253" s="12">
        <f t="shared" si="77"/>
        <v>0.60724136328827061</v>
      </c>
      <c r="G1253" s="13">
        <f t="shared" si="78"/>
        <v>3.2599314579082571E-2</v>
      </c>
      <c r="H1253" s="13">
        <f>HLOOKUP(E1253,ROCs!$B$1:$I$17,MATCH(VLOOKUP(C1253,HROC,2,0),ROCs!$A$2:$A$17,0)+1,0)</f>
        <v>2.5884593546846281E-2</v>
      </c>
      <c r="I1253" s="24">
        <v>184.30424500000001</v>
      </c>
      <c r="J1253" s="24">
        <f>VLOOKUP(B1253,Summary!$A$32:$C$37,3,0)*H1253*I1253/12+VLOOKUP(B1253,Summary!$A$32:$D$37,4,0)*I1253</f>
        <v>142.93358709654194</v>
      </c>
      <c r="K1253" s="6">
        <f t="shared" si="79"/>
        <v>236.16970189015655</v>
      </c>
      <c r="L1253" s="27">
        <f>2.721*J1253*G1253+VLOOKUP(B1253,Summary!$A$32:$B$37,2,0)*I1253</f>
        <v>127.92463944206538</v>
      </c>
    </row>
    <row r="1254" spans="1:12">
      <c r="A1254" s="5" t="s">
        <v>621</v>
      </c>
      <c r="B1254" s="5" t="s">
        <v>188</v>
      </c>
      <c r="C1254" s="11">
        <v>6210</v>
      </c>
      <c r="D1254" s="5" t="str">
        <f t="shared" si="76"/>
        <v>Cypress</v>
      </c>
      <c r="E1254" s="11" t="s">
        <v>593</v>
      </c>
      <c r="F1254" s="12">
        <f t="shared" si="77"/>
        <v>0.60724136328827061</v>
      </c>
      <c r="G1254" s="13">
        <f t="shared" si="78"/>
        <v>3.2599314579082571E-2</v>
      </c>
      <c r="H1254" s="13">
        <f>HLOOKUP(E1254,ROCs!$B$1:$I$17,MATCH(VLOOKUP(C1254,HROC,2,0),ROCs!$A$2:$A$17,0)+1,0)</f>
        <v>2.5884593546846281E-2</v>
      </c>
      <c r="I1254" s="24">
        <v>592.18541800000003</v>
      </c>
      <c r="J1254" s="24">
        <f>VLOOKUP(B1254,Summary!$A$32:$C$37,3,0)*H1254*I1254/12+VLOOKUP(B1254,Summary!$A$32:$D$37,4,0)*I1254</f>
        <v>459.25792984857776</v>
      </c>
      <c r="K1254" s="6">
        <f t="shared" si="79"/>
        <v>758.83359947980432</v>
      </c>
      <c r="L1254" s="27">
        <f>2.721*J1254*G1254+VLOOKUP(B1254,Summary!$A$32:$B$37,2,0)*I1254</f>
        <v>411.03288793211885</v>
      </c>
    </row>
    <row r="1255" spans="1:12">
      <c r="A1255" s="5" t="s">
        <v>621</v>
      </c>
      <c r="B1255" s="5" t="s">
        <v>188</v>
      </c>
      <c r="C1255" s="11">
        <v>6215</v>
      </c>
      <c r="D1255" s="5" t="e">
        <f t="shared" si="76"/>
        <v>#N/A</v>
      </c>
      <c r="E1255" s="11" t="s">
        <v>593</v>
      </c>
      <c r="F1255" s="12">
        <f t="shared" si="77"/>
        <v>0.60724136328827061</v>
      </c>
      <c r="G1255" s="13">
        <f t="shared" si="78"/>
        <v>3.2599314579082571E-2</v>
      </c>
      <c r="H1255" s="13">
        <f>HLOOKUP(E1255,ROCs!$B$1:$I$17,MATCH(VLOOKUP(C1255,HROC,2,0),ROCs!$A$2:$A$17,0)+1,0)</f>
        <v>2.5884593546846281E-2</v>
      </c>
      <c r="I1255" s="24">
        <v>56.229869000000001</v>
      </c>
      <c r="J1255" s="24">
        <f>VLOOKUP(B1255,Summary!$A$32:$C$37,3,0)*H1255*I1255/12+VLOOKUP(B1255,Summary!$A$32:$D$37,4,0)*I1255</f>
        <v>43.607985687679871</v>
      </c>
      <c r="K1255" s="6">
        <f t="shared" si="79"/>
        <v>72.053638260217809</v>
      </c>
      <c r="L1255" s="27">
        <f>2.721*J1255*G1255+VLOOKUP(B1255,Summary!$A$32:$B$37,2,0)*I1255</f>
        <v>39.028866197300935</v>
      </c>
    </row>
    <row r="1256" spans="1:12">
      <c r="A1256" s="5" t="s">
        <v>621</v>
      </c>
      <c r="B1256" s="5" t="s">
        <v>188</v>
      </c>
      <c r="C1256" s="11">
        <v>6216</v>
      </c>
      <c r="D1256" s="5" t="e">
        <f t="shared" si="76"/>
        <v>#N/A</v>
      </c>
      <c r="E1256" s="11" t="s">
        <v>593</v>
      </c>
      <c r="F1256" s="12">
        <f t="shared" si="77"/>
        <v>0.60724136328827061</v>
      </c>
      <c r="G1256" s="13">
        <f t="shared" si="78"/>
        <v>3.2599314579082571E-2</v>
      </c>
      <c r="H1256" s="13">
        <f>HLOOKUP(E1256,ROCs!$B$1:$I$17,MATCH(VLOOKUP(C1256,HROC,2,0),ROCs!$A$2:$A$17,0)+1,0)</f>
        <v>2.5884593546846281E-2</v>
      </c>
      <c r="I1256" s="24">
        <v>217.03751800000001</v>
      </c>
      <c r="J1256" s="24">
        <f>VLOOKUP(B1256,Summary!$A$32:$C$37,3,0)*H1256*I1256/12+VLOOKUP(B1256,Summary!$A$32:$D$37,4,0)*I1256</f>
        <v>168.31924290333242</v>
      </c>
      <c r="K1256" s="6">
        <f t="shared" si="79"/>
        <v>278.11451616342032</v>
      </c>
      <c r="L1256" s="27">
        <f>2.721*J1256*G1256+VLOOKUP(B1256,Summary!$A$32:$B$37,2,0)*I1256</f>
        <v>150.64463781369105</v>
      </c>
    </row>
    <row r="1257" spans="1:12">
      <c r="A1257" s="5" t="s">
        <v>621</v>
      </c>
      <c r="B1257" s="5" t="s">
        <v>188</v>
      </c>
      <c r="C1257" s="11">
        <v>6240</v>
      </c>
      <c r="D1257" s="5" t="str">
        <f t="shared" si="76"/>
        <v>Cypress - Pine - Cabbage Palm</v>
      </c>
      <c r="E1257" s="11" t="s">
        <v>593</v>
      </c>
      <c r="F1257" s="12">
        <f t="shared" si="77"/>
        <v>0.60724136328827061</v>
      </c>
      <c r="G1257" s="13">
        <f t="shared" si="78"/>
        <v>3.2599314579082571E-2</v>
      </c>
      <c r="H1257" s="13">
        <f>HLOOKUP(E1257,ROCs!$B$1:$I$17,MATCH(VLOOKUP(C1257,HROC,2,0),ROCs!$A$2:$A$17,0)+1,0)</f>
        <v>2.5884593546846281E-2</v>
      </c>
      <c r="I1257" s="24">
        <v>18.785278000000002</v>
      </c>
      <c r="J1257" s="24">
        <f>VLOOKUP(B1257,Summary!$A$32:$C$37,3,0)*H1257*I1257/12+VLOOKUP(B1257,Summary!$A$32:$D$37,4,0)*I1257</f>
        <v>14.568558467797383</v>
      </c>
      <c r="K1257" s="6">
        <f t="shared" si="79"/>
        <v>24.071683781259171</v>
      </c>
      <c r="L1257" s="27">
        <f>2.721*J1257*G1257+VLOOKUP(B1257,Summary!$A$32:$B$37,2,0)*I1257</f>
        <v>13.038765954462759</v>
      </c>
    </row>
    <row r="1258" spans="1:12">
      <c r="A1258" s="5" t="s">
        <v>621</v>
      </c>
      <c r="B1258" s="5" t="s">
        <v>188</v>
      </c>
      <c r="C1258" s="11">
        <v>6250</v>
      </c>
      <c r="D1258" s="5" t="str">
        <f t="shared" si="76"/>
        <v>Hydric Pine Flatwoods</v>
      </c>
      <c r="E1258" s="11" t="s">
        <v>593</v>
      </c>
      <c r="F1258" s="12">
        <f t="shared" si="77"/>
        <v>0.60724136328827061</v>
      </c>
      <c r="G1258" s="13">
        <f t="shared" si="78"/>
        <v>3.2599314579082571E-2</v>
      </c>
      <c r="H1258" s="13">
        <f>HLOOKUP(E1258,ROCs!$B$1:$I$17,MATCH(VLOOKUP(C1258,HROC,2,0),ROCs!$A$2:$A$17,0)+1,0)</f>
        <v>2.5884593546846281E-2</v>
      </c>
      <c r="I1258" s="24">
        <v>21.793309000000001</v>
      </c>
      <c r="J1258" s="24">
        <f>VLOOKUP(B1258,Summary!$A$32:$C$37,3,0)*H1258*I1258/12+VLOOKUP(B1258,Summary!$A$32:$D$37,4,0)*I1258</f>
        <v>16.901378642002257</v>
      </c>
      <c r="K1258" s="6">
        <f t="shared" si="79"/>
        <v>27.926211302024353</v>
      </c>
      <c r="L1258" s="27">
        <f>2.721*J1258*G1258+VLOOKUP(B1258,Summary!$A$32:$B$37,2,0)*I1258</f>
        <v>15.126624978575608</v>
      </c>
    </row>
    <row r="1259" spans="1:12">
      <c r="A1259" s="5" t="s">
        <v>621</v>
      </c>
      <c r="B1259" s="5" t="s">
        <v>188</v>
      </c>
      <c r="C1259" s="11">
        <v>6300</v>
      </c>
      <c r="D1259" s="5" t="str">
        <f t="shared" si="76"/>
        <v>Wetland Forested Mixed</v>
      </c>
      <c r="E1259" s="11" t="s">
        <v>593</v>
      </c>
      <c r="F1259" s="12">
        <f t="shared" si="77"/>
        <v>0.60724136328827061</v>
      </c>
      <c r="G1259" s="13">
        <f t="shared" si="78"/>
        <v>3.2599314579082571E-2</v>
      </c>
      <c r="H1259" s="13">
        <f>HLOOKUP(E1259,ROCs!$B$1:$I$17,MATCH(VLOOKUP(C1259,HROC,2,0),ROCs!$A$2:$A$17,0)+1,0)</f>
        <v>2.5884593546846281E-2</v>
      </c>
      <c r="I1259" s="24">
        <v>196.04067699999999</v>
      </c>
      <c r="J1259" s="24">
        <f>VLOOKUP(B1259,Summary!$A$32:$C$37,3,0)*H1259*I1259/12+VLOOKUP(B1259,Summary!$A$32:$D$37,4,0)*I1259</f>
        <v>152.03554959054006</v>
      </c>
      <c r="K1259" s="6">
        <f t="shared" si="79"/>
        <v>251.20890864686521</v>
      </c>
      <c r="L1259" s="27">
        <f>2.721*J1259*G1259+VLOOKUP(B1259,Summary!$A$32:$B$37,2,0)*I1259</f>
        <v>136.0708372246304</v>
      </c>
    </row>
    <row r="1260" spans="1:12">
      <c r="A1260" s="5" t="s">
        <v>621</v>
      </c>
      <c r="B1260" s="5" t="s">
        <v>188</v>
      </c>
      <c r="C1260" s="11">
        <v>6410</v>
      </c>
      <c r="D1260" s="5" t="str">
        <f t="shared" si="76"/>
        <v>Freshwater Marshes</v>
      </c>
      <c r="E1260" s="11" t="s">
        <v>593</v>
      </c>
      <c r="F1260" s="12">
        <f t="shared" si="77"/>
        <v>0.60724136328827061</v>
      </c>
      <c r="G1260" s="13">
        <f t="shared" si="78"/>
        <v>3.2599314579082571E-2</v>
      </c>
      <c r="H1260" s="13">
        <f>HLOOKUP(E1260,ROCs!$B$1:$I$17,MATCH(VLOOKUP(C1260,HROC,2,0),ROCs!$A$2:$A$17,0)+1,0)</f>
        <v>2.5884593546846281E-2</v>
      </c>
      <c r="I1260" s="24">
        <v>382.67472800000002</v>
      </c>
      <c r="J1260" s="24">
        <f>VLOOKUP(B1260,Summary!$A$32:$C$37,3,0)*H1260*I1260/12+VLOOKUP(B1260,Summary!$A$32:$D$37,4,0)*I1260</f>
        <v>296.77597260027028</v>
      </c>
      <c r="K1260" s="6">
        <f t="shared" si="79"/>
        <v>490.36405229112734</v>
      </c>
      <c r="L1260" s="27">
        <f>2.721*J1260*G1260+VLOOKUP(B1260,Summary!$A$32:$B$37,2,0)*I1260</f>
        <v>265.61258316644006</v>
      </c>
    </row>
    <row r="1261" spans="1:12">
      <c r="A1261" s="5" t="s">
        <v>621</v>
      </c>
      <c r="B1261" s="5" t="s">
        <v>188</v>
      </c>
      <c r="C1261" s="11">
        <v>6430</v>
      </c>
      <c r="D1261" s="5" t="str">
        <f t="shared" si="76"/>
        <v>Wet Prairies</v>
      </c>
      <c r="E1261" s="11" t="s">
        <v>593</v>
      </c>
      <c r="F1261" s="12">
        <f t="shared" si="77"/>
        <v>0.60724136328827061</v>
      </c>
      <c r="G1261" s="13">
        <f t="shared" si="78"/>
        <v>3.2599314579082571E-2</v>
      </c>
      <c r="H1261" s="13">
        <f>HLOOKUP(E1261,ROCs!$B$1:$I$17,MATCH(VLOOKUP(C1261,HROC,2,0),ROCs!$A$2:$A$17,0)+1,0)</f>
        <v>2.5884593546846281E-2</v>
      </c>
      <c r="I1261" s="24">
        <v>45.243389000000001</v>
      </c>
      <c r="J1261" s="24">
        <f>VLOOKUP(B1261,Summary!$A$32:$C$37,3,0)*H1261*I1261/12+VLOOKUP(B1261,Summary!$A$32:$D$37,4,0)*I1261</f>
        <v>35.087633940141899</v>
      </c>
      <c r="K1261" s="6">
        <f t="shared" si="79"/>
        <v>57.975429120639021</v>
      </c>
      <c r="L1261" s="27">
        <f>2.721*J1261*G1261+VLOOKUP(B1261,Summary!$A$32:$B$37,2,0)*I1261</f>
        <v>31.403206285140676</v>
      </c>
    </row>
    <row r="1262" spans="1:12">
      <c r="A1262" s="5" t="s">
        <v>621</v>
      </c>
      <c r="B1262" s="5" t="s">
        <v>188</v>
      </c>
      <c r="C1262" s="11">
        <v>6440</v>
      </c>
      <c r="D1262" s="5" t="str">
        <f t="shared" si="76"/>
        <v>Emergent Aquatic Vegetation</v>
      </c>
      <c r="E1262" s="11" t="s">
        <v>593</v>
      </c>
      <c r="F1262" s="12">
        <f t="shared" si="77"/>
        <v>0.60724136328827061</v>
      </c>
      <c r="G1262" s="13">
        <f t="shared" si="78"/>
        <v>3.2599314579082571E-2</v>
      </c>
      <c r="H1262" s="13">
        <f>HLOOKUP(E1262,ROCs!$B$1:$I$17,MATCH(VLOOKUP(C1262,HROC,2,0),ROCs!$A$2:$A$17,0)+1,0)</f>
        <v>2.5884593546846281E-2</v>
      </c>
      <c r="I1262" s="24">
        <v>7.7098389999999997</v>
      </c>
      <c r="J1262" s="24">
        <f>VLOOKUP(B1262,Summary!$A$32:$C$37,3,0)*H1262*I1262/12+VLOOKUP(B1262,Summary!$A$32:$D$37,4,0)*I1262</f>
        <v>5.9792162910128077</v>
      </c>
      <c r="K1262" s="6">
        <f t="shared" si="79"/>
        <v>9.8794814967560995</v>
      </c>
      <c r="L1262" s="27">
        <f>2.721*J1262*G1262+VLOOKUP(B1262,Summary!$A$32:$B$37,2,0)*I1262</f>
        <v>5.3513600526747167</v>
      </c>
    </row>
    <row r="1263" spans="1:12">
      <c r="A1263" s="5" t="s">
        <v>622</v>
      </c>
      <c r="B1263" s="5" t="s">
        <v>188</v>
      </c>
      <c r="C1263" s="11">
        <v>1110</v>
      </c>
      <c r="D1263" s="5" t="str">
        <f t="shared" si="76"/>
        <v>Fixed Single Family Units</v>
      </c>
      <c r="E1263" s="11" t="s">
        <v>3</v>
      </c>
      <c r="F1263" s="12">
        <f t="shared" si="77"/>
        <v>0.96797880682585713</v>
      </c>
      <c r="G1263" s="13">
        <f t="shared" si="78"/>
        <v>0.12452938169209543</v>
      </c>
      <c r="H1263" s="13">
        <f>HLOOKUP(E1263,ROCs!$B$1:$I$17,MATCH(VLOOKUP(C1263,HROC,2,0),ROCs!$A$2:$A$17,0)+1,0)</f>
        <v>0.28818180815488864</v>
      </c>
      <c r="I1263" s="24">
        <v>1.0639719999999999</v>
      </c>
      <c r="J1263" s="24">
        <f>VLOOKUP(B1263,Summary!$A$32:$C$37,3,0)*H1263*I1263/12+VLOOKUP(B1263,Summary!$A$32:$D$37,4,0)*I1263</f>
        <v>2.0716863256811555</v>
      </c>
      <c r="K1263" s="6">
        <f t="shared" si="79"/>
        <v>5.4565531532664364</v>
      </c>
      <c r="L1263" s="27">
        <f>2.721*J1263*G1263+VLOOKUP(B1263,Summary!$A$32:$B$37,2,0)*I1263</f>
        <v>1.3672845347812015</v>
      </c>
    </row>
    <row r="1264" spans="1:12">
      <c r="A1264" s="5" t="s">
        <v>622</v>
      </c>
      <c r="B1264" s="5" t="s">
        <v>188</v>
      </c>
      <c r="C1264" s="11">
        <v>1210</v>
      </c>
      <c r="D1264" s="5" t="str">
        <f t="shared" si="76"/>
        <v>Fixed Single Family Units</v>
      </c>
      <c r="E1264" s="11" t="s">
        <v>3</v>
      </c>
      <c r="F1264" s="12">
        <f t="shared" si="77"/>
        <v>1.2445441802046733</v>
      </c>
      <c r="G1264" s="13">
        <f t="shared" si="78"/>
        <v>0.21319951734720002</v>
      </c>
      <c r="H1264" s="13">
        <f>HLOOKUP(E1264,ROCs!$B$1:$I$17,MATCH(VLOOKUP(C1264,HROC,2,0),ROCs!$A$2:$A$17,0)+1,0)</f>
        <v>0.28818180815488864</v>
      </c>
      <c r="I1264" s="24">
        <v>2.6309670000000001</v>
      </c>
      <c r="J1264" s="24">
        <f>VLOOKUP(B1264,Summary!$A$32:$C$37,3,0)*H1264*I1264/12+VLOOKUP(B1264,Summary!$A$32:$D$37,4,0)*I1264</f>
        <v>5.1228212370423023</v>
      </c>
      <c r="K1264" s="6">
        <f t="shared" si="79"/>
        <v>17.347945987825327</v>
      </c>
      <c r="L1264" s="27">
        <f>2.721*J1264*G1264+VLOOKUP(B1264,Summary!$A$32:$B$37,2,0)*I1264</f>
        <v>4.6169821424164557</v>
      </c>
    </row>
    <row r="1265" spans="1:12">
      <c r="A1265" s="5" t="s">
        <v>622</v>
      </c>
      <c r="B1265" s="5" t="s">
        <v>188</v>
      </c>
      <c r="C1265" s="11">
        <v>1390</v>
      </c>
      <c r="D1265" s="5" t="str">
        <f t="shared" si="76"/>
        <v>High Density Under Construction</v>
      </c>
      <c r="E1265" s="11" t="s">
        <v>3</v>
      </c>
      <c r="F1265" s="12">
        <f t="shared" si="77"/>
        <v>1.3948514483453343</v>
      </c>
      <c r="G1265" s="13">
        <f t="shared" si="78"/>
        <v>0.33903287162245876</v>
      </c>
      <c r="H1265" s="13">
        <f>HLOOKUP(E1265,ROCs!$B$1:$I$17,MATCH(VLOOKUP(C1265,HROC,2,0),ROCs!$A$2:$A$17,0)+1,0)</f>
        <v>0.39344582191206351</v>
      </c>
      <c r="I1265" s="24">
        <v>0.24699499999999999</v>
      </c>
      <c r="J1265" s="24">
        <f>VLOOKUP(B1265,Summary!$A$32:$C$37,3,0)*H1265*I1265/12+VLOOKUP(B1265,Summary!$A$32:$D$37,4,0)*I1265</f>
        <v>0.59706203011621795</v>
      </c>
      <c r="K1265" s="6">
        <f t="shared" si="79"/>
        <v>2.2660837307276047</v>
      </c>
      <c r="L1265" s="27">
        <f>2.721*J1265*G1265+VLOOKUP(B1265,Summary!$A$32:$B$37,2,0)*I1265</f>
        <v>0.70524153500567022</v>
      </c>
    </row>
    <row r="1266" spans="1:12">
      <c r="A1266" s="5" t="s">
        <v>622</v>
      </c>
      <c r="B1266" s="5" t="s">
        <v>188</v>
      </c>
      <c r="C1266" s="11">
        <v>1820</v>
      </c>
      <c r="D1266" s="5" t="str">
        <f t="shared" si="76"/>
        <v>Golf Courses</v>
      </c>
      <c r="E1266" s="11" t="s">
        <v>3</v>
      </c>
      <c r="F1266" s="12">
        <f t="shared" si="77"/>
        <v>2.0141173930848577</v>
      </c>
      <c r="G1266" s="13">
        <f t="shared" si="78"/>
        <v>0.28687396829592665</v>
      </c>
      <c r="H1266" s="13">
        <f>HLOOKUP(E1266,ROCs!$B$1:$I$17,MATCH(VLOOKUP(C1266,HROC,2,0),ROCs!$A$2:$A$17,0)+1,0)</f>
        <v>0.28904462793978353</v>
      </c>
      <c r="I1266" s="24">
        <v>2.3116810000000001</v>
      </c>
      <c r="J1266" s="24">
        <f>VLOOKUP(B1266,Summary!$A$32:$C$37,3,0)*H1266*I1266/12+VLOOKUP(B1266,Summary!$A$32:$D$37,4,0)*I1266</f>
        <v>4.5100405837458313</v>
      </c>
      <c r="K1266" s="6">
        <f t="shared" si="79"/>
        <v>24.716886969598935</v>
      </c>
      <c r="L1266" s="27">
        <f>2.721*J1266*G1266+VLOOKUP(B1266,Summary!$A$32:$B$37,2,0)*I1266</f>
        <v>4.9659674160962659</v>
      </c>
    </row>
    <row r="1267" spans="1:12">
      <c r="A1267" s="5" t="s">
        <v>622</v>
      </c>
      <c r="B1267" s="5" t="s">
        <v>188</v>
      </c>
      <c r="C1267" s="11">
        <v>3100</v>
      </c>
      <c r="D1267" s="5" t="str">
        <f t="shared" si="76"/>
        <v>Herbaceous (Dry Prairie)</v>
      </c>
      <c r="E1267" s="11" t="s">
        <v>3</v>
      </c>
      <c r="F1267" s="12">
        <f t="shared" si="77"/>
        <v>0.69141343344704065</v>
      </c>
      <c r="G1267" s="13">
        <f t="shared" si="78"/>
        <v>3.5859246036990831E-2</v>
      </c>
      <c r="H1267" s="13">
        <f>HLOOKUP(E1267,ROCs!$B$1:$I$17,MATCH(VLOOKUP(C1267,HROC,2,0),ROCs!$A$2:$A$17,0)+1,0)</f>
        <v>0.26229721460804234</v>
      </c>
      <c r="I1267" s="24">
        <v>0.23037299999999999</v>
      </c>
      <c r="J1267" s="24">
        <f>VLOOKUP(B1267,Summary!$A$32:$C$37,3,0)*H1267*I1267/12+VLOOKUP(B1267,Summary!$A$32:$D$37,4,0)*I1267</f>
        <v>0.42192976287441564</v>
      </c>
      <c r="K1267" s="6">
        <f t="shared" si="79"/>
        <v>0.79379163228721006</v>
      </c>
      <c r="L1267" s="27">
        <f>2.721*J1267*G1267+VLOOKUP(B1267,Summary!$A$32:$B$37,2,0)*I1267</f>
        <v>0.18522193688803595</v>
      </c>
    </row>
    <row r="1268" spans="1:12">
      <c r="A1268" s="5" t="s">
        <v>622</v>
      </c>
      <c r="B1268" s="5" t="s">
        <v>188</v>
      </c>
      <c r="C1268" s="11">
        <v>3200</v>
      </c>
      <c r="D1268" s="5" t="str">
        <f t="shared" si="76"/>
        <v>Shrub and Brushland</v>
      </c>
      <c r="E1268" s="11" t="s">
        <v>3</v>
      </c>
      <c r="F1268" s="12">
        <f t="shared" si="77"/>
        <v>0.69141343344704065</v>
      </c>
      <c r="G1268" s="13">
        <f t="shared" si="78"/>
        <v>3.5859246036990831E-2</v>
      </c>
      <c r="H1268" s="13">
        <f>HLOOKUP(E1268,ROCs!$B$1:$I$17,MATCH(VLOOKUP(C1268,HROC,2,0),ROCs!$A$2:$A$17,0)+1,0)</f>
        <v>0.26229721460804234</v>
      </c>
      <c r="I1268" s="24">
        <v>0.14269799999999999</v>
      </c>
      <c r="J1268" s="24">
        <f>VLOOKUP(B1268,Summary!$A$32:$C$37,3,0)*H1268*I1268/12+VLOOKUP(B1268,Summary!$A$32:$D$37,4,0)*I1268</f>
        <v>0.26135238635887609</v>
      </c>
      <c r="K1268" s="6">
        <f t="shared" si="79"/>
        <v>0.49169164070494503</v>
      </c>
      <c r="L1268" s="27">
        <f>2.721*J1268*G1268+VLOOKUP(B1268,Summary!$A$32:$B$37,2,0)*I1268</f>
        <v>0.11473045864771025</v>
      </c>
    </row>
    <row r="1269" spans="1:12">
      <c r="A1269" s="5" t="s">
        <v>622</v>
      </c>
      <c r="B1269" s="5" t="s">
        <v>188</v>
      </c>
      <c r="C1269" s="11">
        <v>4110</v>
      </c>
      <c r="D1269" s="5" t="str">
        <f t="shared" si="76"/>
        <v>Pine Flatwoods</v>
      </c>
      <c r="E1269" s="11" t="s">
        <v>3</v>
      </c>
      <c r="F1269" s="12">
        <f t="shared" si="77"/>
        <v>0.69141343344704065</v>
      </c>
      <c r="G1269" s="13">
        <f t="shared" si="78"/>
        <v>3.5859246036990831E-2</v>
      </c>
      <c r="H1269" s="13">
        <f>HLOOKUP(E1269,ROCs!$B$1:$I$17,MATCH(VLOOKUP(C1269,HROC,2,0),ROCs!$A$2:$A$17,0)+1,0)</f>
        <v>0.26229721460804234</v>
      </c>
      <c r="I1269" s="24">
        <v>0.26287700000000003</v>
      </c>
      <c r="J1269" s="24">
        <f>VLOOKUP(B1269,Summary!$A$32:$C$37,3,0)*H1269*I1269/12+VLOOKUP(B1269,Summary!$A$32:$D$37,4,0)*I1269</f>
        <v>0.48146106651012821</v>
      </c>
      <c r="K1269" s="6">
        <f t="shared" si="79"/>
        <v>0.90579001411087634</v>
      </c>
      <c r="L1269" s="27">
        <f>2.721*J1269*G1269+VLOOKUP(B1269,Summary!$A$32:$B$37,2,0)*I1269</f>
        <v>0.21135544140726661</v>
      </c>
    </row>
    <row r="1270" spans="1:12">
      <c r="A1270" s="5" t="s">
        <v>622</v>
      </c>
      <c r="B1270" s="5" t="s">
        <v>188</v>
      </c>
      <c r="C1270" s="11">
        <v>4220</v>
      </c>
      <c r="D1270" s="5" t="str">
        <f t="shared" si="76"/>
        <v>Brazilian Pepper</v>
      </c>
      <c r="E1270" s="11" t="s">
        <v>3</v>
      </c>
      <c r="F1270" s="12">
        <f t="shared" si="77"/>
        <v>0.69141343344704065</v>
      </c>
      <c r="G1270" s="13">
        <f t="shared" si="78"/>
        <v>3.5859246036990831E-2</v>
      </c>
      <c r="H1270" s="13">
        <f>HLOOKUP(E1270,ROCs!$B$1:$I$17,MATCH(VLOOKUP(C1270,HROC,2,0),ROCs!$A$2:$A$17,0)+1,0)</f>
        <v>0.26229721460804234</v>
      </c>
      <c r="I1270" s="24">
        <v>3.3000000000000003E-5</v>
      </c>
      <c r="J1270" s="24">
        <f>VLOOKUP(B1270,Summary!$A$32:$C$37,3,0)*H1270*I1270/12+VLOOKUP(B1270,Summary!$A$32:$D$37,4,0)*I1270</f>
        <v>6.0439731109356211E-5</v>
      </c>
      <c r="K1270" s="6">
        <f t="shared" si="79"/>
        <v>1.1370743908998857E-4</v>
      </c>
      <c r="L1270" s="27">
        <f>2.721*J1270*G1270+VLOOKUP(B1270,Summary!$A$32:$B$37,2,0)*I1270</f>
        <v>2.6532292921936106E-5</v>
      </c>
    </row>
    <row r="1271" spans="1:12">
      <c r="A1271" s="5" t="s">
        <v>622</v>
      </c>
      <c r="B1271" s="5" t="s">
        <v>188</v>
      </c>
      <c r="C1271" s="11">
        <v>4240</v>
      </c>
      <c r="D1271" s="5" t="str">
        <f t="shared" si="76"/>
        <v>Melaleuca</v>
      </c>
      <c r="E1271" s="11" t="s">
        <v>3</v>
      </c>
      <c r="F1271" s="12">
        <f t="shared" si="77"/>
        <v>0.69141343344704065</v>
      </c>
      <c r="G1271" s="13">
        <f t="shared" si="78"/>
        <v>3.5859246036990831E-2</v>
      </c>
      <c r="H1271" s="13">
        <f>HLOOKUP(E1271,ROCs!$B$1:$I$17,MATCH(VLOOKUP(C1271,HROC,2,0),ROCs!$A$2:$A$17,0)+1,0)</f>
        <v>0.26229721460804234</v>
      </c>
      <c r="I1271" s="24">
        <v>2.2390000000000001E-3</v>
      </c>
      <c r="J1271" s="24">
        <f>VLOOKUP(B1271,Summary!$A$32:$C$37,3,0)*H1271*I1271/12+VLOOKUP(B1271,Summary!$A$32:$D$37,4,0)*I1271</f>
        <v>4.1007441804196531E-3</v>
      </c>
      <c r="K1271" s="6">
        <f t="shared" si="79"/>
        <v>7.7148774582571026E-3</v>
      </c>
      <c r="L1271" s="27">
        <f>2.721*J1271*G1271+VLOOKUP(B1271,Summary!$A$32:$B$37,2,0)*I1271</f>
        <v>1.8001758743095438E-3</v>
      </c>
    </row>
    <row r="1272" spans="1:12">
      <c r="A1272" s="5" t="s">
        <v>622</v>
      </c>
      <c r="B1272" s="5" t="s">
        <v>188</v>
      </c>
      <c r="C1272" s="11">
        <v>5120</v>
      </c>
      <c r="D1272" s="5" t="e">
        <f t="shared" si="76"/>
        <v>#N/A</v>
      </c>
      <c r="E1272" s="11" t="s">
        <v>3</v>
      </c>
      <c r="F1272" s="12">
        <f t="shared" si="77"/>
        <v>0.50503242095262102</v>
      </c>
      <c r="G1272" s="13">
        <f t="shared" si="78"/>
        <v>6.8458560616073402E-2</v>
      </c>
      <c r="H1272" s="13">
        <f>HLOOKUP(E1272,ROCs!$B$1:$I$17,MATCH(VLOOKUP(C1272,HROC,2,0),ROCs!$A$2:$A$17,0)+1,0)</f>
        <v>5.2632006878587441E-2</v>
      </c>
      <c r="I1272" s="24">
        <v>220.33151000000001</v>
      </c>
      <c r="J1272" s="24">
        <f>VLOOKUP(B1272,Summary!$A$32:$C$37,3,0)*H1272*I1272/12+VLOOKUP(B1272,Summary!$A$32:$D$37,4,0)*I1272</f>
        <v>197.19723218210129</v>
      </c>
      <c r="K1272" s="6">
        <f t="shared" si="79"/>
        <v>270.98709895707907</v>
      </c>
      <c r="L1272" s="27">
        <f>2.721*J1272*G1272+VLOOKUP(B1272,Summary!$A$32:$B$37,2,0)*I1272</f>
        <v>174.50706547932128</v>
      </c>
    </row>
    <row r="1273" spans="1:12">
      <c r="A1273" s="5" t="s">
        <v>622</v>
      </c>
      <c r="B1273" s="5" t="s">
        <v>188</v>
      </c>
      <c r="C1273" s="11">
        <v>5300</v>
      </c>
      <c r="D1273" s="5" t="str">
        <f t="shared" si="76"/>
        <v>Reservoirs</v>
      </c>
      <c r="E1273" s="11" t="s">
        <v>3</v>
      </c>
      <c r="F1273" s="12">
        <f t="shared" si="77"/>
        <v>0.50503242095262102</v>
      </c>
      <c r="G1273" s="13">
        <f t="shared" si="78"/>
        <v>6.8458560616073402E-2</v>
      </c>
      <c r="H1273" s="13">
        <f>HLOOKUP(E1273,ROCs!$B$1:$I$17,MATCH(VLOOKUP(C1273,HROC,2,0),ROCs!$A$2:$A$17,0)+1,0)</f>
        <v>5.2632006878587441E-2</v>
      </c>
      <c r="I1273" s="24">
        <v>129.186724</v>
      </c>
      <c r="J1273" s="24">
        <f>VLOOKUP(B1273,Summary!$A$32:$C$37,3,0)*H1273*I1273/12+VLOOKUP(B1273,Summary!$A$32:$D$37,4,0)*I1273</f>
        <v>115.62242916355012</v>
      </c>
      <c r="K1273" s="6">
        <f t="shared" si="79"/>
        <v>158.88755793725946</v>
      </c>
      <c r="L1273" s="27">
        <f>2.721*J1273*G1273+VLOOKUP(B1273,Summary!$A$32:$B$37,2,0)*I1273</f>
        <v>102.31852949279478</v>
      </c>
    </row>
    <row r="1274" spans="1:12">
      <c r="A1274" s="5" t="s">
        <v>622</v>
      </c>
      <c r="B1274" s="5" t="s">
        <v>188</v>
      </c>
      <c r="C1274" s="11">
        <v>6172</v>
      </c>
      <c r="D1274" s="5" t="str">
        <f t="shared" si="76"/>
        <v>Mixed Shrubs</v>
      </c>
      <c r="E1274" s="11" t="s">
        <v>3</v>
      </c>
      <c r="F1274" s="12">
        <f t="shared" si="77"/>
        <v>0.60724136328827061</v>
      </c>
      <c r="G1274" s="13">
        <f t="shared" si="78"/>
        <v>3.2599314579082571E-2</v>
      </c>
      <c r="H1274" s="13">
        <f>HLOOKUP(E1274,ROCs!$B$1:$I$17,MATCH(VLOOKUP(C1274,HROC,2,0),ROCs!$A$2:$A$17,0)+1,0)</f>
        <v>2.5884593546846281E-2</v>
      </c>
      <c r="I1274" s="24">
        <v>0.26154300000000003</v>
      </c>
      <c r="J1274" s="24">
        <f>VLOOKUP(B1274,Summary!$A$32:$C$37,3,0)*H1274*I1274/12+VLOOKUP(B1274,Summary!$A$32:$D$37,4,0)*I1274</f>
        <v>0.20283460736344336</v>
      </c>
      <c r="K1274" s="6">
        <f t="shared" si="79"/>
        <v>0.33514438227647558</v>
      </c>
      <c r="L1274" s="27">
        <f>2.721*J1274*G1274+VLOOKUP(B1274,Summary!$A$32:$B$37,2,0)*I1274</f>
        <v>0.18153566660168954</v>
      </c>
    </row>
    <row r="1275" spans="1:12">
      <c r="A1275" s="5" t="s">
        <v>622</v>
      </c>
      <c r="B1275" s="5" t="s">
        <v>188</v>
      </c>
      <c r="C1275" s="11">
        <v>6440</v>
      </c>
      <c r="D1275" s="5" t="str">
        <f t="shared" si="76"/>
        <v>Emergent Aquatic Vegetation</v>
      </c>
      <c r="E1275" s="11" t="s">
        <v>3</v>
      </c>
      <c r="F1275" s="12">
        <f t="shared" si="77"/>
        <v>0.60724136328827061</v>
      </c>
      <c r="G1275" s="13">
        <f t="shared" si="78"/>
        <v>3.2599314579082571E-2</v>
      </c>
      <c r="H1275" s="13">
        <f>HLOOKUP(E1275,ROCs!$B$1:$I$17,MATCH(VLOOKUP(C1275,HROC,2,0),ROCs!$A$2:$A$17,0)+1,0)</f>
        <v>2.5884593546846281E-2</v>
      </c>
      <c r="I1275" s="24">
        <v>1.232947</v>
      </c>
      <c r="J1275" s="24">
        <f>VLOOKUP(B1275,Summary!$A$32:$C$37,3,0)*H1275*I1275/12+VLOOKUP(B1275,Summary!$A$32:$D$37,4,0)*I1275</f>
        <v>0.95618816273016449</v>
      </c>
      <c r="K1275" s="6">
        <f t="shared" si="79"/>
        <v>1.5799132865136276</v>
      </c>
      <c r="L1275" s="27">
        <f>2.721*J1275*G1275+VLOOKUP(B1275,Summary!$A$32:$B$37,2,0)*I1275</f>
        <v>0.85578224433287575</v>
      </c>
    </row>
    <row r="1276" spans="1:12">
      <c r="A1276" s="5" t="s">
        <v>622</v>
      </c>
      <c r="B1276" s="5" t="s">
        <v>188</v>
      </c>
      <c r="C1276" s="11">
        <v>7430</v>
      </c>
      <c r="D1276" s="5" t="str">
        <f t="shared" si="76"/>
        <v>Spoil Areas</v>
      </c>
      <c r="E1276" s="11" t="s">
        <v>3</v>
      </c>
      <c r="F1276" s="12">
        <f t="shared" si="77"/>
        <v>0.70945030562392009</v>
      </c>
      <c r="G1276" s="13">
        <f t="shared" si="78"/>
        <v>9.7797943737247719E-2</v>
      </c>
      <c r="H1276" s="13">
        <f>HLOOKUP(E1276,ROCs!$B$1:$I$17,MATCH(VLOOKUP(C1276,HROC,2,0),ROCs!$A$2:$A$17,0)+1,0)</f>
        <v>0.26229721460804234</v>
      </c>
      <c r="I1276" s="24">
        <v>5.022068</v>
      </c>
      <c r="J1276" s="24">
        <f>VLOOKUP(B1276,Summary!$A$32:$C$37,3,0)*H1276*I1276/12+VLOOKUP(B1276,Summary!$A$32:$D$37,4,0)*I1276</f>
        <v>9.1979527131182515</v>
      </c>
      <c r="K1276" s="6">
        <f t="shared" si="79"/>
        <v>17.755859278909654</v>
      </c>
      <c r="L1276" s="27">
        <f>2.721*J1276*G1276+VLOOKUP(B1276,Summary!$A$32:$B$37,2,0)*I1276</f>
        <v>5.5879660173697001</v>
      </c>
    </row>
    <row r="1277" spans="1:12">
      <c r="A1277" s="5" t="s">
        <v>622</v>
      </c>
      <c r="B1277" s="5" t="s">
        <v>188</v>
      </c>
      <c r="C1277" s="11">
        <v>8100</v>
      </c>
      <c r="D1277" s="5" t="str">
        <f t="shared" si="76"/>
        <v>Transportation</v>
      </c>
      <c r="E1277" s="11" t="s">
        <v>3</v>
      </c>
      <c r="F1277" s="12">
        <f t="shared" si="77"/>
        <v>0.98601567900273634</v>
      </c>
      <c r="G1277" s="13">
        <f t="shared" si="78"/>
        <v>0.14343698414796333</v>
      </c>
      <c r="H1277" s="13">
        <f>HLOOKUP(E1277,ROCs!$B$1:$I$17,MATCH(VLOOKUP(C1277,HROC,2,0),ROCs!$A$2:$A$17,0)+1,0)</f>
        <v>0.44607782879065094</v>
      </c>
      <c r="I1277" s="24">
        <v>0.123098</v>
      </c>
      <c r="J1277" s="24">
        <f>VLOOKUP(B1277,Summary!$A$32:$C$37,3,0)*H1277*I1277/12+VLOOKUP(B1277,Summary!$A$32:$D$37,4,0)*I1277</f>
        <v>0.32650436542669847</v>
      </c>
      <c r="K1277" s="6">
        <f t="shared" si="79"/>
        <v>0.87599445054366665</v>
      </c>
      <c r="L1277" s="27">
        <f>2.721*J1277*G1277+VLOOKUP(B1277,Summary!$A$32:$B$37,2,0)*I1277</f>
        <v>0.20440562961905617</v>
      </c>
    </row>
    <row r="1278" spans="1:12">
      <c r="A1278" s="5" t="s">
        <v>622</v>
      </c>
      <c r="B1278" s="5" t="s">
        <v>188</v>
      </c>
      <c r="C1278" s="11">
        <v>1210</v>
      </c>
      <c r="D1278" s="5" t="str">
        <f t="shared" si="76"/>
        <v>Fixed Single Family Units</v>
      </c>
      <c r="E1278" s="11" t="s">
        <v>4</v>
      </c>
      <c r="F1278" s="12">
        <f t="shared" si="77"/>
        <v>1.2445441802046733</v>
      </c>
      <c r="G1278" s="13">
        <f t="shared" si="78"/>
        <v>0.21319951734720002</v>
      </c>
      <c r="H1278" s="13">
        <f>HLOOKUP(E1278,ROCs!$B$1:$I$17,MATCH(VLOOKUP(C1278,HROC,2,0),ROCs!$A$2:$A$17,0)+1,0)</f>
        <v>0.28818180815488864</v>
      </c>
      <c r="I1278" s="24">
        <v>2.4359160000000002</v>
      </c>
      <c r="J1278" s="24">
        <f>VLOOKUP(B1278,Summary!$A$32:$C$37,3,0)*H1278*I1278/12+VLOOKUP(B1278,Summary!$A$32:$D$37,4,0)*I1278</f>
        <v>4.7430325870492247</v>
      </c>
      <c r="K1278" s="6">
        <f t="shared" si="79"/>
        <v>16.061827913037114</v>
      </c>
      <c r="L1278" s="27">
        <f>2.721*J1278*G1278+VLOOKUP(B1278,Summary!$A$32:$B$37,2,0)*I1278</f>
        <v>4.2746946930259941</v>
      </c>
    </row>
    <row r="1279" spans="1:12">
      <c r="A1279" s="5" t="s">
        <v>622</v>
      </c>
      <c r="B1279" s="5" t="s">
        <v>188</v>
      </c>
      <c r="C1279" s="11">
        <v>3200</v>
      </c>
      <c r="D1279" s="5" t="str">
        <f t="shared" si="76"/>
        <v>Shrub and Brushland</v>
      </c>
      <c r="E1279" s="11" t="s">
        <v>4</v>
      </c>
      <c r="F1279" s="12">
        <f t="shared" si="77"/>
        <v>0.69141343344704065</v>
      </c>
      <c r="G1279" s="13">
        <f t="shared" si="78"/>
        <v>3.5859246036990831E-2</v>
      </c>
      <c r="H1279" s="13">
        <f>HLOOKUP(E1279,ROCs!$B$1:$I$17,MATCH(VLOOKUP(C1279,HROC,2,0),ROCs!$A$2:$A$17,0)+1,0)</f>
        <v>0.26229721460804234</v>
      </c>
      <c r="I1279" s="24">
        <v>0.49322500000000002</v>
      </c>
      <c r="J1279" s="24">
        <f>VLOOKUP(B1279,Summary!$A$32:$C$37,3,0)*H1279*I1279/12+VLOOKUP(B1279,Summary!$A$32:$D$37,4,0)*I1279</f>
        <v>0.90334504170946106</v>
      </c>
      <c r="K1279" s="6">
        <f t="shared" si="79"/>
        <v>1.6994955043987761</v>
      </c>
      <c r="L1279" s="27">
        <f>2.721*J1279*G1279+VLOOKUP(B1279,Summary!$A$32:$B$37,2,0)*I1279</f>
        <v>0.39655727807339203</v>
      </c>
    </row>
    <row r="1280" spans="1:12">
      <c r="A1280" s="5" t="s">
        <v>622</v>
      </c>
      <c r="B1280" s="5" t="s">
        <v>188</v>
      </c>
      <c r="C1280" s="11">
        <v>4110</v>
      </c>
      <c r="D1280" s="5" t="str">
        <f t="shared" si="76"/>
        <v>Pine Flatwoods</v>
      </c>
      <c r="E1280" s="11" t="s">
        <v>4</v>
      </c>
      <c r="F1280" s="12">
        <f t="shared" si="77"/>
        <v>0.69141343344704065</v>
      </c>
      <c r="G1280" s="13">
        <f t="shared" si="78"/>
        <v>3.5859246036990831E-2</v>
      </c>
      <c r="H1280" s="13">
        <f>HLOOKUP(E1280,ROCs!$B$1:$I$17,MATCH(VLOOKUP(C1280,HROC,2,0),ROCs!$A$2:$A$17,0)+1,0)</f>
        <v>0.26229721460804234</v>
      </c>
      <c r="I1280" s="24">
        <v>4.3860000000000001E-3</v>
      </c>
      <c r="J1280" s="24">
        <f>VLOOKUP(B1280,Summary!$A$32:$C$37,3,0)*H1280*I1280/12+VLOOKUP(B1280,Summary!$A$32:$D$37,4,0)*I1280</f>
        <v>8.0329897165344333E-3</v>
      </c>
      <c r="K1280" s="6">
        <f t="shared" si="79"/>
        <v>1.5112752359051206E-2</v>
      </c>
      <c r="L1280" s="27">
        <f>2.721*J1280*G1280+VLOOKUP(B1280,Summary!$A$32:$B$37,2,0)*I1280</f>
        <v>3.5263829319882355E-3</v>
      </c>
    </row>
    <row r="1281" spans="1:12">
      <c r="A1281" s="5" t="s">
        <v>622</v>
      </c>
      <c r="B1281" s="5" t="s">
        <v>188</v>
      </c>
      <c r="C1281" s="11">
        <v>5120</v>
      </c>
      <c r="D1281" s="5" t="e">
        <f t="shared" si="76"/>
        <v>#N/A</v>
      </c>
      <c r="E1281" s="11" t="s">
        <v>4</v>
      </c>
      <c r="F1281" s="12">
        <f t="shared" si="77"/>
        <v>0.50503242095262102</v>
      </c>
      <c r="G1281" s="13">
        <f t="shared" si="78"/>
        <v>6.8458560616073402E-2</v>
      </c>
      <c r="H1281" s="13">
        <f>HLOOKUP(E1281,ROCs!$B$1:$I$17,MATCH(VLOOKUP(C1281,HROC,2,0),ROCs!$A$2:$A$17,0)+1,0)</f>
        <v>5.2632006878587441E-2</v>
      </c>
      <c r="I1281" s="24">
        <v>28.708967000000001</v>
      </c>
      <c r="J1281" s="24">
        <f>VLOOKUP(B1281,Summary!$A$32:$C$37,3,0)*H1281*I1281/12+VLOOKUP(B1281,Summary!$A$32:$D$37,4,0)*I1281</f>
        <v>25.69459461884178</v>
      </c>
      <c r="K1281" s="6">
        <f t="shared" si="79"/>
        <v>35.309337649365347</v>
      </c>
      <c r="L1281" s="27">
        <f>2.721*J1281*G1281+VLOOKUP(B1281,Summary!$A$32:$B$37,2,0)*I1281</f>
        <v>22.738089454897644</v>
      </c>
    </row>
    <row r="1282" spans="1:12">
      <c r="A1282" s="5" t="s">
        <v>622</v>
      </c>
      <c r="B1282" s="5" t="s">
        <v>188</v>
      </c>
      <c r="C1282" s="11">
        <v>5300</v>
      </c>
      <c r="D1282" s="5" t="str">
        <f t="shared" ref="D1282:D1345" si="80">VLOOKUP(C1282,FLUCCS,2,0)</f>
        <v>Reservoirs</v>
      </c>
      <c r="E1282" s="11" t="s">
        <v>4</v>
      </c>
      <c r="F1282" s="12">
        <f t="shared" ref="F1282:F1345" si="81">VLOOKUP(VLOOKUP(C1282,HEMC,2,0),EMCN,2,0)</f>
        <v>0.50503242095262102</v>
      </c>
      <c r="G1282" s="13">
        <f t="shared" ref="G1282:G1345" si="82">VLOOKUP(VLOOKUP(C1282,HEMC,2,0),EMCP,3,0)</f>
        <v>6.8458560616073402E-2</v>
      </c>
      <c r="H1282" s="13">
        <f>HLOOKUP(E1282,ROCs!$B$1:$I$17,MATCH(VLOOKUP(C1282,HROC,2,0),ROCs!$A$2:$A$17,0)+1,0)</f>
        <v>5.2632006878587441E-2</v>
      </c>
      <c r="I1282" s="24">
        <v>0.65934199999999998</v>
      </c>
      <c r="J1282" s="24">
        <f>VLOOKUP(B1282,Summary!$A$32:$C$37,3,0)*H1282*I1282/12+VLOOKUP(B1282,Summary!$A$32:$D$37,4,0)*I1282</f>
        <v>0.59011267821570779</v>
      </c>
      <c r="K1282" s="6">
        <f t="shared" ref="K1282:K1345" si="83">2.721*J1282*F1282</f>
        <v>0.81092883991290399</v>
      </c>
      <c r="L1282" s="27">
        <f>2.721*J1282*G1282+VLOOKUP(B1282,Summary!$A$32:$B$37,2,0)*I1282</f>
        <v>0.52221235885537509</v>
      </c>
    </row>
    <row r="1283" spans="1:12">
      <c r="A1283" s="5" t="s">
        <v>622</v>
      </c>
      <c r="B1283" s="5" t="s">
        <v>188</v>
      </c>
      <c r="C1283" s="11">
        <v>6170</v>
      </c>
      <c r="D1283" s="5" t="str">
        <f t="shared" si="80"/>
        <v>Mixed Wetland Hardwoods</v>
      </c>
      <c r="E1283" s="11" t="s">
        <v>4</v>
      </c>
      <c r="F1283" s="12">
        <f t="shared" si="81"/>
        <v>0.60724136328827061</v>
      </c>
      <c r="G1283" s="13">
        <f t="shared" si="82"/>
        <v>3.2599314579082571E-2</v>
      </c>
      <c r="H1283" s="13">
        <f>HLOOKUP(E1283,ROCs!$B$1:$I$17,MATCH(VLOOKUP(C1283,HROC,2,0),ROCs!$A$2:$A$17,0)+1,0)</f>
        <v>2.5884593546846281E-2</v>
      </c>
      <c r="I1283" s="24">
        <v>3.8789090000000002</v>
      </c>
      <c r="J1283" s="24">
        <f>VLOOKUP(B1283,Summary!$A$32:$C$37,3,0)*H1283*I1283/12+VLOOKUP(B1283,Summary!$A$32:$D$37,4,0)*I1283</f>
        <v>3.0082127375365686</v>
      </c>
      <c r="K1283" s="6">
        <f t="shared" si="83"/>
        <v>4.9704811855475457</v>
      </c>
      <c r="L1283" s="27">
        <f>2.721*J1283*G1283+VLOOKUP(B1283,Summary!$A$32:$B$37,2,0)*I1283</f>
        <v>2.6923310163234841</v>
      </c>
    </row>
    <row r="1284" spans="1:12">
      <c r="A1284" s="5" t="s">
        <v>622</v>
      </c>
      <c r="B1284" s="5" t="s">
        <v>188</v>
      </c>
      <c r="C1284" s="11">
        <v>6172</v>
      </c>
      <c r="D1284" s="5" t="str">
        <f t="shared" si="80"/>
        <v>Mixed Shrubs</v>
      </c>
      <c r="E1284" s="11" t="s">
        <v>4</v>
      </c>
      <c r="F1284" s="12">
        <f t="shared" si="81"/>
        <v>0.60724136328827061</v>
      </c>
      <c r="G1284" s="13">
        <f t="shared" si="82"/>
        <v>3.2599314579082571E-2</v>
      </c>
      <c r="H1284" s="13">
        <f>HLOOKUP(E1284,ROCs!$B$1:$I$17,MATCH(VLOOKUP(C1284,HROC,2,0),ROCs!$A$2:$A$17,0)+1,0)</f>
        <v>2.5884593546846281E-2</v>
      </c>
      <c r="I1284" s="24">
        <v>0.99073</v>
      </c>
      <c r="J1284" s="24">
        <f>VLOOKUP(B1284,Summary!$A$32:$C$37,3,0)*H1284*I1284/12+VLOOKUP(B1284,Summary!$A$32:$D$37,4,0)*I1284</f>
        <v>0.76834146030742256</v>
      </c>
      <c r="K1284" s="6">
        <f t="shared" si="83"/>
        <v>1.2695334757679335</v>
      </c>
      <c r="L1284" s="27">
        <f>2.721*J1284*G1284+VLOOKUP(B1284,Summary!$A$32:$B$37,2,0)*I1284</f>
        <v>0.68766065607678994</v>
      </c>
    </row>
    <row r="1285" spans="1:12">
      <c r="A1285" s="5" t="s">
        <v>622</v>
      </c>
      <c r="B1285" s="5" t="s">
        <v>188</v>
      </c>
      <c r="C1285" s="11">
        <v>6440</v>
      </c>
      <c r="D1285" s="5" t="str">
        <f t="shared" si="80"/>
        <v>Emergent Aquatic Vegetation</v>
      </c>
      <c r="E1285" s="11" t="s">
        <v>4</v>
      </c>
      <c r="F1285" s="12">
        <f t="shared" si="81"/>
        <v>0.60724136328827061</v>
      </c>
      <c r="G1285" s="13">
        <f t="shared" si="82"/>
        <v>3.2599314579082571E-2</v>
      </c>
      <c r="H1285" s="13">
        <f>HLOOKUP(E1285,ROCs!$B$1:$I$17,MATCH(VLOOKUP(C1285,HROC,2,0),ROCs!$A$2:$A$17,0)+1,0)</f>
        <v>2.5884593546846281E-2</v>
      </c>
      <c r="I1285" s="24">
        <v>1.5165690000000001</v>
      </c>
      <c r="J1285" s="24">
        <f>VLOOKUP(B1285,Summary!$A$32:$C$37,3,0)*H1285*I1285/12+VLOOKUP(B1285,Summary!$A$32:$D$37,4,0)*I1285</f>
        <v>1.1761457108566082</v>
      </c>
      <c r="K1285" s="6">
        <f t="shared" si="83"/>
        <v>1.9433499680154018</v>
      </c>
      <c r="L1285" s="27">
        <f>2.721*J1285*G1285+VLOOKUP(B1285,Summary!$A$32:$B$37,2,0)*I1285</f>
        <v>1.0526428325837729</v>
      </c>
    </row>
    <row r="1286" spans="1:12">
      <c r="A1286" s="5" t="s">
        <v>622</v>
      </c>
      <c r="B1286" s="5" t="s">
        <v>188</v>
      </c>
      <c r="C1286" s="11">
        <v>7430</v>
      </c>
      <c r="D1286" s="5" t="str">
        <f t="shared" si="80"/>
        <v>Spoil Areas</v>
      </c>
      <c r="E1286" s="11" t="s">
        <v>4</v>
      </c>
      <c r="F1286" s="12">
        <f t="shared" si="81"/>
        <v>0.70945030562392009</v>
      </c>
      <c r="G1286" s="13">
        <f t="shared" si="82"/>
        <v>9.7797943737247719E-2</v>
      </c>
      <c r="H1286" s="13">
        <f>HLOOKUP(E1286,ROCs!$B$1:$I$17,MATCH(VLOOKUP(C1286,HROC,2,0),ROCs!$A$2:$A$17,0)+1,0)</f>
        <v>0.26229721460804234</v>
      </c>
      <c r="I1286" s="24">
        <v>46.388724000000003</v>
      </c>
      <c r="J1286" s="24">
        <f>VLOOKUP(B1286,Summary!$A$32:$C$37,3,0)*H1286*I1286/12+VLOOKUP(B1286,Summary!$A$32:$D$37,4,0)*I1286</f>
        <v>84.961272880792094</v>
      </c>
      <c r="K1286" s="6">
        <f t="shared" si="83"/>
        <v>164.0104545522241</v>
      </c>
      <c r="L1286" s="27">
        <f>2.721*J1286*G1286+VLOOKUP(B1286,Summary!$A$32:$B$37,2,0)*I1286</f>
        <v>51.615910676865042</v>
      </c>
    </row>
    <row r="1287" spans="1:12">
      <c r="A1287" s="5" t="s">
        <v>622</v>
      </c>
      <c r="B1287" s="5" t="s">
        <v>188</v>
      </c>
      <c r="C1287" s="11">
        <v>8100</v>
      </c>
      <c r="D1287" s="5" t="str">
        <f t="shared" si="80"/>
        <v>Transportation</v>
      </c>
      <c r="E1287" s="11" t="s">
        <v>4</v>
      </c>
      <c r="F1287" s="12">
        <f t="shared" si="81"/>
        <v>0.98601567900273634</v>
      </c>
      <c r="G1287" s="13">
        <f t="shared" si="82"/>
        <v>0.14343698414796333</v>
      </c>
      <c r="H1287" s="13">
        <f>HLOOKUP(E1287,ROCs!$B$1:$I$17,MATCH(VLOOKUP(C1287,HROC,2,0),ROCs!$A$2:$A$17,0)+1,0)</f>
        <v>0.44607782879065094</v>
      </c>
      <c r="I1287" s="24">
        <v>7.5585120000000003</v>
      </c>
      <c r="J1287" s="24">
        <f>VLOOKUP(B1287,Summary!$A$32:$C$37,3,0)*H1287*I1287/12+VLOOKUP(B1287,Summary!$A$32:$D$37,4,0)*I1287</f>
        <v>20.048149962875804</v>
      </c>
      <c r="K1287" s="6">
        <f t="shared" si="83"/>
        <v>53.78815712982918</v>
      </c>
      <c r="L1287" s="27">
        <f>2.721*J1287*G1287+VLOOKUP(B1287,Summary!$A$32:$B$37,2,0)*I1287</f>
        <v>12.550995177364308</v>
      </c>
    </row>
    <row r="1288" spans="1:12">
      <c r="A1288" s="5" t="s">
        <v>622</v>
      </c>
      <c r="B1288" s="5" t="s">
        <v>188</v>
      </c>
      <c r="C1288" s="11">
        <v>8320</v>
      </c>
      <c r="D1288" s="5" t="str">
        <f t="shared" si="80"/>
        <v>Electrical Power Transmission Lines</v>
      </c>
      <c r="E1288" s="11" t="s">
        <v>4</v>
      </c>
      <c r="F1288" s="12">
        <f t="shared" si="81"/>
        <v>0.70945030562392009</v>
      </c>
      <c r="G1288" s="13">
        <f t="shared" si="82"/>
        <v>0.1167055461931156</v>
      </c>
      <c r="H1288" s="13">
        <f>HLOOKUP(E1288,ROCs!$B$1:$I$17,MATCH(VLOOKUP(C1288,HROC,2,0),ROCs!$A$2:$A$17,0)+1,0)</f>
        <v>0.26229721460804234</v>
      </c>
      <c r="I1288" s="24">
        <v>3.1774999999999998E-2</v>
      </c>
      <c r="J1288" s="24">
        <f>VLOOKUP(B1288,Summary!$A$32:$C$37,3,0)*H1288*I1288/12+VLOOKUP(B1288,Summary!$A$32:$D$37,4,0)*I1288</f>
        <v>5.8196135030296761E-2</v>
      </c>
      <c r="K1288" s="6">
        <f t="shared" si="83"/>
        <v>0.11234265019656327</v>
      </c>
      <c r="L1288" s="27">
        <f>2.721*J1288*G1288+VLOOKUP(B1288,Summary!$A$32:$B$37,2,0)*I1288</f>
        <v>3.8349529776112577E-2</v>
      </c>
    </row>
    <row r="1289" spans="1:12">
      <c r="A1289" s="5" t="s">
        <v>622</v>
      </c>
      <c r="B1289" s="5" t="s">
        <v>188</v>
      </c>
      <c r="C1289" s="11">
        <v>1110</v>
      </c>
      <c r="D1289" s="5" t="str">
        <f t="shared" si="80"/>
        <v>Fixed Single Family Units</v>
      </c>
      <c r="E1289" s="11" t="s">
        <v>591</v>
      </c>
      <c r="F1289" s="12">
        <f t="shared" si="81"/>
        <v>0.96797880682585713</v>
      </c>
      <c r="G1289" s="13">
        <f t="shared" si="82"/>
        <v>0.12452938169209543</v>
      </c>
      <c r="H1289" s="13">
        <f>HLOOKUP(E1289,ROCs!$B$1:$I$17,MATCH(VLOOKUP(C1289,HROC,2,0),ROCs!$A$2:$A$17,0)+1,0)</f>
        <v>0.28818180815488864</v>
      </c>
      <c r="I1289" s="24">
        <v>45.572662000000001</v>
      </c>
      <c r="J1289" s="24">
        <f>VLOOKUP(B1289,Summary!$A$32:$C$37,3,0)*H1289*I1289/12+VLOOKUP(B1289,Summary!$A$32:$D$37,4,0)*I1289</f>
        <v>88.73566286546</v>
      </c>
      <c r="K1289" s="6">
        <f t="shared" si="83"/>
        <v>233.71822993353723</v>
      </c>
      <c r="L1289" s="27">
        <f>2.721*J1289*G1289+VLOOKUP(B1289,Summary!$A$32:$B$37,2,0)*I1289</f>
        <v>58.564319325518852</v>
      </c>
    </row>
    <row r="1290" spans="1:12">
      <c r="A1290" s="5" t="s">
        <v>622</v>
      </c>
      <c r="B1290" s="5" t="s">
        <v>188</v>
      </c>
      <c r="C1290" s="11">
        <v>1210</v>
      </c>
      <c r="D1290" s="5" t="str">
        <f t="shared" si="80"/>
        <v>Fixed Single Family Units</v>
      </c>
      <c r="E1290" s="11" t="s">
        <v>591</v>
      </c>
      <c r="F1290" s="12">
        <f t="shared" si="81"/>
        <v>1.2445441802046733</v>
      </c>
      <c r="G1290" s="13">
        <f t="shared" si="82"/>
        <v>0.21319951734720002</v>
      </c>
      <c r="H1290" s="13">
        <f>HLOOKUP(E1290,ROCs!$B$1:$I$17,MATCH(VLOOKUP(C1290,HROC,2,0),ROCs!$A$2:$A$17,0)+1,0)</f>
        <v>0.28818180815488864</v>
      </c>
      <c r="I1290" s="24">
        <v>218.26135400000001</v>
      </c>
      <c r="J1290" s="24">
        <f>VLOOKUP(B1290,Summary!$A$32:$C$37,3,0)*H1290*I1290/12+VLOOKUP(B1290,Summary!$A$32:$D$37,4,0)*I1290</f>
        <v>424.98210714798319</v>
      </c>
      <c r="K1290" s="6">
        <f t="shared" si="83"/>
        <v>1439.1614111547665</v>
      </c>
      <c r="L1290" s="27">
        <f>2.721*J1290*G1290+VLOOKUP(B1290,Summary!$A$32:$B$37,2,0)*I1290</f>
        <v>383.01840114210336</v>
      </c>
    </row>
    <row r="1291" spans="1:12">
      <c r="A1291" s="5" t="s">
        <v>622</v>
      </c>
      <c r="B1291" s="5" t="s">
        <v>188</v>
      </c>
      <c r="C1291" s="11">
        <v>1290</v>
      </c>
      <c r="D1291" s="5" t="str">
        <f t="shared" si="80"/>
        <v>Medium Density Under Construction</v>
      </c>
      <c r="E1291" s="11" t="s">
        <v>591</v>
      </c>
      <c r="F1291" s="12">
        <f t="shared" si="81"/>
        <v>1.2445441802046733</v>
      </c>
      <c r="G1291" s="13">
        <f t="shared" si="82"/>
        <v>0.21319951734720002</v>
      </c>
      <c r="H1291" s="13">
        <f>HLOOKUP(E1291,ROCs!$B$1:$I$17,MATCH(VLOOKUP(C1291,HROC,2,0),ROCs!$A$2:$A$17,0)+1,0)</f>
        <v>0.34081381503347608</v>
      </c>
      <c r="I1291" s="24">
        <v>25.458597000000001</v>
      </c>
      <c r="J1291" s="24">
        <f>VLOOKUP(B1291,Summary!$A$32:$C$37,3,0)*H1291*I1291/12+VLOOKUP(B1291,Summary!$A$32:$D$37,4,0)*I1291</f>
        <v>55.556119146628106</v>
      </c>
      <c r="K1291" s="6">
        <f t="shared" si="83"/>
        <v>188.1355037884048</v>
      </c>
      <c r="L1291" s="27">
        <f>2.721*J1291*G1291+VLOOKUP(B1291,Summary!$A$32:$B$37,2,0)*I1291</f>
        <v>48.14833020697241</v>
      </c>
    </row>
    <row r="1292" spans="1:12">
      <c r="A1292" s="5" t="s">
        <v>622</v>
      </c>
      <c r="B1292" s="5" t="s">
        <v>188</v>
      </c>
      <c r="C1292" s="11">
        <v>1330</v>
      </c>
      <c r="D1292" s="5" t="str">
        <f t="shared" si="80"/>
        <v>Multiple Dwelling Units, Low Rise &lt;Two stories or less&gt;</v>
      </c>
      <c r="E1292" s="11" t="s">
        <v>591</v>
      </c>
      <c r="F1292" s="12">
        <f t="shared" si="81"/>
        <v>1.3948514483453343</v>
      </c>
      <c r="G1292" s="13">
        <f t="shared" si="82"/>
        <v>0.33903287162245876</v>
      </c>
      <c r="H1292" s="13">
        <f>HLOOKUP(E1292,ROCs!$B$1:$I$17,MATCH(VLOOKUP(C1292,HROC,2,0),ROCs!$A$2:$A$17,0)+1,0)</f>
        <v>0.39344582191206351</v>
      </c>
      <c r="I1292" s="24">
        <v>22.622046000000001</v>
      </c>
      <c r="J1292" s="24">
        <f>VLOOKUP(B1292,Summary!$A$32:$C$37,3,0)*H1292*I1292/12+VLOOKUP(B1292,Summary!$A$32:$D$37,4,0)*I1292</f>
        <v>54.684364906748996</v>
      </c>
      <c r="K1292" s="6">
        <f t="shared" si="83"/>
        <v>207.54853497589625</v>
      </c>
      <c r="L1292" s="27">
        <f>2.721*J1292*G1292+VLOOKUP(B1292,Summary!$A$32:$B$37,2,0)*I1292</f>
        <v>64.592426753613978</v>
      </c>
    </row>
    <row r="1293" spans="1:12">
      <c r="A1293" s="5" t="s">
        <v>622</v>
      </c>
      <c r="B1293" s="5" t="s">
        <v>188</v>
      </c>
      <c r="C1293" s="11">
        <v>1390</v>
      </c>
      <c r="D1293" s="5" t="str">
        <f t="shared" si="80"/>
        <v>High Density Under Construction</v>
      </c>
      <c r="E1293" s="11" t="s">
        <v>591</v>
      </c>
      <c r="F1293" s="12">
        <f t="shared" si="81"/>
        <v>1.3948514483453343</v>
      </c>
      <c r="G1293" s="13">
        <f t="shared" si="82"/>
        <v>0.33903287162245876</v>
      </c>
      <c r="H1293" s="13">
        <f>HLOOKUP(E1293,ROCs!$B$1:$I$17,MATCH(VLOOKUP(C1293,HROC,2,0),ROCs!$A$2:$A$17,0)+1,0)</f>
        <v>0.39344582191206351</v>
      </c>
      <c r="I1293" s="24">
        <v>15.232379999999999</v>
      </c>
      <c r="J1293" s="24">
        <f>VLOOKUP(B1293,Summary!$A$32:$C$37,3,0)*H1293*I1293/12+VLOOKUP(B1293,Summary!$A$32:$D$37,4,0)*I1293</f>
        <v>36.821294869538555</v>
      </c>
      <c r="K1293" s="6">
        <f t="shared" si="83"/>
        <v>139.75120345861475</v>
      </c>
      <c r="L1293" s="27">
        <f>2.721*J1293*G1293+VLOOKUP(B1293,Summary!$A$32:$B$37,2,0)*I1293</f>
        <v>43.492811809913846</v>
      </c>
    </row>
    <row r="1294" spans="1:12">
      <c r="A1294" s="5" t="s">
        <v>622</v>
      </c>
      <c r="B1294" s="5" t="s">
        <v>188</v>
      </c>
      <c r="C1294" s="11">
        <v>1550</v>
      </c>
      <c r="D1294" s="5" t="str">
        <f t="shared" si="80"/>
        <v>Other Light Industrial</v>
      </c>
      <c r="E1294" s="11" t="s">
        <v>591</v>
      </c>
      <c r="F1294" s="12">
        <f t="shared" si="81"/>
        <v>0.72147488707517293</v>
      </c>
      <c r="G1294" s="13">
        <f t="shared" si="82"/>
        <v>0.16951643581122938</v>
      </c>
      <c r="H1294" s="13">
        <f>HLOOKUP(E1294,ROCs!$B$1:$I$17,MATCH(VLOOKUP(C1294,HROC,2,0),ROCs!$A$2:$A$17,0)+1,0)</f>
        <v>0.34081381503347608</v>
      </c>
      <c r="I1294" s="24">
        <v>0.41410400000000003</v>
      </c>
      <c r="J1294" s="24">
        <f>VLOOKUP(B1294,Summary!$A$32:$C$37,3,0)*H1294*I1294/12+VLOOKUP(B1294,Summary!$A$32:$D$37,4,0)*I1294</f>
        <v>0.90366374718509768</v>
      </c>
      <c r="K1294" s="6">
        <f t="shared" si="83"/>
        <v>1.7740122745756393</v>
      </c>
      <c r="L1294" s="27">
        <f>2.721*J1294*G1294+VLOOKUP(B1294,Summary!$A$32:$B$37,2,0)*I1294</f>
        <v>0.6757592864763603</v>
      </c>
    </row>
    <row r="1295" spans="1:12">
      <c r="A1295" s="5" t="s">
        <v>622</v>
      </c>
      <c r="B1295" s="5" t="s">
        <v>188</v>
      </c>
      <c r="C1295" s="11">
        <v>1820</v>
      </c>
      <c r="D1295" s="5" t="str">
        <f t="shared" si="80"/>
        <v>Golf Courses</v>
      </c>
      <c r="E1295" s="11" t="s">
        <v>591</v>
      </c>
      <c r="F1295" s="12">
        <f t="shared" si="81"/>
        <v>2.0141173930848577</v>
      </c>
      <c r="G1295" s="13">
        <f t="shared" si="82"/>
        <v>0.28687396829592665</v>
      </c>
      <c r="H1295" s="13">
        <f>HLOOKUP(E1295,ROCs!$B$1:$I$17,MATCH(VLOOKUP(C1295,HROC,2,0),ROCs!$A$2:$A$17,0)+1,0)</f>
        <v>0.28904462793978353</v>
      </c>
      <c r="I1295" s="24">
        <v>256.40104300000002</v>
      </c>
      <c r="J1295" s="24">
        <f>VLOOKUP(B1295,Summary!$A$32:$C$37,3,0)*H1295*I1295/12+VLOOKUP(B1295,Summary!$A$32:$D$37,4,0)*I1295</f>
        <v>500.23299479675615</v>
      </c>
      <c r="K1295" s="6">
        <f t="shared" si="83"/>
        <v>2741.4836211044153</v>
      </c>
      <c r="L1295" s="27">
        <f>2.721*J1295*G1295+VLOOKUP(B1295,Summary!$A$32:$B$37,2,0)*I1295</f>
        <v>550.802305764116</v>
      </c>
    </row>
    <row r="1296" spans="1:12">
      <c r="A1296" s="5" t="s">
        <v>622</v>
      </c>
      <c r="B1296" s="5" t="s">
        <v>188</v>
      </c>
      <c r="C1296" s="11">
        <v>3100</v>
      </c>
      <c r="D1296" s="5" t="str">
        <f t="shared" si="80"/>
        <v>Herbaceous (Dry Prairie)</v>
      </c>
      <c r="E1296" s="11" t="s">
        <v>591</v>
      </c>
      <c r="F1296" s="12">
        <f t="shared" si="81"/>
        <v>0.69141343344704065</v>
      </c>
      <c r="G1296" s="13">
        <f t="shared" si="82"/>
        <v>3.5859246036990831E-2</v>
      </c>
      <c r="H1296" s="13">
        <f>HLOOKUP(E1296,ROCs!$B$1:$I$17,MATCH(VLOOKUP(C1296,HROC,2,0),ROCs!$A$2:$A$17,0)+1,0)</f>
        <v>0.26229721460804234</v>
      </c>
      <c r="I1296" s="24">
        <v>10.292354</v>
      </c>
      <c r="J1296" s="24">
        <f>VLOOKUP(B1296,Summary!$A$32:$C$37,3,0)*H1296*I1296/12+VLOOKUP(B1296,Summary!$A$32:$D$37,4,0)*I1296</f>
        <v>18.850518431585051</v>
      </c>
      <c r="K1296" s="6">
        <f t="shared" si="83"/>
        <v>35.464158046896969</v>
      </c>
      <c r="L1296" s="27">
        <f>2.721*J1296*G1296+VLOOKUP(B1296,Summary!$A$32:$B$37,2,0)*I1296</f>
        <v>8.2751439752806295</v>
      </c>
    </row>
    <row r="1297" spans="1:12">
      <c r="A1297" s="5" t="s">
        <v>622</v>
      </c>
      <c r="B1297" s="5" t="s">
        <v>188</v>
      </c>
      <c r="C1297" s="11">
        <v>3200</v>
      </c>
      <c r="D1297" s="5" t="str">
        <f t="shared" si="80"/>
        <v>Shrub and Brushland</v>
      </c>
      <c r="E1297" s="11" t="s">
        <v>591</v>
      </c>
      <c r="F1297" s="12">
        <f t="shared" si="81"/>
        <v>0.69141343344704065</v>
      </c>
      <c r="G1297" s="13">
        <f t="shared" si="82"/>
        <v>3.5859246036990831E-2</v>
      </c>
      <c r="H1297" s="13">
        <f>HLOOKUP(E1297,ROCs!$B$1:$I$17,MATCH(VLOOKUP(C1297,HROC,2,0),ROCs!$A$2:$A$17,0)+1,0)</f>
        <v>0.26229721460804234</v>
      </c>
      <c r="I1297" s="24">
        <v>27.161017000000001</v>
      </c>
      <c r="J1297" s="24">
        <f>VLOOKUP(B1297,Summary!$A$32:$C$37,3,0)*H1297*I1297/12+VLOOKUP(B1297,Summary!$A$32:$D$37,4,0)*I1297</f>
        <v>49.74559285262584</v>
      </c>
      <c r="K1297" s="6">
        <f t="shared" si="83"/>
        <v>93.58817230756496</v>
      </c>
      <c r="L1297" s="27">
        <f>2.721*J1297*G1297+VLOOKUP(B1297,Summary!$A$32:$B$37,2,0)*I1297</f>
        <v>21.837698760657158</v>
      </c>
    </row>
    <row r="1298" spans="1:12">
      <c r="A1298" s="5" t="s">
        <v>622</v>
      </c>
      <c r="B1298" s="5" t="s">
        <v>188</v>
      </c>
      <c r="C1298" s="11">
        <v>4110</v>
      </c>
      <c r="D1298" s="5" t="str">
        <f t="shared" si="80"/>
        <v>Pine Flatwoods</v>
      </c>
      <c r="E1298" s="11" t="s">
        <v>591</v>
      </c>
      <c r="F1298" s="12">
        <f t="shared" si="81"/>
        <v>0.69141343344704065</v>
      </c>
      <c r="G1298" s="13">
        <f t="shared" si="82"/>
        <v>3.5859246036990831E-2</v>
      </c>
      <c r="H1298" s="13">
        <f>HLOOKUP(E1298,ROCs!$B$1:$I$17,MATCH(VLOOKUP(C1298,HROC,2,0),ROCs!$A$2:$A$17,0)+1,0)</f>
        <v>0.26229721460804234</v>
      </c>
      <c r="I1298" s="24">
        <v>362.180183</v>
      </c>
      <c r="J1298" s="24">
        <f>VLOOKUP(B1298,Summary!$A$32:$C$37,3,0)*H1298*I1298/12+VLOOKUP(B1298,Summary!$A$32:$D$37,4,0)*I1298</f>
        <v>663.3355416259825</v>
      </c>
      <c r="K1298" s="6">
        <f t="shared" si="83"/>
        <v>1247.9570029719216</v>
      </c>
      <c r="L1298" s="27">
        <f>2.721*J1298*G1298+VLOOKUP(B1298,Summary!$A$32:$B$37,2,0)*I1298</f>
        <v>291.19608199625526</v>
      </c>
    </row>
    <row r="1299" spans="1:12">
      <c r="A1299" s="5" t="s">
        <v>622</v>
      </c>
      <c r="B1299" s="5" t="s">
        <v>188</v>
      </c>
      <c r="C1299" s="11">
        <v>4200</v>
      </c>
      <c r="D1299" s="5" t="str">
        <f t="shared" si="80"/>
        <v>Upland Hardwood Forests</v>
      </c>
      <c r="E1299" s="11" t="s">
        <v>591</v>
      </c>
      <c r="F1299" s="12">
        <f t="shared" si="81"/>
        <v>0.69141343344704065</v>
      </c>
      <c r="G1299" s="13">
        <f t="shared" si="82"/>
        <v>3.5859246036990831E-2</v>
      </c>
      <c r="H1299" s="13">
        <f>HLOOKUP(E1299,ROCs!$B$1:$I$17,MATCH(VLOOKUP(C1299,HROC,2,0),ROCs!$A$2:$A$17,0)+1,0)</f>
        <v>0.26229721460804234</v>
      </c>
      <c r="I1299" s="24">
        <v>16.534932000000001</v>
      </c>
      <c r="J1299" s="24">
        <f>VLOOKUP(B1299,Summary!$A$32:$C$37,3,0)*H1299*I1299/12+VLOOKUP(B1299,Summary!$A$32:$D$37,4,0)*I1299</f>
        <v>30.283843757317861</v>
      </c>
      <c r="K1299" s="6">
        <f t="shared" si="83"/>
        <v>56.974084037790988</v>
      </c>
      <c r="L1299" s="27">
        <f>2.721*J1299*G1299+VLOOKUP(B1299,Summary!$A$32:$B$37,2,0)*I1299</f>
        <v>13.294232099039238</v>
      </c>
    </row>
    <row r="1300" spans="1:12">
      <c r="A1300" s="5" t="s">
        <v>622</v>
      </c>
      <c r="B1300" s="5" t="s">
        <v>188</v>
      </c>
      <c r="C1300" s="11">
        <v>4220</v>
      </c>
      <c r="D1300" s="5" t="str">
        <f t="shared" si="80"/>
        <v>Brazilian Pepper</v>
      </c>
      <c r="E1300" s="11" t="s">
        <v>591</v>
      </c>
      <c r="F1300" s="12">
        <f t="shared" si="81"/>
        <v>0.69141343344704065</v>
      </c>
      <c r="G1300" s="13">
        <f t="shared" si="82"/>
        <v>3.5859246036990831E-2</v>
      </c>
      <c r="H1300" s="13">
        <f>HLOOKUP(E1300,ROCs!$B$1:$I$17,MATCH(VLOOKUP(C1300,HROC,2,0),ROCs!$A$2:$A$17,0)+1,0)</f>
        <v>0.26229721460804234</v>
      </c>
      <c r="I1300" s="24">
        <v>5.5412000000000003E-2</v>
      </c>
      <c r="J1300" s="24">
        <f>VLOOKUP(B1300,Summary!$A$32:$C$37,3,0)*H1300*I1300/12+VLOOKUP(B1300,Summary!$A$32:$D$37,4,0)*I1300</f>
        <v>0.10148746606762564</v>
      </c>
      <c r="K1300" s="6">
        <f t="shared" si="83"/>
        <v>0.19093201863195289</v>
      </c>
      <c r="L1300" s="27">
        <f>2.721*J1300*G1300+VLOOKUP(B1300,Summary!$A$32:$B$37,2,0)*I1300</f>
        <v>4.4551739860312835E-2</v>
      </c>
    </row>
    <row r="1301" spans="1:12">
      <c r="A1301" s="5" t="s">
        <v>622</v>
      </c>
      <c r="B1301" s="5" t="s">
        <v>188</v>
      </c>
      <c r="C1301" s="11">
        <v>4240</v>
      </c>
      <c r="D1301" s="5" t="str">
        <f t="shared" si="80"/>
        <v>Melaleuca</v>
      </c>
      <c r="E1301" s="11" t="s">
        <v>591</v>
      </c>
      <c r="F1301" s="12">
        <f t="shared" si="81"/>
        <v>0.69141343344704065</v>
      </c>
      <c r="G1301" s="13">
        <f t="shared" si="82"/>
        <v>3.5859246036990831E-2</v>
      </c>
      <c r="H1301" s="13">
        <f>HLOOKUP(E1301,ROCs!$B$1:$I$17,MATCH(VLOOKUP(C1301,HROC,2,0),ROCs!$A$2:$A$17,0)+1,0)</f>
        <v>0.26229721460804234</v>
      </c>
      <c r="I1301" s="24">
        <v>0.47991</v>
      </c>
      <c r="J1301" s="24">
        <f>VLOOKUP(B1301,Summary!$A$32:$C$37,3,0)*H1301*I1301/12+VLOOKUP(B1301,Summary!$A$32:$D$37,4,0)*I1301</f>
        <v>0.87895852596033741</v>
      </c>
      <c r="K1301" s="6">
        <f t="shared" si="83"/>
        <v>1.6536162755659516</v>
      </c>
      <c r="L1301" s="27">
        <f>2.721*J1301*G1301+VLOOKUP(B1301,Summary!$A$32:$B$37,2,0)*I1301</f>
        <v>0.38585189988382901</v>
      </c>
    </row>
    <row r="1302" spans="1:12">
      <c r="A1302" s="5" t="s">
        <v>622</v>
      </c>
      <c r="B1302" s="5" t="s">
        <v>188</v>
      </c>
      <c r="C1302" s="11">
        <v>4280</v>
      </c>
      <c r="D1302" s="5" t="str">
        <f t="shared" si="80"/>
        <v>Cabbage Palm</v>
      </c>
      <c r="E1302" s="11" t="s">
        <v>591</v>
      </c>
      <c r="F1302" s="12">
        <f t="shared" si="81"/>
        <v>0.69141343344704065</v>
      </c>
      <c r="G1302" s="13">
        <f t="shared" si="82"/>
        <v>3.5859246036990831E-2</v>
      </c>
      <c r="H1302" s="13">
        <f>HLOOKUP(E1302,ROCs!$B$1:$I$17,MATCH(VLOOKUP(C1302,HROC,2,0),ROCs!$A$2:$A$17,0)+1,0)</f>
        <v>0.26229721460804234</v>
      </c>
      <c r="I1302" s="24">
        <v>5.541398</v>
      </c>
      <c r="J1302" s="24">
        <f>VLOOKUP(B1302,Summary!$A$32:$C$37,3,0)*H1302*I1302/12+VLOOKUP(B1302,Summary!$A$32:$D$37,4,0)*I1302</f>
        <v>10.149109245149219</v>
      </c>
      <c r="K1302" s="6">
        <f t="shared" si="83"/>
        <v>19.09388410782983</v>
      </c>
      <c r="L1302" s="27">
        <f>2.721*J1302*G1302+VLOOKUP(B1302,Summary!$A$32:$B$37,2,0)*I1302</f>
        <v>4.4553331797888154</v>
      </c>
    </row>
    <row r="1303" spans="1:12">
      <c r="A1303" s="5" t="s">
        <v>622</v>
      </c>
      <c r="B1303" s="5" t="s">
        <v>188</v>
      </c>
      <c r="C1303" s="11">
        <v>5120</v>
      </c>
      <c r="D1303" s="5" t="e">
        <f t="shared" si="80"/>
        <v>#N/A</v>
      </c>
      <c r="E1303" s="11" t="s">
        <v>591</v>
      </c>
      <c r="F1303" s="12">
        <f t="shared" si="81"/>
        <v>0.50503242095262102</v>
      </c>
      <c r="G1303" s="13">
        <f t="shared" si="82"/>
        <v>6.8458560616073402E-2</v>
      </c>
      <c r="H1303" s="13">
        <f>HLOOKUP(E1303,ROCs!$B$1:$I$17,MATCH(VLOOKUP(C1303,HROC,2,0),ROCs!$A$2:$A$17,0)+1,0)</f>
        <v>5.2632006878587441E-2</v>
      </c>
      <c r="I1303" s="24">
        <v>1.064174</v>
      </c>
      <c r="J1303" s="24">
        <f>VLOOKUP(B1303,Summary!$A$32:$C$37,3,0)*H1303*I1303/12+VLOOKUP(B1303,Summary!$A$32:$D$37,4,0)*I1303</f>
        <v>0.9524382933705462</v>
      </c>
      <c r="K1303" s="6">
        <f t="shared" si="83"/>
        <v>1.3088342427533433</v>
      </c>
      <c r="L1303" s="27">
        <f>2.721*J1303*G1303+VLOOKUP(B1303,Summary!$A$32:$B$37,2,0)*I1303</f>
        <v>0.84284758861495235</v>
      </c>
    </row>
    <row r="1304" spans="1:12">
      <c r="A1304" s="5" t="s">
        <v>622</v>
      </c>
      <c r="B1304" s="5" t="s">
        <v>188</v>
      </c>
      <c r="C1304" s="11">
        <v>5300</v>
      </c>
      <c r="D1304" s="5" t="str">
        <f t="shared" si="80"/>
        <v>Reservoirs</v>
      </c>
      <c r="E1304" s="11" t="s">
        <v>591</v>
      </c>
      <c r="F1304" s="12">
        <f t="shared" si="81"/>
        <v>0.50503242095262102</v>
      </c>
      <c r="G1304" s="13">
        <f t="shared" si="82"/>
        <v>6.8458560616073402E-2</v>
      </c>
      <c r="H1304" s="13">
        <f>HLOOKUP(E1304,ROCs!$B$1:$I$17,MATCH(VLOOKUP(C1304,HROC,2,0),ROCs!$A$2:$A$17,0)+1,0)</f>
        <v>5.2632006878587441E-2</v>
      </c>
      <c r="I1304" s="24">
        <v>179.530339</v>
      </c>
      <c r="J1304" s="24">
        <f>VLOOKUP(B1304,Summary!$A$32:$C$37,3,0)*H1304*I1304/12+VLOOKUP(B1304,Summary!$A$32:$D$37,4,0)*I1304</f>
        <v>160.68008585569243</v>
      </c>
      <c r="K1304" s="6">
        <f t="shared" si="83"/>
        <v>220.80548415608354</v>
      </c>
      <c r="L1304" s="27">
        <f>2.721*J1304*G1304+VLOOKUP(B1304,Summary!$A$32:$B$37,2,0)*I1304</f>
        <v>142.19170296340161</v>
      </c>
    </row>
    <row r="1305" spans="1:12">
      <c r="A1305" s="5" t="s">
        <v>622</v>
      </c>
      <c r="B1305" s="5" t="s">
        <v>188</v>
      </c>
      <c r="C1305" s="11">
        <v>6170</v>
      </c>
      <c r="D1305" s="5" t="str">
        <f t="shared" si="80"/>
        <v>Mixed Wetland Hardwoods</v>
      </c>
      <c r="E1305" s="11" t="s">
        <v>591</v>
      </c>
      <c r="F1305" s="12">
        <f t="shared" si="81"/>
        <v>0.60724136328827061</v>
      </c>
      <c r="G1305" s="13">
        <f t="shared" si="82"/>
        <v>3.2599314579082571E-2</v>
      </c>
      <c r="H1305" s="13">
        <f>HLOOKUP(E1305,ROCs!$B$1:$I$17,MATCH(VLOOKUP(C1305,HROC,2,0),ROCs!$A$2:$A$17,0)+1,0)</f>
        <v>2.5884593546846281E-2</v>
      </c>
      <c r="I1305" s="24">
        <v>45.349128</v>
      </c>
      <c r="J1305" s="24">
        <f>VLOOKUP(B1305,Summary!$A$32:$C$37,3,0)*H1305*I1305/12+VLOOKUP(B1305,Summary!$A$32:$D$37,4,0)*I1305</f>
        <v>35.169637773347155</v>
      </c>
      <c r="K1305" s="6">
        <f t="shared" si="83"/>
        <v>58.110924361718041</v>
      </c>
      <c r="L1305" s="27">
        <f>2.721*J1305*G1305+VLOOKUP(B1305,Summary!$A$32:$B$37,2,0)*I1305</f>
        <v>31.47659918745806</v>
      </c>
    </row>
    <row r="1306" spans="1:12">
      <c r="A1306" s="5" t="s">
        <v>622</v>
      </c>
      <c r="B1306" s="5" t="s">
        <v>188</v>
      </c>
      <c r="C1306" s="11">
        <v>6172</v>
      </c>
      <c r="D1306" s="5" t="str">
        <f t="shared" si="80"/>
        <v>Mixed Shrubs</v>
      </c>
      <c r="E1306" s="11" t="s">
        <v>591</v>
      </c>
      <c r="F1306" s="12">
        <f t="shared" si="81"/>
        <v>0.60724136328827061</v>
      </c>
      <c r="G1306" s="13">
        <f t="shared" si="82"/>
        <v>3.2599314579082571E-2</v>
      </c>
      <c r="H1306" s="13">
        <f>HLOOKUP(E1306,ROCs!$B$1:$I$17,MATCH(VLOOKUP(C1306,HROC,2,0),ROCs!$A$2:$A$17,0)+1,0)</f>
        <v>2.5884593546846281E-2</v>
      </c>
      <c r="I1306" s="24">
        <v>130.37444600000001</v>
      </c>
      <c r="J1306" s="24">
        <f>VLOOKUP(B1306,Summary!$A$32:$C$37,3,0)*H1306*I1306/12+VLOOKUP(B1306,Summary!$A$32:$D$37,4,0)*I1306</f>
        <v>101.10937614325923</v>
      </c>
      <c r="K1306" s="6">
        <f t="shared" si="83"/>
        <v>167.06340131185968</v>
      </c>
      <c r="L1306" s="27">
        <f>2.721*J1306*G1306+VLOOKUP(B1306,Summary!$A$32:$B$37,2,0)*I1306</f>
        <v>90.492240138088107</v>
      </c>
    </row>
    <row r="1307" spans="1:12">
      <c r="A1307" s="5" t="s">
        <v>622</v>
      </c>
      <c r="B1307" s="5" t="s">
        <v>188</v>
      </c>
      <c r="C1307" s="11">
        <v>6210</v>
      </c>
      <c r="D1307" s="5" t="str">
        <f t="shared" si="80"/>
        <v>Cypress</v>
      </c>
      <c r="E1307" s="11" t="s">
        <v>591</v>
      </c>
      <c r="F1307" s="12">
        <f t="shared" si="81"/>
        <v>0.60724136328827061</v>
      </c>
      <c r="G1307" s="13">
        <f t="shared" si="82"/>
        <v>3.2599314579082571E-2</v>
      </c>
      <c r="H1307" s="13">
        <f>HLOOKUP(E1307,ROCs!$B$1:$I$17,MATCH(VLOOKUP(C1307,HROC,2,0),ROCs!$A$2:$A$17,0)+1,0)</f>
        <v>2.5884593546846281E-2</v>
      </c>
      <c r="I1307" s="24">
        <v>7.9459549999999997</v>
      </c>
      <c r="J1307" s="24">
        <f>VLOOKUP(B1307,Summary!$A$32:$C$37,3,0)*H1307*I1307/12+VLOOKUP(B1307,Summary!$A$32:$D$37,4,0)*I1307</f>
        <v>6.1623314810665528</v>
      </c>
      <c r="K1307" s="6">
        <f t="shared" si="83"/>
        <v>10.182043411873657</v>
      </c>
      <c r="L1307" s="27">
        <f>2.721*J1307*G1307+VLOOKUP(B1307,Summary!$A$32:$B$37,2,0)*I1307</f>
        <v>5.515246967848606</v>
      </c>
    </row>
    <row r="1308" spans="1:12">
      <c r="A1308" s="5" t="s">
        <v>622</v>
      </c>
      <c r="B1308" s="5" t="s">
        <v>188</v>
      </c>
      <c r="C1308" s="11">
        <v>6215</v>
      </c>
      <c r="D1308" s="5" t="e">
        <f t="shared" si="80"/>
        <v>#N/A</v>
      </c>
      <c r="E1308" s="11" t="s">
        <v>591</v>
      </c>
      <c r="F1308" s="12">
        <f t="shared" si="81"/>
        <v>0.60724136328827061</v>
      </c>
      <c r="G1308" s="13">
        <f t="shared" si="82"/>
        <v>3.2599314579082571E-2</v>
      </c>
      <c r="H1308" s="13">
        <f>HLOOKUP(E1308,ROCs!$B$1:$I$17,MATCH(VLOOKUP(C1308,HROC,2,0),ROCs!$A$2:$A$17,0)+1,0)</f>
        <v>2.5884593546846281E-2</v>
      </c>
      <c r="I1308" s="24">
        <v>1.244502</v>
      </c>
      <c r="J1308" s="24">
        <f>VLOOKUP(B1308,Summary!$A$32:$C$37,3,0)*H1308*I1308/12+VLOOKUP(B1308,Summary!$A$32:$D$37,4,0)*I1308</f>
        <v>0.96514941915103813</v>
      </c>
      <c r="K1308" s="6">
        <f t="shared" si="83"/>
        <v>1.5947200040981346</v>
      </c>
      <c r="L1308" s="27">
        <f>2.721*J1308*G1308+VLOOKUP(B1308,Summary!$A$32:$B$37,2,0)*I1308</f>
        <v>0.86380251108665052</v>
      </c>
    </row>
    <row r="1309" spans="1:12">
      <c r="A1309" s="5" t="s">
        <v>622</v>
      </c>
      <c r="B1309" s="5" t="s">
        <v>188</v>
      </c>
      <c r="C1309" s="11">
        <v>6216</v>
      </c>
      <c r="D1309" s="5" t="e">
        <f t="shared" si="80"/>
        <v>#N/A</v>
      </c>
      <c r="E1309" s="11" t="s">
        <v>591</v>
      </c>
      <c r="F1309" s="12">
        <f t="shared" si="81"/>
        <v>0.60724136328827061</v>
      </c>
      <c r="G1309" s="13">
        <f t="shared" si="82"/>
        <v>3.2599314579082571E-2</v>
      </c>
      <c r="H1309" s="13">
        <f>HLOOKUP(E1309,ROCs!$B$1:$I$17,MATCH(VLOOKUP(C1309,HROC,2,0),ROCs!$A$2:$A$17,0)+1,0)</f>
        <v>2.5884593546846281E-2</v>
      </c>
      <c r="I1309" s="24">
        <v>0.42900300000000002</v>
      </c>
      <c r="J1309" s="24">
        <f>VLOOKUP(B1309,Summary!$A$32:$C$37,3,0)*H1309*I1309/12+VLOOKUP(B1309,Summary!$A$32:$D$37,4,0)*I1309</f>
        <v>0.33270496653605447</v>
      </c>
      <c r="K1309" s="6">
        <f t="shared" si="83"/>
        <v>0.54972966368725162</v>
      </c>
      <c r="L1309" s="27">
        <f>2.721*J1309*G1309+VLOOKUP(B1309,Summary!$A$32:$B$37,2,0)*I1309</f>
        <v>0.29776880122627875</v>
      </c>
    </row>
    <row r="1310" spans="1:12">
      <c r="A1310" s="5" t="s">
        <v>622</v>
      </c>
      <c r="B1310" s="5" t="s">
        <v>188</v>
      </c>
      <c r="C1310" s="11">
        <v>6250</v>
      </c>
      <c r="D1310" s="5" t="str">
        <f t="shared" si="80"/>
        <v>Hydric Pine Flatwoods</v>
      </c>
      <c r="E1310" s="11" t="s">
        <v>591</v>
      </c>
      <c r="F1310" s="12">
        <f t="shared" si="81"/>
        <v>0.60724136328827061</v>
      </c>
      <c r="G1310" s="13">
        <f t="shared" si="82"/>
        <v>3.2599314579082571E-2</v>
      </c>
      <c r="H1310" s="13">
        <f>HLOOKUP(E1310,ROCs!$B$1:$I$17,MATCH(VLOOKUP(C1310,HROC,2,0),ROCs!$A$2:$A$17,0)+1,0)</f>
        <v>2.5884593546846281E-2</v>
      </c>
      <c r="I1310" s="24">
        <v>3.9584679999999999</v>
      </c>
      <c r="J1310" s="24">
        <f>VLOOKUP(B1310,Summary!$A$32:$C$37,3,0)*H1310*I1310/12+VLOOKUP(B1310,Summary!$A$32:$D$37,4,0)*I1310</f>
        <v>3.0699131788683118</v>
      </c>
      <c r="K1310" s="6">
        <f t="shared" si="83"/>
        <v>5.0724290561062455</v>
      </c>
      <c r="L1310" s="27">
        <f>2.721*J1310*G1310+VLOOKUP(B1310,Summary!$A$32:$B$37,2,0)*I1310</f>
        <v>2.7475525137413612</v>
      </c>
    </row>
    <row r="1311" spans="1:12">
      <c r="A1311" s="5" t="s">
        <v>622</v>
      </c>
      <c r="B1311" s="5" t="s">
        <v>188</v>
      </c>
      <c r="C1311" s="11">
        <v>6410</v>
      </c>
      <c r="D1311" s="5" t="str">
        <f t="shared" si="80"/>
        <v>Freshwater Marshes</v>
      </c>
      <c r="E1311" s="11" t="s">
        <v>591</v>
      </c>
      <c r="F1311" s="12">
        <f t="shared" si="81"/>
        <v>0.60724136328827061</v>
      </c>
      <c r="G1311" s="13">
        <f t="shared" si="82"/>
        <v>3.2599314579082571E-2</v>
      </c>
      <c r="H1311" s="13">
        <f>HLOOKUP(E1311,ROCs!$B$1:$I$17,MATCH(VLOOKUP(C1311,HROC,2,0),ROCs!$A$2:$A$17,0)+1,0)</f>
        <v>2.5884593546846281E-2</v>
      </c>
      <c r="I1311" s="24">
        <v>354.67603100000002</v>
      </c>
      <c r="J1311" s="24">
        <f>VLOOKUP(B1311,Summary!$A$32:$C$37,3,0)*H1311*I1311/12+VLOOKUP(B1311,Summary!$A$32:$D$37,4,0)*I1311</f>
        <v>275.06212549794668</v>
      </c>
      <c r="K1311" s="6">
        <f t="shared" si="83"/>
        <v>454.48618130772803</v>
      </c>
      <c r="L1311" s="27">
        <f>2.721*J1311*G1311+VLOOKUP(B1311,Summary!$A$32:$B$37,2,0)*I1311</f>
        <v>246.17882992558205</v>
      </c>
    </row>
    <row r="1312" spans="1:12">
      <c r="A1312" s="5" t="s">
        <v>622</v>
      </c>
      <c r="B1312" s="5" t="s">
        <v>188</v>
      </c>
      <c r="C1312" s="11">
        <v>6430</v>
      </c>
      <c r="D1312" s="5" t="str">
        <f t="shared" si="80"/>
        <v>Wet Prairies</v>
      </c>
      <c r="E1312" s="11" t="s">
        <v>591</v>
      </c>
      <c r="F1312" s="12">
        <f t="shared" si="81"/>
        <v>0.60724136328827061</v>
      </c>
      <c r="G1312" s="13">
        <f t="shared" si="82"/>
        <v>3.2599314579082571E-2</v>
      </c>
      <c r="H1312" s="13">
        <f>HLOOKUP(E1312,ROCs!$B$1:$I$17,MATCH(VLOOKUP(C1312,HROC,2,0),ROCs!$A$2:$A$17,0)+1,0)</f>
        <v>2.5884593546846281E-2</v>
      </c>
      <c r="I1312" s="24">
        <v>196.90108499999999</v>
      </c>
      <c r="J1312" s="24">
        <f>VLOOKUP(B1312,Summary!$A$32:$C$37,3,0)*H1312*I1312/12+VLOOKUP(B1312,Summary!$A$32:$D$37,4,0)*I1312</f>
        <v>152.70282234818362</v>
      </c>
      <c r="K1312" s="6">
        <f t="shared" si="83"/>
        <v>252.31144592626379</v>
      </c>
      <c r="L1312" s="27">
        <f>2.721*J1312*G1312+VLOOKUP(B1312,Summary!$A$32:$B$37,2,0)*I1312</f>
        <v>136.66804204307107</v>
      </c>
    </row>
    <row r="1313" spans="1:12">
      <c r="A1313" s="5" t="s">
        <v>622</v>
      </c>
      <c r="B1313" s="5" t="s">
        <v>188</v>
      </c>
      <c r="C1313" s="11">
        <v>6440</v>
      </c>
      <c r="D1313" s="5" t="str">
        <f t="shared" si="80"/>
        <v>Emergent Aquatic Vegetation</v>
      </c>
      <c r="E1313" s="11" t="s">
        <v>591</v>
      </c>
      <c r="F1313" s="12">
        <f t="shared" si="81"/>
        <v>0.60724136328827061</v>
      </c>
      <c r="G1313" s="13">
        <f t="shared" si="82"/>
        <v>3.2599314579082571E-2</v>
      </c>
      <c r="H1313" s="13">
        <f>HLOOKUP(E1313,ROCs!$B$1:$I$17,MATCH(VLOOKUP(C1313,HROC,2,0),ROCs!$A$2:$A$17,0)+1,0)</f>
        <v>2.5884593546846281E-2</v>
      </c>
      <c r="I1313" s="24">
        <v>10.066093</v>
      </c>
      <c r="J1313" s="24">
        <f>VLOOKUP(B1313,Summary!$A$32:$C$37,3,0)*H1313*I1313/12+VLOOKUP(B1313,Summary!$A$32:$D$37,4,0)*I1313</f>
        <v>7.8065634382832112</v>
      </c>
      <c r="K1313" s="6">
        <f t="shared" si="83"/>
        <v>12.898814039842609</v>
      </c>
      <c r="L1313" s="27">
        <f>2.721*J1313*G1313+VLOOKUP(B1313,Summary!$A$32:$B$37,2,0)*I1313</f>
        <v>6.9868239747559704</v>
      </c>
    </row>
    <row r="1314" spans="1:12">
      <c r="A1314" s="5" t="s">
        <v>622</v>
      </c>
      <c r="B1314" s="5" t="s">
        <v>188</v>
      </c>
      <c r="C1314" s="11">
        <v>8100</v>
      </c>
      <c r="D1314" s="5" t="str">
        <f t="shared" si="80"/>
        <v>Transportation</v>
      </c>
      <c r="E1314" s="11" t="s">
        <v>591</v>
      </c>
      <c r="F1314" s="12">
        <f t="shared" si="81"/>
        <v>0.98601567900273634</v>
      </c>
      <c r="G1314" s="13">
        <f t="shared" si="82"/>
        <v>0.14343698414796333</v>
      </c>
      <c r="H1314" s="13">
        <f>HLOOKUP(E1314,ROCs!$B$1:$I$17,MATCH(VLOOKUP(C1314,HROC,2,0),ROCs!$A$2:$A$17,0)+1,0)</f>
        <v>0.44607782879065094</v>
      </c>
      <c r="I1314" s="24">
        <v>13.19176</v>
      </c>
      <c r="J1314" s="24">
        <f>VLOOKUP(B1314,Summary!$A$32:$C$37,3,0)*H1314*I1314/12+VLOOKUP(B1314,Summary!$A$32:$D$37,4,0)*I1314</f>
        <v>34.989741731476585</v>
      </c>
      <c r="K1314" s="6">
        <f t="shared" si="83"/>
        <v>93.875680782010448</v>
      </c>
      <c r="L1314" s="27">
        <f>2.721*J1314*G1314+VLOOKUP(B1314,Summary!$A$32:$B$37,2,0)*I1314</f>
        <v>21.905067576918235</v>
      </c>
    </row>
    <row r="1315" spans="1:12">
      <c r="A1315" s="5" t="s">
        <v>622</v>
      </c>
      <c r="B1315" s="5" t="s">
        <v>188</v>
      </c>
      <c r="C1315" s="11">
        <v>8320</v>
      </c>
      <c r="D1315" s="5" t="str">
        <f t="shared" si="80"/>
        <v>Electrical Power Transmission Lines</v>
      </c>
      <c r="E1315" s="11" t="s">
        <v>591</v>
      </c>
      <c r="F1315" s="12">
        <f t="shared" si="81"/>
        <v>0.70945030562392009</v>
      </c>
      <c r="G1315" s="13">
        <f t="shared" si="82"/>
        <v>0.1167055461931156</v>
      </c>
      <c r="H1315" s="13">
        <f>HLOOKUP(E1315,ROCs!$B$1:$I$17,MATCH(VLOOKUP(C1315,HROC,2,0),ROCs!$A$2:$A$17,0)+1,0)</f>
        <v>0.26229721460804234</v>
      </c>
      <c r="I1315" s="24">
        <v>8.6610110000000002</v>
      </c>
      <c r="J1315" s="24">
        <f>VLOOKUP(B1315,Summary!$A$32:$C$37,3,0)*H1315*I1315/12+VLOOKUP(B1315,Summary!$A$32:$D$37,4,0)*I1315</f>
        <v>15.86270230227807</v>
      </c>
      <c r="K1315" s="6">
        <f t="shared" si="83"/>
        <v>30.621587069129401</v>
      </c>
      <c r="L1315" s="27">
        <f>2.721*J1315*G1315+VLOOKUP(B1315,Summary!$A$32:$B$37,2,0)*I1315</f>
        <v>10.453051116781703</v>
      </c>
    </row>
    <row r="1316" spans="1:12">
      <c r="A1316" s="5" t="s">
        <v>622</v>
      </c>
      <c r="B1316" s="5" t="s">
        <v>188</v>
      </c>
      <c r="C1316" s="11">
        <v>4110</v>
      </c>
      <c r="D1316" s="5" t="str">
        <f t="shared" si="80"/>
        <v>Pine Flatwoods</v>
      </c>
      <c r="E1316" s="11" t="s">
        <v>592</v>
      </c>
      <c r="F1316" s="12">
        <f t="shared" si="81"/>
        <v>0.69141343344704065</v>
      </c>
      <c r="G1316" s="13">
        <f t="shared" si="82"/>
        <v>3.5859246036990831E-2</v>
      </c>
      <c r="H1316" s="13">
        <f>HLOOKUP(E1316,ROCs!$B$1:$I$17,MATCH(VLOOKUP(C1316,HROC,2,0),ROCs!$A$2:$A$17,0)+1,0)</f>
        <v>0.26229721460804234</v>
      </c>
      <c r="I1316" s="24">
        <v>9.4787049999999997</v>
      </c>
      <c r="J1316" s="24">
        <f>VLOOKUP(B1316,Summary!$A$32:$C$37,3,0)*H1316*I1316/12+VLOOKUP(B1316,Summary!$A$32:$D$37,4,0)*I1316</f>
        <v>17.360314589845764</v>
      </c>
      <c r="K1316" s="6">
        <f t="shared" si="83"/>
        <v>32.660583983014241</v>
      </c>
      <c r="L1316" s="27">
        <f>2.721*J1316*G1316+VLOOKUP(B1316,Summary!$A$32:$B$37,2,0)*I1316</f>
        <v>7.620962956988496</v>
      </c>
    </row>
    <row r="1317" spans="1:12">
      <c r="A1317" s="5" t="s">
        <v>622</v>
      </c>
      <c r="B1317" s="5" t="s">
        <v>188</v>
      </c>
      <c r="C1317" s="11">
        <v>4271</v>
      </c>
      <c r="D1317" s="5" t="e">
        <f t="shared" si="80"/>
        <v>#N/A</v>
      </c>
      <c r="E1317" s="11" t="s">
        <v>592</v>
      </c>
      <c r="F1317" s="12">
        <f t="shared" si="81"/>
        <v>0.69141343344704065</v>
      </c>
      <c r="G1317" s="13">
        <f t="shared" si="82"/>
        <v>3.5859246036990831E-2</v>
      </c>
      <c r="H1317" s="13">
        <f>HLOOKUP(E1317,ROCs!$B$1:$I$17,MATCH(VLOOKUP(C1317,HROC,2,0),ROCs!$A$2:$A$17,0)+1,0)</f>
        <v>0.26229721460804234</v>
      </c>
      <c r="I1317" s="24">
        <v>0.31040200000000001</v>
      </c>
      <c r="J1317" s="24">
        <f>VLOOKUP(B1317,Summary!$A$32:$C$37,3,0)*H1317*I1317/12+VLOOKUP(B1317,Summary!$A$32:$D$37,4,0)*I1317</f>
        <v>0.56850343684261762</v>
      </c>
      <c r="K1317" s="6">
        <f t="shared" si="83"/>
        <v>1.0695459548003219</v>
      </c>
      <c r="L1317" s="27">
        <f>2.721*J1317*G1317+VLOOKUP(B1317,Summary!$A$32:$B$37,2,0)*I1317</f>
        <v>0.24956596325923669</v>
      </c>
    </row>
    <row r="1318" spans="1:12">
      <c r="A1318" s="5" t="s">
        <v>622</v>
      </c>
      <c r="B1318" s="5" t="s">
        <v>188</v>
      </c>
      <c r="C1318" s="11">
        <v>4280</v>
      </c>
      <c r="D1318" s="5" t="str">
        <f t="shared" si="80"/>
        <v>Cabbage Palm</v>
      </c>
      <c r="E1318" s="11" t="s">
        <v>592</v>
      </c>
      <c r="F1318" s="12">
        <f t="shared" si="81"/>
        <v>0.69141343344704065</v>
      </c>
      <c r="G1318" s="13">
        <f t="shared" si="82"/>
        <v>3.5859246036990831E-2</v>
      </c>
      <c r="H1318" s="13">
        <f>HLOOKUP(E1318,ROCs!$B$1:$I$17,MATCH(VLOOKUP(C1318,HROC,2,0),ROCs!$A$2:$A$17,0)+1,0)</f>
        <v>0.26229721460804234</v>
      </c>
      <c r="I1318" s="24">
        <v>24.948248</v>
      </c>
      <c r="J1318" s="24">
        <f>VLOOKUP(B1318,Summary!$A$32:$C$37,3,0)*H1318*I1318/12+VLOOKUP(B1318,Summary!$A$32:$D$37,4,0)*I1318</f>
        <v>45.692890932410108</v>
      </c>
      <c r="K1318" s="6">
        <f t="shared" si="83"/>
        <v>85.963678480664498</v>
      </c>
      <c r="L1318" s="27">
        <f>2.721*J1318*G1318+VLOOKUP(B1318,Summary!$A$32:$B$37,2,0)*I1318</f>
        <v>20.058612843185049</v>
      </c>
    </row>
    <row r="1319" spans="1:12">
      <c r="A1319" s="5" t="s">
        <v>622</v>
      </c>
      <c r="B1319" s="5" t="s">
        <v>188</v>
      </c>
      <c r="C1319" s="11">
        <v>5120</v>
      </c>
      <c r="D1319" s="5" t="e">
        <f t="shared" si="80"/>
        <v>#N/A</v>
      </c>
      <c r="E1319" s="11" t="s">
        <v>592</v>
      </c>
      <c r="F1319" s="12">
        <f t="shared" si="81"/>
        <v>0.50503242095262102</v>
      </c>
      <c r="G1319" s="13">
        <f t="shared" si="82"/>
        <v>6.8458560616073402E-2</v>
      </c>
      <c r="H1319" s="13">
        <f>HLOOKUP(E1319,ROCs!$B$1:$I$17,MATCH(VLOOKUP(C1319,HROC,2,0),ROCs!$A$2:$A$17,0)+1,0)</f>
        <v>5.2632006878587441E-2</v>
      </c>
      <c r="I1319" s="24">
        <v>0.29698999999999998</v>
      </c>
      <c r="J1319" s="24">
        <f>VLOOKUP(B1319,Summary!$A$32:$C$37,3,0)*H1319*I1319/12+VLOOKUP(B1319,Summary!$A$32:$D$37,4,0)*I1319</f>
        <v>0.26580676538622305</v>
      </c>
      <c r="K1319" s="6">
        <f t="shared" si="83"/>
        <v>0.36526985413599228</v>
      </c>
      <c r="L1319" s="27">
        <f>2.721*J1319*G1319+VLOOKUP(B1319,Summary!$A$32:$B$37,2,0)*I1319</f>
        <v>0.23522215854057202</v>
      </c>
    </row>
    <row r="1320" spans="1:12">
      <c r="A1320" s="5" t="s">
        <v>622</v>
      </c>
      <c r="B1320" s="5" t="s">
        <v>188</v>
      </c>
      <c r="C1320" s="11">
        <v>6110</v>
      </c>
      <c r="D1320" s="5" t="str">
        <f t="shared" si="80"/>
        <v>Bay Swamps</v>
      </c>
      <c r="E1320" s="11" t="s">
        <v>592</v>
      </c>
      <c r="F1320" s="12">
        <f t="shared" si="81"/>
        <v>0.60724136328827061</v>
      </c>
      <c r="G1320" s="13">
        <f t="shared" si="82"/>
        <v>3.2599314579082571E-2</v>
      </c>
      <c r="H1320" s="13">
        <f>HLOOKUP(E1320,ROCs!$B$1:$I$17,MATCH(VLOOKUP(C1320,HROC,2,0),ROCs!$A$2:$A$17,0)+1,0)</f>
        <v>2.5884593546846281E-2</v>
      </c>
      <c r="I1320" s="24">
        <v>9.1740410000000008</v>
      </c>
      <c r="J1320" s="24">
        <f>VLOOKUP(B1320,Summary!$A$32:$C$37,3,0)*H1320*I1320/12+VLOOKUP(B1320,Summary!$A$32:$D$37,4,0)*I1320</f>
        <v>7.1147497894079805</v>
      </c>
      <c r="K1320" s="6">
        <f t="shared" si="83"/>
        <v>11.755727753845679</v>
      </c>
      <c r="L1320" s="27">
        <f>2.721*J1320*G1320+VLOOKUP(B1320,Summary!$A$32:$B$37,2,0)*I1320</f>
        <v>6.3676552167950611</v>
      </c>
    </row>
    <row r="1321" spans="1:12">
      <c r="A1321" s="5" t="s">
        <v>622</v>
      </c>
      <c r="B1321" s="5" t="s">
        <v>188</v>
      </c>
      <c r="C1321" s="11">
        <v>6170</v>
      </c>
      <c r="D1321" s="5" t="str">
        <f t="shared" si="80"/>
        <v>Mixed Wetland Hardwoods</v>
      </c>
      <c r="E1321" s="11" t="s">
        <v>592</v>
      </c>
      <c r="F1321" s="12">
        <f t="shared" si="81"/>
        <v>0.60724136328827061</v>
      </c>
      <c r="G1321" s="13">
        <f t="shared" si="82"/>
        <v>3.2599314579082571E-2</v>
      </c>
      <c r="H1321" s="13">
        <f>HLOOKUP(E1321,ROCs!$B$1:$I$17,MATCH(VLOOKUP(C1321,HROC,2,0),ROCs!$A$2:$A$17,0)+1,0)</f>
        <v>2.5884593546846281E-2</v>
      </c>
      <c r="I1321" s="24">
        <v>206.80962199999999</v>
      </c>
      <c r="J1321" s="24">
        <f>VLOOKUP(B1321,Summary!$A$32:$C$37,3,0)*H1321*I1321/12+VLOOKUP(B1321,Summary!$A$32:$D$37,4,0)*I1321</f>
        <v>160.38719628264619</v>
      </c>
      <c r="K1321" s="6">
        <f t="shared" si="83"/>
        <v>265.00836579079311</v>
      </c>
      <c r="L1321" s="27">
        <f>2.721*J1321*G1321+VLOOKUP(B1321,Summary!$A$32:$B$37,2,0)*I1321</f>
        <v>143.54550719924998</v>
      </c>
    </row>
    <row r="1322" spans="1:12">
      <c r="A1322" s="5" t="s">
        <v>622</v>
      </c>
      <c r="B1322" s="5" t="s">
        <v>188</v>
      </c>
      <c r="C1322" s="11">
        <v>6172</v>
      </c>
      <c r="D1322" s="5" t="str">
        <f t="shared" si="80"/>
        <v>Mixed Shrubs</v>
      </c>
      <c r="E1322" s="11" t="s">
        <v>592</v>
      </c>
      <c r="F1322" s="12">
        <f t="shared" si="81"/>
        <v>0.60724136328827061</v>
      </c>
      <c r="G1322" s="13">
        <f t="shared" si="82"/>
        <v>3.2599314579082571E-2</v>
      </c>
      <c r="H1322" s="13">
        <f>HLOOKUP(E1322,ROCs!$B$1:$I$17,MATCH(VLOOKUP(C1322,HROC,2,0),ROCs!$A$2:$A$17,0)+1,0)</f>
        <v>2.5884593546846281E-2</v>
      </c>
      <c r="I1322" s="24">
        <v>1.780656</v>
      </c>
      <c r="J1322" s="24">
        <f>VLOOKUP(B1322,Summary!$A$32:$C$37,3,0)*H1322*I1322/12+VLOOKUP(B1322,Summary!$A$32:$D$37,4,0)*I1322</f>
        <v>1.3809532681408396</v>
      </c>
      <c r="K1322" s="6">
        <f t="shared" si="83"/>
        <v>2.2817542628435854</v>
      </c>
      <c r="L1322" s="27">
        <f>2.721*J1322*G1322+VLOOKUP(B1322,Summary!$A$32:$B$37,2,0)*I1322</f>
        <v>1.2359442766516331</v>
      </c>
    </row>
    <row r="1323" spans="1:12">
      <c r="A1323" s="5" t="s">
        <v>622</v>
      </c>
      <c r="B1323" s="5" t="s">
        <v>188</v>
      </c>
      <c r="C1323" s="11">
        <v>6210</v>
      </c>
      <c r="D1323" s="5" t="str">
        <f t="shared" si="80"/>
        <v>Cypress</v>
      </c>
      <c r="E1323" s="11" t="s">
        <v>592</v>
      </c>
      <c r="F1323" s="12">
        <f t="shared" si="81"/>
        <v>0.60724136328827061</v>
      </c>
      <c r="G1323" s="13">
        <f t="shared" si="82"/>
        <v>3.2599314579082571E-2</v>
      </c>
      <c r="H1323" s="13">
        <f>HLOOKUP(E1323,ROCs!$B$1:$I$17,MATCH(VLOOKUP(C1323,HROC,2,0),ROCs!$A$2:$A$17,0)+1,0)</f>
        <v>2.5884593546846281E-2</v>
      </c>
      <c r="I1323" s="24">
        <v>8.5852660000000007</v>
      </c>
      <c r="J1323" s="24">
        <f>VLOOKUP(B1323,Summary!$A$32:$C$37,3,0)*H1323*I1323/12+VLOOKUP(B1323,Summary!$A$32:$D$37,4,0)*I1323</f>
        <v>6.6581367431769154</v>
      </c>
      <c r="K1323" s="6">
        <f t="shared" si="83"/>
        <v>11.001264305484101</v>
      </c>
      <c r="L1323" s="27">
        <f>2.721*J1323*G1323+VLOOKUP(B1323,Summary!$A$32:$B$37,2,0)*I1323</f>
        <v>5.9589894826579979</v>
      </c>
    </row>
    <row r="1324" spans="1:12">
      <c r="A1324" s="5" t="s">
        <v>622</v>
      </c>
      <c r="B1324" s="5" t="s">
        <v>188</v>
      </c>
      <c r="C1324" s="11">
        <v>6215</v>
      </c>
      <c r="D1324" s="5" t="e">
        <f t="shared" si="80"/>
        <v>#N/A</v>
      </c>
      <c r="E1324" s="11" t="s">
        <v>592</v>
      </c>
      <c r="F1324" s="12">
        <f t="shared" si="81"/>
        <v>0.60724136328827061</v>
      </c>
      <c r="G1324" s="13">
        <f t="shared" si="82"/>
        <v>3.2599314579082571E-2</v>
      </c>
      <c r="H1324" s="13">
        <f>HLOOKUP(E1324,ROCs!$B$1:$I$17,MATCH(VLOOKUP(C1324,HROC,2,0),ROCs!$A$2:$A$17,0)+1,0)</f>
        <v>2.5884593546846281E-2</v>
      </c>
      <c r="I1324" s="24">
        <v>14.539292</v>
      </c>
      <c r="J1324" s="24">
        <f>VLOOKUP(B1324,Summary!$A$32:$C$37,3,0)*H1324*I1324/12+VLOOKUP(B1324,Summary!$A$32:$D$37,4,0)*I1324</f>
        <v>11.275666273471105</v>
      </c>
      <c r="K1324" s="6">
        <f t="shared" si="83"/>
        <v>18.630825661850263</v>
      </c>
      <c r="L1324" s="27">
        <f>2.721*J1324*G1324+VLOOKUP(B1324,Summary!$A$32:$B$37,2,0)*I1324</f>
        <v>10.091648658677968</v>
      </c>
    </row>
    <row r="1325" spans="1:12">
      <c r="A1325" s="5" t="s">
        <v>622</v>
      </c>
      <c r="B1325" s="5" t="s">
        <v>188</v>
      </c>
      <c r="C1325" s="11">
        <v>6240</v>
      </c>
      <c r="D1325" s="5" t="str">
        <f t="shared" si="80"/>
        <v>Cypress - Pine - Cabbage Palm</v>
      </c>
      <c r="E1325" s="11" t="s">
        <v>592</v>
      </c>
      <c r="F1325" s="12">
        <f t="shared" si="81"/>
        <v>0.60724136328827061</v>
      </c>
      <c r="G1325" s="13">
        <f t="shared" si="82"/>
        <v>3.2599314579082571E-2</v>
      </c>
      <c r="H1325" s="13">
        <f>HLOOKUP(E1325,ROCs!$B$1:$I$17,MATCH(VLOOKUP(C1325,HROC,2,0),ROCs!$A$2:$A$17,0)+1,0)</f>
        <v>2.5884593546846281E-2</v>
      </c>
      <c r="I1325" s="24">
        <v>1.7166000000000001E-2</v>
      </c>
      <c r="J1325" s="24">
        <f>VLOOKUP(B1325,Summary!$A$32:$C$37,3,0)*H1325*I1325/12+VLOOKUP(B1325,Summary!$A$32:$D$37,4,0)*I1325</f>
        <v>1.3312758781542113E-2</v>
      </c>
      <c r="K1325" s="6">
        <f t="shared" si="83"/>
        <v>2.1996721251029392E-2</v>
      </c>
      <c r="L1325" s="27">
        <f>2.721*J1325*G1325+VLOOKUP(B1325,Summary!$A$32:$B$37,2,0)*I1325</f>
        <v>1.1914833327156921E-2</v>
      </c>
    </row>
    <row r="1326" spans="1:12">
      <c r="A1326" s="5" t="s">
        <v>622</v>
      </c>
      <c r="B1326" s="5" t="s">
        <v>188</v>
      </c>
      <c r="C1326" s="11">
        <v>6410</v>
      </c>
      <c r="D1326" s="5" t="str">
        <f t="shared" si="80"/>
        <v>Freshwater Marshes</v>
      </c>
      <c r="E1326" s="11" t="s">
        <v>592</v>
      </c>
      <c r="F1326" s="12">
        <f t="shared" si="81"/>
        <v>0.60724136328827061</v>
      </c>
      <c r="G1326" s="13">
        <f t="shared" si="82"/>
        <v>3.2599314579082571E-2</v>
      </c>
      <c r="H1326" s="13">
        <f>HLOOKUP(E1326,ROCs!$B$1:$I$17,MATCH(VLOOKUP(C1326,HROC,2,0),ROCs!$A$2:$A$17,0)+1,0)</f>
        <v>2.5884593546846281E-2</v>
      </c>
      <c r="I1326" s="24">
        <v>1.798605</v>
      </c>
      <c r="J1326" s="24">
        <f>VLOOKUP(B1326,Summary!$A$32:$C$37,3,0)*H1326*I1326/12+VLOOKUP(B1326,Summary!$A$32:$D$37,4,0)*I1326</f>
        <v>1.394873267405077</v>
      </c>
      <c r="K1326" s="6">
        <f t="shared" si="83"/>
        <v>2.3047543298210251</v>
      </c>
      <c r="L1326" s="27">
        <f>2.721*J1326*G1326+VLOOKUP(B1326,Summary!$A$32:$B$37,2,0)*I1326</f>
        <v>1.2484025862979771</v>
      </c>
    </row>
    <row r="1327" spans="1:12">
      <c r="A1327" s="5" t="s">
        <v>622</v>
      </c>
      <c r="B1327" s="5" t="s">
        <v>188</v>
      </c>
      <c r="C1327" s="11">
        <v>6430</v>
      </c>
      <c r="D1327" s="5" t="str">
        <f t="shared" si="80"/>
        <v>Wet Prairies</v>
      </c>
      <c r="E1327" s="11" t="s">
        <v>592</v>
      </c>
      <c r="F1327" s="12">
        <f t="shared" si="81"/>
        <v>0.60724136328827061</v>
      </c>
      <c r="G1327" s="13">
        <f t="shared" si="82"/>
        <v>3.2599314579082571E-2</v>
      </c>
      <c r="H1327" s="13">
        <f>HLOOKUP(E1327,ROCs!$B$1:$I$17,MATCH(VLOOKUP(C1327,HROC,2,0),ROCs!$A$2:$A$17,0)+1,0)</f>
        <v>2.5884593546846281E-2</v>
      </c>
      <c r="I1327" s="24">
        <v>4.3320020000000001</v>
      </c>
      <c r="J1327" s="24">
        <f>VLOOKUP(B1327,Summary!$A$32:$C$37,3,0)*H1327*I1327/12+VLOOKUP(B1327,Summary!$A$32:$D$37,4,0)*I1327</f>
        <v>3.3596002369310258</v>
      </c>
      <c r="K1327" s="6">
        <f t="shared" si="83"/>
        <v>5.5510800683270309</v>
      </c>
      <c r="L1327" s="27">
        <f>2.721*J1327*G1327+VLOOKUP(B1327,Summary!$A$32:$B$37,2,0)*I1327</f>
        <v>3.0068205640749412</v>
      </c>
    </row>
    <row r="1328" spans="1:12">
      <c r="A1328" s="5" t="s">
        <v>622</v>
      </c>
      <c r="B1328" s="5" t="s">
        <v>188</v>
      </c>
      <c r="C1328" s="11">
        <v>7430</v>
      </c>
      <c r="D1328" s="5" t="str">
        <f t="shared" si="80"/>
        <v>Spoil Areas</v>
      </c>
      <c r="E1328" s="11" t="s">
        <v>592</v>
      </c>
      <c r="F1328" s="12">
        <f t="shared" si="81"/>
        <v>0.70945030562392009</v>
      </c>
      <c r="G1328" s="13">
        <f t="shared" si="82"/>
        <v>9.7797943737247719E-2</v>
      </c>
      <c r="H1328" s="13">
        <f>HLOOKUP(E1328,ROCs!$B$1:$I$17,MATCH(VLOOKUP(C1328,HROC,2,0),ROCs!$A$2:$A$17,0)+1,0)</f>
        <v>0.26229721460804234</v>
      </c>
      <c r="I1328" s="24">
        <v>2.1999999999999999E-5</v>
      </c>
      <c r="J1328" s="24">
        <f>VLOOKUP(B1328,Summary!$A$32:$C$37,3,0)*H1328*I1328/12+VLOOKUP(B1328,Summary!$A$32:$D$37,4,0)*I1328</f>
        <v>4.0293154072904136E-5</v>
      </c>
      <c r="K1328" s="6">
        <f t="shared" si="83"/>
        <v>7.7782480073151596E-5</v>
      </c>
      <c r="L1328" s="27">
        <f>2.721*J1328*G1328+VLOOKUP(B1328,Summary!$A$32:$B$37,2,0)*I1328</f>
        <v>2.4479009918251483E-5</v>
      </c>
    </row>
    <row r="1329" spans="1:12">
      <c r="A1329" s="5" t="s">
        <v>622</v>
      </c>
      <c r="B1329" s="5" t="s">
        <v>188</v>
      </c>
      <c r="C1329" s="11">
        <v>1110</v>
      </c>
      <c r="D1329" s="5" t="str">
        <f t="shared" si="80"/>
        <v>Fixed Single Family Units</v>
      </c>
      <c r="E1329" s="11" t="s">
        <v>593</v>
      </c>
      <c r="F1329" s="12">
        <f t="shared" si="81"/>
        <v>0.96797880682585713</v>
      </c>
      <c r="G1329" s="13">
        <f t="shared" si="82"/>
        <v>0.12452938169209543</v>
      </c>
      <c r="H1329" s="13">
        <f>HLOOKUP(E1329,ROCs!$B$1:$I$17,MATCH(VLOOKUP(C1329,HROC,2,0),ROCs!$A$2:$A$17,0)+1,0)</f>
        <v>0.28818180815488864</v>
      </c>
      <c r="I1329" s="24">
        <v>133.58610100000001</v>
      </c>
      <c r="J1329" s="24">
        <f>VLOOKUP(B1329,Summary!$A$32:$C$37,3,0)*H1329*I1329/12+VLOOKUP(B1329,Summary!$A$32:$D$37,4,0)*I1329</f>
        <v>260.10881747147641</v>
      </c>
      <c r="K1329" s="6">
        <f t="shared" si="83"/>
        <v>685.09289778689526</v>
      </c>
      <c r="L1329" s="27">
        <f>2.721*J1329*G1329+VLOOKUP(B1329,Summary!$A$32:$B$37,2,0)*I1329</f>
        <v>171.66824874998554</v>
      </c>
    </row>
    <row r="1330" spans="1:12">
      <c r="A1330" s="5" t="s">
        <v>622</v>
      </c>
      <c r="B1330" s="5" t="s">
        <v>188</v>
      </c>
      <c r="C1330" s="11">
        <v>1210</v>
      </c>
      <c r="D1330" s="5" t="str">
        <f t="shared" si="80"/>
        <v>Fixed Single Family Units</v>
      </c>
      <c r="E1330" s="11" t="s">
        <v>593</v>
      </c>
      <c r="F1330" s="12">
        <f t="shared" si="81"/>
        <v>1.2445441802046733</v>
      </c>
      <c r="G1330" s="13">
        <f t="shared" si="82"/>
        <v>0.21319951734720002</v>
      </c>
      <c r="H1330" s="13">
        <f>HLOOKUP(E1330,ROCs!$B$1:$I$17,MATCH(VLOOKUP(C1330,HROC,2,0),ROCs!$A$2:$A$17,0)+1,0)</f>
        <v>0.28818180815488864</v>
      </c>
      <c r="I1330" s="24">
        <v>203.91461000000001</v>
      </c>
      <c r="J1330" s="24">
        <f>VLOOKUP(B1330,Summary!$A$32:$C$37,3,0)*H1330*I1330/12+VLOOKUP(B1330,Summary!$A$32:$D$37,4,0)*I1330</f>
        <v>397.04720532458163</v>
      </c>
      <c r="K1330" s="6">
        <f t="shared" si="83"/>
        <v>1344.5625279254607</v>
      </c>
      <c r="L1330" s="27">
        <f>2.721*J1330*G1330+VLOOKUP(B1330,Summary!$A$32:$B$37,2,0)*I1330</f>
        <v>357.84185546523992</v>
      </c>
    </row>
    <row r="1331" spans="1:12">
      <c r="A1331" s="5" t="s">
        <v>622</v>
      </c>
      <c r="B1331" s="5" t="s">
        <v>188</v>
      </c>
      <c r="C1331" s="11">
        <v>1230</v>
      </c>
      <c r="D1331" s="5" t="str">
        <f t="shared" si="80"/>
        <v>Mixed Units &lt;Fixed and mobile home units&gt;</v>
      </c>
      <c r="E1331" s="11" t="s">
        <v>593</v>
      </c>
      <c r="F1331" s="12">
        <f t="shared" si="81"/>
        <v>1.2445441802046733</v>
      </c>
      <c r="G1331" s="13">
        <f t="shared" si="82"/>
        <v>0.21319951734720002</v>
      </c>
      <c r="H1331" s="13">
        <f>HLOOKUP(E1331,ROCs!$B$1:$I$17,MATCH(VLOOKUP(C1331,HROC,2,0),ROCs!$A$2:$A$17,0)+1,0)</f>
        <v>0.28818180815488864</v>
      </c>
      <c r="I1331" s="24">
        <v>7.0744379999999998</v>
      </c>
      <c r="J1331" s="24">
        <f>VLOOKUP(B1331,Summary!$A$32:$C$37,3,0)*H1331*I1331/12+VLOOKUP(B1331,Summary!$A$32:$D$37,4,0)*I1331</f>
        <v>13.774814061346671</v>
      </c>
      <c r="K1331" s="6">
        <f t="shared" si="83"/>
        <v>46.647095276458806</v>
      </c>
      <c r="L1331" s="27">
        <f>2.721*J1331*G1331+VLOOKUP(B1331,Summary!$A$32:$B$37,2,0)*I1331</f>
        <v>12.414657391610149</v>
      </c>
    </row>
    <row r="1332" spans="1:12">
      <c r="A1332" s="5" t="s">
        <v>622</v>
      </c>
      <c r="B1332" s="5" t="s">
        <v>188</v>
      </c>
      <c r="C1332" s="11">
        <v>1330</v>
      </c>
      <c r="D1332" s="5" t="str">
        <f t="shared" si="80"/>
        <v>Multiple Dwelling Units, Low Rise &lt;Two stories or less&gt;</v>
      </c>
      <c r="E1332" s="11" t="s">
        <v>593</v>
      </c>
      <c r="F1332" s="12">
        <f t="shared" si="81"/>
        <v>1.3948514483453343</v>
      </c>
      <c r="G1332" s="13">
        <f t="shared" si="82"/>
        <v>0.33903287162245876</v>
      </c>
      <c r="H1332" s="13">
        <f>HLOOKUP(E1332,ROCs!$B$1:$I$17,MATCH(VLOOKUP(C1332,HROC,2,0),ROCs!$A$2:$A$17,0)+1,0)</f>
        <v>0.39344582191206351</v>
      </c>
      <c r="I1332" s="24">
        <v>6.2510050000000001</v>
      </c>
      <c r="J1332" s="24">
        <f>VLOOKUP(B1332,Summary!$A$32:$C$37,3,0)*H1332*I1332/12+VLOOKUP(B1332,Summary!$A$32:$D$37,4,0)*I1332</f>
        <v>15.110580115251846</v>
      </c>
      <c r="K1332" s="6">
        <f t="shared" si="83"/>
        <v>57.350556615303603</v>
      </c>
      <c r="L1332" s="27">
        <f>2.721*J1332*G1332+VLOOKUP(B1332,Summary!$A$32:$B$37,2,0)*I1332</f>
        <v>17.848411350546044</v>
      </c>
    </row>
    <row r="1333" spans="1:12">
      <c r="A1333" s="5" t="s">
        <v>622</v>
      </c>
      <c r="B1333" s="5" t="s">
        <v>188</v>
      </c>
      <c r="C1333" s="11">
        <v>1390</v>
      </c>
      <c r="D1333" s="5" t="str">
        <f t="shared" si="80"/>
        <v>High Density Under Construction</v>
      </c>
      <c r="E1333" s="11" t="s">
        <v>593</v>
      </c>
      <c r="F1333" s="12">
        <f t="shared" si="81"/>
        <v>1.3948514483453343</v>
      </c>
      <c r="G1333" s="13">
        <f t="shared" si="82"/>
        <v>0.33903287162245876</v>
      </c>
      <c r="H1333" s="13">
        <f>HLOOKUP(E1333,ROCs!$B$1:$I$17,MATCH(VLOOKUP(C1333,HROC,2,0),ROCs!$A$2:$A$17,0)+1,0)</f>
        <v>0.39344582191206351</v>
      </c>
      <c r="I1333" s="24">
        <v>1.297706</v>
      </c>
      <c r="J1333" s="24">
        <f>VLOOKUP(B1333,Summary!$A$32:$C$37,3,0)*H1333*I1333/12+VLOOKUP(B1333,Summary!$A$32:$D$37,4,0)*I1333</f>
        <v>3.1369500550780249</v>
      </c>
      <c r="K1333" s="6">
        <f t="shared" si="83"/>
        <v>11.905951350705873</v>
      </c>
      <c r="L1333" s="27">
        <f>2.721*J1333*G1333+VLOOKUP(B1333,Summary!$A$32:$B$37,2,0)*I1333</f>
        <v>3.7053226641270811</v>
      </c>
    </row>
    <row r="1334" spans="1:12">
      <c r="A1334" s="5" t="s">
        <v>622</v>
      </c>
      <c r="B1334" s="5" t="s">
        <v>188</v>
      </c>
      <c r="C1334" s="11">
        <v>1550</v>
      </c>
      <c r="D1334" s="5" t="str">
        <f t="shared" si="80"/>
        <v>Other Light Industrial</v>
      </c>
      <c r="E1334" s="11" t="s">
        <v>593</v>
      </c>
      <c r="F1334" s="12">
        <f t="shared" si="81"/>
        <v>0.72147488707517293</v>
      </c>
      <c r="G1334" s="13">
        <f t="shared" si="82"/>
        <v>0.16951643581122938</v>
      </c>
      <c r="H1334" s="13">
        <f>HLOOKUP(E1334,ROCs!$B$1:$I$17,MATCH(VLOOKUP(C1334,HROC,2,0),ROCs!$A$2:$A$17,0)+1,0)</f>
        <v>0.34081381503347608</v>
      </c>
      <c r="I1334" s="24">
        <v>51.103574000000002</v>
      </c>
      <c r="J1334" s="24">
        <f>VLOOKUP(B1334,Summary!$A$32:$C$37,3,0)*H1334*I1334/12+VLOOKUP(B1334,Summary!$A$32:$D$37,4,0)*I1334</f>
        <v>111.51895942901041</v>
      </c>
      <c r="K1334" s="6">
        <f t="shared" si="83"/>
        <v>218.92656808599889</v>
      </c>
      <c r="L1334" s="27">
        <f>2.721*J1334*G1334+VLOOKUP(B1334,Summary!$A$32:$B$37,2,0)*I1334</f>
        <v>83.393820640785592</v>
      </c>
    </row>
    <row r="1335" spans="1:12">
      <c r="A1335" s="5" t="s">
        <v>622</v>
      </c>
      <c r="B1335" s="5" t="s">
        <v>188</v>
      </c>
      <c r="C1335" s="11">
        <v>1820</v>
      </c>
      <c r="D1335" s="5" t="str">
        <f t="shared" si="80"/>
        <v>Golf Courses</v>
      </c>
      <c r="E1335" s="11" t="s">
        <v>593</v>
      </c>
      <c r="F1335" s="12">
        <f t="shared" si="81"/>
        <v>2.0141173930848577</v>
      </c>
      <c r="G1335" s="13">
        <f t="shared" si="82"/>
        <v>0.28687396829592665</v>
      </c>
      <c r="H1335" s="13">
        <f>HLOOKUP(E1335,ROCs!$B$1:$I$17,MATCH(VLOOKUP(C1335,HROC,2,0),ROCs!$A$2:$A$17,0)+1,0)</f>
        <v>0.28904462793978353</v>
      </c>
      <c r="I1335" s="24">
        <v>322.97665999999998</v>
      </c>
      <c r="J1335" s="24">
        <f>VLOOKUP(B1335,Summary!$A$32:$C$37,3,0)*H1335*I1335/12+VLOOKUP(B1335,Summary!$A$32:$D$37,4,0)*I1335</f>
        <v>630.12061101972063</v>
      </c>
      <c r="K1335" s="6">
        <f t="shared" si="83"/>
        <v>3453.3214569997263</v>
      </c>
      <c r="L1335" s="27">
        <f>2.721*J1335*G1335+VLOOKUP(B1335,Summary!$A$32:$B$37,2,0)*I1335</f>
        <v>693.82045780520843</v>
      </c>
    </row>
    <row r="1336" spans="1:12">
      <c r="A1336" s="5" t="s">
        <v>622</v>
      </c>
      <c r="B1336" s="5" t="s">
        <v>188</v>
      </c>
      <c r="C1336" s="11">
        <v>3100</v>
      </c>
      <c r="D1336" s="5" t="str">
        <f t="shared" si="80"/>
        <v>Herbaceous (Dry Prairie)</v>
      </c>
      <c r="E1336" s="11" t="s">
        <v>593</v>
      </c>
      <c r="F1336" s="12">
        <f t="shared" si="81"/>
        <v>0.69141343344704065</v>
      </c>
      <c r="G1336" s="13">
        <f t="shared" si="82"/>
        <v>3.5859246036990831E-2</v>
      </c>
      <c r="H1336" s="13">
        <f>HLOOKUP(E1336,ROCs!$B$1:$I$17,MATCH(VLOOKUP(C1336,HROC,2,0),ROCs!$A$2:$A$17,0)+1,0)</f>
        <v>0.26229721460804234</v>
      </c>
      <c r="I1336" s="24">
        <v>54.289684999999999</v>
      </c>
      <c r="J1336" s="24">
        <f>VLOOKUP(B1336,Summary!$A$32:$C$37,3,0)*H1336*I1336/12+VLOOKUP(B1336,Summary!$A$32:$D$37,4,0)*I1336</f>
        <v>99.431938285201468</v>
      </c>
      <c r="K1336" s="6">
        <f t="shared" si="83"/>
        <v>187.06488031370196</v>
      </c>
      <c r="L1336" s="27">
        <f>2.721*J1336*G1336+VLOOKUP(B1336,Summary!$A$32:$B$37,2,0)*I1336</f>
        <v>43.649388638170933</v>
      </c>
    </row>
    <row r="1337" spans="1:12">
      <c r="A1337" s="5" t="s">
        <v>622</v>
      </c>
      <c r="B1337" s="5" t="s">
        <v>188</v>
      </c>
      <c r="C1337" s="11">
        <v>3200</v>
      </c>
      <c r="D1337" s="5" t="str">
        <f t="shared" si="80"/>
        <v>Shrub and Brushland</v>
      </c>
      <c r="E1337" s="11" t="s">
        <v>593</v>
      </c>
      <c r="F1337" s="12">
        <f t="shared" si="81"/>
        <v>0.69141343344704065</v>
      </c>
      <c r="G1337" s="13">
        <f t="shared" si="82"/>
        <v>3.5859246036990831E-2</v>
      </c>
      <c r="H1337" s="13">
        <f>HLOOKUP(E1337,ROCs!$B$1:$I$17,MATCH(VLOOKUP(C1337,HROC,2,0),ROCs!$A$2:$A$17,0)+1,0)</f>
        <v>0.26229721460804234</v>
      </c>
      <c r="I1337" s="24">
        <v>149.71464399999999</v>
      </c>
      <c r="J1337" s="24">
        <f>VLOOKUP(B1337,Summary!$A$32:$C$37,3,0)*H1337*I1337/12+VLOOKUP(B1337,Summary!$A$32:$D$37,4,0)*I1337</f>
        <v>274.20341898463602</v>
      </c>
      <c r="K1337" s="6">
        <f t="shared" si="83"/>
        <v>515.86875040937332</v>
      </c>
      <c r="L1337" s="27">
        <f>2.721*J1337*G1337+VLOOKUP(B1337,Summary!$A$32:$B$37,2,0)*I1337</f>
        <v>120.37190270640556</v>
      </c>
    </row>
    <row r="1338" spans="1:12">
      <c r="A1338" s="5" t="s">
        <v>622</v>
      </c>
      <c r="B1338" s="5" t="s">
        <v>188</v>
      </c>
      <c r="C1338" s="11">
        <v>4110</v>
      </c>
      <c r="D1338" s="5" t="str">
        <f t="shared" si="80"/>
        <v>Pine Flatwoods</v>
      </c>
      <c r="E1338" s="11" t="s">
        <v>593</v>
      </c>
      <c r="F1338" s="12">
        <f t="shared" si="81"/>
        <v>0.69141343344704065</v>
      </c>
      <c r="G1338" s="13">
        <f t="shared" si="82"/>
        <v>3.5859246036990831E-2</v>
      </c>
      <c r="H1338" s="13">
        <f>HLOOKUP(E1338,ROCs!$B$1:$I$17,MATCH(VLOOKUP(C1338,HROC,2,0),ROCs!$A$2:$A$17,0)+1,0)</f>
        <v>0.26229721460804234</v>
      </c>
      <c r="I1338" s="24">
        <v>906.24939600000005</v>
      </c>
      <c r="J1338" s="24">
        <f>VLOOKUP(B1338,Summary!$A$32:$C$37,3,0)*H1338*I1338/12+VLOOKUP(B1338,Summary!$A$32:$D$37,4,0)*I1338</f>
        <v>1659.8021155229235</v>
      </c>
      <c r="K1338" s="6">
        <f t="shared" si="83"/>
        <v>3122.6453938184527</v>
      </c>
      <c r="L1338" s="27">
        <f>2.721*J1338*G1338+VLOOKUP(B1338,Summary!$A$32:$B$37,2,0)*I1338</f>
        <v>728.63255863635379</v>
      </c>
    </row>
    <row r="1339" spans="1:12">
      <c r="A1339" s="5" t="s">
        <v>622</v>
      </c>
      <c r="B1339" s="5" t="s">
        <v>188</v>
      </c>
      <c r="C1339" s="11">
        <v>4200</v>
      </c>
      <c r="D1339" s="5" t="str">
        <f t="shared" si="80"/>
        <v>Upland Hardwood Forests</v>
      </c>
      <c r="E1339" s="11" t="s">
        <v>593</v>
      </c>
      <c r="F1339" s="12">
        <f t="shared" si="81"/>
        <v>0.69141343344704065</v>
      </c>
      <c r="G1339" s="13">
        <f t="shared" si="82"/>
        <v>3.5859246036990831E-2</v>
      </c>
      <c r="H1339" s="13">
        <f>HLOOKUP(E1339,ROCs!$B$1:$I$17,MATCH(VLOOKUP(C1339,HROC,2,0),ROCs!$A$2:$A$17,0)+1,0)</f>
        <v>0.26229721460804234</v>
      </c>
      <c r="I1339" s="24">
        <v>35.768442999999998</v>
      </c>
      <c r="J1339" s="24">
        <f>VLOOKUP(B1339,Summary!$A$32:$C$37,3,0)*H1339*I1339/12+VLOOKUP(B1339,Summary!$A$32:$D$37,4,0)*I1339</f>
        <v>65.510153852131339</v>
      </c>
      <c r="K1339" s="6">
        <f t="shared" si="83"/>
        <v>123.24660768988569</v>
      </c>
      <c r="L1339" s="27">
        <f>2.721*J1339*G1339+VLOOKUP(B1339,Summary!$A$32:$B$37,2,0)*I1339</f>
        <v>28.758145667805309</v>
      </c>
    </row>
    <row r="1340" spans="1:12">
      <c r="A1340" s="5" t="s">
        <v>622</v>
      </c>
      <c r="B1340" s="5" t="s">
        <v>188</v>
      </c>
      <c r="C1340" s="11">
        <v>4220</v>
      </c>
      <c r="D1340" s="5" t="str">
        <f t="shared" si="80"/>
        <v>Brazilian Pepper</v>
      </c>
      <c r="E1340" s="11" t="s">
        <v>593</v>
      </c>
      <c r="F1340" s="12">
        <f t="shared" si="81"/>
        <v>0.69141343344704065</v>
      </c>
      <c r="G1340" s="13">
        <f t="shared" si="82"/>
        <v>3.5859246036990831E-2</v>
      </c>
      <c r="H1340" s="13">
        <f>HLOOKUP(E1340,ROCs!$B$1:$I$17,MATCH(VLOOKUP(C1340,HROC,2,0),ROCs!$A$2:$A$17,0)+1,0)</f>
        <v>0.26229721460804234</v>
      </c>
      <c r="I1340" s="24">
        <v>60.068314999999998</v>
      </c>
      <c r="J1340" s="24">
        <f>VLOOKUP(B1340,Summary!$A$32:$C$37,3,0)*H1340*I1340/12+VLOOKUP(B1340,Summary!$A$32:$D$37,4,0)*I1340</f>
        <v>110.01553959976084</v>
      </c>
      <c r="K1340" s="6">
        <f t="shared" si="83"/>
        <v>206.97618997274986</v>
      </c>
      <c r="L1340" s="27">
        <f>2.721*J1340*G1340+VLOOKUP(B1340,Summary!$A$32:$B$37,2,0)*I1340</f>
        <v>48.295458451731164</v>
      </c>
    </row>
    <row r="1341" spans="1:12">
      <c r="A1341" s="5" t="s">
        <v>622</v>
      </c>
      <c r="B1341" s="5" t="s">
        <v>188</v>
      </c>
      <c r="C1341" s="11">
        <v>4240</v>
      </c>
      <c r="D1341" s="5" t="str">
        <f t="shared" si="80"/>
        <v>Melaleuca</v>
      </c>
      <c r="E1341" s="11" t="s">
        <v>593</v>
      </c>
      <c r="F1341" s="12">
        <f t="shared" si="81"/>
        <v>0.69141343344704065</v>
      </c>
      <c r="G1341" s="13">
        <f t="shared" si="82"/>
        <v>3.5859246036990831E-2</v>
      </c>
      <c r="H1341" s="13">
        <f>HLOOKUP(E1341,ROCs!$B$1:$I$17,MATCH(VLOOKUP(C1341,HROC,2,0),ROCs!$A$2:$A$17,0)+1,0)</f>
        <v>0.26229721460804234</v>
      </c>
      <c r="I1341" s="24">
        <v>2.1684130000000001</v>
      </c>
      <c r="J1341" s="24">
        <f>VLOOKUP(B1341,Summary!$A$32:$C$37,3,0)*H1341*I1341/12+VLOOKUP(B1341,Summary!$A$32:$D$37,4,0)*I1341</f>
        <v>3.9714635955767399</v>
      </c>
      <c r="K1341" s="6">
        <f t="shared" si="83"/>
        <v>7.471657246043617</v>
      </c>
      <c r="L1341" s="27">
        <f>2.721*J1341*G1341+VLOOKUP(B1341,Summary!$A$32:$B$37,2,0)*I1341</f>
        <v>1.7434232997495225</v>
      </c>
    </row>
    <row r="1342" spans="1:12">
      <c r="A1342" s="5" t="s">
        <v>622</v>
      </c>
      <c r="B1342" s="5" t="s">
        <v>188</v>
      </c>
      <c r="C1342" s="11">
        <v>4271</v>
      </c>
      <c r="D1342" s="5" t="e">
        <f t="shared" si="80"/>
        <v>#N/A</v>
      </c>
      <c r="E1342" s="11" t="s">
        <v>593</v>
      </c>
      <c r="F1342" s="12">
        <f t="shared" si="81"/>
        <v>0.69141343344704065</v>
      </c>
      <c r="G1342" s="13">
        <f t="shared" si="82"/>
        <v>3.5859246036990831E-2</v>
      </c>
      <c r="H1342" s="13">
        <f>HLOOKUP(E1342,ROCs!$B$1:$I$17,MATCH(VLOOKUP(C1342,HROC,2,0),ROCs!$A$2:$A$17,0)+1,0)</f>
        <v>0.26229721460804234</v>
      </c>
      <c r="I1342" s="24">
        <v>20.744861</v>
      </c>
      <c r="J1342" s="24">
        <f>VLOOKUP(B1342,Summary!$A$32:$C$37,3,0)*H1342*I1342/12+VLOOKUP(B1342,Summary!$A$32:$D$37,4,0)*I1342</f>
        <v>37.994358204271826</v>
      </c>
      <c r="K1342" s="6">
        <f t="shared" si="83"/>
        <v>71.480152078417547</v>
      </c>
      <c r="L1342" s="27">
        <f>2.721*J1342*G1342+VLOOKUP(B1342,Summary!$A$32:$B$37,2,0)*I1342</f>
        <v>16.679052384146921</v>
      </c>
    </row>
    <row r="1343" spans="1:12">
      <c r="A1343" s="5" t="s">
        <v>622</v>
      </c>
      <c r="B1343" s="5" t="s">
        <v>188</v>
      </c>
      <c r="C1343" s="11">
        <v>4280</v>
      </c>
      <c r="D1343" s="5" t="str">
        <f t="shared" si="80"/>
        <v>Cabbage Palm</v>
      </c>
      <c r="E1343" s="11" t="s">
        <v>593</v>
      </c>
      <c r="F1343" s="12">
        <f t="shared" si="81"/>
        <v>0.69141343344704065</v>
      </c>
      <c r="G1343" s="13">
        <f t="shared" si="82"/>
        <v>3.5859246036990831E-2</v>
      </c>
      <c r="H1343" s="13">
        <f>HLOOKUP(E1343,ROCs!$B$1:$I$17,MATCH(VLOOKUP(C1343,HROC,2,0),ROCs!$A$2:$A$17,0)+1,0)</f>
        <v>0.26229721460804234</v>
      </c>
      <c r="I1343" s="24">
        <v>59.825091</v>
      </c>
      <c r="J1343" s="24">
        <f>VLOOKUP(B1343,Summary!$A$32:$C$37,3,0)*H1343*I1343/12+VLOOKUP(B1343,Summary!$A$32:$D$37,4,0)*I1343</f>
        <v>109.57007314038684</v>
      </c>
      <c r="K1343" s="6">
        <f t="shared" si="83"/>
        <v>206.13811790713703</v>
      </c>
      <c r="L1343" s="27">
        <f>2.721*J1343*G1343+VLOOKUP(B1343,Summary!$A$32:$B$37,2,0)*I1343</f>
        <v>48.099904196772229</v>
      </c>
    </row>
    <row r="1344" spans="1:12">
      <c r="A1344" s="5" t="s">
        <v>622</v>
      </c>
      <c r="B1344" s="5" t="s">
        <v>188</v>
      </c>
      <c r="C1344" s="11">
        <v>4340</v>
      </c>
      <c r="D1344" s="5" t="str">
        <f t="shared" si="80"/>
        <v>Hardwood - Coniferous Mixed</v>
      </c>
      <c r="E1344" s="11" t="s">
        <v>593</v>
      </c>
      <c r="F1344" s="12">
        <f t="shared" si="81"/>
        <v>0.69141343344704065</v>
      </c>
      <c r="G1344" s="13">
        <f t="shared" si="82"/>
        <v>3.5859246036990831E-2</v>
      </c>
      <c r="H1344" s="13">
        <f>HLOOKUP(E1344,ROCs!$B$1:$I$17,MATCH(VLOOKUP(C1344,HROC,2,0),ROCs!$A$2:$A$17,0)+1,0)</f>
        <v>0.26229721460804234</v>
      </c>
      <c r="I1344" s="24">
        <v>34.858136000000002</v>
      </c>
      <c r="J1344" s="24">
        <f>VLOOKUP(B1344,Summary!$A$32:$C$37,3,0)*H1344*I1344/12+VLOOKUP(B1344,Summary!$A$32:$D$37,4,0)*I1344</f>
        <v>63.842920206465735</v>
      </c>
      <c r="K1344" s="6">
        <f t="shared" si="83"/>
        <v>120.10998109122839</v>
      </c>
      <c r="L1344" s="27">
        <f>2.721*J1344*G1344+VLOOKUP(B1344,Summary!$A$32:$B$37,2,0)*I1344</f>
        <v>28.026250759535944</v>
      </c>
    </row>
    <row r="1345" spans="1:12">
      <c r="A1345" s="5" t="s">
        <v>622</v>
      </c>
      <c r="B1345" s="5" t="s">
        <v>188</v>
      </c>
      <c r="C1345" s="11">
        <v>5120</v>
      </c>
      <c r="D1345" s="5" t="e">
        <f t="shared" si="80"/>
        <v>#N/A</v>
      </c>
      <c r="E1345" s="11" t="s">
        <v>593</v>
      </c>
      <c r="F1345" s="12">
        <f t="shared" si="81"/>
        <v>0.50503242095262102</v>
      </c>
      <c r="G1345" s="13">
        <f t="shared" si="82"/>
        <v>6.8458560616073402E-2</v>
      </c>
      <c r="H1345" s="13">
        <f>HLOOKUP(E1345,ROCs!$B$1:$I$17,MATCH(VLOOKUP(C1345,HROC,2,0),ROCs!$A$2:$A$17,0)+1,0)</f>
        <v>5.2632006878587441E-2</v>
      </c>
      <c r="I1345" s="24">
        <v>34.052092000000002</v>
      </c>
      <c r="J1345" s="24">
        <f>VLOOKUP(B1345,Summary!$A$32:$C$37,3,0)*H1345*I1345/12+VLOOKUP(B1345,Summary!$A$32:$D$37,4,0)*I1345</f>
        <v>30.476704364302108</v>
      </c>
      <c r="K1345" s="6">
        <f t="shared" si="83"/>
        <v>41.88088042649715</v>
      </c>
      <c r="L1345" s="27">
        <f>2.721*J1345*G1345+VLOOKUP(B1345,Summary!$A$32:$B$37,2,0)*I1345</f>
        <v>26.969953813468955</v>
      </c>
    </row>
    <row r="1346" spans="1:12">
      <c r="A1346" s="5" t="s">
        <v>622</v>
      </c>
      <c r="B1346" s="5" t="s">
        <v>188</v>
      </c>
      <c r="C1346" s="11">
        <v>5200</v>
      </c>
      <c r="D1346" s="5" t="str">
        <f t="shared" ref="D1346:D1409" si="84">VLOOKUP(C1346,FLUCCS,2,0)</f>
        <v>Lakes</v>
      </c>
      <c r="E1346" s="11" t="s">
        <v>593</v>
      </c>
      <c r="F1346" s="12">
        <f t="shared" ref="F1346:F1409" si="85">VLOOKUP(VLOOKUP(C1346,HEMC,2,0),EMCN,2,0)</f>
        <v>0.50503242095262102</v>
      </c>
      <c r="G1346" s="13">
        <f t="shared" ref="G1346:G1409" si="86">VLOOKUP(VLOOKUP(C1346,HEMC,2,0),EMCP,3,0)</f>
        <v>6.8458560616073402E-2</v>
      </c>
      <c r="H1346" s="13">
        <f>HLOOKUP(E1346,ROCs!$B$1:$I$17,MATCH(VLOOKUP(C1346,HROC,2,0),ROCs!$A$2:$A$17,0)+1,0)</f>
        <v>5.2632006878587441E-2</v>
      </c>
      <c r="I1346" s="24">
        <v>8.0468220000000006</v>
      </c>
      <c r="J1346" s="24">
        <f>VLOOKUP(B1346,Summary!$A$32:$C$37,3,0)*H1346*I1346/12+VLOOKUP(B1346,Summary!$A$32:$D$37,4,0)*I1346</f>
        <v>7.2019250730957216</v>
      </c>
      <c r="K1346" s="6">
        <f t="shared" ref="K1346:K1409" si="87">2.721*J1346*F1346</f>
        <v>9.8968365877581519</v>
      </c>
      <c r="L1346" s="27">
        <f>2.721*J1346*G1346+VLOOKUP(B1346,Summary!$A$32:$B$37,2,0)*I1346</f>
        <v>6.3732477195587833</v>
      </c>
    </row>
    <row r="1347" spans="1:12">
      <c r="A1347" s="5" t="s">
        <v>622</v>
      </c>
      <c r="B1347" s="5" t="s">
        <v>188</v>
      </c>
      <c r="C1347" s="11">
        <v>5250</v>
      </c>
      <c r="D1347" s="5" t="str">
        <f t="shared" si="84"/>
        <v>Marshy Lakes</v>
      </c>
      <c r="E1347" s="11" t="s">
        <v>593</v>
      </c>
      <c r="F1347" s="12">
        <f t="shared" si="85"/>
        <v>0.50503242095262102</v>
      </c>
      <c r="G1347" s="13">
        <f t="shared" si="86"/>
        <v>6.8458560616073402E-2</v>
      </c>
      <c r="H1347" s="13">
        <f>HLOOKUP(E1347,ROCs!$B$1:$I$17,MATCH(VLOOKUP(C1347,HROC,2,0),ROCs!$A$2:$A$17,0)+1,0)</f>
        <v>5.2632006878587441E-2</v>
      </c>
      <c r="I1347" s="24">
        <v>14.318042999999999</v>
      </c>
      <c r="J1347" s="24">
        <f>VLOOKUP(B1347,Summary!$A$32:$C$37,3,0)*H1347*I1347/12+VLOOKUP(B1347,Summary!$A$32:$D$37,4,0)*I1347</f>
        <v>12.814682974143416</v>
      </c>
      <c r="K1347" s="6">
        <f t="shared" si="87"/>
        <v>17.609850426353969</v>
      </c>
      <c r="L1347" s="27">
        <f>2.721*J1347*G1347+VLOOKUP(B1347,Summary!$A$32:$B$37,2,0)*I1347</f>
        <v>11.340183105615434</v>
      </c>
    </row>
    <row r="1348" spans="1:12">
      <c r="A1348" s="5" t="s">
        <v>622</v>
      </c>
      <c r="B1348" s="5" t="s">
        <v>188</v>
      </c>
      <c r="C1348" s="11">
        <v>5300</v>
      </c>
      <c r="D1348" s="5" t="str">
        <f t="shared" si="84"/>
        <v>Reservoirs</v>
      </c>
      <c r="E1348" s="11" t="s">
        <v>593</v>
      </c>
      <c r="F1348" s="12">
        <f t="shared" si="85"/>
        <v>0.50503242095262102</v>
      </c>
      <c r="G1348" s="13">
        <f t="shared" si="86"/>
        <v>6.8458560616073402E-2</v>
      </c>
      <c r="H1348" s="13">
        <f>HLOOKUP(E1348,ROCs!$B$1:$I$17,MATCH(VLOOKUP(C1348,HROC,2,0),ROCs!$A$2:$A$17,0)+1,0)</f>
        <v>5.2632006878587441E-2</v>
      </c>
      <c r="I1348" s="24">
        <v>300.52944600000001</v>
      </c>
      <c r="J1348" s="24">
        <f>VLOOKUP(B1348,Summary!$A$32:$C$37,3,0)*H1348*I1348/12+VLOOKUP(B1348,Summary!$A$32:$D$37,4,0)*I1348</f>
        <v>268.97457808200136</v>
      </c>
      <c r="K1348" s="6">
        <f t="shared" si="87"/>
        <v>369.62304085656262</v>
      </c>
      <c r="L1348" s="27">
        <f>2.721*J1348*G1348+VLOOKUP(B1348,Summary!$A$32:$B$37,2,0)*I1348</f>
        <v>238.02547221496442</v>
      </c>
    </row>
    <row r="1349" spans="1:12">
      <c r="A1349" s="5" t="s">
        <v>622</v>
      </c>
      <c r="B1349" s="5" t="s">
        <v>188</v>
      </c>
      <c r="C1349" s="11">
        <v>6110</v>
      </c>
      <c r="D1349" s="5" t="str">
        <f t="shared" si="84"/>
        <v>Bay Swamps</v>
      </c>
      <c r="E1349" s="11" t="s">
        <v>593</v>
      </c>
      <c r="F1349" s="12">
        <f t="shared" si="85"/>
        <v>0.60724136328827061</v>
      </c>
      <c r="G1349" s="13">
        <f t="shared" si="86"/>
        <v>3.2599314579082571E-2</v>
      </c>
      <c r="H1349" s="13">
        <f>HLOOKUP(E1349,ROCs!$B$1:$I$17,MATCH(VLOOKUP(C1349,HROC,2,0),ROCs!$A$2:$A$17,0)+1,0)</f>
        <v>2.5884593546846281E-2</v>
      </c>
      <c r="I1349" s="24">
        <v>2.072352</v>
      </c>
      <c r="J1349" s="24">
        <f>VLOOKUP(B1349,Summary!$A$32:$C$37,3,0)*H1349*I1349/12+VLOOKUP(B1349,Summary!$A$32:$D$37,4,0)*I1349</f>
        <v>1.6071724505677709</v>
      </c>
      <c r="K1349" s="6">
        <f t="shared" si="87"/>
        <v>2.6555370661780993</v>
      </c>
      <c r="L1349" s="27">
        <f>2.721*J1349*G1349+VLOOKUP(B1349,Summary!$A$32:$B$37,2,0)*I1349</f>
        <v>1.4384089872538912</v>
      </c>
    </row>
    <row r="1350" spans="1:12">
      <c r="A1350" s="5" t="s">
        <v>622</v>
      </c>
      <c r="B1350" s="5" t="s">
        <v>188</v>
      </c>
      <c r="C1350" s="11">
        <v>6170</v>
      </c>
      <c r="D1350" s="5" t="str">
        <f t="shared" si="84"/>
        <v>Mixed Wetland Hardwoods</v>
      </c>
      <c r="E1350" s="11" t="s">
        <v>593</v>
      </c>
      <c r="F1350" s="12">
        <f t="shared" si="85"/>
        <v>0.60724136328827061</v>
      </c>
      <c r="G1350" s="13">
        <f t="shared" si="86"/>
        <v>3.2599314579082571E-2</v>
      </c>
      <c r="H1350" s="13">
        <f>HLOOKUP(E1350,ROCs!$B$1:$I$17,MATCH(VLOOKUP(C1350,HROC,2,0),ROCs!$A$2:$A$17,0)+1,0)</f>
        <v>2.5884593546846281E-2</v>
      </c>
      <c r="I1350" s="24">
        <v>279.61189200000001</v>
      </c>
      <c r="J1350" s="24">
        <f>VLOOKUP(B1350,Summary!$A$32:$C$37,3,0)*H1350*I1350/12+VLOOKUP(B1350,Summary!$A$32:$D$37,4,0)*I1350</f>
        <v>216.84758654588165</v>
      </c>
      <c r="K1350" s="6">
        <f t="shared" si="87"/>
        <v>358.29808032138732</v>
      </c>
      <c r="L1350" s="27">
        <f>2.721*J1350*G1350+VLOOKUP(B1350,Summary!$A$32:$B$37,2,0)*I1350</f>
        <v>194.07719267569624</v>
      </c>
    </row>
    <row r="1351" spans="1:12">
      <c r="A1351" s="5" t="s">
        <v>622</v>
      </c>
      <c r="B1351" s="5" t="s">
        <v>188</v>
      </c>
      <c r="C1351" s="11">
        <v>6172</v>
      </c>
      <c r="D1351" s="5" t="str">
        <f t="shared" si="84"/>
        <v>Mixed Shrubs</v>
      </c>
      <c r="E1351" s="11" t="s">
        <v>593</v>
      </c>
      <c r="F1351" s="12">
        <f t="shared" si="85"/>
        <v>0.60724136328827061</v>
      </c>
      <c r="G1351" s="13">
        <f t="shared" si="86"/>
        <v>3.2599314579082571E-2</v>
      </c>
      <c r="H1351" s="13">
        <f>HLOOKUP(E1351,ROCs!$B$1:$I$17,MATCH(VLOOKUP(C1351,HROC,2,0),ROCs!$A$2:$A$17,0)+1,0)</f>
        <v>2.5884593546846281E-2</v>
      </c>
      <c r="I1351" s="24">
        <v>616.44645300000002</v>
      </c>
      <c r="J1351" s="24">
        <f>VLOOKUP(B1351,Summary!$A$32:$C$37,3,0)*H1351*I1351/12+VLOOKUP(B1351,Summary!$A$32:$D$37,4,0)*I1351</f>
        <v>478.07310558815317</v>
      </c>
      <c r="K1351" s="6">
        <f t="shared" si="87"/>
        <v>789.92198490194517</v>
      </c>
      <c r="L1351" s="27">
        <f>2.721*J1351*G1351+VLOOKUP(B1351,Summary!$A$32:$B$37,2,0)*I1351</f>
        <v>427.8723489812462</v>
      </c>
    </row>
    <row r="1352" spans="1:12">
      <c r="A1352" s="5" t="s">
        <v>622</v>
      </c>
      <c r="B1352" s="5" t="s">
        <v>188</v>
      </c>
      <c r="C1352" s="11">
        <v>6210</v>
      </c>
      <c r="D1352" s="5" t="str">
        <f t="shared" si="84"/>
        <v>Cypress</v>
      </c>
      <c r="E1352" s="11" t="s">
        <v>593</v>
      </c>
      <c r="F1352" s="12">
        <f t="shared" si="85"/>
        <v>0.60724136328827061</v>
      </c>
      <c r="G1352" s="13">
        <f t="shared" si="86"/>
        <v>3.2599314579082571E-2</v>
      </c>
      <c r="H1352" s="13">
        <f>HLOOKUP(E1352,ROCs!$B$1:$I$17,MATCH(VLOOKUP(C1352,HROC,2,0),ROCs!$A$2:$A$17,0)+1,0)</f>
        <v>2.5884593546846281E-2</v>
      </c>
      <c r="I1352" s="24">
        <v>591.22031600000003</v>
      </c>
      <c r="J1352" s="24">
        <f>VLOOKUP(B1352,Summary!$A$32:$C$37,3,0)*H1352*I1352/12+VLOOKUP(B1352,Summary!$A$32:$D$37,4,0)*I1352</f>
        <v>458.50946368723658</v>
      </c>
      <c r="K1352" s="6">
        <f t="shared" si="87"/>
        <v>757.59690603504089</v>
      </c>
      <c r="L1352" s="27">
        <f>2.721*J1352*G1352+VLOOKUP(B1352,Summary!$A$32:$B$37,2,0)*I1352</f>
        <v>410.36301554054796</v>
      </c>
    </row>
    <row r="1353" spans="1:12">
      <c r="A1353" s="5" t="s">
        <v>622</v>
      </c>
      <c r="B1353" s="5" t="s">
        <v>188</v>
      </c>
      <c r="C1353" s="11">
        <v>6215</v>
      </c>
      <c r="D1353" s="5" t="e">
        <f t="shared" si="84"/>
        <v>#N/A</v>
      </c>
      <c r="E1353" s="11" t="s">
        <v>593</v>
      </c>
      <c r="F1353" s="12">
        <f t="shared" si="85"/>
        <v>0.60724136328827061</v>
      </c>
      <c r="G1353" s="13">
        <f t="shared" si="86"/>
        <v>3.2599314579082571E-2</v>
      </c>
      <c r="H1353" s="13">
        <f>HLOOKUP(E1353,ROCs!$B$1:$I$17,MATCH(VLOOKUP(C1353,HROC,2,0),ROCs!$A$2:$A$17,0)+1,0)</f>
        <v>2.5884593546846281E-2</v>
      </c>
      <c r="I1353" s="24">
        <v>86.504752999999994</v>
      </c>
      <c r="J1353" s="24">
        <f>VLOOKUP(B1353,Summary!$A$32:$C$37,3,0)*H1353*I1353/12+VLOOKUP(B1353,Summary!$A$32:$D$37,4,0)*I1353</f>
        <v>67.087085526382467</v>
      </c>
      <c r="K1353" s="6">
        <f t="shared" si="87"/>
        <v>110.84824295876433</v>
      </c>
      <c r="L1353" s="27">
        <f>2.721*J1353*G1353+VLOOKUP(B1353,Summary!$A$32:$B$37,2,0)*I1353</f>
        <v>60.042509262605009</v>
      </c>
    </row>
    <row r="1354" spans="1:12">
      <c r="A1354" s="5" t="s">
        <v>622</v>
      </c>
      <c r="B1354" s="5" t="s">
        <v>188</v>
      </c>
      <c r="C1354" s="11">
        <v>6216</v>
      </c>
      <c r="D1354" s="5" t="e">
        <f t="shared" si="84"/>
        <v>#N/A</v>
      </c>
      <c r="E1354" s="11" t="s">
        <v>593</v>
      </c>
      <c r="F1354" s="12">
        <f t="shared" si="85"/>
        <v>0.60724136328827061</v>
      </c>
      <c r="G1354" s="13">
        <f t="shared" si="86"/>
        <v>3.2599314579082571E-2</v>
      </c>
      <c r="H1354" s="13">
        <f>HLOOKUP(E1354,ROCs!$B$1:$I$17,MATCH(VLOOKUP(C1354,HROC,2,0),ROCs!$A$2:$A$17,0)+1,0)</f>
        <v>2.5884593546846281E-2</v>
      </c>
      <c r="I1354" s="24">
        <v>66.876273999999995</v>
      </c>
      <c r="J1354" s="24">
        <f>VLOOKUP(B1354,Summary!$A$32:$C$37,3,0)*H1354*I1354/12+VLOOKUP(B1354,Summary!$A$32:$D$37,4,0)*I1354</f>
        <v>51.864598856478871</v>
      </c>
      <c r="K1354" s="6">
        <f t="shared" si="87"/>
        <v>85.696071157256441</v>
      </c>
      <c r="L1354" s="27">
        <f>2.721*J1354*G1354+VLOOKUP(B1354,Summary!$A$32:$B$37,2,0)*I1354</f>
        <v>46.418481780920295</v>
      </c>
    </row>
    <row r="1355" spans="1:12">
      <c r="A1355" s="5" t="s">
        <v>622</v>
      </c>
      <c r="B1355" s="5" t="s">
        <v>188</v>
      </c>
      <c r="C1355" s="11">
        <v>6240</v>
      </c>
      <c r="D1355" s="5" t="str">
        <f t="shared" si="84"/>
        <v>Cypress - Pine - Cabbage Palm</v>
      </c>
      <c r="E1355" s="11" t="s">
        <v>593</v>
      </c>
      <c r="F1355" s="12">
        <f t="shared" si="85"/>
        <v>0.60724136328827061</v>
      </c>
      <c r="G1355" s="13">
        <f t="shared" si="86"/>
        <v>3.2599314579082571E-2</v>
      </c>
      <c r="H1355" s="13">
        <f>HLOOKUP(E1355,ROCs!$B$1:$I$17,MATCH(VLOOKUP(C1355,HROC,2,0),ROCs!$A$2:$A$17,0)+1,0)</f>
        <v>2.5884593546846281E-2</v>
      </c>
      <c r="I1355" s="24">
        <v>11.881722999999999</v>
      </c>
      <c r="J1355" s="24">
        <f>VLOOKUP(B1355,Summary!$A$32:$C$37,3,0)*H1355*I1355/12+VLOOKUP(B1355,Summary!$A$32:$D$37,4,0)*I1355</f>
        <v>9.2146401146511057</v>
      </c>
      <c r="K1355" s="6">
        <f t="shared" si="87"/>
        <v>15.225384411799176</v>
      </c>
      <c r="L1355" s="27">
        <f>2.721*J1355*G1355+VLOOKUP(B1355,Summary!$A$32:$B$37,2,0)*I1355</f>
        <v>8.2470435269979561</v>
      </c>
    </row>
    <row r="1356" spans="1:12">
      <c r="A1356" s="5" t="s">
        <v>622</v>
      </c>
      <c r="B1356" s="5" t="s">
        <v>188</v>
      </c>
      <c r="C1356" s="11">
        <v>6250</v>
      </c>
      <c r="D1356" s="5" t="str">
        <f t="shared" si="84"/>
        <v>Hydric Pine Flatwoods</v>
      </c>
      <c r="E1356" s="11" t="s">
        <v>593</v>
      </c>
      <c r="F1356" s="12">
        <f t="shared" si="85"/>
        <v>0.60724136328827061</v>
      </c>
      <c r="G1356" s="13">
        <f t="shared" si="86"/>
        <v>3.2599314579082571E-2</v>
      </c>
      <c r="H1356" s="13">
        <f>HLOOKUP(E1356,ROCs!$B$1:$I$17,MATCH(VLOOKUP(C1356,HROC,2,0),ROCs!$A$2:$A$17,0)+1,0)</f>
        <v>2.5884593546846281E-2</v>
      </c>
      <c r="I1356" s="24">
        <v>62.807122999999997</v>
      </c>
      <c r="J1356" s="24">
        <f>VLOOKUP(B1356,Summary!$A$32:$C$37,3,0)*H1356*I1356/12+VLOOKUP(B1356,Summary!$A$32:$D$37,4,0)*I1356</f>
        <v>48.708847620974339</v>
      </c>
      <c r="K1356" s="6">
        <f t="shared" si="87"/>
        <v>80.481811558319748</v>
      </c>
      <c r="L1356" s="27">
        <f>2.721*J1356*G1356+VLOOKUP(B1356,Summary!$A$32:$B$37,2,0)*I1356</f>
        <v>43.594104759597109</v>
      </c>
    </row>
    <row r="1357" spans="1:12">
      <c r="A1357" s="5" t="s">
        <v>622</v>
      </c>
      <c r="B1357" s="5" t="s">
        <v>188</v>
      </c>
      <c r="C1357" s="11">
        <v>6300</v>
      </c>
      <c r="D1357" s="5" t="str">
        <f t="shared" si="84"/>
        <v>Wetland Forested Mixed</v>
      </c>
      <c r="E1357" s="11" t="s">
        <v>593</v>
      </c>
      <c r="F1357" s="12">
        <f t="shared" si="85"/>
        <v>0.60724136328827061</v>
      </c>
      <c r="G1357" s="13">
        <f t="shared" si="86"/>
        <v>3.2599314579082571E-2</v>
      </c>
      <c r="H1357" s="13">
        <f>HLOOKUP(E1357,ROCs!$B$1:$I$17,MATCH(VLOOKUP(C1357,HROC,2,0),ROCs!$A$2:$A$17,0)+1,0)</f>
        <v>2.5884593546846281E-2</v>
      </c>
      <c r="I1357" s="24">
        <v>34.196862000000003</v>
      </c>
      <c r="J1357" s="24">
        <f>VLOOKUP(B1357,Summary!$A$32:$C$37,3,0)*H1357*I1357/12+VLOOKUP(B1357,Summary!$A$32:$D$37,4,0)*I1357</f>
        <v>26.520713904909925</v>
      </c>
      <c r="K1357" s="6">
        <f t="shared" si="87"/>
        <v>43.820275024695292</v>
      </c>
      <c r="L1357" s="27">
        <f>2.721*J1357*G1357+VLOOKUP(B1357,Summary!$A$32:$B$37,2,0)*I1357</f>
        <v>23.735868055562516</v>
      </c>
    </row>
    <row r="1358" spans="1:12">
      <c r="A1358" s="5" t="s">
        <v>622</v>
      </c>
      <c r="B1358" s="5" t="s">
        <v>188</v>
      </c>
      <c r="C1358" s="11">
        <v>6410</v>
      </c>
      <c r="D1358" s="5" t="str">
        <f t="shared" si="84"/>
        <v>Freshwater Marshes</v>
      </c>
      <c r="E1358" s="11" t="s">
        <v>593</v>
      </c>
      <c r="F1358" s="12">
        <f t="shared" si="85"/>
        <v>0.60724136328827061</v>
      </c>
      <c r="G1358" s="13">
        <f t="shared" si="86"/>
        <v>3.2599314579082571E-2</v>
      </c>
      <c r="H1358" s="13">
        <f>HLOOKUP(E1358,ROCs!$B$1:$I$17,MATCH(VLOOKUP(C1358,HROC,2,0),ROCs!$A$2:$A$17,0)+1,0)</f>
        <v>2.5884593546846281E-2</v>
      </c>
      <c r="I1358" s="24">
        <v>1981.0077020000001</v>
      </c>
      <c r="J1358" s="24">
        <f>VLOOKUP(B1358,Summary!$A$32:$C$37,3,0)*H1358*I1358/12+VLOOKUP(B1358,Summary!$A$32:$D$37,4,0)*I1358</f>
        <v>1536.3321496623012</v>
      </c>
      <c r="K1358" s="6">
        <f t="shared" si="87"/>
        <v>2538.4873713757606</v>
      </c>
      <c r="L1358" s="27">
        <f>2.721*J1358*G1358+VLOOKUP(B1358,Summary!$A$32:$B$37,2,0)*I1358</f>
        <v>1375.0073744112867</v>
      </c>
    </row>
    <row r="1359" spans="1:12">
      <c r="A1359" s="5" t="s">
        <v>622</v>
      </c>
      <c r="B1359" s="5" t="s">
        <v>188</v>
      </c>
      <c r="C1359" s="11">
        <v>6430</v>
      </c>
      <c r="D1359" s="5" t="str">
        <f t="shared" si="84"/>
        <v>Wet Prairies</v>
      </c>
      <c r="E1359" s="11" t="s">
        <v>593</v>
      </c>
      <c r="F1359" s="12">
        <f t="shared" si="85"/>
        <v>0.60724136328827061</v>
      </c>
      <c r="G1359" s="13">
        <f t="shared" si="86"/>
        <v>3.2599314579082571E-2</v>
      </c>
      <c r="H1359" s="13">
        <f>HLOOKUP(E1359,ROCs!$B$1:$I$17,MATCH(VLOOKUP(C1359,HROC,2,0),ROCs!$A$2:$A$17,0)+1,0)</f>
        <v>2.5884593546846281E-2</v>
      </c>
      <c r="I1359" s="24">
        <v>1100.5840559999999</v>
      </c>
      <c r="J1359" s="24">
        <f>VLOOKUP(B1359,Summary!$A$32:$C$37,3,0)*H1359*I1359/12+VLOOKUP(B1359,Summary!$A$32:$D$37,4,0)*I1359</f>
        <v>853.53664548172162</v>
      </c>
      <c r="K1359" s="6">
        <f t="shared" si="87"/>
        <v>1410.3017996714038</v>
      </c>
      <c r="L1359" s="27">
        <f>2.721*J1359*G1359+VLOOKUP(B1359,Summary!$A$32:$B$37,2,0)*I1359</f>
        <v>763.90979784261549</v>
      </c>
    </row>
    <row r="1360" spans="1:12">
      <c r="A1360" s="5" t="s">
        <v>622</v>
      </c>
      <c r="B1360" s="5" t="s">
        <v>188</v>
      </c>
      <c r="C1360" s="11">
        <v>6440</v>
      </c>
      <c r="D1360" s="5" t="str">
        <f t="shared" si="84"/>
        <v>Emergent Aquatic Vegetation</v>
      </c>
      <c r="E1360" s="11" t="s">
        <v>593</v>
      </c>
      <c r="F1360" s="12">
        <f t="shared" si="85"/>
        <v>0.60724136328827061</v>
      </c>
      <c r="G1360" s="13">
        <f t="shared" si="86"/>
        <v>3.2599314579082571E-2</v>
      </c>
      <c r="H1360" s="13">
        <f>HLOOKUP(E1360,ROCs!$B$1:$I$17,MATCH(VLOOKUP(C1360,HROC,2,0),ROCs!$A$2:$A$17,0)+1,0)</f>
        <v>2.5884593546846281E-2</v>
      </c>
      <c r="I1360" s="24">
        <v>105.929446</v>
      </c>
      <c r="J1360" s="24">
        <f>VLOOKUP(B1360,Summary!$A$32:$C$37,3,0)*H1360*I1360/12+VLOOKUP(B1360,Summary!$A$32:$D$37,4,0)*I1360</f>
        <v>82.151529911475649</v>
      </c>
      <c r="K1360" s="6">
        <f t="shared" si="87"/>
        <v>135.73928090049927</v>
      </c>
      <c r="L1360" s="27">
        <f>2.721*J1360*G1360+VLOOKUP(B1360,Summary!$A$32:$B$37,2,0)*I1360</f>
        <v>73.525089917748417</v>
      </c>
    </row>
    <row r="1361" spans="1:12">
      <c r="A1361" s="5" t="s">
        <v>622</v>
      </c>
      <c r="B1361" s="5" t="s">
        <v>188</v>
      </c>
      <c r="C1361" s="11">
        <v>7400</v>
      </c>
      <c r="D1361" s="5" t="str">
        <f t="shared" si="84"/>
        <v>Disturbed Land</v>
      </c>
      <c r="E1361" s="11" t="s">
        <v>593</v>
      </c>
      <c r="F1361" s="12">
        <f t="shared" si="85"/>
        <v>0.70945030562392009</v>
      </c>
      <c r="G1361" s="13">
        <f t="shared" si="86"/>
        <v>9.7797943737247719E-2</v>
      </c>
      <c r="H1361" s="13">
        <f>HLOOKUP(E1361,ROCs!$B$1:$I$17,MATCH(VLOOKUP(C1361,HROC,2,0),ROCs!$A$2:$A$17,0)+1,0)</f>
        <v>0.26229721460804234</v>
      </c>
      <c r="I1361" s="24">
        <v>29.804787000000001</v>
      </c>
      <c r="J1361" s="24">
        <f>VLOOKUP(B1361,Summary!$A$32:$C$37,3,0)*H1361*I1361/12+VLOOKUP(B1361,Summary!$A$32:$D$37,4,0)*I1361</f>
        <v>54.587676122776827</v>
      </c>
      <c r="K1361" s="6">
        <f t="shared" si="87"/>
        <v>105.37682958691036</v>
      </c>
      <c r="L1361" s="27">
        <f>2.721*J1361*G1361+VLOOKUP(B1361,Summary!$A$32:$B$37,2,0)*I1361</f>
        <v>33.16325802656241</v>
      </c>
    </row>
    <row r="1362" spans="1:12">
      <c r="A1362" s="5" t="s">
        <v>622</v>
      </c>
      <c r="B1362" s="5" t="s">
        <v>188</v>
      </c>
      <c r="C1362" s="11">
        <v>7430</v>
      </c>
      <c r="D1362" s="5" t="str">
        <f t="shared" si="84"/>
        <v>Spoil Areas</v>
      </c>
      <c r="E1362" s="11" t="s">
        <v>593</v>
      </c>
      <c r="F1362" s="12">
        <f t="shared" si="85"/>
        <v>0.70945030562392009</v>
      </c>
      <c r="G1362" s="13">
        <f t="shared" si="86"/>
        <v>9.7797943737247719E-2</v>
      </c>
      <c r="H1362" s="13">
        <f>HLOOKUP(E1362,ROCs!$B$1:$I$17,MATCH(VLOOKUP(C1362,HROC,2,0),ROCs!$A$2:$A$17,0)+1,0)</f>
        <v>0.26229721460804234</v>
      </c>
      <c r="I1362" s="24">
        <v>98.703342000000006</v>
      </c>
      <c r="J1362" s="24">
        <f>VLOOKUP(B1362,Summary!$A$32:$C$37,3,0)*H1362*I1362/12+VLOOKUP(B1362,Summary!$A$32:$D$37,4,0)*I1362</f>
        <v>180.77586212347956</v>
      </c>
      <c r="K1362" s="6">
        <f t="shared" si="87"/>
        <v>348.97230601220315</v>
      </c>
      <c r="L1362" s="27">
        <f>2.721*J1362*G1362+VLOOKUP(B1362,Summary!$A$32:$B$37,2,0)*I1362</f>
        <v>109.8254585355713</v>
      </c>
    </row>
    <row r="1363" spans="1:12">
      <c r="A1363" s="5" t="s">
        <v>622</v>
      </c>
      <c r="B1363" s="5" t="s">
        <v>188</v>
      </c>
      <c r="C1363" s="11">
        <v>8100</v>
      </c>
      <c r="D1363" s="5" t="str">
        <f t="shared" si="84"/>
        <v>Transportation</v>
      </c>
      <c r="E1363" s="11" t="s">
        <v>593</v>
      </c>
      <c r="F1363" s="12">
        <f t="shared" si="85"/>
        <v>0.98601567900273634</v>
      </c>
      <c r="G1363" s="13">
        <f t="shared" si="86"/>
        <v>0.14343698414796333</v>
      </c>
      <c r="H1363" s="13">
        <f>HLOOKUP(E1363,ROCs!$B$1:$I$17,MATCH(VLOOKUP(C1363,HROC,2,0),ROCs!$A$2:$A$17,0)+1,0)</f>
        <v>0.44607782879065094</v>
      </c>
      <c r="I1363" s="24">
        <v>216.041743</v>
      </c>
      <c r="J1363" s="24">
        <f>VLOOKUP(B1363,Summary!$A$32:$C$37,3,0)*H1363*I1363/12+VLOOKUP(B1363,Summary!$A$32:$D$37,4,0)*I1363</f>
        <v>573.0277681513337</v>
      </c>
      <c r="K1363" s="6">
        <f t="shared" si="87"/>
        <v>1537.4040841750561</v>
      </c>
      <c r="L1363" s="27">
        <f>2.721*J1363*G1363+VLOOKUP(B1363,Summary!$A$32:$B$37,2,0)*I1363</f>
        <v>358.73977239202361</v>
      </c>
    </row>
    <row r="1364" spans="1:12">
      <c r="A1364" s="5" t="s">
        <v>622</v>
      </c>
      <c r="B1364" s="5" t="s">
        <v>188</v>
      </c>
      <c r="C1364" s="11">
        <v>8115</v>
      </c>
      <c r="D1364" s="5" t="e">
        <f t="shared" si="84"/>
        <v>#N/A</v>
      </c>
      <c r="E1364" s="11" t="s">
        <v>593</v>
      </c>
      <c r="F1364" s="12">
        <f t="shared" si="85"/>
        <v>0.96797880682585713</v>
      </c>
      <c r="G1364" s="13">
        <f t="shared" si="86"/>
        <v>0.12452938169209543</v>
      </c>
      <c r="H1364" s="13">
        <f>HLOOKUP(E1364,ROCs!$B$1:$I$17,MATCH(VLOOKUP(C1364,HROC,2,0),ROCs!$A$2:$A$17,0)+1,0)</f>
        <v>0.28818180815488864</v>
      </c>
      <c r="I1364" s="24">
        <v>19.361086</v>
      </c>
      <c r="J1364" s="24">
        <f>VLOOKUP(B1364,Summary!$A$32:$C$37,3,0)*H1364*I1364/12+VLOOKUP(B1364,Summary!$A$32:$D$37,4,0)*I1364</f>
        <v>37.698451760513301</v>
      </c>
      <c r="K1364" s="6">
        <f t="shared" si="87"/>
        <v>99.292833706115047</v>
      </c>
      <c r="L1364" s="27">
        <f>2.721*J1364*G1364+VLOOKUP(B1364,Summary!$A$32:$B$37,2,0)*I1364</f>
        <v>24.880460636528813</v>
      </c>
    </row>
    <row r="1365" spans="1:12">
      <c r="A1365" s="5" t="s">
        <v>622</v>
      </c>
      <c r="B1365" s="5" t="s">
        <v>188</v>
      </c>
      <c r="C1365" s="11">
        <v>8320</v>
      </c>
      <c r="D1365" s="5" t="str">
        <f t="shared" si="84"/>
        <v>Electrical Power Transmission Lines</v>
      </c>
      <c r="E1365" s="11" t="s">
        <v>593</v>
      </c>
      <c r="F1365" s="12">
        <f t="shared" si="85"/>
        <v>0.70945030562392009</v>
      </c>
      <c r="G1365" s="13">
        <f t="shared" si="86"/>
        <v>0.1167055461931156</v>
      </c>
      <c r="H1365" s="13">
        <f>HLOOKUP(E1365,ROCs!$B$1:$I$17,MATCH(VLOOKUP(C1365,HROC,2,0),ROCs!$A$2:$A$17,0)+1,0)</f>
        <v>0.26229721460804234</v>
      </c>
      <c r="I1365" s="24">
        <v>22.121607999999998</v>
      </c>
      <c r="J1365" s="24">
        <f>VLOOKUP(B1365,Summary!$A$32:$C$37,3,0)*H1365*I1365/12+VLOOKUP(B1365,Summary!$A$32:$D$37,4,0)*I1365</f>
        <v>40.515879976563113</v>
      </c>
      <c r="K1365" s="6">
        <f t="shared" si="87"/>
        <v>78.212433338457757</v>
      </c>
      <c r="L1365" s="27">
        <f>2.721*J1365*G1365+VLOOKUP(B1365,Summary!$A$32:$B$37,2,0)*I1365</f>
        <v>26.698765214523686</v>
      </c>
    </row>
    <row r="1366" spans="1:12">
      <c r="A1366" s="5" t="s">
        <v>622</v>
      </c>
      <c r="B1366" s="5" t="s">
        <v>188</v>
      </c>
      <c r="C1366" s="11">
        <v>1110</v>
      </c>
      <c r="D1366" s="5" t="str">
        <f t="shared" si="84"/>
        <v>Fixed Single Family Units</v>
      </c>
      <c r="E1366" s="11" t="s">
        <v>2</v>
      </c>
      <c r="F1366" s="12">
        <f t="shared" si="85"/>
        <v>0.96797880682585713</v>
      </c>
      <c r="G1366" s="13">
        <f t="shared" si="86"/>
        <v>0.12452938169209543</v>
      </c>
      <c r="H1366" s="13">
        <f>HLOOKUP(E1366,ROCs!$B$1:$I$17,MATCH(VLOOKUP(C1366,HROC,2,0),ROCs!$A$2:$A$17,0)+1,0)</f>
        <v>0.28818180815488864</v>
      </c>
      <c r="I1366" s="24">
        <v>24.194206999999999</v>
      </c>
      <c r="J1366" s="24">
        <f>VLOOKUP(B1366,Summary!$A$32:$C$37,3,0)*H1366*I1366/12+VLOOKUP(B1366,Summary!$A$32:$D$37,4,0)*I1366</f>
        <v>47.109141784369591</v>
      </c>
      <c r="K1366" s="6">
        <f t="shared" si="87"/>
        <v>124.07937097652086</v>
      </c>
      <c r="L1366" s="27">
        <f>2.721*J1366*G1366+VLOOKUP(B1366,Summary!$A$32:$B$37,2,0)*I1366</f>
        <v>31.091386862055661</v>
      </c>
    </row>
    <row r="1367" spans="1:12">
      <c r="A1367" s="5" t="s">
        <v>622</v>
      </c>
      <c r="B1367" s="5" t="s">
        <v>188</v>
      </c>
      <c r="C1367" s="11">
        <v>1210</v>
      </c>
      <c r="D1367" s="5" t="str">
        <f t="shared" si="84"/>
        <v>Fixed Single Family Units</v>
      </c>
      <c r="E1367" s="11" t="s">
        <v>2</v>
      </c>
      <c r="F1367" s="12">
        <f t="shared" si="85"/>
        <v>1.2445441802046733</v>
      </c>
      <c r="G1367" s="13">
        <f t="shared" si="86"/>
        <v>0.21319951734720002</v>
      </c>
      <c r="H1367" s="13">
        <f>HLOOKUP(E1367,ROCs!$B$1:$I$17,MATCH(VLOOKUP(C1367,HROC,2,0),ROCs!$A$2:$A$17,0)+1,0)</f>
        <v>0.28818180815488864</v>
      </c>
      <c r="I1367" s="24">
        <v>2.9665460000000001</v>
      </c>
      <c r="J1367" s="24">
        <f>VLOOKUP(B1367,Summary!$A$32:$C$37,3,0)*H1367*I1367/12+VLOOKUP(B1367,Summary!$A$32:$D$37,4,0)*I1367</f>
        <v>5.7762354485871139</v>
      </c>
      <c r="K1367" s="6">
        <f t="shared" si="87"/>
        <v>19.560670954215414</v>
      </c>
      <c r="L1367" s="27">
        <f>2.721*J1367*G1367+VLOOKUP(B1367,Summary!$A$32:$B$37,2,0)*I1367</f>
        <v>5.205876739106559</v>
      </c>
    </row>
    <row r="1368" spans="1:12">
      <c r="A1368" s="5" t="s">
        <v>622</v>
      </c>
      <c r="B1368" s="5" t="s">
        <v>188</v>
      </c>
      <c r="C1368" s="11">
        <v>1390</v>
      </c>
      <c r="D1368" s="5" t="str">
        <f t="shared" si="84"/>
        <v>High Density Under Construction</v>
      </c>
      <c r="E1368" s="11" t="s">
        <v>2</v>
      </c>
      <c r="F1368" s="12">
        <f t="shared" si="85"/>
        <v>1.3948514483453343</v>
      </c>
      <c r="G1368" s="13">
        <f t="shared" si="86"/>
        <v>0.33903287162245876</v>
      </c>
      <c r="H1368" s="13">
        <f>HLOOKUP(E1368,ROCs!$B$1:$I$17,MATCH(VLOOKUP(C1368,HROC,2,0),ROCs!$A$2:$A$17,0)+1,0)</f>
        <v>0.39344582191206351</v>
      </c>
      <c r="I1368" s="24">
        <v>18.787904999999999</v>
      </c>
      <c r="J1368" s="24">
        <f>VLOOKUP(B1368,Summary!$A$32:$C$37,3,0)*H1368*I1368/12+VLOOKUP(B1368,Summary!$A$32:$D$37,4,0)*I1368</f>
        <v>45.416080086360623</v>
      </c>
      <c r="K1368" s="6">
        <f t="shared" si="87"/>
        <v>172.37177212071427</v>
      </c>
      <c r="L1368" s="27">
        <f>2.721*J1368*G1368+VLOOKUP(B1368,Summary!$A$32:$B$37,2,0)*I1368</f>
        <v>53.644855004112259</v>
      </c>
    </row>
    <row r="1369" spans="1:12">
      <c r="A1369" s="5" t="s">
        <v>622</v>
      </c>
      <c r="B1369" s="5" t="s">
        <v>188</v>
      </c>
      <c r="C1369" s="11">
        <v>1820</v>
      </c>
      <c r="D1369" s="5" t="str">
        <f t="shared" si="84"/>
        <v>Golf Courses</v>
      </c>
      <c r="E1369" s="11" t="s">
        <v>2</v>
      </c>
      <c r="F1369" s="12">
        <f t="shared" si="85"/>
        <v>2.0141173930848577</v>
      </c>
      <c r="G1369" s="13">
        <f t="shared" si="86"/>
        <v>0.28687396829592665</v>
      </c>
      <c r="H1369" s="13">
        <f>HLOOKUP(E1369,ROCs!$B$1:$I$17,MATCH(VLOOKUP(C1369,HROC,2,0),ROCs!$A$2:$A$17,0)+1,0)</f>
        <v>0.28904462793978353</v>
      </c>
      <c r="I1369" s="24">
        <v>93.172650000000004</v>
      </c>
      <c r="J1369" s="24">
        <f>VLOOKUP(B1369,Summary!$A$32:$C$37,3,0)*H1369*I1369/12+VLOOKUP(B1369,Summary!$A$32:$D$37,4,0)*I1369</f>
        <v>181.77786329305212</v>
      </c>
      <c r="K1369" s="6">
        <f t="shared" si="87"/>
        <v>996.21784264697521</v>
      </c>
      <c r="L1369" s="27">
        <f>2.721*J1369*G1369+VLOOKUP(B1369,Summary!$A$32:$B$37,2,0)*I1369</f>
        <v>200.15406276702615</v>
      </c>
    </row>
    <row r="1370" spans="1:12">
      <c r="A1370" s="5" t="s">
        <v>622</v>
      </c>
      <c r="B1370" s="5" t="s">
        <v>188</v>
      </c>
      <c r="C1370" s="11">
        <v>3100</v>
      </c>
      <c r="D1370" s="5" t="str">
        <f t="shared" si="84"/>
        <v>Herbaceous (Dry Prairie)</v>
      </c>
      <c r="E1370" s="11" t="s">
        <v>2</v>
      </c>
      <c r="F1370" s="12">
        <f t="shared" si="85"/>
        <v>0.69141343344704065</v>
      </c>
      <c r="G1370" s="13">
        <f t="shared" si="86"/>
        <v>3.5859246036990831E-2</v>
      </c>
      <c r="H1370" s="13">
        <f>HLOOKUP(E1370,ROCs!$B$1:$I$17,MATCH(VLOOKUP(C1370,HROC,2,0),ROCs!$A$2:$A$17,0)+1,0)</f>
        <v>0.26229721460804234</v>
      </c>
      <c r="I1370" s="24">
        <v>13.452256999999999</v>
      </c>
      <c r="J1370" s="24">
        <f>VLOOKUP(B1370,Summary!$A$32:$C$37,3,0)*H1370*I1370/12+VLOOKUP(B1370,Summary!$A$32:$D$37,4,0)*I1370</f>
        <v>24.637902905877418</v>
      </c>
      <c r="K1370" s="6">
        <f t="shared" si="87"/>
        <v>46.352172528799159</v>
      </c>
      <c r="L1370" s="27">
        <f>2.721*J1370*G1370+VLOOKUP(B1370,Summary!$A$32:$B$37,2,0)*I1370</f>
        <v>10.815734035914105</v>
      </c>
    </row>
    <row r="1371" spans="1:12">
      <c r="A1371" s="5" t="s">
        <v>622</v>
      </c>
      <c r="B1371" s="5" t="s">
        <v>188</v>
      </c>
      <c r="C1371" s="11">
        <v>3200</v>
      </c>
      <c r="D1371" s="5" t="str">
        <f t="shared" si="84"/>
        <v>Shrub and Brushland</v>
      </c>
      <c r="E1371" s="11" t="s">
        <v>2</v>
      </c>
      <c r="F1371" s="12">
        <f t="shared" si="85"/>
        <v>0.69141343344704065</v>
      </c>
      <c r="G1371" s="13">
        <f t="shared" si="86"/>
        <v>3.5859246036990831E-2</v>
      </c>
      <c r="H1371" s="13">
        <f>HLOOKUP(E1371,ROCs!$B$1:$I$17,MATCH(VLOOKUP(C1371,HROC,2,0),ROCs!$A$2:$A$17,0)+1,0)</f>
        <v>0.26229721460804234</v>
      </c>
      <c r="I1371" s="24">
        <v>36.431942999999997</v>
      </c>
      <c r="J1371" s="24">
        <f>VLOOKUP(B1371,Summary!$A$32:$C$37,3,0)*H1371*I1371/12+VLOOKUP(B1371,Summary!$A$32:$D$37,4,0)*I1371</f>
        <v>66.725358748830047</v>
      </c>
      <c r="K1371" s="6">
        <f t="shared" si="87"/>
        <v>125.53281635158891</v>
      </c>
      <c r="L1371" s="27">
        <f>2.721*J1371*G1371+VLOOKUP(B1371,Summary!$A$32:$B$37,2,0)*I1371</f>
        <v>29.291605557311506</v>
      </c>
    </row>
    <row r="1372" spans="1:12">
      <c r="A1372" s="5" t="s">
        <v>622</v>
      </c>
      <c r="B1372" s="5" t="s">
        <v>188</v>
      </c>
      <c r="C1372" s="11">
        <v>4110</v>
      </c>
      <c r="D1372" s="5" t="str">
        <f t="shared" si="84"/>
        <v>Pine Flatwoods</v>
      </c>
      <c r="E1372" s="11" t="s">
        <v>2</v>
      </c>
      <c r="F1372" s="12">
        <f t="shared" si="85"/>
        <v>0.69141343344704065</v>
      </c>
      <c r="G1372" s="13">
        <f t="shared" si="86"/>
        <v>3.5859246036990831E-2</v>
      </c>
      <c r="H1372" s="13">
        <f>HLOOKUP(E1372,ROCs!$B$1:$I$17,MATCH(VLOOKUP(C1372,HROC,2,0),ROCs!$A$2:$A$17,0)+1,0)</f>
        <v>0.26229721460804234</v>
      </c>
      <c r="I1372" s="24">
        <v>101.71832000000001</v>
      </c>
      <c r="J1372" s="24">
        <f>VLOOKUP(B1372,Summary!$A$32:$C$37,3,0)*H1372*I1372/12+VLOOKUP(B1372,Summary!$A$32:$D$37,4,0)*I1372</f>
        <v>186.29781544531664</v>
      </c>
      <c r="K1372" s="6">
        <f t="shared" si="87"/>
        <v>350.48877805260497</v>
      </c>
      <c r="L1372" s="27">
        <f>2.721*J1372*G1372+VLOOKUP(B1372,Summary!$A$32:$B$37,2,0)*I1372</f>
        <v>81.782432174764608</v>
      </c>
    </row>
    <row r="1373" spans="1:12">
      <c r="A1373" s="5" t="s">
        <v>622</v>
      </c>
      <c r="B1373" s="5" t="s">
        <v>188</v>
      </c>
      <c r="C1373" s="11">
        <v>4240</v>
      </c>
      <c r="D1373" s="5" t="str">
        <f t="shared" si="84"/>
        <v>Melaleuca</v>
      </c>
      <c r="E1373" s="11" t="s">
        <v>2</v>
      </c>
      <c r="F1373" s="12">
        <f t="shared" si="85"/>
        <v>0.69141343344704065</v>
      </c>
      <c r="G1373" s="13">
        <f t="shared" si="86"/>
        <v>3.5859246036990831E-2</v>
      </c>
      <c r="H1373" s="13">
        <f>HLOOKUP(E1373,ROCs!$B$1:$I$17,MATCH(VLOOKUP(C1373,HROC,2,0),ROCs!$A$2:$A$17,0)+1,0)</f>
        <v>0.26229721460804234</v>
      </c>
      <c r="I1373" s="24">
        <v>2.6205289999999999</v>
      </c>
      <c r="J1373" s="24">
        <f>VLOOKUP(B1373,Summary!$A$32:$C$37,3,0)*H1373*I1373/12+VLOOKUP(B1373,Summary!$A$32:$D$37,4,0)*I1373</f>
        <v>4.7995172158869721</v>
      </c>
      <c r="K1373" s="6">
        <f t="shared" si="87"/>
        <v>9.0295042924560178</v>
      </c>
      <c r="L1373" s="27">
        <f>2.721*J1373*G1373+VLOOKUP(B1373,Summary!$A$32:$B$37,2,0)*I1373</f>
        <v>2.10692857692207</v>
      </c>
    </row>
    <row r="1374" spans="1:12">
      <c r="A1374" s="5" t="s">
        <v>622</v>
      </c>
      <c r="B1374" s="5" t="s">
        <v>188</v>
      </c>
      <c r="C1374" s="11">
        <v>5120</v>
      </c>
      <c r="D1374" s="5" t="e">
        <f t="shared" si="84"/>
        <v>#N/A</v>
      </c>
      <c r="E1374" s="11" t="s">
        <v>2</v>
      </c>
      <c r="F1374" s="12">
        <f t="shared" si="85"/>
        <v>0.50503242095262102</v>
      </c>
      <c r="G1374" s="13">
        <f t="shared" si="86"/>
        <v>6.8458560616073402E-2</v>
      </c>
      <c r="H1374" s="13">
        <f>HLOOKUP(E1374,ROCs!$B$1:$I$17,MATCH(VLOOKUP(C1374,HROC,2,0),ROCs!$A$2:$A$17,0)+1,0)</f>
        <v>5.2632006878587441E-2</v>
      </c>
      <c r="I1374" s="24">
        <v>2.6183999999999999E-2</v>
      </c>
      <c r="J1374" s="24">
        <f>VLOOKUP(B1374,Summary!$A$32:$C$37,3,0)*H1374*I1374/12+VLOOKUP(B1374,Summary!$A$32:$D$37,4,0)*I1374</f>
        <v>2.3434743071729231E-2</v>
      </c>
      <c r="K1374" s="6">
        <f t="shared" si="87"/>
        <v>3.2203864980965086E-2</v>
      </c>
      <c r="L1374" s="27">
        <f>2.721*J1374*G1374+VLOOKUP(B1374,Summary!$A$32:$B$37,2,0)*I1374</f>
        <v>2.0738263912004909E-2</v>
      </c>
    </row>
    <row r="1375" spans="1:12">
      <c r="A1375" s="5" t="s">
        <v>622</v>
      </c>
      <c r="B1375" s="5" t="s">
        <v>188</v>
      </c>
      <c r="C1375" s="11">
        <v>5300</v>
      </c>
      <c r="D1375" s="5" t="str">
        <f t="shared" si="84"/>
        <v>Reservoirs</v>
      </c>
      <c r="E1375" s="11" t="s">
        <v>2</v>
      </c>
      <c r="F1375" s="12">
        <f t="shared" si="85"/>
        <v>0.50503242095262102</v>
      </c>
      <c r="G1375" s="13">
        <f t="shared" si="86"/>
        <v>6.8458560616073402E-2</v>
      </c>
      <c r="H1375" s="13">
        <f>HLOOKUP(E1375,ROCs!$B$1:$I$17,MATCH(VLOOKUP(C1375,HROC,2,0),ROCs!$A$2:$A$17,0)+1,0)</f>
        <v>5.2632006878587441E-2</v>
      </c>
      <c r="I1375" s="24">
        <v>10.396027</v>
      </c>
      <c r="J1375" s="24">
        <f>VLOOKUP(B1375,Summary!$A$32:$C$37,3,0)*H1375*I1375/12+VLOOKUP(B1375,Summary!$A$32:$D$37,4,0)*I1375</f>
        <v>9.3044692068347103</v>
      </c>
      <c r="K1375" s="6">
        <f t="shared" si="87"/>
        <v>12.786138475651832</v>
      </c>
      <c r="L1375" s="27">
        <f>2.721*J1375*G1375+VLOOKUP(B1375,Summary!$A$32:$B$37,2,0)*I1375</f>
        <v>8.2338661611032951</v>
      </c>
    </row>
    <row r="1376" spans="1:12">
      <c r="A1376" s="5" t="s">
        <v>622</v>
      </c>
      <c r="B1376" s="5" t="s">
        <v>188</v>
      </c>
      <c r="C1376" s="11">
        <v>6170</v>
      </c>
      <c r="D1376" s="5" t="str">
        <f t="shared" si="84"/>
        <v>Mixed Wetland Hardwoods</v>
      </c>
      <c r="E1376" s="11" t="s">
        <v>2</v>
      </c>
      <c r="F1376" s="12">
        <f t="shared" si="85"/>
        <v>0.60724136328827061</v>
      </c>
      <c r="G1376" s="13">
        <f t="shared" si="86"/>
        <v>3.2599314579082571E-2</v>
      </c>
      <c r="H1376" s="13">
        <f>HLOOKUP(E1376,ROCs!$B$1:$I$17,MATCH(VLOOKUP(C1376,HROC,2,0),ROCs!$A$2:$A$17,0)+1,0)</f>
        <v>2.5884593546846281E-2</v>
      </c>
      <c r="I1376" s="24">
        <v>0.85267300000000001</v>
      </c>
      <c r="J1376" s="24">
        <f>VLOOKUP(B1376,Summary!$A$32:$C$37,3,0)*H1376*I1376/12+VLOOKUP(B1376,Summary!$A$32:$D$37,4,0)*I1376</f>
        <v>0.66127402822636938</v>
      </c>
      <c r="K1376" s="6">
        <f t="shared" si="87"/>
        <v>1.092625556290282</v>
      </c>
      <c r="L1376" s="27">
        <f>2.721*J1376*G1376+VLOOKUP(B1376,Summary!$A$32:$B$37,2,0)*I1376</f>
        <v>0.59183599426580868</v>
      </c>
    </row>
    <row r="1377" spans="1:12">
      <c r="A1377" s="5" t="s">
        <v>622</v>
      </c>
      <c r="B1377" s="5" t="s">
        <v>188</v>
      </c>
      <c r="C1377" s="11">
        <v>6172</v>
      </c>
      <c r="D1377" s="5" t="str">
        <f t="shared" si="84"/>
        <v>Mixed Shrubs</v>
      </c>
      <c r="E1377" s="11" t="s">
        <v>2</v>
      </c>
      <c r="F1377" s="12">
        <f t="shared" si="85"/>
        <v>0.60724136328827061</v>
      </c>
      <c r="G1377" s="13">
        <f t="shared" si="86"/>
        <v>3.2599314579082571E-2</v>
      </c>
      <c r="H1377" s="13">
        <f>HLOOKUP(E1377,ROCs!$B$1:$I$17,MATCH(VLOOKUP(C1377,HROC,2,0),ROCs!$A$2:$A$17,0)+1,0)</f>
        <v>2.5884593546846281E-2</v>
      </c>
      <c r="I1377" s="24">
        <v>8.4614980000000006</v>
      </c>
      <c r="J1377" s="24">
        <f>VLOOKUP(B1377,Summary!$A$32:$C$37,3,0)*H1377*I1377/12+VLOOKUP(B1377,Summary!$A$32:$D$37,4,0)*I1377</f>
        <v>6.5621508682570795</v>
      </c>
      <c r="K1377" s="6">
        <f t="shared" si="87"/>
        <v>10.842666484454311</v>
      </c>
      <c r="L1377" s="27">
        <f>2.721*J1377*G1377+VLOOKUP(B1377,Summary!$A$32:$B$37,2,0)*I1377</f>
        <v>5.8730827431009924</v>
      </c>
    </row>
    <row r="1378" spans="1:12">
      <c r="A1378" s="5" t="s">
        <v>622</v>
      </c>
      <c r="B1378" s="5" t="s">
        <v>188</v>
      </c>
      <c r="C1378" s="11">
        <v>6210</v>
      </c>
      <c r="D1378" s="5" t="str">
        <f t="shared" si="84"/>
        <v>Cypress</v>
      </c>
      <c r="E1378" s="11" t="s">
        <v>2</v>
      </c>
      <c r="F1378" s="12">
        <f t="shared" si="85"/>
        <v>0.60724136328827061</v>
      </c>
      <c r="G1378" s="13">
        <f t="shared" si="86"/>
        <v>3.2599314579082571E-2</v>
      </c>
      <c r="H1378" s="13">
        <f>HLOOKUP(E1378,ROCs!$B$1:$I$17,MATCH(VLOOKUP(C1378,HROC,2,0),ROCs!$A$2:$A$17,0)+1,0)</f>
        <v>2.5884593546846281E-2</v>
      </c>
      <c r="I1378" s="24">
        <v>1.863575</v>
      </c>
      <c r="J1378" s="24">
        <f>VLOOKUP(B1378,Summary!$A$32:$C$37,3,0)*H1378*I1378/12+VLOOKUP(B1378,Summary!$A$32:$D$37,4,0)*I1378</f>
        <v>1.4452594923868312</v>
      </c>
      <c r="K1378" s="6">
        <f t="shared" si="87"/>
        <v>2.3880076782819004</v>
      </c>
      <c r="L1378" s="27">
        <f>2.721*J1378*G1378+VLOOKUP(B1378,Summary!$A$32:$B$37,2,0)*I1378</f>
        <v>1.2934979329870941</v>
      </c>
    </row>
    <row r="1379" spans="1:12">
      <c r="A1379" s="5" t="s">
        <v>622</v>
      </c>
      <c r="B1379" s="5" t="s">
        <v>188</v>
      </c>
      <c r="C1379" s="11">
        <v>6215</v>
      </c>
      <c r="D1379" s="5" t="e">
        <f t="shared" si="84"/>
        <v>#N/A</v>
      </c>
      <c r="E1379" s="11" t="s">
        <v>2</v>
      </c>
      <c r="F1379" s="12">
        <f t="shared" si="85"/>
        <v>0.60724136328827061</v>
      </c>
      <c r="G1379" s="13">
        <f t="shared" si="86"/>
        <v>3.2599314579082571E-2</v>
      </c>
      <c r="H1379" s="13">
        <f>HLOOKUP(E1379,ROCs!$B$1:$I$17,MATCH(VLOOKUP(C1379,HROC,2,0),ROCs!$A$2:$A$17,0)+1,0)</f>
        <v>2.5884593546846281E-2</v>
      </c>
      <c r="I1379" s="24">
        <v>8.6872000000000005E-2</v>
      </c>
      <c r="J1379" s="24">
        <f>VLOOKUP(B1379,Summary!$A$32:$C$37,3,0)*H1379*I1379/12+VLOOKUP(B1379,Summary!$A$32:$D$37,4,0)*I1379</f>
        <v>6.7371896823379143E-2</v>
      </c>
      <c r="K1379" s="6">
        <f t="shared" si="87"/>
        <v>0.11131883773269399</v>
      </c>
      <c r="L1379" s="27">
        <f>2.721*J1379*G1379+VLOOKUP(B1379,Summary!$A$32:$B$37,2,0)*I1379</f>
        <v>6.0297413538202033E-2</v>
      </c>
    </row>
    <row r="1380" spans="1:12">
      <c r="A1380" s="5" t="s">
        <v>622</v>
      </c>
      <c r="B1380" s="5" t="s">
        <v>188</v>
      </c>
      <c r="C1380" s="11">
        <v>6410</v>
      </c>
      <c r="D1380" s="5" t="str">
        <f t="shared" si="84"/>
        <v>Freshwater Marshes</v>
      </c>
      <c r="E1380" s="11" t="s">
        <v>2</v>
      </c>
      <c r="F1380" s="12">
        <f t="shared" si="85"/>
        <v>0.60724136328827061</v>
      </c>
      <c r="G1380" s="13">
        <f t="shared" si="86"/>
        <v>3.2599314579082571E-2</v>
      </c>
      <c r="H1380" s="13">
        <f>HLOOKUP(E1380,ROCs!$B$1:$I$17,MATCH(VLOOKUP(C1380,HROC,2,0),ROCs!$A$2:$A$17,0)+1,0)</f>
        <v>2.5884593546846281E-2</v>
      </c>
      <c r="I1380" s="24">
        <v>51.532718000000003</v>
      </c>
      <c r="J1380" s="24">
        <f>VLOOKUP(B1380,Summary!$A$32:$C$37,3,0)*H1380*I1380/12+VLOOKUP(B1380,Summary!$A$32:$D$37,4,0)*I1380</f>
        <v>39.965201217012307</v>
      </c>
      <c r="K1380" s="6">
        <f t="shared" si="87"/>
        <v>66.03465182068652</v>
      </c>
      <c r="L1380" s="27">
        <f>2.721*J1380*G1380+VLOOKUP(B1380,Summary!$A$32:$B$37,2,0)*I1380</f>
        <v>35.768597568762637</v>
      </c>
    </row>
    <row r="1381" spans="1:12">
      <c r="A1381" s="5" t="s">
        <v>622</v>
      </c>
      <c r="B1381" s="5" t="s">
        <v>188</v>
      </c>
      <c r="C1381" s="11">
        <v>6430</v>
      </c>
      <c r="D1381" s="5" t="str">
        <f t="shared" si="84"/>
        <v>Wet Prairies</v>
      </c>
      <c r="E1381" s="11" t="s">
        <v>2</v>
      </c>
      <c r="F1381" s="12">
        <f t="shared" si="85"/>
        <v>0.60724136328827061</v>
      </c>
      <c r="G1381" s="13">
        <f t="shared" si="86"/>
        <v>3.2599314579082571E-2</v>
      </c>
      <c r="H1381" s="13">
        <f>HLOOKUP(E1381,ROCs!$B$1:$I$17,MATCH(VLOOKUP(C1381,HROC,2,0),ROCs!$A$2:$A$17,0)+1,0)</f>
        <v>2.5884593546846281E-2</v>
      </c>
      <c r="I1381" s="24">
        <v>27.741655000000002</v>
      </c>
      <c r="J1381" s="24">
        <f>VLOOKUP(B1381,Summary!$A$32:$C$37,3,0)*H1381*I1381/12+VLOOKUP(B1381,Summary!$A$32:$D$37,4,0)*I1381</f>
        <v>21.514503158322363</v>
      </c>
      <c r="K1381" s="6">
        <f t="shared" si="87"/>
        <v>35.548494237284501</v>
      </c>
      <c r="L1381" s="27">
        <f>2.721*J1381*G1381+VLOOKUP(B1381,Summary!$A$32:$B$37,2,0)*I1381</f>
        <v>19.255341695472996</v>
      </c>
    </row>
    <row r="1382" spans="1:12">
      <c r="A1382" s="5" t="s">
        <v>622</v>
      </c>
      <c r="B1382" s="5" t="s">
        <v>188</v>
      </c>
      <c r="C1382" s="11">
        <v>7430</v>
      </c>
      <c r="D1382" s="5" t="str">
        <f t="shared" si="84"/>
        <v>Spoil Areas</v>
      </c>
      <c r="E1382" s="11" t="s">
        <v>2</v>
      </c>
      <c r="F1382" s="12">
        <f t="shared" si="85"/>
        <v>0.70945030562392009</v>
      </c>
      <c r="G1382" s="13">
        <f t="shared" si="86"/>
        <v>9.7797943737247719E-2</v>
      </c>
      <c r="H1382" s="13">
        <f>HLOOKUP(E1382,ROCs!$B$1:$I$17,MATCH(VLOOKUP(C1382,HROC,2,0),ROCs!$A$2:$A$17,0)+1,0)</f>
        <v>0.26229721460804234</v>
      </c>
      <c r="I1382" s="24">
        <v>0.89885199999999998</v>
      </c>
      <c r="J1382" s="24">
        <f>VLOOKUP(B1382,Summary!$A$32:$C$37,3,0)*H1382*I1382/12+VLOOKUP(B1382,Summary!$A$32:$D$37,4,0)*I1382</f>
        <v>1.6462537329426374</v>
      </c>
      <c r="K1382" s="6">
        <f t="shared" si="87"/>
        <v>3.1779517172142029</v>
      </c>
      <c r="L1382" s="27">
        <f>2.721*J1382*G1382+VLOOKUP(B1382,Summary!$A$32:$B$37,2,0)*I1382</f>
        <v>1.000136682865463</v>
      </c>
    </row>
    <row r="1383" spans="1:12">
      <c r="A1383" s="5" t="s">
        <v>622</v>
      </c>
      <c r="B1383" s="5" t="s">
        <v>188</v>
      </c>
      <c r="C1383" s="11">
        <v>8100</v>
      </c>
      <c r="D1383" s="5" t="str">
        <f t="shared" si="84"/>
        <v>Transportation</v>
      </c>
      <c r="E1383" s="11" t="s">
        <v>2</v>
      </c>
      <c r="F1383" s="12">
        <f t="shared" si="85"/>
        <v>0.98601567900273634</v>
      </c>
      <c r="G1383" s="13">
        <f t="shared" si="86"/>
        <v>0.14343698414796333</v>
      </c>
      <c r="H1383" s="13">
        <f>HLOOKUP(E1383,ROCs!$B$1:$I$17,MATCH(VLOOKUP(C1383,HROC,2,0),ROCs!$A$2:$A$17,0)+1,0)</f>
        <v>0.44607782879065094</v>
      </c>
      <c r="I1383" s="24">
        <v>12.623647</v>
      </c>
      <c r="J1383" s="24">
        <f>VLOOKUP(B1383,Summary!$A$32:$C$37,3,0)*H1383*I1383/12+VLOOKUP(B1383,Summary!$A$32:$D$37,4,0)*I1383</f>
        <v>33.482882362878733</v>
      </c>
      <c r="K1383" s="6">
        <f t="shared" si="87"/>
        <v>89.832854454355129</v>
      </c>
      <c r="L1383" s="27">
        <f>2.721*J1383*G1383+VLOOKUP(B1383,Summary!$A$32:$B$37,2,0)*I1383</f>
        <v>20.96170947638231</v>
      </c>
    </row>
    <row r="1384" spans="1:12">
      <c r="A1384" s="5" t="s">
        <v>622</v>
      </c>
      <c r="B1384" s="5" t="s">
        <v>188</v>
      </c>
      <c r="C1384" s="11">
        <v>8320</v>
      </c>
      <c r="D1384" s="5" t="str">
        <f t="shared" si="84"/>
        <v>Electrical Power Transmission Lines</v>
      </c>
      <c r="E1384" s="11" t="s">
        <v>2</v>
      </c>
      <c r="F1384" s="12">
        <f t="shared" si="85"/>
        <v>0.70945030562392009</v>
      </c>
      <c r="G1384" s="13">
        <f t="shared" si="86"/>
        <v>0.1167055461931156</v>
      </c>
      <c r="H1384" s="13">
        <f>HLOOKUP(E1384,ROCs!$B$1:$I$17,MATCH(VLOOKUP(C1384,HROC,2,0),ROCs!$A$2:$A$17,0)+1,0)</f>
        <v>0.26229721460804234</v>
      </c>
      <c r="I1384" s="24">
        <v>11.012466</v>
      </c>
      <c r="J1384" s="24">
        <f>VLOOKUP(B1384,Summary!$A$32:$C$37,3,0)*H1384*I1384/12+VLOOKUP(B1384,Summary!$A$32:$D$37,4,0)*I1384</f>
        <v>20.169408602755379</v>
      </c>
      <c r="K1384" s="6">
        <f t="shared" si="87"/>
        <v>38.935314418239066</v>
      </c>
      <c r="L1384" s="27">
        <f>2.721*J1384*G1384+VLOOKUP(B1384,Summary!$A$32:$B$37,2,0)*I1384</f>
        <v>13.291043045646809</v>
      </c>
    </row>
    <row r="1385" spans="1:12">
      <c r="A1385" s="5" t="s">
        <v>613</v>
      </c>
      <c r="B1385" s="5" t="s">
        <v>188</v>
      </c>
      <c r="C1385" s="11">
        <v>1110</v>
      </c>
      <c r="D1385" s="5" t="str">
        <f t="shared" si="84"/>
        <v>Fixed Single Family Units</v>
      </c>
      <c r="E1385" s="11" t="s">
        <v>3</v>
      </c>
      <c r="F1385" s="12">
        <f t="shared" si="85"/>
        <v>0.96797880682585713</v>
      </c>
      <c r="G1385" s="13">
        <f t="shared" si="86"/>
        <v>0.12452938169209543</v>
      </c>
      <c r="H1385" s="13">
        <f>HLOOKUP(E1385,ROCs!$B$1:$I$17,MATCH(VLOOKUP(C1385,HROC,2,0),ROCs!$A$2:$A$17,0)+1,0)</f>
        <v>0.28818180815488864</v>
      </c>
      <c r="I1385" s="24">
        <v>5.463E-3</v>
      </c>
      <c r="J1385" s="24">
        <f>VLOOKUP(B1385,Summary!$A$32:$C$37,3,0)*H1385*I1385/12+VLOOKUP(B1385,Summary!$A$32:$D$37,4,0)*I1385</f>
        <v>1.0637143080077438E-2</v>
      </c>
      <c r="K1385" s="6">
        <f t="shared" si="87"/>
        <v>2.8016855590461534E-2</v>
      </c>
      <c r="L1385" s="27">
        <f>2.721*J1385*G1385+VLOOKUP(B1385,Summary!$A$32:$B$37,2,0)*I1385</f>
        <v>7.0203684058506282E-3</v>
      </c>
    </row>
    <row r="1386" spans="1:12">
      <c r="A1386" s="5" t="s">
        <v>613</v>
      </c>
      <c r="B1386" s="5" t="s">
        <v>188</v>
      </c>
      <c r="C1386" s="11">
        <v>2110</v>
      </c>
      <c r="D1386" s="5" t="str">
        <f t="shared" si="84"/>
        <v>Improved Pastures</v>
      </c>
      <c r="E1386" s="11" t="s">
        <v>3</v>
      </c>
      <c r="F1386" s="12">
        <f t="shared" si="85"/>
        <v>2.0141173930848577</v>
      </c>
      <c r="G1386" s="13">
        <f t="shared" si="86"/>
        <v>0.28687396829592665</v>
      </c>
      <c r="H1386" s="13">
        <f>HLOOKUP(E1386,ROCs!$B$1:$I$17,MATCH(VLOOKUP(C1386,HROC,2,0),ROCs!$A$2:$A$17,0)+1,0)</f>
        <v>0.31492922148662977</v>
      </c>
      <c r="I1386" s="24">
        <v>1.2433E-2</v>
      </c>
      <c r="J1386" s="24">
        <f>VLOOKUP(B1386,Summary!$A$32:$C$37,3,0)*H1386*I1386/12+VLOOKUP(B1386,Summary!$A$32:$D$37,4,0)*I1386</f>
        <v>2.5693995950996709E-2</v>
      </c>
      <c r="K1386" s="6">
        <f t="shared" si="87"/>
        <v>0.14081372039243467</v>
      </c>
      <c r="L1386" s="27">
        <f>2.721*J1386*G1386+VLOOKUP(B1386,Summary!$A$32:$B$37,2,0)*I1386</f>
        <v>2.7830718910483783E-2</v>
      </c>
    </row>
    <row r="1387" spans="1:12">
      <c r="A1387" s="5" t="s">
        <v>613</v>
      </c>
      <c r="B1387" s="5" t="s">
        <v>188</v>
      </c>
      <c r="C1387" s="11">
        <v>2140</v>
      </c>
      <c r="D1387" s="5" t="str">
        <f t="shared" si="84"/>
        <v>Row Crops</v>
      </c>
      <c r="E1387" s="11" t="s">
        <v>3</v>
      </c>
      <c r="F1387" s="12">
        <f t="shared" si="85"/>
        <v>1.7435643104316678</v>
      </c>
      <c r="G1387" s="13">
        <f t="shared" si="86"/>
        <v>0.58026779950766982</v>
      </c>
      <c r="H1387" s="13">
        <f>HLOOKUP(E1387,ROCs!$B$1:$I$17,MATCH(VLOOKUP(C1387,HROC,2,0),ROCs!$A$2:$A$17,0)+1,0)</f>
        <v>0.36669840858032232</v>
      </c>
      <c r="I1387" s="24">
        <v>5.7260000000000002E-3</v>
      </c>
      <c r="J1387" s="24">
        <f>VLOOKUP(B1387,Summary!$A$32:$C$37,3,0)*H1387*I1387/12+VLOOKUP(B1387,Summary!$A$32:$D$37,4,0)*I1387</f>
        <v>1.3157387958169188E-2</v>
      </c>
      <c r="K1387" s="6">
        <f t="shared" si="87"/>
        <v>6.2421786361701127E-2</v>
      </c>
      <c r="L1387" s="27">
        <f>2.721*J1387*G1387+VLOOKUP(B1387,Summary!$A$32:$B$37,2,0)*I1387</f>
        <v>2.435480036964599E-2</v>
      </c>
    </row>
    <row r="1388" spans="1:12">
      <c r="A1388" s="5" t="s">
        <v>613</v>
      </c>
      <c r="B1388" s="5" t="s">
        <v>188</v>
      </c>
      <c r="C1388" s="11">
        <v>2210</v>
      </c>
      <c r="D1388" s="5" t="str">
        <f t="shared" si="84"/>
        <v>Citrus Groves</v>
      </c>
      <c r="E1388" s="11" t="s">
        <v>3</v>
      </c>
      <c r="F1388" s="12">
        <f t="shared" si="85"/>
        <v>1.3467531225403229</v>
      </c>
      <c r="G1388" s="13">
        <f t="shared" si="86"/>
        <v>0.27383424246429361</v>
      </c>
      <c r="H1388" s="13">
        <f>HLOOKUP(E1388,ROCs!$B$1:$I$17,MATCH(VLOOKUP(C1388,HROC,2,0),ROCs!$A$2:$A$17,0)+1,0)</f>
        <v>0.31492922148662977</v>
      </c>
      <c r="I1388" s="24">
        <v>8.5022E-2</v>
      </c>
      <c r="J1388" s="24">
        <f>VLOOKUP(B1388,Summary!$A$32:$C$37,3,0)*H1388*I1388/12+VLOOKUP(B1388,Summary!$A$32:$D$37,4,0)*I1388</f>
        <v>0.17570617901919428</v>
      </c>
      <c r="K1388" s="6">
        <f t="shared" si="87"/>
        <v>0.64387797190818619</v>
      </c>
      <c r="L1388" s="27">
        <f>2.721*J1388*G1388+VLOOKUP(B1388,Summary!$A$32:$B$37,2,0)*I1388</f>
        <v>0.18408372755055591</v>
      </c>
    </row>
    <row r="1389" spans="1:12">
      <c r="A1389" s="5" t="s">
        <v>613</v>
      </c>
      <c r="B1389" s="5" t="s">
        <v>188</v>
      </c>
      <c r="C1389" s="11">
        <v>4110</v>
      </c>
      <c r="D1389" s="5" t="str">
        <f t="shared" si="84"/>
        <v>Pine Flatwoods</v>
      </c>
      <c r="E1389" s="11" t="s">
        <v>3</v>
      </c>
      <c r="F1389" s="12">
        <f t="shared" si="85"/>
        <v>0.69141343344704065</v>
      </c>
      <c r="G1389" s="13">
        <f t="shared" si="86"/>
        <v>3.5859246036990831E-2</v>
      </c>
      <c r="H1389" s="13">
        <f>HLOOKUP(E1389,ROCs!$B$1:$I$17,MATCH(VLOOKUP(C1389,HROC,2,0),ROCs!$A$2:$A$17,0)+1,0)</f>
        <v>0.26229721460804234</v>
      </c>
      <c r="I1389" s="24">
        <v>7.9769999999999997E-3</v>
      </c>
      <c r="J1389" s="24">
        <f>VLOOKUP(B1389,Summary!$A$32:$C$37,3,0)*H1389*I1389/12+VLOOKUP(B1389,Summary!$A$32:$D$37,4,0)*I1389</f>
        <v>1.4609931365434375E-2</v>
      </c>
      <c r="K1389" s="6">
        <f t="shared" si="87"/>
        <v>2.7486189140025413E-2</v>
      </c>
      <c r="L1389" s="27">
        <f>2.721*J1389*G1389+VLOOKUP(B1389,Summary!$A$32:$B$37,2,0)*I1389</f>
        <v>6.4135788072207378E-3</v>
      </c>
    </row>
    <row r="1390" spans="1:12">
      <c r="A1390" s="5" t="s">
        <v>613</v>
      </c>
      <c r="B1390" s="5" t="s">
        <v>188</v>
      </c>
      <c r="C1390" s="11">
        <v>5120</v>
      </c>
      <c r="D1390" s="5" t="e">
        <f t="shared" si="84"/>
        <v>#N/A</v>
      </c>
      <c r="E1390" s="11" t="s">
        <v>3</v>
      </c>
      <c r="F1390" s="12">
        <f t="shared" si="85"/>
        <v>0.50503242095262102</v>
      </c>
      <c r="G1390" s="13">
        <f t="shared" si="86"/>
        <v>6.8458560616073402E-2</v>
      </c>
      <c r="H1390" s="13">
        <f>HLOOKUP(E1390,ROCs!$B$1:$I$17,MATCH(VLOOKUP(C1390,HROC,2,0),ROCs!$A$2:$A$17,0)+1,0)</f>
        <v>5.2632006878587441E-2</v>
      </c>
      <c r="I1390" s="24">
        <v>2.0326629999999999</v>
      </c>
      <c r="J1390" s="24">
        <f>VLOOKUP(B1390,Summary!$A$32:$C$37,3,0)*H1390*I1390/12+VLOOKUP(B1390,Summary!$A$32:$D$37,4,0)*I1390</f>
        <v>1.8192382812561241</v>
      </c>
      <c r="K1390" s="6">
        <f t="shared" si="87"/>
        <v>2.4999849069585789</v>
      </c>
      <c r="L1390" s="27">
        <f>2.721*J1390*G1390+VLOOKUP(B1390,Summary!$A$32:$B$37,2,0)*I1390</f>
        <v>1.6099106988301113</v>
      </c>
    </row>
    <row r="1391" spans="1:12">
      <c r="A1391" s="5" t="s">
        <v>613</v>
      </c>
      <c r="B1391" s="5" t="s">
        <v>188</v>
      </c>
      <c r="C1391" s="11">
        <v>5300</v>
      </c>
      <c r="D1391" s="5" t="str">
        <f t="shared" si="84"/>
        <v>Reservoirs</v>
      </c>
      <c r="E1391" s="11" t="s">
        <v>3</v>
      </c>
      <c r="F1391" s="12">
        <f t="shared" si="85"/>
        <v>0.50503242095262102</v>
      </c>
      <c r="G1391" s="13">
        <f t="shared" si="86"/>
        <v>6.8458560616073402E-2</v>
      </c>
      <c r="H1391" s="13">
        <f>HLOOKUP(E1391,ROCs!$B$1:$I$17,MATCH(VLOOKUP(C1391,HROC,2,0),ROCs!$A$2:$A$17,0)+1,0)</f>
        <v>5.2632006878587441E-2</v>
      </c>
      <c r="I1391" s="24">
        <v>5.2625989999999998</v>
      </c>
      <c r="J1391" s="24">
        <f>VLOOKUP(B1391,Summary!$A$32:$C$37,3,0)*H1391*I1391/12+VLOOKUP(B1391,Summary!$A$32:$D$37,4,0)*I1391</f>
        <v>4.7100387814901916</v>
      </c>
      <c r="K1391" s="6">
        <f t="shared" si="87"/>
        <v>6.4725033472716884</v>
      </c>
      <c r="L1391" s="27">
        <f>2.721*J1391*G1391+VLOOKUP(B1391,Summary!$A$32:$B$37,2,0)*I1391</f>
        <v>4.1680861184331324</v>
      </c>
    </row>
    <row r="1392" spans="1:12">
      <c r="A1392" s="5" t="s">
        <v>613</v>
      </c>
      <c r="B1392" s="5" t="s">
        <v>188</v>
      </c>
      <c r="C1392" s="11">
        <v>7430</v>
      </c>
      <c r="D1392" s="5" t="str">
        <f t="shared" si="84"/>
        <v>Spoil Areas</v>
      </c>
      <c r="E1392" s="11" t="s">
        <v>3</v>
      </c>
      <c r="F1392" s="12">
        <f t="shared" si="85"/>
        <v>0.70945030562392009</v>
      </c>
      <c r="G1392" s="13">
        <f t="shared" si="86"/>
        <v>9.7797943737247719E-2</v>
      </c>
      <c r="H1392" s="13">
        <f>HLOOKUP(E1392,ROCs!$B$1:$I$17,MATCH(VLOOKUP(C1392,HROC,2,0),ROCs!$A$2:$A$17,0)+1,0)</f>
        <v>0.26229721460804234</v>
      </c>
      <c r="I1392" s="24">
        <v>4.065E-3</v>
      </c>
      <c r="J1392" s="24">
        <f>VLOOKUP(B1392,Summary!$A$32:$C$37,3,0)*H1392*I1392/12+VLOOKUP(B1392,Summary!$A$32:$D$37,4,0)*I1392</f>
        <v>7.4450759684706958E-3</v>
      </c>
      <c r="K1392" s="6">
        <f t="shared" si="87"/>
        <v>1.4372080977152783E-2</v>
      </c>
      <c r="L1392" s="27">
        <f>2.721*J1392*G1392+VLOOKUP(B1392,Summary!$A$32:$B$37,2,0)*I1392</f>
        <v>4.5230534235314677E-3</v>
      </c>
    </row>
    <row r="1393" spans="1:12">
      <c r="A1393" s="5" t="s">
        <v>613</v>
      </c>
      <c r="B1393" s="5" t="s">
        <v>188</v>
      </c>
      <c r="C1393" s="11">
        <v>8140</v>
      </c>
      <c r="D1393" s="5" t="str">
        <f t="shared" si="84"/>
        <v>Roads and Highways</v>
      </c>
      <c r="E1393" s="11" t="s">
        <v>3</v>
      </c>
      <c r="F1393" s="12">
        <f t="shared" si="85"/>
        <v>0.98601567900273634</v>
      </c>
      <c r="G1393" s="13">
        <f t="shared" si="86"/>
        <v>0.14343698414796333</v>
      </c>
      <c r="H1393" s="13">
        <f>HLOOKUP(E1393,ROCs!$B$1:$I$17,MATCH(VLOOKUP(C1393,HROC,2,0),ROCs!$A$2:$A$17,0)+1,0)</f>
        <v>0.44607782879065094</v>
      </c>
      <c r="I1393" s="24">
        <v>0.14096800000000001</v>
      </c>
      <c r="J1393" s="24">
        <f>VLOOKUP(B1393,Summary!$A$32:$C$37,3,0)*H1393*I1393/12+VLOOKUP(B1393,Summary!$A$32:$D$37,4,0)*I1393</f>
        <v>0.37390264167956294</v>
      </c>
      <c r="K1393" s="6">
        <f t="shared" si="87"/>
        <v>1.0031615924242445</v>
      </c>
      <c r="L1393" s="27">
        <f>2.721*J1393*G1393+VLOOKUP(B1393,Summary!$A$32:$B$37,2,0)*I1393</f>
        <v>0.23407896794536967</v>
      </c>
    </row>
    <row r="1394" spans="1:12">
      <c r="A1394" s="5" t="s">
        <v>613</v>
      </c>
      <c r="B1394" s="5" t="s">
        <v>188</v>
      </c>
      <c r="C1394" s="11">
        <v>2110</v>
      </c>
      <c r="D1394" s="5" t="str">
        <f t="shared" si="84"/>
        <v>Improved Pastures</v>
      </c>
      <c r="E1394" s="11" t="s">
        <v>4</v>
      </c>
      <c r="F1394" s="12">
        <f t="shared" si="85"/>
        <v>2.0141173930848577</v>
      </c>
      <c r="G1394" s="13">
        <f t="shared" si="86"/>
        <v>0.28687396829592665</v>
      </c>
      <c r="H1394" s="13">
        <f>HLOOKUP(E1394,ROCs!$B$1:$I$17,MATCH(VLOOKUP(C1394,HROC,2,0),ROCs!$A$2:$A$17,0)+1,0)</f>
        <v>0.31492922148662977</v>
      </c>
      <c r="I1394" s="24">
        <v>0.85840300000000003</v>
      </c>
      <c r="J1394" s="24">
        <f>VLOOKUP(B1394,Summary!$A$32:$C$37,3,0)*H1394*I1394/12+VLOOKUP(B1394,Summary!$A$32:$D$37,4,0)*I1394</f>
        <v>1.7739727504482772</v>
      </c>
      <c r="K1394" s="6">
        <f t="shared" si="87"/>
        <v>9.7221040799507037</v>
      </c>
      <c r="L1394" s="27">
        <f>2.721*J1394*G1394+VLOOKUP(B1394,Summary!$A$32:$B$37,2,0)*I1394</f>
        <v>1.9214970324874137</v>
      </c>
    </row>
    <row r="1395" spans="1:12">
      <c r="A1395" s="5" t="s">
        <v>613</v>
      </c>
      <c r="B1395" s="5" t="s">
        <v>188</v>
      </c>
      <c r="C1395" s="11">
        <v>2130</v>
      </c>
      <c r="D1395" s="5" t="str">
        <f t="shared" si="84"/>
        <v>Woodland Pastures</v>
      </c>
      <c r="E1395" s="11" t="s">
        <v>4</v>
      </c>
      <c r="F1395" s="12">
        <f t="shared" si="85"/>
        <v>1.022089423356495</v>
      </c>
      <c r="G1395" s="13">
        <f t="shared" si="86"/>
        <v>0.19559588747449544</v>
      </c>
      <c r="H1395" s="13">
        <f>HLOOKUP(E1395,ROCs!$B$1:$I$17,MATCH(VLOOKUP(C1395,HROC,2,0),ROCs!$A$2:$A$17,0)+1,0)</f>
        <v>0.26229721460804234</v>
      </c>
      <c r="I1395" s="24">
        <v>3.1080800000000002</v>
      </c>
      <c r="J1395" s="24">
        <f>VLOOKUP(B1395,Summary!$A$32:$C$37,3,0)*H1395*I1395/12+VLOOKUP(B1395,Summary!$A$32:$D$37,4,0)*I1395</f>
        <v>5.6924702868596313</v>
      </c>
      <c r="K1395" s="6">
        <f t="shared" si="87"/>
        <v>15.831359404152302</v>
      </c>
      <c r="L1395" s="27">
        <f>2.721*J1395*G1395+VLOOKUP(B1395,Summary!$A$32:$B$37,2,0)*I1395</f>
        <v>4.9731185562033762</v>
      </c>
    </row>
    <row r="1396" spans="1:12">
      <c r="A1396" s="5" t="s">
        <v>613</v>
      </c>
      <c r="B1396" s="5" t="s">
        <v>188</v>
      </c>
      <c r="C1396" s="11">
        <v>2210</v>
      </c>
      <c r="D1396" s="5" t="str">
        <f t="shared" si="84"/>
        <v>Citrus Groves</v>
      </c>
      <c r="E1396" s="11" t="s">
        <v>4</v>
      </c>
      <c r="F1396" s="12">
        <f t="shared" si="85"/>
        <v>1.3467531225403229</v>
      </c>
      <c r="G1396" s="13">
        <f t="shared" si="86"/>
        <v>0.27383424246429361</v>
      </c>
      <c r="H1396" s="13">
        <f>HLOOKUP(E1396,ROCs!$B$1:$I$17,MATCH(VLOOKUP(C1396,HROC,2,0),ROCs!$A$2:$A$17,0)+1,0)</f>
        <v>0.31492922148662977</v>
      </c>
      <c r="I1396" s="24">
        <v>0.145148</v>
      </c>
      <c r="J1396" s="24">
        <f>VLOOKUP(B1396,Summary!$A$32:$C$37,3,0)*H1396*I1396/12+VLOOKUP(B1396,Summary!$A$32:$D$37,4,0)*I1396</f>
        <v>0.29996236823737393</v>
      </c>
      <c r="K1396" s="6">
        <f t="shared" si="87"/>
        <v>1.0992166717617722</v>
      </c>
      <c r="L1396" s="27">
        <f>2.721*J1396*G1396+VLOOKUP(B1396,Summary!$A$32:$B$37,2,0)*I1396</f>
        <v>0.31426436553489789</v>
      </c>
    </row>
    <row r="1397" spans="1:12">
      <c r="A1397" s="5" t="s">
        <v>613</v>
      </c>
      <c r="B1397" s="5" t="s">
        <v>188</v>
      </c>
      <c r="C1397" s="11">
        <v>5120</v>
      </c>
      <c r="D1397" s="5" t="e">
        <f t="shared" si="84"/>
        <v>#N/A</v>
      </c>
      <c r="E1397" s="11" t="s">
        <v>4</v>
      </c>
      <c r="F1397" s="12">
        <f t="shared" si="85"/>
        <v>0.50503242095262102</v>
      </c>
      <c r="G1397" s="13">
        <f t="shared" si="86"/>
        <v>6.8458560616073402E-2</v>
      </c>
      <c r="H1397" s="13">
        <f>HLOOKUP(E1397,ROCs!$B$1:$I$17,MATCH(VLOOKUP(C1397,HROC,2,0),ROCs!$A$2:$A$17,0)+1,0)</f>
        <v>5.2632006878587441E-2</v>
      </c>
      <c r="I1397" s="24">
        <v>4.5553999999999997E-2</v>
      </c>
      <c r="J1397" s="24">
        <f>VLOOKUP(B1397,Summary!$A$32:$C$37,3,0)*H1397*I1397/12+VLOOKUP(B1397,Summary!$A$32:$D$37,4,0)*I1397</f>
        <v>4.0770939729970722E-2</v>
      </c>
      <c r="K1397" s="6">
        <f t="shared" si="87"/>
        <v>5.6027148844442543E-2</v>
      </c>
      <c r="L1397" s="27">
        <f>2.721*J1397*G1397+VLOOKUP(B1397,Summary!$A$32:$B$37,2,0)*I1397</f>
        <v>3.6079700360810867E-2</v>
      </c>
    </row>
    <row r="1398" spans="1:12">
      <c r="A1398" s="5" t="s">
        <v>613</v>
      </c>
      <c r="B1398" s="5" t="s">
        <v>188</v>
      </c>
      <c r="C1398" s="11">
        <v>8140</v>
      </c>
      <c r="D1398" s="5" t="str">
        <f t="shared" si="84"/>
        <v>Roads and Highways</v>
      </c>
      <c r="E1398" s="11" t="s">
        <v>4</v>
      </c>
      <c r="F1398" s="12">
        <f t="shared" si="85"/>
        <v>0.98601567900273634</v>
      </c>
      <c r="G1398" s="13">
        <f t="shared" si="86"/>
        <v>0.14343698414796333</v>
      </c>
      <c r="H1398" s="13">
        <f>HLOOKUP(E1398,ROCs!$B$1:$I$17,MATCH(VLOOKUP(C1398,HROC,2,0),ROCs!$A$2:$A$17,0)+1,0)</f>
        <v>0.44607782879065094</v>
      </c>
      <c r="I1398" s="24">
        <v>1.468774</v>
      </c>
      <c r="J1398" s="24">
        <f>VLOOKUP(B1398,Summary!$A$32:$C$37,3,0)*H1398*I1398/12+VLOOKUP(B1398,Summary!$A$32:$D$37,4,0)*I1398</f>
        <v>3.8957669728609212</v>
      </c>
      <c r="K1398" s="6">
        <f t="shared" si="87"/>
        <v>10.452142789507739</v>
      </c>
      <c r="L1398" s="27">
        <f>2.721*J1398*G1398+VLOOKUP(B1398,Summary!$A$32:$B$37,2,0)*I1398</f>
        <v>2.4389159388300348</v>
      </c>
    </row>
    <row r="1399" spans="1:12">
      <c r="A1399" s="5" t="s">
        <v>613</v>
      </c>
      <c r="B1399" s="5" t="s">
        <v>188</v>
      </c>
      <c r="C1399" s="11">
        <v>8320</v>
      </c>
      <c r="D1399" s="5" t="str">
        <f t="shared" si="84"/>
        <v>Electrical Power Transmission Lines</v>
      </c>
      <c r="E1399" s="11" t="s">
        <v>4</v>
      </c>
      <c r="F1399" s="12">
        <f t="shared" si="85"/>
        <v>0.70945030562392009</v>
      </c>
      <c r="G1399" s="13">
        <f t="shared" si="86"/>
        <v>0.1167055461931156</v>
      </c>
      <c r="H1399" s="13">
        <f>HLOOKUP(E1399,ROCs!$B$1:$I$17,MATCH(VLOOKUP(C1399,HROC,2,0),ROCs!$A$2:$A$17,0)+1,0)</f>
        <v>0.26229721460804234</v>
      </c>
      <c r="I1399" s="24">
        <v>0.31282100000000002</v>
      </c>
      <c r="J1399" s="24">
        <f>VLOOKUP(B1399,Summary!$A$32:$C$37,3,0)*H1399*I1399/12+VLOOKUP(B1399,Summary!$A$32:$D$37,4,0)*I1399</f>
        <v>0.57293385228363392</v>
      </c>
      <c r="K1399" s="6">
        <f t="shared" si="87"/>
        <v>1.1059996908619709</v>
      </c>
      <c r="L1399" s="27">
        <f>2.721*J1399*G1399+VLOOKUP(B1399,Summary!$A$32:$B$37,2,0)*I1399</f>
        <v>0.37754644387390446</v>
      </c>
    </row>
    <row r="1400" spans="1:12">
      <c r="A1400" s="5" t="s">
        <v>613</v>
      </c>
      <c r="B1400" s="5" t="s">
        <v>188</v>
      </c>
      <c r="C1400" s="11">
        <v>2110</v>
      </c>
      <c r="D1400" s="5" t="str">
        <f t="shared" si="84"/>
        <v>Improved Pastures</v>
      </c>
      <c r="E1400" s="11" t="s">
        <v>591</v>
      </c>
      <c r="F1400" s="12">
        <f t="shared" si="85"/>
        <v>2.0141173930848577</v>
      </c>
      <c r="G1400" s="13">
        <f t="shared" si="86"/>
        <v>0.28687396829592665</v>
      </c>
      <c r="H1400" s="13">
        <f>HLOOKUP(E1400,ROCs!$B$1:$I$17,MATCH(VLOOKUP(C1400,HROC,2,0),ROCs!$A$2:$A$17,0)+1,0)</f>
        <v>0.31492922148662977</v>
      </c>
      <c r="I1400" s="24">
        <v>9.9409519999999993</v>
      </c>
      <c r="J1400" s="24">
        <f>VLOOKUP(B1400,Summary!$A$32:$C$37,3,0)*H1400*I1400/12+VLOOKUP(B1400,Summary!$A$32:$D$37,4,0)*I1400</f>
        <v>20.543937942335127</v>
      </c>
      <c r="K1400" s="6">
        <f t="shared" si="87"/>
        <v>112.58927333407981</v>
      </c>
      <c r="L1400" s="27">
        <f>2.721*J1400*G1400+VLOOKUP(B1400,Summary!$A$32:$B$37,2,0)*I1400</f>
        <v>22.252380022087316</v>
      </c>
    </row>
    <row r="1401" spans="1:12">
      <c r="A1401" s="5" t="s">
        <v>613</v>
      </c>
      <c r="B1401" s="5" t="s">
        <v>188</v>
      </c>
      <c r="C1401" s="11">
        <v>2120</v>
      </c>
      <c r="D1401" s="5" t="str">
        <f t="shared" si="84"/>
        <v>Unimproved Pastures</v>
      </c>
      <c r="E1401" s="11" t="s">
        <v>591</v>
      </c>
      <c r="F1401" s="12">
        <f t="shared" si="85"/>
        <v>1.022089423356495</v>
      </c>
      <c r="G1401" s="13">
        <f t="shared" si="86"/>
        <v>0.19559588747449544</v>
      </c>
      <c r="H1401" s="13">
        <f>HLOOKUP(E1401,ROCs!$B$1:$I$17,MATCH(VLOOKUP(C1401,HROC,2,0),ROCs!$A$2:$A$17,0)+1,0)</f>
        <v>0.26229721460804234</v>
      </c>
      <c r="I1401" s="24">
        <v>11.43765</v>
      </c>
      <c r="J1401" s="24">
        <f>VLOOKUP(B1401,Summary!$A$32:$C$37,3,0)*H1401*I1401/12+VLOOKUP(B1401,Summary!$A$32:$D$37,4,0)*I1401</f>
        <v>20.948136076452361</v>
      </c>
      <c r="K1401" s="6">
        <f t="shared" si="87"/>
        <v>58.258972706269645</v>
      </c>
      <c r="L1401" s="27">
        <f>2.721*J1401*G1401+VLOOKUP(B1401,Summary!$A$32:$B$37,2,0)*I1401</f>
        <v>18.300941241653867</v>
      </c>
    </row>
    <row r="1402" spans="1:12">
      <c r="A1402" s="5" t="s">
        <v>613</v>
      </c>
      <c r="B1402" s="5" t="s">
        <v>188</v>
      </c>
      <c r="C1402" s="11">
        <v>2130</v>
      </c>
      <c r="D1402" s="5" t="str">
        <f t="shared" si="84"/>
        <v>Woodland Pastures</v>
      </c>
      <c r="E1402" s="11" t="s">
        <v>591</v>
      </c>
      <c r="F1402" s="12">
        <f t="shared" si="85"/>
        <v>1.022089423356495</v>
      </c>
      <c r="G1402" s="13">
        <f t="shared" si="86"/>
        <v>0.19559588747449544</v>
      </c>
      <c r="H1402" s="13">
        <f>HLOOKUP(E1402,ROCs!$B$1:$I$17,MATCH(VLOOKUP(C1402,HROC,2,0),ROCs!$A$2:$A$17,0)+1,0)</f>
        <v>0.26229721460804234</v>
      </c>
      <c r="I1402" s="24">
        <v>1.871855</v>
      </c>
      <c r="J1402" s="24">
        <f>VLOOKUP(B1402,Summary!$A$32:$C$37,3,0)*H1402*I1402/12+VLOOKUP(B1402,Summary!$A$32:$D$37,4,0)*I1402</f>
        <v>3.4283155416879985</v>
      </c>
      <c r="K1402" s="6">
        <f t="shared" si="87"/>
        <v>9.5345065948944381</v>
      </c>
      <c r="L1402" s="27">
        <f>2.721*J1402*G1402+VLOOKUP(B1402,Summary!$A$32:$B$37,2,0)*I1402</f>
        <v>2.995082763320787</v>
      </c>
    </row>
    <row r="1403" spans="1:12">
      <c r="A1403" s="5" t="s">
        <v>613</v>
      </c>
      <c r="B1403" s="5" t="s">
        <v>188</v>
      </c>
      <c r="C1403" s="11">
        <v>3100</v>
      </c>
      <c r="D1403" s="5" t="str">
        <f t="shared" si="84"/>
        <v>Herbaceous (Dry Prairie)</v>
      </c>
      <c r="E1403" s="11" t="s">
        <v>591</v>
      </c>
      <c r="F1403" s="12">
        <f t="shared" si="85"/>
        <v>0.69141343344704065</v>
      </c>
      <c r="G1403" s="13">
        <f t="shared" si="86"/>
        <v>3.5859246036990831E-2</v>
      </c>
      <c r="H1403" s="13">
        <f>HLOOKUP(E1403,ROCs!$B$1:$I$17,MATCH(VLOOKUP(C1403,HROC,2,0),ROCs!$A$2:$A$17,0)+1,0)</f>
        <v>0.26229721460804234</v>
      </c>
      <c r="I1403" s="24">
        <v>9.0236440000000009</v>
      </c>
      <c r="J1403" s="24">
        <f>VLOOKUP(B1403,Summary!$A$32:$C$37,3,0)*H1403*I1403/12+VLOOKUP(B1403,Summary!$A$32:$D$37,4,0)*I1403</f>
        <v>16.526867181410772</v>
      </c>
      <c r="K1403" s="6">
        <f t="shared" si="87"/>
        <v>31.092589409083054</v>
      </c>
      <c r="L1403" s="27">
        <f>2.721*J1403*G1403+VLOOKUP(B1403,Summary!$A$32:$B$37,2,0)*I1403</f>
        <v>7.2550898736748861</v>
      </c>
    </row>
    <row r="1404" spans="1:12">
      <c r="A1404" s="5" t="s">
        <v>613</v>
      </c>
      <c r="B1404" s="5" t="s">
        <v>188</v>
      </c>
      <c r="C1404" s="11">
        <v>3200</v>
      </c>
      <c r="D1404" s="5" t="str">
        <f t="shared" si="84"/>
        <v>Shrub and Brushland</v>
      </c>
      <c r="E1404" s="11" t="s">
        <v>591</v>
      </c>
      <c r="F1404" s="12">
        <f t="shared" si="85"/>
        <v>0.69141343344704065</v>
      </c>
      <c r="G1404" s="13">
        <f t="shared" si="86"/>
        <v>3.5859246036990831E-2</v>
      </c>
      <c r="H1404" s="13">
        <f>HLOOKUP(E1404,ROCs!$B$1:$I$17,MATCH(VLOOKUP(C1404,HROC,2,0),ROCs!$A$2:$A$17,0)+1,0)</f>
        <v>0.26229721460804234</v>
      </c>
      <c r="I1404" s="24">
        <v>0.95850900000000006</v>
      </c>
      <c r="J1404" s="24">
        <f>VLOOKUP(B1404,Summary!$A$32:$C$37,3,0)*H1404*I1404/12+VLOOKUP(B1404,Summary!$A$32:$D$37,4,0)*I1404</f>
        <v>1.7555159462393304</v>
      </c>
      <c r="K1404" s="6">
        <f t="shared" si="87"/>
        <v>3.3027152646880555</v>
      </c>
      <c r="L1404" s="27">
        <f>2.721*J1404*G1404+VLOOKUP(B1404,Summary!$A$32:$B$37,2,0)*I1404</f>
        <v>0.77064974413066833</v>
      </c>
    </row>
    <row r="1405" spans="1:12">
      <c r="A1405" s="5" t="s">
        <v>613</v>
      </c>
      <c r="B1405" s="5" t="s">
        <v>188</v>
      </c>
      <c r="C1405" s="11">
        <v>4110</v>
      </c>
      <c r="D1405" s="5" t="str">
        <f t="shared" si="84"/>
        <v>Pine Flatwoods</v>
      </c>
      <c r="E1405" s="11" t="s">
        <v>591</v>
      </c>
      <c r="F1405" s="12">
        <f t="shared" si="85"/>
        <v>0.69141343344704065</v>
      </c>
      <c r="G1405" s="13">
        <f t="shared" si="86"/>
        <v>3.5859246036990831E-2</v>
      </c>
      <c r="H1405" s="13">
        <f>HLOOKUP(E1405,ROCs!$B$1:$I$17,MATCH(VLOOKUP(C1405,HROC,2,0),ROCs!$A$2:$A$17,0)+1,0)</f>
        <v>0.26229721460804234</v>
      </c>
      <c r="I1405" s="24">
        <v>14.90414</v>
      </c>
      <c r="J1405" s="24">
        <f>VLOOKUP(B1405,Summary!$A$32:$C$37,3,0)*H1405*I1405/12+VLOOKUP(B1405,Summary!$A$32:$D$37,4,0)*I1405</f>
        <v>27.297036788369699</v>
      </c>
      <c r="K1405" s="6">
        <f t="shared" si="87"/>
        <v>51.35489670420187</v>
      </c>
      <c r="L1405" s="27">
        <f>2.721*J1405*G1405+VLOOKUP(B1405,Summary!$A$32:$B$37,2,0)*I1405</f>
        <v>11.983060855440751</v>
      </c>
    </row>
    <row r="1406" spans="1:12">
      <c r="A1406" s="5" t="s">
        <v>613</v>
      </c>
      <c r="B1406" s="5" t="s">
        <v>188</v>
      </c>
      <c r="C1406" s="11">
        <v>5300</v>
      </c>
      <c r="D1406" s="5" t="str">
        <f t="shared" si="84"/>
        <v>Reservoirs</v>
      </c>
      <c r="E1406" s="11" t="s">
        <v>591</v>
      </c>
      <c r="F1406" s="12">
        <f t="shared" si="85"/>
        <v>0.50503242095262102</v>
      </c>
      <c r="G1406" s="13">
        <f t="shared" si="86"/>
        <v>6.8458560616073402E-2</v>
      </c>
      <c r="H1406" s="13">
        <f>HLOOKUP(E1406,ROCs!$B$1:$I$17,MATCH(VLOOKUP(C1406,HROC,2,0),ROCs!$A$2:$A$17,0)+1,0)</f>
        <v>5.2632006878587441E-2</v>
      </c>
      <c r="I1406" s="24">
        <v>2.7219E-2</v>
      </c>
      <c r="J1406" s="24">
        <f>VLOOKUP(B1406,Summary!$A$32:$C$37,3,0)*H1406*I1406/12+VLOOKUP(B1406,Summary!$A$32:$D$37,4,0)*I1406</f>
        <v>2.4361070564825768E-2</v>
      </c>
      <c r="K1406" s="6">
        <f t="shared" si="87"/>
        <v>3.3476817939080687E-2</v>
      </c>
      <c r="L1406" s="27">
        <f>2.721*J1406*G1406+VLOOKUP(B1406,Summary!$A$32:$B$37,2,0)*I1406</f>
        <v>2.1558005095511062E-2</v>
      </c>
    </row>
    <row r="1407" spans="1:12">
      <c r="A1407" s="5" t="s">
        <v>613</v>
      </c>
      <c r="B1407" s="5" t="s">
        <v>188</v>
      </c>
      <c r="C1407" s="11">
        <v>6172</v>
      </c>
      <c r="D1407" s="5" t="str">
        <f t="shared" si="84"/>
        <v>Mixed Shrubs</v>
      </c>
      <c r="E1407" s="11" t="s">
        <v>591</v>
      </c>
      <c r="F1407" s="12">
        <f t="shared" si="85"/>
        <v>0.60724136328827061</v>
      </c>
      <c r="G1407" s="13">
        <f t="shared" si="86"/>
        <v>3.2599314579082571E-2</v>
      </c>
      <c r="H1407" s="13">
        <f>HLOOKUP(E1407,ROCs!$B$1:$I$17,MATCH(VLOOKUP(C1407,HROC,2,0),ROCs!$A$2:$A$17,0)+1,0)</f>
        <v>2.5884593546846281E-2</v>
      </c>
      <c r="I1407" s="24">
        <v>0.31511600000000001</v>
      </c>
      <c r="J1407" s="24">
        <f>VLOOKUP(B1407,Summary!$A$32:$C$37,3,0)*H1407*I1407/12+VLOOKUP(B1407,Summary!$A$32:$D$37,4,0)*I1407</f>
        <v>0.24438210976374369</v>
      </c>
      <c r="K1407" s="6">
        <f t="shared" si="87"/>
        <v>0.40379347627515888</v>
      </c>
      <c r="L1407" s="27">
        <f>2.721*J1407*G1407+VLOOKUP(B1407,Summary!$A$32:$B$37,2,0)*I1407</f>
        <v>0.21872041353375163</v>
      </c>
    </row>
    <row r="1408" spans="1:12">
      <c r="A1408" s="5" t="s">
        <v>613</v>
      </c>
      <c r="B1408" s="5" t="s">
        <v>188</v>
      </c>
      <c r="C1408" s="11">
        <v>6250</v>
      </c>
      <c r="D1408" s="5" t="str">
        <f t="shared" si="84"/>
        <v>Hydric Pine Flatwoods</v>
      </c>
      <c r="E1408" s="11" t="s">
        <v>591</v>
      </c>
      <c r="F1408" s="12">
        <f t="shared" si="85"/>
        <v>0.60724136328827061</v>
      </c>
      <c r="G1408" s="13">
        <f t="shared" si="86"/>
        <v>3.2599314579082571E-2</v>
      </c>
      <c r="H1408" s="13">
        <f>HLOOKUP(E1408,ROCs!$B$1:$I$17,MATCH(VLOOKUP(C1408,HROC,2,0),ROCs!$A$2:$A$17,0)+1,0)</f>
        <v>2.5884593546846281E-2</v>
      </c>
      <c r="I1408" s="24">
        <v>0.82862000000000002</v>
      </c>
      <c r="J1408" s="24">
        <f>VLOOKUP(B1408,Summary!$A$32:$C$37,3,0)*H1408*I1408/12+VLOOKUP(B1408,Summary!$A$32:$D$37,4,0)*I1408</f>
        <v>0.64262019000124815</v>
      </c>
      <c r="K1408" s="6">
        <f t="shared" si="87"/>
        <v>1.06180374944821</v>
      </c>
      <c r="L1408" s="27">
        <f>2.721*J1408*G1408+VLOOKUP(B1408,Summary!$A$32:$B$37,2,0)*I1408</f>
        <v>0.57514092925252058</v>
      </c>
    </row>
    <row r="1409" spans="1:12">
      <c r="A1409" s="5" t="s">
        <v>613</v>
      </c>
      <c r="B1409" s="5" t="s">
        <v>188</v>
      </c>
      <c r="C1409" s="11">
        <v>6410</v>
      </c>
      <c r="D1409" s="5" t="str">
        <f t="shared" si="84"/>
        <v>Freshwater Marshes</v>
      </c>
      <c r="E1409" s="11" t="s">
        <v>591</v>
      </c>
      <c r="F1409" s="12">
        <f t="shared" si="85"/>
        <v>0.60724136328827061</v>
      </c>
      <c r="G1409" s="13">
        <f t="shared" si="86"/>
        <v>3.2599314579082571E-2</v>
      </c>
      <c r="H1409" s="13">
        <f>HLOOKUP(E1409,ROCs!$B$1:$I$17,MATCH(VLOOKUP(C1409,HROC,2,0),ROCs!$A$2:$A$17,0)+1,0)</f>
        <v>2.5884593546846281E-2</v>
      </c>
      <c r="I1409" s="24">
        <v>3.5689920000000002</v>
      </c>
      <c r="J1409" s="24">
        <f>VLOOKUP(B1409,Summary!$A$32:$C$37,3,0)*H1409*I1409/12+VLOOKUP(B1409,Summary!$A$32:$D$37,4,0)*I1409</f>
        <v>2.767862611514246</v>
      </c>
      <c r="K1409" s="6">
        <f t="shared" si="87"/>
        <v>4.5733497711262894</v>
      </c>
      <c r="L1409" s="27">
        <f>2.721*J1409*G1409+VLOOKUP(B1409,Summary!$A$32:$B$37,2,0)*I1409</f>
        <v>2.4772192022577442</v>
      </c>
    </row>
    <row r="1410" spans="1:12">
      <c r="A1410" s="5" t="s">
        <v>613</v>
      </c>
      <c r="B1410" s="5" t="s">
        <v>188</v>
      </c>
      <c r="C1410" s="11">
        <v>6430</v>
      </c>
      <c r="D1410" s="5" t="str">
        <f t="shared" ref="D1410:D1473" si="88">VLOOKUP(C1410,FLUCCS,2,0)</f>
        <v>Wet Prairies</v>
      </c>
      <c r="E1410" s="11" t="s">
        <v>591</v>
      </c>
      <c r="F1410" s="12">
        <f t="shared" ref="F1410:F1473" si="89">VLOOKUP(VLOOKUP(C1410,HEMC,2,0),EMCN,2,0)</f>
        <v>0.60724136328827061</v>
      </c>
      <c r="G1410" s="13">
        <f t="shared" ref="G1410:G1473" si="90">VLOOKUP(VLOOKUP(C1410,HEMC,2,0),EMCP,3,0)</f>
        <v>3.2599314579082571E-2</v>
      </c>
      <c r="H1410" s="13">
        <f>HLOOKUP(E1410,ROCs!$B$1:$I$17,MATCH(VLOOKUP(C1410,HROC,2,0),ROCs!$A$2:$A$17,0)+1,0)</f>
        <v>2.5884593546846281E-2</v>
      </c>
      <c r="I1410" s="24">
        <v>1.46608</v>
      </c>
      <c r="J1410" s="24">
        <f>VLOOKUP(B1410,Summary!$A$32:$C$37,3,0)*H1410*I1410/12+VLOOKUP(B1410,Summary!$A$32:$D$37,4,0)*I1410</f>
        <v>1.1369899449168857</v>
      </c>
      <c r="K1410" s="6">
        <f t="shared" ref="K1410:K1473" si="91">2.721*J1410*F1410</f>
        <v>1.8786527491383644</v>
      </c>
      <c r="L1410" s="27">
        <f>2.721*J1410*G1410+VLOOKUP(B1410,Summary!$A$32:$B$37,2,0)*I1410</f>
        <v>1.0175986743724932</v>
      </c>
    </row>
    <row r="1411" spans="1:12">
      <c r="A1411" s="5" t="s">
        <v>613</v>
      </c>
      <c r="B1411" s="5" t="s">
        <v>188</v>
      </c>
      <c r="C1411" s="11">
        <v>8140</v>
      </c>
      <c r="D1411" s="5" t="str">
        <f t="shared" si="88"/>
        <v>Roads and Highways</v>
      </c>
      <c r="E1411" s="11" t="s">
        <v>591</v>
      </c>
      <c r="F1411" s="12">
        <f t="shared" si="89"/>
        <v>0.98601567900273634</v>
      </c>
      <c r="G1411" s="13">
        <f t="shared" si="90"/>
        <v>0.14343698414796333</v>
      </c>
      <c r="H1411" s="13">
        <f>HLOOKUP(E1411,ROCs!$B$1:$I$17,MATCH(VLOOKUP(C1411,HROC,2,0),ROCs!$A$2:$A$17,0)+1,0)</f>
        <v>0.44607782879065094</v>
      </c>
      <c r="I1411" s="24">
        <v>30.631881</v>
      </c>
      <c r="J1411" s="24">
        <f>VLOOKUP(B1411,Summary!$A$32:$C$37,3,0)*H1411*I1411/12+VLOOKUP(B1411,Summary!$A$32:$D$37,4,0)*I1411</f>
        <v>81.247809612919326</v>
      </c>
      <c r="K1411" s="6">
        <f t="shared" si="91"/>
        <v>217.9837021374351</v>
      </c>
      <c r="L1411" s="27">
        <f>2.721*J1411*G1411+VLOOKUP(B1411,Summary!$A$32:$B$37,2,0)*I1411</f>
        <v>50.864586932533463</v>
      </c>
    </row>
    <row r="1412" spans="1:12">
      <c r="A1412" s="5" t="s">
        <v>613</v>
      </c>
      <c r="B1412" s="5" t="s">
        <v>188</v>
      </c>
      <c r="C1412" s="11">
        <v>8320</v>
      </c>
      <c r="D1412" s="5" t="str">
        <f t="shared" si="88"/>
        <v>Electrical Power Transmission Lines</v>
      </c>
      <c r="E1412" s="11" t="s">
        <v>591</v>
      </c>
      <c r="F1412" s="12">
        <f t="shared" si="89"/>
        <v>0.70945030562392009</v>
      </c>
      <c r="G1412" s="13">
        <f t="shared" si="90"/>
        <v>0.1167055461931156</v>
      </c>
      <c r="H1412" s="13">
        <f>HLOOKUP(E1412,ROCs!$B$1:$I$17,MATCH(VLOOKUP(C1412,HROC,2,0),ROCs!$A$2:$A$17,0)+1,0)</f>
        <v>0.26229721460804234</v>
      </c>
      <c r="I1412" s="24">
        <v>2.4481809999999999</v>
      </c>
      <c r="J1412" s="24">
        <f>VLOOKUP(B1412,Summary!$A$32:$C$37,3,0)*H1412*I1412/12+VLOOKUP(B1412,Summary!$A$32:$D$37,4,0)*I1412</f>
        <v>4.4838606468798421</v>
      </c>
      <c r="K1412" s="6">
        <f t="shared" si="91"/>
        <v>8.6557086294531089</v>
      </c>
      <c r="L1412" s="27">
        <f>2.721*J1412*G1412+VLOOKUP(B1412,Summary!$A$32:$B$37,2,0)*I1412</f>
        <v>2.9547313975393572</v>
      </c>
    </row>
    <row r="1413" spans="1:12">
      <c r="A1413" s="5" t="s">
        <v>613</v>
      </c>
      <c r="B1413" s="5" t="s">
        <v>188</v>
      </c>
      <c r="C1413" s="11">
        <v>2210</v>
      </c>
      <c r="D1413" s="5" t="str">
        <f t="shared" si="88"/>
        <v>Citrus Groves</v>
      </c>
      <c r="E1413" s="11" t="s">
        <v>592</v>
      </c>
      <c r="F1413" s="12">
        <f t="shared" si="89"/>
        <v>1.3467531225403229</v>
      </c>
      <c r="G1413" s="13">
        <f t="shared" si="90"/>
        <v>0.27383424246429361</v>
      </c>
      <c r="H1413" s="13">
        <f>HLOOKUP(E1413,ROCs!$B$1:$I$17,MATCH(VLOOKUP(C1413,HROC,2,0),ROCs!$A$2:$A$17,0)+1,0)</f>
        <v>0.31492922148662977</v>
      </c>
      <c r="I1413" s="24">
        <v>2.2239260000000001</v>
      </c>
      <c r="J1413" s="24">
        <f>VLOOKUP(B1413,Summary!$A$32:$C$37,3,0)*H1413*I1413/12+VLOOKUP(B1413,Summary!$A$32:$D$37,4,0)*I1413</f>
        <v>4.5959579859499966</v>
      </c>
      <c r="K1413" s="6">
        <f t="shared" si="91"/>
        <v>16.841958111475673</v>
      </c>
      <c r="L1413" s="27">
        <f>2.721*J1413*G1413+VLOOKUP(B1413,Summary!$A$32:$B$37,2,0)*I1413</f>
        <v>4.8150900693537855</v>
      </c>
    </row>
    <row r="1414" spans="1:12">
      <c r="A1414" s="5" t="s">
        <v>613</v>
      </c>
      <c r="B1414" s="5" t="s">
        <v>188</v>
      </c>
      <c r="C1414" s="11">
        <v>1110</v>
      </c>
      <c r="D1414" s="5" t="str">
        <f t="shared" si="88"/>
        <v>Fixed Single Family Units</v>
      </c>
      <c r="E1414" s="11" t="s">
        <v>593</v>
      </c>
      <c r="F1414" s="12">
        <f t="shared" si="89"/>
        <v>0.96797880682585713</v>
      </c>
      <c r="G1414" s="13">
        <f t="shared" si="90"/>
        <v>0.12452938169209543</v>
      </c>
      <c r="H1414" s="13">
        <f>HLOOKUP(E1414,ROCs!$B$1:$I$17,MATCH(VLOOKUP(C1414,HROC,2,0),ROCs!$A$2:$A$17,0)+1,0)</f>
        <v>0.28818180815488864</v>
      </c>
      <c r="I1414" s="24">
        <v>2.7136360000000002</v>
      </c>
      <c r="J1414" s="24">
        <f>VLOOKUP(B1414,Summary!$A$32:$C$37,3,0)*H1414*I1414/12+VLOOKUP(B1414,Summary!$A$32:$D$37,4,0)*I1414</f>
        <v>5.2837881016381143</v>
      </c>
      <c r="K1414" s="6">
        <f t="shared" si="91"/>
        <v>13.916812728734703</v>
      </c>
      <c r="L1414" s="27">
        <f>2.721*J1414*G1414+VLOOKUP(B1414,Summary!$A$32:$B$37,2,0)*I1414</f>
        <v>3.4872276110889393</v>
      </c>
    </row>
    <row r="1415" spans="1:12">
      <c r="A1415" s="5" t="s">
        <v>613</v>
      </c>
      <c r="B1415" s="5" t="s">
        <v>188</v>
      </c>
      <c r="C1415" s="11">
        <v>2110</v>
      </c>
      <c r="D1415" s="5" t="str">
        <f t="shared" si="88"/>
        <v>Improved Pastures</v>
      </c>
      <c r="E1415" s="11" t="s">
        <v>593</v>
      </c>
      <c r="F1415" s="12">
        <f t="shared" si="89"/>
        <v>2.0141173930848577</v>
      </c>
      <c r="G1415" s="13">
        <f t="shared" si="90"/>
        <v>0.28687396829592665</v>
      </c>
      <c r="H1415" s="13">
        <f>HLOOKUP(E1415,ROCs!$B$1:$I$17,MATCH(VLOOKUP(C1415,HROC,2,0),ROCs!$A$2:$A$17,0)+1,0)</f>
        <v>0.31492922148662977</v>
      </c>
      <c r="I1415" s="24">
        <v>120.092242</v>
      </c>
      <c r="J1415" s="24">
        <f>VLOOKUP(B1415,Summary!$A$32:$C$37,3,0)*H1415*I1415/12+VLOOKUP(B1415,Summary!$A$32:$D$37,4,0)*I1415</f>
        <v>248.18222309129874</v>
      </c>
      <c r="K1415" s="6">
        <f t="shared" si="91"/>
        <v>1360.141187668994</v>
      </c>
      <c r="L1415" s="27">
        <f>2.721*J1415*G1415+VLOOKUP(B1415,Summary!$A$32:$B$37,2,0)*I1415</f>
        <v>268.82115582979134</v>
      </c>
    </row>
    <row r="1416" spans="1:12">
      <c r="A1416" s="5" t="s">
        <v>613</v>
      </c>
      <c r="B1416" s="5" t="s">
        <v>188</v>
      </c>
      <c r="C1416" s="11">
        <v>2120</v>
      </c>
      <c r="D1416" s="5" t="str">
        <f t="shared" si="88"/>
        <v>Unimproved Pastures</v>
      </c>
      <c r="E1416" s="11" t="s">
        <v>593</v>
      </c>
      <c r="F1416" s="12">
        <f t="shared" si="89"/>
        <v>1.022089423356495</v>
      </c>
      <c r="G1416" s="13">
        <f t="shared" si="90"/>
        <v>0.19559588747449544</v>
      </c>
      <c r="H1416" s="13">
        <f>HLOOKUP(E1416,ROCs!$B$1:$I$17,MATCH(VLOOKUP(C1416,HROC,2,0),ROCs!$A$2:$A$17,0)+1,0)</f>
        <v>0.26229721460804234</v>
      </c>
      <c r="I1416" s="24">
        <v>31.339732999999999</v>
      </c>
      <c r="J1416" s="24">
        <f>VLOOKUP(B1416,Summary!$A$32:$C$37,3,0)*H1416*I1416/12+VLOOKUP(B1416,Summary!$A$32:$D$37,4,0)*I1416</f>
        <v>57.398940471485368</v>
      </c>
      <c r="K1416" s="6">
        <f t="shared" si="91"/>
        <v>159.63249876231379</v>
      </c>
      <c r="L1416" s="27">
        <f>2.721*J1416*G1416+VLOOKUP(B1416,Summary!$A$32:$B$37,2,0)*I1416</f>
        <v>50.145494237200879</v>
      </c>
    </row>
    <row r="1417" spans="1:12">
      <c r="A1417" s="5" t="s">
        <v>613</v>
      </c>
      <c r="B1417" s="5" t="s">
        <v>188</v>
      </c>
      <c r="C1417" s="11">
        <v>2130</v>
      </c>
      <c r="D1417" s="5" t="str">
        <f t="shared" si="88"/>
        <v>Woodland Pastures</v>
      </c>
      <c r="E1417" s="11" t="s">
        <v>593</v>
      </c>
      <c r="F1417" s="12">
        <f t="shared" si="89"/>
        <v>1.022089423356495</v>
      </c>
      <c r="G1417" s="13">
        <f t="shared" si="90"/>
        <v>0.19559588747449544</v>
      </c>
      <c r="H1417" s="13">
        <f>HLOOKUP(E1417,ROCs!$B$1:$I$17,MATCH(VLOOKUP(C1417,HROC,2,0),ROCs!$A$2:$A$17,0)+1,0)</f>
        <v>0.26229721460804234</v>
      </c>
      <c r="I1417" s="24">
        <v>22.465261999999999</v>
      </c>
      <c r="J1417" s="24">
        <f>VLOOKUP(B1417,Summary!$A$32:$C$37,3,0)*H1417*I1417/12+VLOOKUP(B1417,Summary!$A$32:$D$37,4,0)*I1417</f>
        <v>41.145284684279929</v>
      </c>
      <c r="K1417" s="6">
        <f t="shared" si="91"/>
        <v>114.42937016757783</v>
      </c>
      <c r="L1417" s="27">
        <f>2.721*J1417*G1417+VLOOKUP(B1417,Summary!$A$32:$B$37,2,0)*I1417</f>
        <v>35.945796543901885</v>
      </c>
    </row>
    <row r="1418" spans="1:12">
      <c r="A1418" s="5" t="s">
        <v>613</v>
      </c>
      <c r="B1418" s="5" t="s">
        <v>188</v>
      </c>
      <c r="C1418" s="11">
        <v>2140</v>
      </c>
      <c r="D1418" s="5" t="str">
        <f t="shared" si="88"/>
        <v>Row Crops</v>
      </c>
      <c r="E1418" s="11" t="s">
        <v>593</v>
      </c>
      <c r="F1418" s="12">
        <f t="shared" si="89"/>
        <v>1.7435643104316678</v>
      </c>
      <c r="G1418" s="13">
        <f t="shared" si="90"/>
        <v>0.58026779950766982</v>
      </c>
      <c r="H1418" s="13">
        <f>HLOOKUP(E1418,ROCs!$B$1:$I$17,MATCH(VLOOKUP(C1418,HROC,2,0),ROCs!$A$2:$A$17,0)+1,0)</f>
        <v>0.36669840858032232</v>
      </c>
      <c r="I1418" s="24">
        <v>4.3270419999999996</v>
      </c>
      <c r="J1418" s="24">
        <f>VLOOKUP(B1418,Summary!$A$32:$C$37,3,0)*H1418*I1418/12+VLOOKUP(B1418,Summary!$A$32:$D$37,4,0)*I1418</f>
        <v>9.9428170285176929</v>
      </c>
      <c r="K1418" s="6">
        <f t="shared" si="91"/>
        <v>47.171095232641967</v>
      </c>
      <c r="L1418" s="27">
        <f>2.721*J1418*G1418+VLOOKUP(B1418,Summary!$A$32:$B$37,2,0)*I1418</f>
        <v>18.404513465084477</v>
      </c>
    </row>
    <row r="1419" spans="1:12">
      <c r="A1419" s="5" t="s">
        <v>613</v>
      </c>
      <c r="B1419" s="5" t="s">
        <v>188</v>
      </c>
      <c r="C1419" s="11">
        <v>2210</v>
      </c>
      <c r="D1419" s="5" t="str">
        <f t="shared" si="88"/>
        <v>Citrus Groves</v>
      </c>
      <c r="E1419" s="11" t="s">
        <v>593</v>
      </c>
      <c r="F1419" s="12">
        <f t="shared" si="89"/>
        <v>1.3467531225403229</v>
      </c>
      <c r="G1419" s="13">
        <f t="shared" si="90"/>
        <v>0.27383424246429361</v>
      </c>
      <c r="H1419" s="13">
        <f>HLOOKUP(E1419,ROCs!$B$1:$I$17,MATCH(VLOOKUP(C1419,HROC,2,0),ROCs!$A$2:$A$17,0)+1,0)</f>
        <v>0.31492922148662977</v>
      </c>
      <c r="I1419" s="24">
        <v>54.783166999999999</v>
      </c>
      <c r="J1419" s="24">
        <f>VLOOKUP(B1419,Summary!$A$32:$C$37,3,0)*H1419*I1419/12+VLOOKUP(B1419,Summary!$A$32:$D$37,4,0)*I1419</f>
        <v>113.21470852415158</v>
      </c>
      <c r="K1419" s="6">
        <f t="shared" si="91"/>
        <v>414.87702550713317</v>
      </c>
      <c r="L1419" s="27">
        <f>2.721*J1419*G1419+VLOOKUP(B1419,Summary!$A$32:$B$37,2,0)*I1419</f>
        <v>118.6127071626709</v>
      </c>
    </row>
    <row r="1420" spans="1:12">
      <c r="A1420" s="5" t="s">
        <v>613</v>
      </c>
      <c r="B1420" s="5" t="s">
        <v>188</v>
      </c>
      <c r="C1420" s="11">
        <v>4110</v>
      </c>
      <c r="D1420" s="5" t="str">
        <f t="shared" si="88"/>
        <v>Pine Flatwoods</v>
      </c>
      <c r="E1420" s="11" t="s">
        <v>593</v>
      </c>
      <c r="F1420" s="12">
        <f t="shared" si="89"/>
        <v>0.69141343344704065</v>
      </c>
      <c r="G1420" s="13">
        <f t="shared" si="90"/>
        <v>3.5859246036990831E-2</v>
      </c>
      <c r="H1420" s="13">
        <f>HLOOKUP(E1420,ROCs!$B$1:$I$17,MATCH(VLOOKUP(C1420,HROC,2,0),ROCs!$A$2:$A$17,0)+1,0)</f>
        <v>0.26229721460804234</v>
      </c>
      <c r="I1420" s="24">
        <v>5.7559849999999999</v>
      </c>
      <c r="J1420" s="24">
        <f>VLOOKUP(B1420,Summary!$A$32:$C$37,3,0)*H1420*I1420/12+VLOOKUP(B1420,Summary!$A$32:$D$37,4,0)*I1420</f>
        <v>10.542126838469322</v>
      </c>
      <c r="K1420" s="6">
        <f t="shared" si="91"/>
        <v>19.833282236072357</v>
      </c>
      <c r="L1420" s="27">
        <f>2.721*J1420*G1420+VLOOKUP(B1420,Summary!$A$32:$B$37,2,0)*I1420</f>
        <v>4.6278630325536483</v>
      </c>
    </row>
    <row r="1421" spans="1:12">
      <c r="A1421" s="5" t="s">
        <v>613</v>
      </c>
      <c r="B1421" s="5" t="s">
        <v>188</v>
      </c>
      <c r="C1421" s="11">
        <v>4340</v>
      </c>
      <c r="D1421" s="5" t="str">
        <f t="shared" si="88"/>
        <v>Hardwood - Coniferous Mixed</v>
      </c>
      <c r="E1421" s="11" t="s">
        <v>593</v>
      </c>
      <c r="F1421" s="12">
        <f t="shared" si="89"/>
        <v>0.69141343344704065</v>
      </c>
      <c r="G1421" s="13">
        <f t="shared" si="90"/>
        <v>3.5859246036990831E-2</v>
      </c>
      <c r="H1421" s="13">
        <f>HLOOKUP(E1421,ROCs!$B$1:$I$17,MATCH(VLOOKUP(C1421,HROC,2,0),ROCs!$A$2:$A$17,0)+1,0)</f>
        <v>0.26229721460804234</v>
      </c>
      <c r="I1421" s="24">
        <v>3.4004020000000001</v>
      </c>
      <c r="J1421" s="24">
        <f>VLOOKUP(B1421,Summary!$A$32:$C$37,3,0)*H1421*I1421/12+VLOOKUP(B1421,Summary!$A$32:$D$37,4,0)*I1421</f>
        <v>6.2278600770823349</v>
      </c>
      <c r="K1421" s="6">
        <f t="shared" si="91"/>
        <v>11.716697069590159</v>
      </c>
      <c r="L1421" s="27">
        <f>2.721*J1421*G1421+VLOOKUP(B1421,Summary!$A$32:$B$37,2,0)*I1421</f>
        <v>2.7339533914041629</v>
      </c>
    </row>
    <row r="1422" spans="1:12">
      <c r="A1422" s="5" t="s">
        <v>613</v>
      </c>
      <c r="B1422" s="5" t="s">
        <v>188</v>
      </c>
      <c r="C1422" s="11">
        <v>6172</v>
      </c>
      <c r="D1422" s="5" t="str">
        <f t="shared" si="88"/>
        <v>Mixed Shrubs</v>
      </c>
      <c r="E1422" s="11" t="s">
        <v>593</v>
      </c>
      <c r="F1422" s="12">
        <f t="shared" si="89"/>
        <v>0.60724136328827061</v>
      </c>
      <c r="G1422" s="13">
        <f t="shared" si="90"/>
        <v>3.2599314579082571E-2</v>
      </c>
      <c r="H1422" s="13">
        <f>HLOOKUP(E1422,ROCs!$B$1:$I$17,MATCH(VLOOKUP(C1422,HROC,2,0),ROCs!$A$2:$A$17,0)+1,0)</f>
        <v>2.5884593546846281E-2</v>
      </c>
      <c r="I1422" s="24">
        <v>2.8579850000000002</v>
      </c>
      <c r="J1422" s="24">
        <f>VLOOKUP(B1422,Summary!$A$32:$C$37,3,0)*H1422*I1422/12+VLOOKUP(B1422,Summary!$A$32:$D$37,4,0)*I1422</f>
        <v>2.2164549054098588</v>
      </c>
      <c r="K1422" s="6">
        <f t="shared" si="91"/>
        <v>3.6622567508227446</v>
      </c>
      <c r="L1422" s="27">
        <f>2.721*J1422*G1422+VLOOKUP(B1422,Summary!$A$32:$B$37,2,0)*I1422</f>
        <v>1.9837128583545716</v>
      </c>
    </row>
    <row r="1423" spans="1:12">
      <c r="A1423" s="5" t="s">
        <v>613</v>
      </c>
      <c r="B1423" s="5" t="s">
        <v>188</v>
      </c>
      <c r="C1423" s="11">
        <v>6410</v>
      </c>
      <c r="D1423" s="5" t="str">
        <f t="shared" si="88"/>
        <v>Freshwater Marshes</v>
      </c>
      <c r="E1423" s="11" t="s">
        <v>593</v>
      </c>
      <c r="F1423" s="12">
        <f t="shared" si="89"/>
        <v>0.60724136328827061</v>
      </c>
      <c r="G1423" s="13">
        <f t="shared" si="90"/>
        <v>3.2599314579082571E-2</v>
      </c>
      <c r="H1423" s="13">
        <f>HLOOKUP(E1423,ROCs!$B$1:$I$17,MATCH(VLOOKUP(C1423,HROC,2,0),ROCs!$A$2:$A$17,0)+1,0)</f>
        <v>2.5884593546846281E-2</v>
      </c>
      <c r="I1423" s="24">
        <v>1.964852</v>
      </c>
      <c r="J1423" s="24">
        <f>VLOOKUP(B1423,Summary!$A$32:$C$37,3,0)*H1423*I1423/12+VLOOKUP(B1423,Summary!$A$32:$D$37,4,0)*I1423</f>
        <v>1.5238029079244193</v>
      </c>
      <c r="K1423" s="6">
        <f t="shared" si="91"/>
        <v>2.5177852582737734</v>
      </c>
      <c r="L1423" s="27">
        <f>2.721*J1423*G1423+VLOOKUP(B1423,Summary!$A$32:$B$37,2,0)*I1423</f>
        <v>1.363793783789522</v>
      </c>
    </row>
    <row r="1424" spans="1:12">
      <c r="A1424" s="5" t="s">
        <v>613</v>
      </c>
      <c r="B1424" s="5" t="s">
        <v>188</v>
      </c>
      <c r="C1424" s="11">
        <v>6430</v>
      </c>
      <c r="D1424" s="5" t="str">
        <f t="shared" si="88"/>
        <v>Wet Prairies</v>
      </c>
      <c r="E1424" s="11" t="s">
        <v>593</v>
      </c>
      <c r="F1424" s="12">
        <f t="shared" si="89"/>
        <v>0.60724136328827061</v>
      </c>
      <c r="G1424" s="13">
        <f t="shared" si="90"/>
        <v>3.2599314579082571E-2</v>
      </c>
      <c r="H1424" s="13">
        <f>HLOOKUP(E1424,ROCs!$B$1:$I$17,MATCH(VLOOKUP(C1424,HROC,2,0),ROCs!$A$2:$A$17,0)+1,0)</f>
        <v>2.5884593546846281E-2</v>
      </c>
      <c r="I1424" s="24">
        <v>0.90058099999999996</v>
      </c>
      <c r="J1424" s="24">
        <f>VLOOKUP(B1424,Summary!$A$32:$C$37,3,0)*H1424*I1424/12+VLOOKUP(B1424,Summary!$A$32:$D$37,4,0)*I1424</f>
        <v>0.69842814961202238</v>
      </c>
      <c r="K1424" s="6">
        <f t="shared" si="91"/>
        <v>1.1540154503654489</v>
      </c>
      <c r="L1424" s="27">
        <f>2.721*J1424*G1424+VLOOKUP(B1424,Summary!$A$32:$B$37,2,0)*I1424</f>
        <v>0.62508869349902751</v>
      </c>
    </row>
    <row r="1425" spans="1:12">
      <c r="A1425" s="5" t="s">
        <v>613</v>
      </c>
      <c r="B1425" s="5" t="s">
        <v>188</v>
      </c>
      <c r="C1425" s="11">
        <v>7430</v>
      </c>
      <c r="D1425" s="5" t="str">
        <f t="shared" si="88"/>
        <v>Spoil Areas</v>
      </c>
      <c r="E1425" s="11" t="s">
        <v>593</v>
      </c>
      <c r="F1425" s="12">
        <f t="shared" si="89"/>
        <v>0.70945030562392009</v>
      </c>
      <c r="G1425" s="13">
        <f t="shared" si="90"/>
        <v>9.7797943737247719E-2</v>
      </c>
      <c r="H1425" s="13">
        <f>HLOOKUP(E1425,ROCs!$B$1:$I$17,MATCH(VLOOKUP(C1425,HROC,2,0),ROCs!$A$2:$A$17,0)+1,0)</f>
        <v>0.26229721460804234</v>
      </c>
      <c r="I1425" s="24">
        <v>0.12403</v>
      </c>
      <c r="J1425" s="24">
        <f>VLOOKUP(B1425,Summary!$A$32:$C$37,3,0)*H1425*I1425/12+VLOOKUP(B1425,Summary!$A$32:$D$37,4,0)*I1425</f>
        <v>0.22716181362101365</v>
      </c>
      <c r="K1425" s="6">
        <f t="shared" si="91"/>
        <v>0.43851640924877244</v>
      </c>
      <c r="L1425" s="27">
        <f>2.721*J1425*G1425+VLOOKUP(B1425,Summary!$A$32:$B$37,2,0)*I1425</f>
        <v>0.13800598182548782</v>
      </c>
    </row>
    <row r="1426" spans="1:12">
      <c r="A1426" s="5" t="s">
        <v>613</v>
      </c>
      <c r="B1426" s="5" t="s">
        <v>188</v>
      </c>
      <c r="C1426" s="11">
        <v>8140</v>
      </c>
      <c r="D1426" s="5" t="str">
        <f t="shared" si="88"/>
        <v>Roads and Highways</v>
      </c>
      <c r="E1426" s="11" t="s">
        <v>593</v>
      </c>
      <c r="F1426" s="12">
        <f t="shared" si="89"/>
        <v>0.98601567900273634</v>
      </c>
      <c r="G1426" s="13">
        <f t="shared" si="90"/>
        <v>0.14343698414796333</v>
      </c>
      <c r="H1426" s="13">
        <f>HLOOKUP(E1426,ROCs!$B$1:$I$17,MATCH(VLOOKUP(C1426,HROC,2,0),ROCs!$A$2:$A$17,0)+1,0)</f>
        <v>0.44607782879065094</v>
      </c>
      <c r="I1426" s="24">
        <v>22.004584999999999</v>
      </c>
      <c r="J1426" s="24">
        <f>VLOOKUP(B1426,Summary!$A$32:$C$37,3,0)*H1426*I1426/12+VLOOKUP(B1426,Summary!$A$32:$D$37,4,0)*I1426</f>
        <v>58.364823651910257</v>
      </c>
      <c r="K1426" s="6">
        <f t="shared" si="91"/>
        <v>156.5898255578191</v>
      </c>
      <c r="L1426" s="27">
        <f>2.721*J1426*G1426+VLOOKUP(B1426,Summary!$A$32:$B$37,2,0)*I1426</f>
        <v>36.538863762457872</v>
      </c>
    </row>
    <row r="1427" spans="1:12">
      <c r="A1427" s="5" t="s">
        <v>613</v>
      </c>
      <c r="B1427" s="5" t="s">
        <v>188</v>
      </c>
      <c r="C1427" s="11">
        <v>8320</v>
      </c>
      <c r="D1427" s="5" t="str">
        <f t="shared" si="88"/>
        <v>Electrical Power Transmission Lines</v>
      </c>
      <c r="E1427" s="11" t="s">
        <v>593</v>
      </c>
      <c r="F1427" s="12">
        <f t="shared" si="89"/>
        <v>0.70945030562392009</v>
      </c>
      <c r="G1427" s="13">
        <f t="shared" si="90"/>
        <v>0.1167055461931156</v>
      </c>
      <c r="H1427" s="13">
        <f>HLOOKUP(E1427,ROCs!$B$1:$I$17,MATCH(VLOOKUP(C1427,HROC,2,0),ROCs!$A$2:$A$17,0)+1,0)</f>
        <v>0.26229721460804234</v>
      </c>
      <c r="I1427" s="24">
        <v>3.206102</v>
      </c>
      <c r="J1427" s="24">
        <f>VLOOKUP(B1427,Summary!$A$32:$C$37,3,0)*H1427*I1427/12+VLOOKUP(B1427,Summary!$A$32:$D$37,4,0)*I1427</f>
        <v>5.8719982663384584</v>
      </c>
      <c r="K1427" s="6">
        <f t="shared" si="91"/>
        <v>11.335389314885976</v>
      </c>
      <c r="L1427" s="27">
        <f>2.721*J1427*G1427+VLOOKUP(B1427,Summary!$A$32:$B$37,2,0)*I1427</f>
        <v>3.8694729854997352</v>
      </c>
    </row>
    <row r="1428" spans="1:12">
      <c r="A1428" s="5" t="s">
        <v>613</v>
      </c>
      <c r="B1428" s="5" t="s">
        <v>188</v>
      </c>
      <c r="C1428" s="11">
        <v>1820</v>
      </c>
      <c r="D1428" s="5" t="str">
        <f t="shared" si="88"/>
        <v>Golf Courses</v>
      </c>
      <c r="E1428" s="11" t="s">
        <v>2</v>
      </c>
      <c r="F1428" s="12">
        <f t="shared" si="89"/>
        <v>2.0141173930848577</v>
      </c>
      <c r="G1428" s="13">
        <f t="shared" si="90"/>
        <v>0.28687396829592665</v>
      </c>
      <c r="H1428" s="13">
        <f>HLOOKUP(E1428,ROCs!$B$1:$I$17,MATCH(VLOOKUP(C1428,HROC,2,0),ROCs!$A$2:$A$17,0)+1,0)</f>
        <v>0.28904462793978353</v>
      </c>
      <c r="I1428" s="24">
        <v>3.3461020000000001</v>
      </c>
      <c r="J1428" s="24">
        <f>VLOOKUP(B1428,Summary!$A$32:$C$37,3,0)*H1428*I1428/12+VLOOKUP(B1428,Summary!$A$32:$D$37,4,0)*I1428</f>
        <v>6.5281740072930017</v>
      </c>
      <c r="K1428" s="6">
        <f t="shared" si="91"/>
        <v>35.777092480644576</v>
      </c>
      <c r="L1428" s="27">
        <f>2.721*J1428*G1428+VLOOKUP(B1428,Summary!$A$32:$B$37,2,0)*I1428</f>
        <v>7.1881170035720956</v>
      </c>
    </row>
    <row r="1429" spans="1:12">
      <c r="A1429" s="5" t="s">
        <v>613</v>
      </c>
      <c r="B1429" s="5" t="s">
        <v>188</v>
      </c>
      <c r="C1429" s="11">
        <v>2110</v>
      </c>
      <c r="D1429" s="5" t="str">
        <f t="shared" si="88"/>
        <v>Improved Pastures</v>
      </c>
      <c r="E1429" s="11" t="s">
        <v>2</v>
      </c>
      <c r="F1429" s="12">
        <f t="shared" si="89"/>
        <v>2.0141173930848577</v>
      </c>
      <c r="G1429" s="13">
        <f t="shared" si="90"/>
        <v>0.28687396829592665</v>
      </c>
      <c r="H1429" s="13">
        <f>HLOOKUP(E1429,ROCs!$B$1:$I$17,MATCH(VLOOKUP(C1429,HROC,2,0),ROCs!$A$2:$A$17,0)+1,0)</f>
        <v>0.31492922148662977</v>
      </c>
      <c r="I1429" s="24">
        <v>9.8507289999999994</v>
      </c>
      <c r="J1429" s="24">
        <f>VLOOKUP(B1429,Summary!$A$32:$C$37,3,0)*H1429*I1429/12+VLOOKUP(B1429,Summary!$A$32:$D$37,4,0)*I1429</f>
        <v>20.357483394222299</v>
      </c>
      <c r="K1429" s="6">
        <f t="shared" si="91"/>
        <v>111.56742532515463</v>
      </c>
      <c r="L1429" s="27">
        <f>2.721*J1429*G1429+VLOOKUP(B1429,Summary!$A$32:$B$37,2,0)*I1429</f>
        <v>22.050419839326871</v>
      </c>
    </row>
    <row r="1430" spans="1:12">
      <c r="A1430" s="5" t="s">
        <v>613</v>
      </c>
      <c r="B1430" s="5" t="s">
        <v>188</v>
      </c>
      <c r="C1430" s="11">
        <v>2120</v>
      </c>
      <c r="D1430" s="5" t="str">
        <f t="shared" si="88"/>
        <v>Unimproved Pastures</v>
      </c>
      <c r="E1430" s="11" t="s">
        <v>2</v>
      </c>
      <c r="F1430" s="12">
        <f t="shared" si="89"/>
        <v>1.022089423356495</v>
      </c>
      <c r="G1430" s="13">
        <f t="shared" si="90"/>
        <v>0.19559588747449544</v>
      </c>
      <c r="H1430" s="13">
        <f>HLOOKUP(E1430,ROCs!$B$1:$I$17,MATCH(VLOOKUP(C1430,HROC,2,0),ROCs!$A$2:$A$17,0)+1,0)</f>
        <v>0.26229721460804234</v>
      </c>
      <c r="I1430" s="24">
        <v>1.4288400000000001</v>
      </c>
      <c r="J1430" s="24">
        <f>VLOOKUP(B1430,Summary!$A$32:$C$37,3,0)*H1430*I1430/12+VLOOKUP(B1430,Summary!$A$32:$D$37,4,0)*I1430</f>
        <v>2.6169304666149249</v>
      </c>
      <c r="K1430" s="6">
        <f t="shared" si="91"/>
        <v>7.2779592452668451</v>
      </c>
      <c r="L1430" s="27">
        <f>2.721*J1430*G1430+VLOOKUP(B1430,Summary!$A$32:$B$37,2,0)*I1430</f>
        <v>2.2862316020969966</v>
      </c>
    </row>
    <row r="1431" spans="1:12">
      <c r="A1431" s="5" t="s">
        <v>613</v>
      </c>
      <c r="B1431" s="5" t="s">
        <v>188</v>
      </c>
      <c r="C1431" s="11">
        <v>2130</v>
      </c>
      <c r="D1431" s="5" t="str">
        <f t="shared" si="88"/>
        <v>Woodland Pastures</v>
      </c>
      <c r="E1431" s="11" t="s">
        <v>2</v>
      </c>
      <c r="F1431" s="12">
        <f t="shared" si="89"/>
        <v>1.022089423356495</v>
      </c>
      <c r="G1431" s="13">
        <f t="shared" si="90"/>
        <v>0.19559588747449544</v>
      </c>
      <c r="H1431" s="13">
        <f>HLOOKUP(E1431,ROCs!$B$1:$I$17,MATCH(VLOOKUP(C1431,HROC,2,0),ROCs!$A$2:$A$17,0)+1,0)</f>
        <v>0.26229721460804234</v>
      </c>
      <c r="I1431" s="24">
        <v>4.28714</v>
      </c>
      <c r="J1431" s="24">
        <f>VLOOKUP(B1431,Summary!$A$32:$C$37,3,0)*H1431*I1431/12+VLOOKUP(B1431,Summary!$A$32:$D$37,4,0)*I1431</f>
        <v>7.8519269341868281</v>
      </c>
      <c r="K1431" s="6">
        <f t="shared" si="91"/>
        <v>21.837035776401343</v>
      </c>
      <c r="L1431" s="27">
        <f>2.721*J1431*G1431+VLOOKUP(B1431,Summary!$A$32:$B$37,2,0)*I1431</f>
        <v>6.8596868443031518</v>
      </c>
    </row>
    <row r="1432" spans="1:12">
      <c r="A1432" s="5" t="s">
        <v>613</v>
      </c>
      <c r="B1432" s="5" t="s">
        <v>188</v>
      </c>
      <c r="C1432" s="11">
        <v>3100</v>
      </c>
      <c r="D1432" s="5" t="str">
        <f t="shared" si="88"/>
        <v>Herbaceous (Dry Prairie)</v>
      </c>
      <c r="E1432" s="11" t="s">
        <v>2</v>
      </c>
      <c r="F1432" s="12">
        <f t="shared" si="89"/>
        <v>0.69141343344704065</v>
      </c>
      <c r="G1432" s="13">
        <f t="shared" si="90"/>
        <v>3.5859246036990831E-2</v>
      </c>
      <c r="H1432" s="13">
        <f>HLOOKUP(E1432,ROCs!$B$1:$I$17,MATCH(VLOOKUP(C1432,HROC,2,0),ROCs!$A$2:$A$17,0)+1,0)</f>
        <v>0.26229721460804234</v>
      </c>
      <c r="I1432" s="24">
        <v>0.39936700000000003</v>
      </c>
      <c r="J1432" s="24">
        <f>VLOOKUP(B1432,Summary!$A$32:$C$37,3,0)*H1432*I1432/12+VLOOKUP(B1432,Summary!$A$32:$D$37,4,0)*I1432</f>
        <v>0.73144345739243222</v>
      </c>
      <c r="K1432" s="6">
        <f t="shared" si="91"/>
        <v>1.3760908735470141</v>
      </c>
      <c r="L1432" s="27">
        <f>2.721*J1432*G1432+VLOOKUP(B1432,Summary!$A$32:$B$37,2,0)*I1432</f>
        <v>0.32109461295014718</v>
      </c>
    </row>
    <row r="1433" spans="1:12">
      <c r="A1433" s="5" t="s">
        <v>613</v>
      </c>
      <c r="B1433" s="5" t="s">
        <v>188</v>
      </c>
      <c r="C1433" s="11">
        <v>3200</v>
      </c>
      <c r="D1433" s="5" t="str">
        <f t="shared" si="88"/>
        <v>Shrub and Brushland</v>
      </c>
      <c r="E1433" s="11" t="s">
        <v>2</v>
      </c>
      <c r="F1433" s="12">
        <f t="shared" si="89"/>
        <v>0.69141343344704065</v>
      </c>
      <c r="G1433" s="13">
        <f t="shared" si="90"/>
        <v>3.5859246036990831E-2</v>
      </c>
      <c r="H1433" s="13">
        <f>HLOOKUP(E1433,ROCs!$B$1:$I$17,MATCH(VLOOKUP(C1433,HROC,2,0),ROCs!$A$2:$A$17,0)+1,0)</f>
        <v>0.26229721460804234</v>
      </c>
      <c r="I1433" s="24">
        <v>0.18556700000000001</v>
      </c>
      <c r="J1433" s="24">
        <f>VLOOKUP(B1433,Summary!$A$32:$C$37,3,0)*H1433*I1433/12+VLOOKUP(B1433,Summary!$A$32:$D$37,4,0)*I1433</f>
        <v>0.33986726008393642</v>
      </c>
      <c r="K1433" s="6">
        <f t="shared" si="91"/>
        <v>0.63940449544278499</v>
      </c>
      <c r="L1433" s="27">
        <f>2.721*J1433*G1433+VLOOKUP(B1433,Summary!$A$32:$B$37,2,0)*I1433</f>
        <v>0.14919751517105811</v>
      </c>
    </row>
    <row r="1434" spans="1:12">
      <c r="A1434" s="5" t="s">
        <v>613</v>
      </c>
      <c r="B1434" s="5" t="s">
        <v>188</v>
      </c>
      <c r="C1434" s="11">
        <v>4110</v>
      </c>
      <c r="D1434" s="5" t="str">
        <f t="shared" si="88"/>
        <v>Pine Flatwoods</v>
      </c>
      <c r="E1434" s="11" t="s">
        <v>2</v>
      </c>
      <c r="F1434" s="12">
        <f t="shared" si="89"/>
        <v>0.69141343344704065</v>
      </c>
      <c r="G1434" s="13">
        <f t="shared" si="90"/>
        <v>3.5859246036990831E-2</v>
      </c>
      <c r="H1434" s="13">
        <f>HLOOKUP(E1434,ROCs!$B$1:$I$17,MATCH(VLOOKUP(C1434,HROC,2,0),ROCs!$A$2:$A$17,0)+1,0)</f>
        <v>0.26229721460804234</v>
      </c>
      <c r="I1434" s="24">
        <v>3.8006410000000002</v>
      </c>
      <c r="J1434" s="24">
        <f>VLOOKUP(B1434,Summary!$A$32:$C$37,3,0)*H1434*I1434/12+VLOOKUP(B1434,Summary!$A$32:$D$37,4,0)*I1434</f>
        <v>6.9609006085816567</v>
      </c>
      <c r="K1434" s="6">
        <f t="shared" si="91"/>
        <v>13.095792576073126</v>
      </c>
      <c r="L1434" s="27">
        <f>2.721*J1434*G1434+VLOOKUP(B1434,Summary!$A$32:$B$37,2,0)*I1434</f>
        <v>3.0557491000945505</v>
      </c>
    </row>
    <row r="1435" spans="1:12">
      <c r="A1435" s="5" t="s">
        <v>613</v>
      </c>
      <c r="B1435" s="5" t="s">
        <v>188</v>
      </c>
      <c r="C1435" s="11">
        <v>5300</v>
      </c>
      <c r="D1435" s="5" t="str">
        <f t="shared" si="88"/>
        <v>Reservoirs</v>
      </c>
      <c r="E1435" s="11" t="s">
        <v>2</v>
      </c>
      <c r="F1435" s="12">
        <f t="shared" si="89"/>
        <v>0.50503242095262102</v>
      </c>
      <c r="G1435" s="13">
        <f t="shared" si="90"/>
        <v>6.8458560616073402E-2</v>
      </c>
      <c r="H1435" s="13">
        <f>HLOOKUP(E1435,ROCs!$B$1:$I$17,MATCH(VLOOKUP(C1435,HROC,2,0),ROCs!$A$2:$A$17,0)+1,0)</f>
        <v>5.2632006878587441E-2</v>
      </c>
      <c r="I1435" s="24">
        <v>0.12202200000000001</v>
      </c>
      <c r="J1435" s="24">
        <f>VLOOKUP(B1435,Summary!$A$32:$C$37,3,0)*H1435*I1435/12+VLOOKUP(B1435,Summary!$A$32:$D$37,4,0)*I1435</f>
        <v>0.1092099839252423</v>
      </c>
      <c r="K1435" s="6">
        <f t="shared" si="91"/>
        <v>0.15007561918375045</v>
      </c>
      <c r="L1435" s="27">
        <f>2.721*J1435*G1435+VLOOKUP(B1435,Summary!$A$32:$B$37,2,0)*I1435</f>
        <v>9.664392144327312E-2</v>
      </c>
    </row>
    <row r="1436" spans="1:12">
      <c r="A1436" s="5" t="s">
        <v>613</v>
      </c>
      <c r="B1436" s="5" t="s">
        <v>188</v>
      </c>
      <c r="C1436" s="11">
        <v>6170</v>
      </c>
      <c r="D1436" s="5" t="str">
        <f t="shared" si="88"/>
        <v>Mixed Wetland Hardwoods</v>
      </c>
      <c r="E1436" s="11" t="s">
        <v>2</v>
      </c>
      <c r="F1436" s="12">
        <f t="shared" si="89"/>
        <v>0.60724136328827061</v>
      </c>
      <c r="G1436" s="13">
        <f t="shared" si="90"/>
        <v>3.2599314579082571E-2</v>
      </c>
      <c r="H1436" s="13">
        <f>HLOOKUP(E1436,ROCs!$B$1:$I$17,MATCH(VLOOKUP(C1436,HROC,2,0),ROCs!$A$2:$A$17,0)+1,0)</f>
        <v>2.5884593546846281E-2</v>
      </c>
      <c r="I1436" s="24">
        <v>2.4469999999999999E-2</v>
      </c>
      <c r="J1436" s="24">
        <f>VLOOKUP(B1436,Summary!$A$32:$C$37,3,0)*H1436*I1436/12+VLOOKUP(B1436,Summary!$A$32:$D$37,4,0)*I1436</f>
        <v>1.8977234497514591E-2</v>
      </c>
      <c r="K1436" s="6">
        <f t="shared" si="91"/>
        <v>3.1356155715524241E-2</v>
      </c>
      <c r="L1436" s="27">
        <f>2.721*J1436*G1436+VLOOKUP(B1436,Summary!$A$32:$B$37,2,0)*I1436</f>
        <v>1.698450259323837E-2</v>
      </c>
    </row>
    <row r="1437" spans="1:12">
      <c r="A1437" s="5" t="s">
        <v>613</v>
      </c>
      <c r="B1437" s="5" t="s">
        <v>188</v>
      </c>
      <c r="C1437" s="11">
        <v>6172</v>
      </c>
      <c r="D1437" s="5" t="str">
        <f t="shared" si="88"/>
        <v>Mixed Shrubs</v>
      </c>
      <c r="E1437" s="11" t="s">
        <v>2</v>
      </c>
      <c r="F1437" s="12">
        <f t="shared" si="89"/>
        <v>0.60724136328827061</v>
      </c>
      <c r="G1437" s="13">
        <f t="shared" si="90"/>
        <v>3.2599314579082571E-2</v>
      </c>
      <c r="H1437" s="13">
        <f>HLOOKUP(E1437,ROCs!$B$1:$I$17,MATCH(VLOOKUP(C1437,HROC,2,0),ROCs!$A$2:$A$17,0)+1,0)</f>
        <v>2.5884593546846281E-2</v>
      </c>
      <c r="I1437" s="24">
        <v>4.0249999999999999E-3</v>
      </c>
      <c r="J1437" s="24">
        <f>VLOOKUP(B1437,Summary!$A$32:$C$37,3,0)*H1437*I1437/12+VLOOKUP(B1437,Summary!$A$32:$D$37,4,0)*I1437</f>
        <v>3.1215107826929396E-3</v>
      </c>
      <c r="K1437" s="6">
        <f t="shared" si="91"/>
        <v>5.1576839703712744E-3</v>
      </c>
      <c r="L1437" s="27">
        <f>2.721*J1437*G1437+VLOOKUP(B1437,Summary!$A$32:$B$37,2,0)*I1437</f>
        <v>2.7937320366891883E-3</v>
      </c>
    </row>
    <row r="1438" spans="1:12">
      <c r="A1438" s="5" t="s">
        <v>613</v>
      </c>
      <c r="B1438" s="5" t="s">
        <v>188</v>
      </c>
      <c r="C1438" s="11">
        <v>6410</v>
      </c>
      <c r="D1438" s="5" t="str">
        <f t="shared" si="88"/>
        <v>Freshwater Marshes</v>
      </c>
      <c r="E1438" s="11" t="s">
        <v>2</v>
      </c>
      <c r="F1438" s="12">
        <f t="shared" si="89"/>
        <v>0.60724136328827061</v>
      </c>
      <c r="G1438" s="13">
        <f t="shared" si="90"/>
        <v>3.2599314579082571E-2</v>
      </c>
      <c r="H1438" s="13">
        <f>HLOOKUP(E1438,ROCs!$B$1:$I$17,MATCH(VLOOKUP(C1438,HROC,2,0),ROCs!$A$2:$A$17,0)+1,0)</f>
        <v>2.5884593546846281E-2</v>
      </c>
      <c r="I1438" s="24">
        <v>1.1383000000000001E-2</v>
      </c>
      <c r="J1438" s="24">
        <f>VLOOKUP(B1438,Summary!$A$32:$C$37,3,0)*H1438*I1438/12+VLOOKUP(B1438,Summary!$A$32:$D$37,4,0)*I1438</f>
        <v>8.8278651526444048E-3</v>
      </c>
      <c r="K1438" s="6">
        <f t="shared" si="91"/>
        <v>1.4586314691859928E-2</v>
      </c>
      <c r="L1438" s="27">
        <f>2.721*J1438*G1438+VLOOKUP(B1438,Summary!$A$32:$B$37,2,0)*I1438</f>
        <v>7.9008824282318091E-3</v>
      </c>
    </row>
    <row r="1439" spans="1:12">
      <c r="A1439" s="5" t="s">
        <v>613</v>
      </c>
      <c r="B1439" s="5" t="s">
        <v>188</v>
      </c>
      <c r="C1439" s="11">
        <v>6430</v>
      </c>
      <c r="D1439" s="5" t="str">
        <f t="shared" si="88"/>
        <v>Wet Prairies</v>
      </c>
      <c r="E1439" s="11" t="s">
        <v>2</v>
      </c>
      <c r="F1439" s="12">
        <f t="shared" si="89"/>
        <v>0.60724136328827061</v>
      </c>
      <c r="G1439" s="13">
        <f t="shared" si="90"/>
        <v>3.2599314579082571E-2</v>
      </c>
      <c r="H1439" s="13">
        <f>HLOOKUP(E1439,ROCs!$B$1:$I$17,MATCH(VLOOKUP(C1439,HROC,2,0),ROCs!$A$2:$A$17,0)+1,0)</f>
        <v>2.5884593546846281E-2</v>
      </c>
      <c r="I1439" s="24">
        <v>6.7280000000000006E-2</v>
      </c>
      <c r="J1439" s="24">
        <f>VLOOKUP(B1439,Summary!$A$32:$C$37,3,0)*H1439*I1439/12+VLOOKUP(B1439,Summary!$A$32:$D$37,4,0)*I1439</f>
        <v>5.2177700735299627E-2</v>
      </c>
      <c r="K1439" s="6">
        <f t="shared" si="91"/>
        <v>8.6213410565609772E-2</v>
      </c>
      <c r="L1439" s="27">
        <f>2.721*J1439*G1439+VLOOKUP(B1439,Summary!$A$32:$B$37,2,0)*I1439</f>
        <v>4.6698705944956176E-2</v>
      </c>
    </row>
    <row r="1440" spans="1:12">
      <c r="A1440" s="5" t="s">
        <v>613</v>
      </c>
      <c r="B1440" s="5" t="s">
        <v>188</v>
      </c>
      <c r="C1440" s="11">
        <v>8140</v>
      </c>
      <c r="D1440" s="5" t="str">
        <f t="shared" si="88"/>
        <v>Roads and Highways</v>
      </c>
      <c r="E1440" s="11" t="s">
        <v>2</v>
      </c>
      <c r="F1440" s="12">
        <f t="shared" si="89"/>
        <v>0.98601567900273634</v>
      </c>
      <c r="G1440" s="13">
        <f t="shared" si="90"/>
        <v>0.14343698414796333</v>
      </c>
      <c r="H1440" s="13">
        <f>HLOOKUP(E1440,ROCs!$B$1:$I$17,MATCH(VLOOKUP(C1440,HROC,2,0),ROCs!$A$2:$A$17,0)+1,0)</f>
        <v>0.44607782879065094</v>
      </c>
      <c r="I1440" s="24">
        <v>61.068047</v>
      </c>
      <c r="J1440" s="24">
        <f>VLOOKUP(B1440,Summary!$A$32:$C$37,3,0)*H1440*I1440/12+VLOOKUP(B1440,Summary!$A$32:$D$37,4,0)*I1440</f>
        <v>161.97650598371052</v>
      </c>
      <c r="K1440" s="6">
        <f t="shared" si="91"/>
        <v>434.57465009618204</v>
      </c>
      <c r="L1440" s="27">
        <f>2.721*J1440*G1440+VLOOKUP(B1440,Summary!$A$32:$B$37,2,0)*I1440</f>
        <v>101.40418688070574</v>
      </c>
    </row>
    <row r="1441" spans="1:12">
      <c r="A1441" s="5" t="s">
        <v>613</v>
      </c>
      <c r="B1441" s="5" t="s">
        <v>188</v>
      </c>
      <c r="C1441" s="11">
        <v>8320</v>
      </c>
      <c r="D1441" s="5" t="str">
        <f t="shared" si="88"/>
        <v>Electrical Power Transmission Lines</v>
      </c>
      <c r="E1441" s="11" t="s">
        <v>2</v>
      </c>
      <c r="F1441" s="12">
        <f t="shared" si="89"/>
        <v>0.70945030562392009</v>
      </c>
      <c r="G1441" s="13">
        <f t="shared" si="90"/>
        <v>0.1167055461931156</v>
      </c>
      <c r="H1441" s="13">
        <f>HLOOKUP(E1441,ROCs!$B$1:$I$17,MATCH(VLOOKUP(C1441,HROC,2,0),ROCs!$A$2:$A$17,0)+1,0)</f>
        <v>0.26229721460804234</v>
      </c>
      <c r="I1441" s="24">
        <v>4.8867209999999996</v>
      </c>
      <c r="J1441" s="24">
        <f>VLOOKUP(B1441,Summary!$A$32:$C$37,3,0)*H1441*I1441/12+VLOOKUP(B1441,Summary!$A$32:$D$37,4,0)*I1441</f>
        <v>8.9500637347407341</v>
      </c>
      <c r="K1441" s="6">
        <f t="shared" si="91"/>
        <v>17.277330854797793</v>
      </c>
      <c r="L1441" s="27">
        <f>2.721*J1441*G1441+VLOOKUP(B1441,Summary!$A$32:$B$37,2,0)*I1441</f>
        <v>5.8978269865320101</v>
      </c>
    </row>
    <row r="1442" spans="1:12">
      <c r="A1442" s="5" t="s">
        <v>627</v>
      </c>
      <c r="B1442" s="5" t="s">
        <v>189</v>
      </c>
      <c r="C1442" s="11">
        <v>2210</v>
      </c>
      <c r="D1442" s="5" t="str">
        <f t="shared" si="88"/>
        <v>Citrus Groves</v>
      </c>
      <c r="E1442" s="11" t="s">
        <v>4</v>
      </c>
      <c r="F1442" s="12">
        <f t="shared" si="89"/>
        <v>1.3467531225403229</v>
      </c>
      <c r="G1442" s="13">
        <f t="shared" si="90"/>
        <v>0.27383424246429361</v>
      </c>
      <c r="H1442" s="13">
        <f>HLOOKUP(E1442,ROCs!$B$1:$I$17,MATCH(VLOOKUP(C1442,HROC,2,0),ROCs!$A$2:$A$17,0)+1,0)</f>
        <v>0.31492922148662977</v>
      </c>
      <c r="I1442" s="24">
        <v>372.39548300000001</v>
      </c>
      <c r="J1442" s="24">
        <f>(VLOOKUP(B1442,Summary!$A$32:$C$37,3,0)*H1442*I1442/12+VLOOKUP(B1442,Summary!$A$32:$D$37,4,0)*I1442)*0.765</f>
        <v>463.48425539404519</v>
      </c>
      <c r="K1442" s="6">
        <f t="shared" si="91"/>
        <v>1698.4451203727629</v>
      </c>
      <c r="L1442" s="27">
        <f>2.721*J1442*G1442+VLOOKUP(B1442,Summary!$A$32:$B$37,2,0)*I1442</f>
        <v>345.34349697824905</v>
      </c>
    </row>
    <row r="1443" spans="1:12">
      <c r="A1443" s="5" t="s">
        <v>627</v>
      </c>
      <c r="B1443" s="5" t="s">
        <v>189</v>
      </c>
      <c r="C1443" s="11">
        <v>4340</v>
      </c>
      <c r="D1443" s="5" t="str">
        <f t="shared" si="88"/>
        <v>Hardwood - Coniferous Mixed</v>
      </c>
      <c r="E1443" s="11" t="s">
        <v>4</v>
      </c>
      <c r="F1443" s="12">
        <f t="shared" si="89"/>
        <v>0.69141343344704065</v>
      </c>
      <c r="G1443" s="13">
        <f t="shared" si="90"/>
        <v>3.5859246036990831E-2</v>
      </c>
      <c r="H1443" s="13">
        <f>HLOOKUP(E1443,ROCs!$B$1:$I$17,MATCH(VLOOKUP(C1443,HROC,2,0),ROCs!$A$2:$A$17,0)+1,0)</f>
        <v>0.26229721460804234</v>
      </c>
      <c r="I1443" s="24">
        <v>34.683492000000001</v>
      </c>
      <c r="J1443" s="24">
        <f>(VLOOKUP(B1443,Summary!$A$32:$C$37,3,0)*H1443*I1443/12+VLOOKUP(B1443,Summary!$A$32:$D$37,4,0)*I1443)*0.765</f>
        <v>37.429953899944572</v>
      </c>
      <c r="K1443" s="6">
        <f t="shared" si="91"/>
        <v>70.418317968992071</v>
      </c>
      <c r="L1443" s="27">
        <f>2.721*J1443*G1443+VLOOKUP(B1443,Summary!$A$32:$B$37,2,0)*I1443</f>
        <v>3.6521532087856881</v>
      </c>
    </row>
    <row r="1444" spans="1:12">
      <c r="A1444" s="5" t="s">
        <v>627</v>
      </c>
      <c r="B1444" s="5" t="s">
        <v>189</v>
      </c>
      <c r="C1444" s="11">
        <v>5120</v>
      </c>
      <c r="D1444" s="5" t="e">
        <f t="shared" si="88"/>
        <v>#N/A</v>
      </c>
      <c r="E1444" s="11" t="s">
        <v>4</v>
      </c>
      <c r="F1444" s="12">
        <f t="shared" si="89"/>
        <v>0.50503242095262102</v>
      </c>
      <c r="G1444" s="13">
        <f t="shared" si="90"/>
        <v>6.8458560616073402E-2</v>
      </c>
      <c r="H1444" s="13">
        <f>HLOOKUP(E1444,ROCs!$B$1:$I$17,MATCH(VLOOKUP(C1444,HROC,2,0),ROCs!$A$2:$A$17,0)+1,0)</f>
        <v>5.2632006878587441E-2</v>
      </c>
      <c r="I1444" s="24">
        <v>0.42513099999999998</v>
      </c>
      <c r="J1444" s="24">
        <f>(VLOOKUP(B1444,Summary!$A$32:$C$37,3,0)*H1444*I1444/12+VLOOKUP(B1444,Summary!$A$32:$D$37,4,0)*I1444)*0.765</f>
        <v>0.17865487898939114</v>
      </c>
      <c r="K1444" s="6">
        <f t="shared" si="91"/>
        <v>0.24550632296479755</v>
      </c>
      <c r="L1444" s="27">
        <f>2.721*J1444*G1444+VLOOKUP(B1444,Summary!$A$32:$B$37,2,0)*I1444</f>
        <v>3.3279070402277428E-2</v>
      </c>
    </row>
    <row r="1445" spans="1:12">
      <c r="A1445" s="5" t="s">
        <v>627</v>
      </c>
      <c r="B1445" s="5" t="s">
        <v>189</v>
      </c>
      <c r="C1445" s="11">
        <v>6172</v>
      </c>
      <c r="D1445" s="5" t="str">
        <f t="shared" si="88"/>
        <v>Mixed Shrubs</v>
      </c>
      <c r="E1445" s="11" t="s">
        <v>4</v>
      </c>
      <c r="F1445" s="12">
        <f t="shared" si="89"/>
        <v>0.60724136328827061</v>
      </c>
      <c r="G1445" s="13">
        <f t="shared" si="90"/>
        <v>3.2599314579082571E-2</v>
      </c>
      <c r="H1445" s="13">
        <f>HLOOKUP(E1445,ROCs!$B$1:$I$17,MATCH(VLOOKUP(C1445,HROC,2,0),ROCs!$A$2:$A$17,0)+1,0)</f>
        <v>2.5884593546846281E-2</v>
      </c>
      <c r="I1445" s="24">
        <v>9.3535999999999994E-2</v>
      </c>
      <c r="J1445" s="24">
        <f>(VLOOKUP(B1445,Summary!$A$32:$C$37,3,0)*H1445*I1445/12+VLOOKUP(B1445,Summary!$A$32:$D$37,4,0)*I1445)*0.765</f>
        <v>3.1444101249103296E-2</v>
      </c>
      <c r="K1445" s="6">
        <f t="shared" si="91"/>
        <v>5.1955206393783204E-2</v>
      </c>
      <c r="L1445" s="27">
        <f>2.721*J1445*G1445+VLOOKUP(B1445,Summary!$A$32:$B$37,2,0)*I1445</f>
        <v>2.7891777794591091E-3</v>
      </c>
    </row>
    <row r="1446" spans="1:12">
      <c r="A1446" s="5" t="s">
        <v>627</v>
      </c>
      <c r="B1446" s="5" t="s">
        <v>189</v>
      </c>
      <c r="C1446" s="11">
        <v>1320</v>
      </c>
      <c r="D1446" s="5" t="str">
        <f t="shared" si="88"/>
        <v>Mobile Home Units &lt;Six or more dwelling units per acre&gt;</v>
      </c>
      <c r="E1446" s="11" t="s">
        <v>591</v>
      </c>
      <c r="F1446" s="12">
        <f t="shared" si="89"/>
        <v>1.3948514483453343</v>
      </c>
      <c r="G1446" s="13">
        <f t="shared" si="90"/>
        <v>0.33903287162245876</v>
      </c>
      <c r="H1446" s="13">
        <f>HLOOKUP(E1446,ROCs!$B$1:$I$17,MATCH(VLOOKUP(C1446,HROC,2,0),ROCs!$A$2:$A$17,0)+1,0)</f>
        <v>0.39344582191206351</v>
      </c>
      <c r="I1446" s="24">
        <v>6.7780839999999998</v>
      </c>
      <c r="J1446" s="24">
        <f>(VLOOKUP(B1446,Summary!$A$32:$C$37,3,0)*H1446*I1446/12+VLOOKUP(B1446,Summary!$A$32:$D$37,4,0)*I1446)*0.765</f>
        <v>10.108631872874101</v>
      </c>
      <c r="K1446" s="6">
        <f t="shared" si="91"/>
        <v>38.366208319386303</v>
      </c>
      <c r="L1446" s="27">
        <f>2.721*J1446*G1446+VLOOKUP(B1446,Summary!$A$32:$B$37,2,0)*I1446</f>
        <v>9.3252982568267448</v>
      </c>
    </row>
    <row r="1447" spans="1:12">
      <c r="A1447" s="5" t="s">
        <v>627</v>
      </c>
      <c r="B1447" s="5" t="s">
        <v>189</v>
      </c>
      <c r="C1447" s="11">
        <v>2110</v>
      </c>
      <c r="D1447" s="5" t="str">
        <f t="shared" si="88"/>
        <v>Improved Pastures</v>
      </c>
      <c r="E1447" s="11" t="s">
        <v>591</v>
      </c>
      <c r="F1447" s="12">
        <f t="shared" si="89"/>
        <v>2.0141173930848577</v>
      </c>
      <c r="G1447" s="13">
        <f t="shared" si="90"/>
        <v>0.28687396829592665</v>
      </c>
      <c r="H1447" s="13">
        <f>HLOOKUP(E1447,ROCs!$B$1:$I$17,MATCH(VLOOKUP(C1447,HROC,2,0),ROCs!$A$2:$A$17,0)+1,0)</f>
        <v>0.31492922148662977</v>
      </c>
      <c r="I1447" s="24">
        <v>6.8770189999999998</v>
      </c>
      <c r="J1447" s="24">
        <f>(VLOOKUP(B1447,Summary!$A$32:$C$37,3,0)*H1447*I1447/12+VLOOKUP(B1447,Summary!$A$32:$D$37,4,0)*I1447)*0.765</f>
        <v>8.5591533089183631</v>
      </c>
      <c r="K1447" s="6">
        <f t="shared" si="91"/>
        <v>46.907698714386193</v>
      </c>
      <c r="L1447" s="27">
        <f>2.721*J1447*G1447+VLOOKUP(B1447,Summary!$A$32:$B$37,2,0)*I1447</f>
        <v>6.6811387062277152</v>
      </c>
    </row>
    <row r="1448" spans="1:12">
      <c r="A1448" s="5" t="s">
        <v>627</v>
      </c>
      <c r="B1448" s="5" t="s">
        <v>189</v>
      </c>
      <c r="C1448" s="11">
        <v>2120</v>
      </c>
      <c r="D1448" s="5" t="str">
        <f t="shared" si="88"/>
        <v>Unimproved Pastures</v>
      </c>
      <c r="E1448" s="11" t="s">
        <v>591</v>
      </c>
      <c r="F1448" s="12">
        <f t="shared" si="89"/>
        <v>1.022089423356495</v>
      </c>
      <c r="G1448" s="13">
        <f t="shared" si="90"/>
        <v>0.19559588747449544</v>
      </c>
      <c r="H1448" s="13">
        <f>HLOOKUP(E1448,ROCs!$B$1:$I$17,MATCH(VLOOKUP(C1448,HROC,2,0),ROCs!$A$2:$A$17,0)+1,0)</f>
        <v>0.26229721460804234</v>
      </c>
      <c r="I1448" s="24">
        <v>41.921182999999999</v>
      </c>
      <c r="J1448" s="24">
        <f>(VLOOKUP(B1448,Summary!$A$32:$C$37,3,0)*H1448*I1448/12+VLOOKUP(B1448,Summary!$A$32:$D$37,4,0)*I1448)*0.765</f>
        <v>45.240771809284361</v>
      </c>
      <c r="K1448" s="6">
        <f t="shared" si="91"/>
        <v>125.81935120282226</v>
      </c>
      <c r="L1448" s="27">
        <f>2.721*J1448*G1448+VLOOKUP(B1448,Summary!$A$32:$B$37,2,0)*I1448</f>
        <v>24.077881149737326</v>
      </c>
    </row>
    <row r="1449" spans="1:12">
      <c r="A1449" s="5" t="s">
        <v>627</v>
      </c>
      <c r="B1449" s="5" t="s">
        <v>189</v>
      </c>
      <c r="C1449" s="11">
        <v>2130</v>
      </c>
      <c r="D1449" s="5" t="str">
        <f t="shared" si="88"/>
        <v>Woodland Pastures</v>
      </c>
      <c r="E1449" s="11" t="s">
        <v>591</v>
      </c>
      <c r="F1449" s="12">
        <f t="shared" si="89"/>
        <v>1.022089423356495</v>
      </c>
      <c r="G1449" s="13">
        <f t="shared" si="90"/>
        <v>0.19559588747449544</v>
      </c>
      <c r="H1449" s="13">
        <f>HLOOKUP(E1449,ROCs!$B$1:$I$17,MATCH(VLOOKUP(C1449,HROC,2,0),ROCs!$A$2:$A$17,0)+1,0)</f>
        <v>0.26229721460804234</v>
      </c>
      <c r="I1449" s="24">
        <v>59.356147</v>
      </c>
      <c r="J1449" s="24">
        <f>(VLOOKUP(B1449,Summary!$A$32:$C$37,3,0)*H1449*I1449/12+VLOOKUP(B1449,Summary!$A$32:$D$37,4,0)*I1449)*0.765</f>
        <v>64.056348359857566</v>
      </c>
      <c r="K1449" s="6">
        <f t="shared" si="91"/>
        <v>178.14745126442031</v>
      </c>
      <c r="L1449" s="27">
        <f>2.721*J1449*G1449+VLOOKUP(B1449,Summary!$A$32:$B$37,2,0)*I1449</f>
        <v>34.091839750141069</v>
      </c>
    </row>
    <row r="1450" spans="1:12">
      <c r="A1450" s="5" t="s">
        <v>627</v>
      </c>
      <c r="B1450" s="5" t="s">
        <v>189</v>
      </c>
      <c r="C1450" s="11">
        <v>2140</v>
      </c>
      <c r="D1450" s="5" t="str">
        <f t="shared" si="88"/>
        <v>Row Crops</v>
      </c>
      <c r="E1450" s="11" t="s">
        <v>591</v>
      </c>
      <c r="F1450" s="12">
        <f t="shared" si="89"/>
        <v>1.7435643104316678</v>
      </c>
      <c r="G1450" s="13">
        <f t="shared" si="90"/>
        <v>0.58026779950766982</v>
      </c>
      <c r="H1450" s="13">
        <f>HLOOKUP(E1450,ROCs!$B$1:$I$17,MATCH(VLOOKUP(C1450,HROC,2,0),ROCs!$A$2:$A$17,0)+1,0)</f>
        <v>0.36669840858032232</v>
      </c>
      <c r="I1450" s="24">
        <v>0.71197200000000005</v>
      </c>
      <c r="J1450" s="24">
        <f>(VLOOKUP(B1450,Summary!$A$32:$C$37,3,0)*H1450*I1450/12+VLOOKUP(B1450,Summary!$A$32:$D$37,4,0)*I1450)*0.765</f>
        <v>1.0019627039312662</v>
      </c>
      <c r="K1450" s="6">
        <f t="shared" si="91"/>
        <v>4.7535500242171738</v>
      </c>
      <c r="L1450" s="27">
        <f>2.721*J1450*G1450+VLOOKUP(B1450,Summary!$A$32:$B$37,2,0)*I1450</f>
        <v>1.582007612738545</v>
      </c>
    </row>
    <row r="1451" spans="1:12">
      <c r="A1451" s="5" t="s">
        <v>627</v>
      </c>
      <c r="B1451" s="5" t="s">
        <v>189</v>
      </c>
      <c r="C1451" s="11">
        <v>2210</v>
      </c>
      <c r="D1451" s="5" t="str">
        <f t="shared" si="88"/>
        <v>Citrus Groves</v>
      </c>
      <c r="E1451" s="11" t="s">
        <v>591</v>
      </c>
      <c r="F1451" s="12">
        <f t="shared" si="89"/>
        <v>1.3467531225403229</v>
      </c>
      <c r="G1451" s="13">
        <f t="shared" si="90"/>
        <v>0.27383424246429361</v>
      </c>
      <c r="H1451" s="13">
        <f>HLOOKUP(E1451,ROCs!$B$1:$I$17,MATCH(VLOOKUP(C1451,HROC,2,0),ROCs!$A$2:$A$17,0)+1,0)</f>
        <v>0.31492922148662977</v>
      </c>
      <c r="I1451" s="24">
        <v>921.11848199999997</v>
      </c>
      <c r="J1451" s="24">
        <f>(VLOOKUP(B1451,Summary!$A$32:$C$37,3,0)*H1451*I1451/12+VLOOKUP(B1451,Summary!$A$32:$D$37,4,0)*I1451)*0.765</f>
        <v>1146.4261336367049</v>
      </c>
      <c r="K1451" s="6">
        <f t="shared" si="91"/>
        <v>4201.0960456200455</v>
      </c>
      <c r="L1451" s="27">
        <f>2.721*J1451*G1451+VLOOKUP(B1451,Summary!$A$32:$B$37,2,0)*I1451</f>
        <v>854.20552135208482</v>
      </c>
    </row>
    <row r="1452" spans="1:12">
      <c r="A1452" s="5" t="s">
        <v>627</v>
      </c>
      <c r="B1452" s="5" t="s">
        <v>189</v>
      </c>
      <c r="C1452" s="11">
        <v>3100</v>
      </c>
      <c r="D1452" s="5" t="str">
        <f t="shared" si="88"/>
        <v>Herbaceous (Dry Prairie)</v>
      </c>
      <c r="E1452" s="11" t="s">
        <v>591</v>
      </c>
      <c r="F1452" s="12">
        <f t="shared" si="89"/>
        <v>0.69141343344704065</v>
      </c>
      <c r="G1452" s="13">
        <f t="shared" si="90"/>
        <v>3.5859246036990831E-2</v>
      </c>
      <c r="H1452" s="13">
        <f>HLOOKUP(E1452,ROCs!$B$1:$I$17,MATCH(VLOOKUP(C1452,HROC,2,0),ROCs!$A$2:$A$17,0)+1,0)</f>
        <v>0.26229721460804234</v>
      </c>
      <c r="I1452" s="24">
        <v>5.430631</v>
      </c>
      <c r="J1452" s="24">
        <f>(VLOOKUP(B1452,Summary!$A$32:$C$37,3,0)*H1452*I1452/12+VLOOKUP(B1452,Summary!$A$32:$D$37,4,0)*I1452)*0.765</f>
        <v>5.8606632797415505</v>
      </c>
      <c r="K1452" s="6">
        <f t="shared" si="91"/>
        <v>11.025876533143354</v>
      </c>
      <c r="L1452" s="27">
        <f>2.721*J1452*G1452+VLOOKUP(B1452,Summary!$A$32:$B$37,2,0)*I1452</f>
        <v>0.57184254781441912</v>
      </c>
    </row>
    <row r="1453" spans="1:12">
      <c r="A1453" s="5" t="s">
        <v>627</v>
      </c>
      <c r="B1453" s="5" t="s">
        <v>189</v>
      </c>
      <c r="C1453" s="11">
        <v>4110</v>
      </c>
      <c r="D1453" s="5" t="str">
        <f t="shared" si="88"/>
        <v>Pine Flatwoods</v>
      </c>
      <c r="E1453" s="11" t="s">
        <v>591</v>
      </c>
      <c r="F1453" s="12">
        <f t="shared" si="89"/>
        <v>0.69141343344704065</v>
      </c>
      <c r="G1453" s="13">
        <f t="shared" si="90"/>
        <v>3.5859246036990831E-2</v>
      </c>
      <c r="H1453" s="13">
        <f>HLOOKUP(E1453,ROCs!$B$1:$I$17,MATCH(VLOOKUP(C1453,HROC,2,0),ROCs!$A$2:$A$17,0)+1,0)</f>
        <v>0.26229721460804234</v>
      </c>
      <c r="I1453" s="24">
        <v>3.703052</v>
      </c>
      <c r="J1453" s="24">
        <f>(VLOOKUP(B1453,Summary!$A$32:$C$37,3,0)*H1453*I1453/12+VLOOKUP(B1453,Summary!$A$32:$D$37,4,0)*I1453)*0.765</f>
        <v>3.9962834667598499</v>
      </c>
      <c r="K1453" s="6">
        <f t="shared" si="91"/>
        <v>7.5183517620345723</v>
      </c>
      <c r="L1453" s="27">
        <f>2.721*J1453*G1453+VLOOKUP(B1453,Summary!$A$32:$B$37,2,0)*I1453</f>
        <v>0.38992940053730046</v>
      </c>
    </row>
    <row r="1454" spans="1:12">
      <c r="A1454" s="5" t="s">
        <v>627</v>
      </c>
      <c r="B1454" s="5" t="s">
        <v>189</v>
      </c>
      <c r="C1454" s="11">
        <v>4340</v>
      </c>
      <c r="D1454" s="5" t="str">
        <f t="shared" si="88"/>
        <v>Hardwood - Coniferous Mixed</v>
      </c>
      <c r="E1454" s="11" t="s">
        <v>591</v>
      </c>
      <c r="F1454" s="12">
        <f t="shared" si="89"/>
        <v>0.69141343344704065</v>
      </c>
      <c r="G1454" s="13">
        <f t="shared" si="90"/>
        <v>3.5859246036990831E-2</v>
      </c>
      <c r="H1454" s="13">
        <f>HLOOKUP(E1454,ROCs!$B$1:$I$17,MATCH(VLOOKUP(C1454,HROC,2,0),ROCs!$A$2:$A$17,0)+1,0)</f>
        <v>0.26229721460804234</v>
      </c>
      <c r="I1454" s="24">
        <v>37.042090000000002</v>
      </c>
      <c r="J1454" s="24">
        <f>(VLOOKUP(B1454,Summary!$A$32:$C$37,3,0)*H1454*I1454/12+VLOOKUP(B1454,Summary!$A$32:$D$37,4,0)*I1454)*0.765</f>
        <v>39.975320854589775</v>
      </c>
      <c r="K1454" s="6">
        <f t="shared" si="91"/>
        <v>75.207008332840914</v>
      </c>
      <c r="L1454" s="27">
        <f>2.721*J1454*G1454+VLOOKUP(B1454,Summary!$A$32:$B$37,2,0)*I1454</f>
        <v>3.9005123202020204</v>
      </c>
    </row>
    <row r="1455" spans="1:12">
      <c r="A1455" s="5" t="s">
        <v>627</v>
      </c>
      <c r="B1455" s="5" t="s">
        <v>189</v>
      </c>
      <c r="C1455" s="11">
        <v>5120</v>
      </c>
      <c r="D1455" s="5" t="e">
        <f t="shared" si="88"/>
        <v>#N/A</v>
      </c>
      <c r="E1455" s="11" t="s">
        <v>591</v>
      </c>
      <c r="F1455" s="12">
        <f t="shared" si="89"/>
        <v>0.50503242095262102</v>
      </c>
      <c r="G1455" s="13">
        <f t="shared" si="90"/>
        <v>6.8458560616073402E-2</v>
      </c>
      <c r="H1455" s="13">
        <f>HLOOKUP(E1455,ROCs!$B$1:$I$17,MATCH(VLOOKUP(C1455,HROC,2,0),ROCs!$A$2:$A$17,0)+1,0)</f>
        <v>5.2632006878587441E-2</v>
      </c>
      <c r="I1455" s="24">
        <v>23.362698999999999</v>
      </c>
      <c r="J1455" s="24">
        <f>(VLOOKUP(B1455,Summary!$A$32:$C$37,3,0)*H1455*I1455/12+VLOOKUP(B1455,Summary!$A$32:$D$37,4,0)*I1455)*0.765</f>
        <v>9.8178212426536042</v>
      </c>
      <c r="K1455" s="6">
        <f t="shared" si="91"/>
        <v>13.49158336141884</v>
      </c>
      <c r="L1455" s="27">
        <f>2.721*J1455*G1455+VLOOKUP(B1455,Summary!$A$32:$B$37,2,0)*I1455</f>
        <v>1.8288219509003498</v>
      </c>
    </row>
    <row r="1456" spans="1:12">
      <c r="A1456" s="5" t="s">
        <v>627</v>
      </c>
      <c r="B1456" s="5" t="s">
        <v>189</v>
      </c>
      <c r="C1456" s="11">
        <v>6172</v>
      </c>
      <c r="D1456" s="5" t="str">
        <f t="shared" si="88"/>
        <v>Mixed Shrubs</v>
      </c>
      <c r="E1456" s="11" t="s">
        <v>591</v>
      </c>
      <c r="F1456" s="12">
        <f t="shared" si="89"/>
        <v>0.60724136328827061</v>
      </c>
      <c r="G1456" s="13">
        <f t="shared" si="90"/>
        <v>3.2599314579082571E-2</v>
      </c>
      <c r="H1456" s="13">
        <f>HLOOKUP(E1456,ROCs!$B$1:$I$17,MATCH(VLOOKUP(C1456,HROC,2,0),ROCs!$A$2:$A$17,0)+1,0)</f>
        <v>2.5884593546846281E-2</v>
      </c>
      <c r="I1456" s="24">
        <v>35.612689000000003</v>
      </c>
      <c r="J1456" s="24">
        <f>(VLOOKUP(B1456,Summary!$A$32:$C$37,3,0)*H1456*I1456/12+VLOOKUP(B1456,Summary!$A$32:$D$37,4,0)*I1456)*0.765</f>
        <v>11.971957307013636</v>
      </c>
      <c r="K1456" s="6">
        <f t="shared" si="91"/>
        <v>19.78130994732096</v>
      </c>
      <c r="L1456" s="27">
        <f>2.721*J1456*G1456+VLOOKUP(B1456,Summary!$A$32:$B$37,2,0)*I1456</f>
        <v>1.0619453560723986</v>
      </c>
    </row>
    <row r="1457" spans="1:12">
      <c r="A1457" s="5" t="s">
        <v>627</v>
      </c>
      <c r="B1457" s="5" t="s">
        <v>189</v>
      </c>
      <c r="C1457" s="11">
        <v>6250</v>
      </c>
      <c r="D1457" s="5" t="str">
        <f t="shared" si="88"/>
        <v>Hydric Pine Flatwoods</v>
      </c>
      <c r="E1457" s="11" t="s">
        <v>591</v>
      </c>
      <c r="F1457" s="12">
        <f t="shared" si="89"/>
        <v>0.60724136328827061</v>
      </c>
      <c r="G1457" s="13">
        <f t="shared" si="90"/>
        <v>3.2599314579082571E-2</v>
      </c>
      <c r="H1457" s="13">
        <f>HLOOKUP(E1457,ROCs!$B$1:$I$17,MATCH(VLOOKUP(C1457,HROC,2,0),ROCs!$A$2:$A$17,0)+1,0)</f>
        <v>2.5884593546846281E-2</v>
      </c>
      <c r="I1457" s="24">
        <v>1.985976</v>
      </c>
      <c r="J1457" s="24">
        <f>(VLOOKUP(B1457,Summary!$A$32:$C$37,3,0)*H1457*I1457/12+VLOOKUP(B1457,Summary!$A$32:$D$37,4,0)*I1457)*0.765</f>
        <v>0.66762776281099445</v>
      </c>
      <c r="K1457" s="6">
        <f t="shared" si="91"/>
        <v>1.1031238557678329</v>
      </c>
      <c r="L1457" s="27">
        <f>2.721*J1457*G1457+VLOOKUP(B1457,Summary!$A$32:$B$37,2,0)*I1457</f>
        <v>5.9220408503026484E-2</v>
      </c>
    </row>
    <row r="1458" spans="1:12">
      <c r="A1458" s="5" t="s">
        <v>627</v>
      </c>
      <c r="B1458" s="5" t="s">
        <v>189</v>
      </c>
      <c r="C1458" s="11">
        <v>6410</v>
      </c>
      <c r="D1458" s="5" t="str">
        <f t="shared" si="88"/>
        <v>Freshwater Marshes</v>
      </c>
      <c r="E1458" s="11" t="s">
        <v>591</v>
      </c>
      <c r="F1458" s="12">
        <f t="shared" si="89"/>
        <v>0.60724136328827061</v>
      </c>
      <c r="G1458" s="13">
        <f t="shared" si="90"/>
        <v>3.2599314579082571E-2</v>
      </c>
      <c r="H1458" s="13">
        <f>HLOOKUP(E1458,ROCs!$B$1:$I$17,MATCH(VLOOKUP(C1458,HROC,2,0),ROCs!$A$2:$A$17,0)+1,0)</f>
        <v>2.5884593546846281E-2</v>
      </c>
      <c r="I1458" s="24">
        <v>5.3483869999999998</v>
      </c>
      <c r="J1458" s="24">
        <f>(VLOOKUP(B1458,Summary!$A$32:$C$37,3,0)*H1458*I1458/12+VLOOKUP(B1458,Summary!$A$32:$D$37,4,0)*I1458)*0.765</f>
        <v>1.797973211890479</v>
      </c>
      <c r="K1458" s="6">
        <f t="shared" si="91"/>
        <v>2.9707978795204735</v>
      </c>
      <c r="L1458" s="27">
        <f>2.721*J1458*G1458+VLOOKUP(B1458,Summary!$A$32:$B$37,2,0)*I1458</f>
        <v>0.15948514129691208</v>
      </c>
    </row>
    <row r="1459" spans="1:12">
      <c r="A1459" s="5" t="s">
        <v>627</v>
      </c>
      <c r="B1459" s="5" t="s">
        <v>189</v>
      </c>
      <c r="C1459" s="11">
        <v>6430</v>
      </c>
      <c r="D1459" s="5" t="str">
        <f t="shared" si="88"/>
        <v>Wet Prairies</v>
      </c>
      <c r="E1459" s="11" t="s">
        <v>591</v>
      </c>
      <c r="F1459" s="12">
        <f t="shared" si="89"/>
        <v>0.60724136328827061</v>
      </c>
      <c r="G1459" s="13">
        <f t="shared" si="90"/>
        <v>3.2599314579082571E-2</v>
      </c>
      <c r="H1459" s="13">
        <f>HLOOKUP(E1459,ROCs!$B$1:$I$17,MATCH(VLOOKUP(C1459,HROC,2,0),ROCs!$A$2:$A$17,0)+1,0)</f>
        <v>2.5884593546846281E-2</v>
      </c>
      <c r="I1459" s="24">
        <v>0.570855</v>
      </c>
      <c r="J1459" s="24">
        <f>(VLOOKUP(B1459,Summary!$A$32:$C$37,3,0)*H1459*I1459/12+VLOOKUP(B1459,Summary!$A$32:$D$37,4,0)*I1459)*0.765</f>
        <v>0.19190496085525213</v>
      </c>
      <c r="K1459" s="6">
        <f t="shared" si="91"/>
        <v>0.31708528637020089</v>
      </c>
      <c r="L1459" s="27">
        <f>2.721*J1459*G1459+VLOOKUP(B1459,Summary!$A$32:$B$37,2,0)*I1459</f>
        <v>1.7022494882110949E-2</v>
      </c>
    </row>
    <row r="1460" spans="1:12">
      <c r="A1460" s="5" t="s">
        <v>627</v>
      </c>
      <c r="B1460" s="5" t="s">
        <v>189</v>
      </c>
      <c r="C1460" s="11">
        <v>8200</v>
      </c>
      <c r="D1460" s="5" t="str">
        <f t="shared" si="88"/>
        <v>Communications</v>
      </c>
      <c r="E1460" s="11" t="s">
        <v>591</v>
      </c>
      <c r="F1460" s="12">
        <f t="shared" si="89"/>
        <v>0.72147488707517293</v>
      </c>
      <c r="G1460" s="13">
        <f t="shared" si="90"/>
        <v>0.16951643581122938</v>
      </c>
      <c r="H1460" s="13">
        <f>HLOOKUP(E1460,ROCs!$B$1:$I$17,MATCH(VLOOKUP(C1460,HROC,2,0),ROCs!$A$2:$A$17,0)+1,0)</f>
        <v>0.43140989244743805</v>
      </c>
      <c r="I1460" s="24">
        <v>5.5784859999999998</v>
      </c>
      <c r="J1460" s="24">
        <f>(VLOOKUP(B1460,Summary!$A$32:$C$37,3,0)*H1460*I1460/12+VLOOKUP(B1460,Summary!$A$32:$D$37,4,0)*I1460)*0.765</f>
        <v>8.9851917393830174</v>
      </c>
      <c r="K1460" s="6">
        <f t="shared" si="91"/>
        <v>17.639127922010299</v>
      </c>
      <c r="L1460" s="27">
        <f>2.721*J1460*G1460+VLOOKUP(B1460,Summary!$A$32:$B$37,2,0)*I1460</f>
        <v>4.1444576238534721</v>
      </c>
    </row>
    <row r="1461" spans="1:12">
      <c r="A1461" s="5" t="s">
        <v>627</v>
      </c>
      <c r="B1461" s="5" t="s">
        <v>189</v>
      </c>
      <c r="C1461" s="11">
        <v>2130</v>
      </c>
      <c r="D1461" s="5" t="str">
        <f t="shared" si="88"/>
        <v>Woodland Pastures</v>
      </c>
      <c r="E1461" s="11" t="s">
        <v>592</v>
      </c>
      <c r="F1461" s="12">
        <f t="shared" si="89"/>
        <v>1.022089423356495</v>
      </c>
      <c r="G1461" s="13">
        <f t="shared" si="90"/>
        <v>0.19559588747449544</v>
      </c>
      <c r="H1461" s="13">
        <f>HLOOKUP(E1461,ROCs!$B$1:$I$17,MATCH(VLOOKUP(C1461,HROC,2,0),ROCs!$A$2:$A$17,0)+1,0)</f>
        <v>0.26229721460804234</v>
      </c>
      <c r="I1461" s="24">
        <v>0.68864099999999995</v>
      </c>
      <c r="J1461" s="24">
        <f>(VLOOKUP(B1461,Summary!$A$32:$C$37,3,0)*H1461*I1461/12+VLOOKUP(B1461,Summary!$A$32:$D$37,4,0)*I1461)*0.765</f>
        <v>0.74317202211391298</v>
      </c>
      <c r="K1461" s="6">
        <f t="shared" si="91"/>
        <v>2.0668396650844212</v>
      </c>
      <c r="L1461" s="27">
        <f>2.721*J1461*G1461+VLOOKUP(B1461,Summary!$A$32:$B$37,2,0)*I1461</f>
        <v>0.395528345486726</v>
      </c>
    </row>
    <row r="1462" spans="1:12">
      <c r="A1462" s="5" t="s">
        <v>627</v>
      </c>
      <c r="B1462" s="5" t="s">
        <v>189</v>
      </c>
      <c r="C1462" s="11">
        <v>2210</v>
      </c>
      <c r="D1462" s="5" t="str">
        <f t="shared" si="88"/>
        <v>Citrus Groves</v>
      </c>
      <c r="E1462" s="11" t="s">
        <v>592</v>
      </c>
      <c r="F1462" s="12">
        <f t="shared" si="89"/>
        <v>1.3467531225403229</v>
      </c>
      <c r="G1462" s="13">
        <f t="shared" si="90"/>
        <v>0.27383424246429361</v>
      </c>
      <c r="H1462" s="13">
        <f>HLOOKUP(E1462,ROCs!$B$1:$I$17,MATCH(VLOOKUP(C1462,HROC,2,0),ROCs!$A$2:$A$17,0)+1,0)</f>
        <v>0.31492922148662977</v>
      </c>
      <c r="I1462" s="24">
        <v>29.840236000000001</v>
      </c>
      <c r="J1462" s="24">
        <f>(VLOOKUP(B1462,Summary!$A$32:$C$37,3,0)*H1462*I1462/12+VLOOKUP(B1462,Summary!$A$32:$D$37,4,0)*I1462)*0.765</f>
        <v>37.139224815040478</v>
      </c>
      <c r="K1462" s="6">
        <f t="shared" si="91"/>
        <v>136.09725557538962</v>
      </c>
      <c r="L1462" s="27">
        <f>2.721*J1462*G1462+VLOOKUP(B1462,Summary!$A$32:$B$37,2,0)*I1462</f>
        <v>27.672546852283492</v>
      </c>
    </row>
    <row r="1463" spans="1:12">
      <c r="A1463" s="5" t="s">
        <v>627</v>
      </c>
      <c r="B1463" s="5" t="s">
        <v>189</v>
      </c>
      <c r="C1463" s="11">
        <v>6410</v>
      </c>
      <c r="D1463" s="5" t="str">
        <f t="shared" si="88"/>
        <v>Freshwater Marshes</v>
      </c>
      <c r="E1463" s="11" t="s">
        <v>592</v>
      </c>
      <c r="F1463" s="12">
        <f t="shared" si="89"/>
        <v>0.60724136328827061</v>
      </c>
      <c r="G1463" s="13">
        <f t="shared" si="90"/>
        <v>3.2599314579082571E-2</v>
      </c>
      <c r="H1463" s="13">
        <f>HLOOKUP(E1463,ROCs!$B$1:$I$17,MATCH(VLOOKUP(C1463,HROC,2,0),ROCs!$A$2:$A$17,0)+1,0)</f>
        <v>2.5884593546846281E-2</v>
      </c>
      <c r="I1463" s="24">
        <v>1.297499</v>
      </c>
      <c r="J1463" s="24">
        <f>(VLOOKUP(B1463,Summary!$A$32:$C$37,3,0)*H1463*I1463/12+VLOOKUP(B1463,Summary!$A$32:$D$37,4,0)*I1463)*0.765</f>
        <v>0.43618168327286044</v>
      </c>
      <c r="K1463" s="6">
        <f t="shared" si="91"/>
        <v>0.72070463073818958</v>
      </c>
      <c r="L1463" s="27">
        <f>2.721*J1463*G1463+VLOOKUP(B1463,Summary!$A$32:$B$37,2,0)*I1463</f>
        <v>3.8690508249983047E-2</v>
      </c>
    </row>
    <row r="1464" spans="1:12">
      <c r="A1464" s="5" t="s">
        <v>627</v>
      </c>
      <c r="B1464" s="5" t="s">
        <v>189</v>
      </c>
      <c r="C1464" s="11">
        <v>2110</v>
      </c>
      <c r="D1464" s="5" t="str">
        <f t="shared" si="88"/>
        <v>Improved Pastures</v>
      </c>
      <c r="E1464" s="11" t="s">
        <v>593</v>
      </c>
      <c r="F1464" s="12">
        <f t="shared" si="89"/>
        <v>2.0141173930848577</v>
      </c>
      <c r="G1464" s="13">
        <f t="shared" si="90"/>
        <v>0.28687396829592665</v>
      </c>
      <c r="H1464" s="13">
        <f>HLOOKUP(E1464,ROCs!$B$1:$I$17,MATCH(VLOOKUP(C1464,HROC,2,0),ROCs!$A$2:$A$17,0)+1,0)</f>
        <v>0.31492922148662977</v>
      </c>
      <c r="I1464" s="24">
        <v>1.8453729999999999</v>
      </c>
      <c r="J1464" s="24">
        <f>(VLOOKUP(B1464,Summary!$A$32:$C$37,3,0)*H1464*I1464/12+VLOOKUP(B1464,Summary!$A$32:$D$37,4,0)*I1464)*0.765</f>
        <v>2.2967553847297215</v>
      </c>
      <c r="K1464" s="6">
        <f t="shared" si="91"/>
        <v>12.587169048051631</v>
      </c>
      <c r="L1464" s="27">
        <f>2.721*J1464*G1464+VLOOKUP(B1464,Summary!$A$32:$B$37,2,0)*I1464</f>
        <v>1.7928106608004943</v>
      </c>
    </row>
    <row r="1465" spans="1:12">
      <c r="A1465" s="5" t="s">
        <v>627</v>
      </c>
      <c r="B1465" s="5" t="s">
        <v>189</v>
      </c>
      <c r="C1465" s="11">
        <v>2130</v>
      </c>
      <c r="D1465" s="5" t="str">
        <f t="shared" si="88"/>
        <v>Woodland Pastures</v>
      </c>
      <c r="E1465" s="11" t="s">
        <v>593</v>
      </c>
      <c r="F1465" s="12">
        <f t="shared" si="89"/>
        <v>1.022089423356495</v>
      </c>
      <c r="G1465" s="13">
        <f t="shared" si="90"/>
        <v>0.19559588747449544</v>
      </c>
      <c r="H1465" s="13">
        <f>HLOOKUP(E1465,ROCs!$B$1:$I$17,MATCH(VLOOKUP(C1465,HROC,2,0),ROCs!$A$2:$A$17,0)+1,0)</f>
        <v>0.26229721460804234</v>
      </c>
      <c r="I1465" s="24">
        <v>9.7276830000000007</v>
      </c>
      <c r="J1465" s="24">
        <f>(VLOOKUP(B1465,Summary!$A$32:$C$37,3,0)*H1465*I1465/12+VLOOKUP(B1465,Summary!$A$32:$D$37,4,0)*I1465)*0.765</f>
        <v>10.49798348572498</v>
      </c>
      <c r="K1465" s="6">
        <f t="shared" si="91"/>
        <v>29.195997731426704</v>
      </c>
      <c r="L1465" s="27">
        <f>2.721*J1465*G1465+VLOOKUP(B1465,Summary!$A$32:$B$37,2,0)*I1465</f>
        <v>5.5871990811022734</v>
      </c>
    </row>
    <row r="1466" spans="1:12">
      <c r="A1466" s="5" t="s">
        <v>627</v>
      </c>
      <c r="B1466" s="5" t="s">
        <v>189</v>
      </c>
      <c r="C1466" s="11">
        <v>2140</v>
      </c>
      <c r="D1466" s="5" t="str">
        <f t="shared" si="88"/>
        <v>Row Crops</v>
      </c>
      <c r="E1466" s="11" t="s">
        <v>593</v>
      </c>
      <c r="F1466" s="12">
        <f t="shared" si="89"/>
        <v>1.7435643104316678</v>
      </c>
      <c r="G1466" s="13">
        <f t="shared" si="90"/>
        <v>0.58026779950766982</v>
      </c>
      <c r="H1466" s="13">
        <f>HLOOKUP(E1466,ROCs!$B$1:$I$17,MATCH(VLOOKUP(C1466,HROC,2,0),ROCs!$A$2:$A$17,0)+1,0)</f>
        <v>0.36669840858032232</v>
      </c>
      <c r="I1466" s="24">
        <v>0.31853999999999999</v>
      </c>
      <c r="J1466" s="24">
        <f>(VLOOKUP(B1466,Summary!$A$32:$C$37,3,0)*H1466*I1466/12+VLOOKUP(B1466,Summary!$A$32:$D$37,4,0)*I1466)*0.765</f>
        <v>0.44828335905100963</v>
      </c>
      <c r="K1466" s="6">
        <f t="shared" si="91"/>
        <v>2.1267631658466035</v>
      </c>
      <c r="L1466" s="27">
        <f>2.721*J1466*G1466+VLOOKUP(B1466,Summary!$A$32:$B$37,2,0)*I1466</f>
        <v>0.70779848780813837</v>
      </c>
    </row>
    <row r="1467" spans="1:12">
      <c r="A1467" s="5" t="s">
        <v>627</v>
      </c>
      <c r="B1467" s="5" t="s">
        <v>189</v>
      </c>
      <c r="C1467" s="11">
        <v>2210</v>
      </c>
      <c r="D1467" s="5" t="str">
        <f t="shared" si="88"/>
        <v>Citrus Groves</v>
      </c>
      <c r="E1467" s="11" t="s">
        <v>593</v>
      </c>
      <c r="F1467" s="12">
        <f t="shared" si="89"/>
        <v>1.3467531225403229</v>
      </c>
      <c r="G1467" s="13">
        <f t="shared" si="90"/>
        <v>0.27383424246429361</v>
      </c>
      <c r="H1467" s="13">
        <f>HLOOKUP(E1467,ROCs!$B$1:$I$17,MATCH(VLOOKUP(C1467,HROC,2,0),ROCs!$A$2:$A$17,0)+1,0)</f>
        <v>0.31492922148662977</v>
      </c>
      <c r="I1467" s="24">
        <v>1453.386718</v>
      </c>
      <c r="J1467" s="24">
        <f>(VLOOKUP(B1467,Summary!$A$32:$C$37,3,0)*H1467*I1467/12+VLOOKUP(B1467,Summary!$A$32:$D$37,4,0)*I1467)*0.765</f>
        <v>1808.8883768545206</v>
      </c>
      <c r="K1467" s="6">
        <f t="shared" si="91"/>
        <v>6628.6990360774198</v>
      </c>
      <c r="L1467" s="27">
        <f>2.721*J1467*G1467+VLOOKUP(B1467,Summary!$A$32:$B$37,2,0)*I1467</f>
        <v>1347.8081087676899</v>
      </c>
    </row>
    <row r="1468" spans="1:12">
      <c r="A1468" s="5" t="s">
        <v>627</v>
      </c>
      <c r="B1468" s="5" t="s">
        <v>189</v>
      </c>
      <c r="C1468" s="11">
        <v>3100</v>
      </c>
      <c r="D1468" s="5" t="str">
        <f t="shared" si="88"/>
        <v>Herbaceous (Dry Prairie)</v>
      </c>
      <c r="E1468" s="11" t="s">
        <v>593</v>
      </c>
      <c r="F1468" s="12">
        <f t="shared" si="89"/>
        <v>0.69141343344704065</v>
      </c>
      <c r="G1468" s="13">
        <f t="shared" si="90"/>
        <v>3.5859246036990831E-2</v>
      </c>
      <c r="H1468" s="13">
        <f>HLOOKUP(E1468,ROCs!$B$1:$I$17,MATCH(VLOOKUP(C1468,HROC,2,0),ROCs!$A$2:$A$17,0)+1,0)</f>
        <v>0.26229721460804234</v>
      </c>
      <c r="I1468" s="24">
        <v>8.8703690000000002</v>
      </c>
      <c r="J1468" s="24">
        <f>(VLOOKUP(B1468,Summary!$A$32:$C$37,3,0)*H1468*I1468/12+VLOOKUP(B1468,Summary!$A$32:$D$37,4,0)*I1468)*0.765</f>
        <v>9.5727818509594513</v>
      </c>
      <c r="K1468" s="6">
        <f t="shared" si="91"/>
        <v>18.009618660782198</v>
      </c>
      <c r="L1468" s="27">
        <f>2.721*J1468*G1468+VLOOKUP(B1468,Summary!$A$32:$B$37,2,0)*I1468</f>
        <v>0.93404512459307976</v>
      </c>
    </row>
    <row r="1469" spans="1:12">
      <c r="A1469" s="5" t="s">
        <v>627</v>
      </c>
      <c r="B1469" s="5" t="s">
        <v>189</v>
      </c>
      <c r="C1469" s="11">
        <v>3200</v>
      </c>
      <c r="D1469" s="5" t="str">
        <f t="shared" si="88"/>
        <v>Shrub and Brushland</v>
      </c>
      <c r="E1469" s="11" t="s">
        <v>593</v>
      </c>
      <c r="F1469" s="12">
        <f t="shared" si="89"/>
        <v>0.69141343344704065</v>
      </c>
      <c r="G1469" s="13">
        <f t="shared" si="90"/>
        <v>3.5859246036990831E-2</v>
      </c>
      <c r="H1469" s="13">
        <f>HLOOKUP(E1469,ROCs!$B$1:$I$17,MATCH(VLOOKUP(C1469,HROC,2,0),ROCs!$A$2:$A$17,0)+1,0)</f>
        <v>0.26229721460804234</v>
      </c>
      <c r="I1469" s="24">
        <v>1.7368000000000001E-2</v>
      </c>
      <c r="J1469" s="24">
        <f>(VLOOKUP(B1469,Summary!$A$32:$C$37,3,0)*H1469*I1469/12+VLOOKUP(B1469,Summary!$A$32:$D$37,4,0)*I1469)*0.765</f>
        <v>1.8743309910496823E-2</v>
      </c>
      <c r="K1469" s="6">
        <f t="shared" si="91"/>
        <v>3.5262462801769041E-2</v>
      </c>
      <c r="L1469" s="27">
        <f>2.721*J1469*G1469+VLOOKUP(B1469,Summary!$A$32:$B$37,2,0)*I1469</f>
        <v>1.8288411365899901E-3</v>
      </c>
    </row>
    <row r="1470" spans="1:12">
      <c r="A1470" s="5" t="s">
        <v>627</v>
      </c>
      <c r="B1470" s="5" t="s">
        <v>189</v>
      </c>
      <c r="C1470" s="11">
        <v>4340</v>
      </c>
      <c r="D1470" s="5" t="str">
        <f t="shared" si="88"/>
        <v>Hardwood - Coniferous Mixed</v>
      </c>
      <c r="E1470" s="11" t="s">
        <v>593</v>
      </c>
      <c r="F1470" s="12">
        <f t="shared" si="89"/>
        <v>0.69141343344704065</v>
      </c>
      <c r="G1470" s="13">
        <f t="shared" si="90"/>
        <v>3.5859246036990831E-2</v>
      </c>
      <c r="H1470" s="13">
        <f>HLOOKUP(E1470,ROCs!$B$1:$I$17,MATCH(VLOOKUP(C1470,HROC,2,0),ROCs!$A$2:$A$17,0)+1,0)</f>
        <v>0.26229721460804234</v>
      </c>
      <c r="I1470" s="24">
        <v>11.337087</v>
      </c>
      <c r="J1470" s="24">
        <f>(VLOOKUP(B1470,Summary!$A$32:$C$37,3,0)*H1470*I1470/12+VLOOKUP(B1470,Summary!$A$32:$D$37,4,0)*I1470)*0.765</f>
        <v>12.234830442380508</v>
      </c>
      <c r="K1470" s="6">
        <f t="shared" si="91"/>
        <v>23.017826382883424</v>
      </c>
      <c r="L1470" s="27">
        <f>2.721*J1470*G1470+VLOOKUP(B1470,Summary!$A$32:$B$37,2,0)*I1470</f>
        <v>1.1937892143424456</v>
      </c>
    </row>
    <row r="1471" spans="1:12">
      <c r="A1471" s="5" t="s">
        <v>627</v>
      </c>
      <c r="B1471" s="5" t="s">
        <v>189</v>
      </c>
      <c r="C1471" s="11">
        <v>5120</v>
      </c>
      <c r="D1471" s="5" t="e">
        <f t="shared" si="88"/>
        <v>#N/A</v>
      </c>
      <c r="E1471" s="11" t="s">
        <v>593</v>
      </c>
      <c r="F1471" s="12">
        <f t="shared" si="89"/>
        <v>0.50503242095262102</v>
      </c>
      <c r="G1471" s="13">
        <f t="shared" si="90"/>
        <v>6.8458560616073402E-2</v>
      </c>
      <c r="H1471" s="13">
        <f>HLOOKUP(E1471,ROCs!$B$1:$I$17,MATCH(VLOOKUP(C1471,HROC,2,0),ROCs!$A$2:$A$17,0)+1,0)</f>
        <v>5.2632006878587441E-2</v>
      </c>
      <c r="I1471" s="24">
        <v>3.6624560000000002</v>
      </c>
      <c r="J1471" s="24">
        <f>(VLOOKUP(B1471,Summary!$A$32:$C$37,3,0)*H1471*I1471/12+VLOOKUP(B1471,Summary!$A$32:$D$37,4,0)*I1471)*0.765</f>
        <v>1.5390917940210656</v>
      </c>
      <c r="K1471" s="6">
        <f t="shared" si="91"/>
        <v>2.1150095043183414</v>
      </c>
      <c r="L1471" s="27">
        <f>2.721*J1471*G1471+VLOOKUP(B1471,Summary!$A$32:$B$37,2,0)*I1471</f>
        <v>0.2866954681480377</v>
      </c>
    </row>
    <row r="1472" spans="1:12">
      <c r="A1472" s="5" t="s">
        <v>627</v>
      </c>
      <c r="B1472" s="5" t="s">
        <v>189</v>
      </c>
      <c r="C1472" s="11">
        <v>6172</v>
      </c>
      <c r="D1472" s="5" t="str">
        <f t="shared" si="88"/>
        <v>Mixed Shrubs</v>
      </c>
      <c r="E1472" s="11" t="s">
        <v>593</v>
      </c>
      <c r="F1472" s="12">
        <f t="shared" si="89"/>
        <v>0.60724136328827061</v>
      </c>
      <c r="G1472" s="13">
        <f t="shared" si="90"/>
        <v>3.2599314579082571E-2</v>
      </c>
      <c r="H1472" s="13">
        <f>HLOOKUP(E1472,ROCs!$B$1:$I$17,MATCH(VLOOKUP(C1472,HROC,2,0),ROCs!$A$2:$A$17,0)+1,0)</f>
        <v>2.5884593546846281E-2</v>
      </c>
      <c r="I1472" s="24">
        <v>52.857135</v>
      </c>
      <c r="J1472" s="24">
        <f>(VLOOKUP(B1472,Summary!$A$32:$C$37,3,0)*H1472*I1472/12+VLOOKUP(B1472,Summary!$A$32:$D$37,4,0)*I1472)*0.765</f>
        <v>17.76904191624104</v>
      </c>
      <c r="K1472" s="6">
        <f t="shared" si="91"/>
        <v>29.359854583358949</v>
      </c>
      <c r="L1472" s="27">
        <f>2.721*J1472*G1472+VLOOKUP(B1472,Summary!$A$32:$B$37,2,0)*I1472</f>
        <v>1.5761626157615292</v>
      </c>
    </row>
    <row r="1473" spans="1:12">
      <c r="A1473" s="5" t="s">
        <v>627</v>
      </c>
      <c r="B1473" s="5" t="s">
        <v>189</v>
      </c>
      <c r="C1473" s="11">
        <v>6250</v>
      </c>
      <c r="D1473" s="5" t="str">
        <f t="shared" si="88"/>
        <v>Hydric Pine Flatwoods</v>
      </c>
      <c r="E1473" s="11" t="s">
        <v>593</v>
      </c>
      <c r="F1473" s="12">
        <f t="shared" si="89"/>
        <v>0.60724136328827061</v>
      </c>
      <c r="G1473" s="13">
        <f t="shared" si="90"/>
        <v>3.2599314579082571E-2</v>
      </c>
      <c r="H1473" s="13">
        <f>HLOOKUP(E1473,ROCs!$B$1:$I$17,MATCH(VLOOKUP(C1473,HROC,2,0),ROCs!$A$2:$A$17,0)+1,0)</f>
        <v>2.5884593546846281E-2</v>
      </c>
      <c r="I1473" s="24">
        <v>1.6977770000000001</v>
      </c>
      <c r="J1473" s="24">
        <f>(VLOOKUP(B1473,Summary!$A$32:$C$37,3,0)*H1473*I1473/12+VLOOKUP(B1473,Summary!$A$32:$D$37,4,0)*I1473)*0.765</f>
        <v>0.57074358414299142</v>
      </c>
      <c r="K1473" s="6">
        <f t="shared" si="91"/>
        <v>0.943041764086748</v>
      </c>
      <c r="L1473" s="27">
        <f>2.721*J1473*G1473+VLOOKUP(B1473,Summary!$A$32:$B$37,2,0)*I1473</f>
        <v>5.0626516879883121E-2</v>
      </c>
    </row>
    <row r="1474" spans="1:12">
      <c r="A1474" s="5" t="s">
        <v>627</v>
      </c>
      <c r="B1474" s="5" t="s">
        <v>189</v>
      </c>
      <c r="C1474" s="11">
        <v>6410</v>
      </c>
      <c r="D1474" s="5" t="str">
        <f t="shared" ref="D1474:D1537" si="92">VLOOKUP(C1474,FLUCCS,2,0)</f>
        <v>Freshwater Marshes</v>
      </c>
      <c r="E1474" s="11" t="s">
        <v>593</v>
      </c>
      <c r="F1474" s="12">
        <f t="shared" ref="F1474:F1537" si="93">VLOOKUP(VLOOKUP(C1474,HEMC,2,0),EMCN,2,0)</f>
        <v>0.60724136328827061</v>
      </c>
      <c r="G1474" s="13">
        <f t="shared" ref="G1474:G1537" si="94">VLOOKUP(VLOOKUP(C1474,HEMC,2,0),EMCP,3,0)</f>
        <v>3.2599314579082571E-2</v>
      </c>
      <c r="H1474" s="13">
        <f>HLOOKUP(E1474,ROCs!$B$1:$I$17,MATCH(VLOOKUP(C1474,HROC,2,0),ROCs!$A$2:$A$17,0)+1,0)</f>
        <v>2.5884593546846281E-2</v>
      </c>
      <c r="I1474" s="24">
        <v>34.397328999999999</v>
      </c>
      <c r="J1474" s="24">
        <f>(VLOOKUP(B1474,Summary!$A$32:$C$37,3,0)*H1474*I1474/12+VLOOKUP(B1474,Summary!$A$32:$D$37,4,0)*I1474)*0.765</f>
        <v>11.563388382812148</v>
      </c>
      <c r="K1474" s="6">
        <f t="shared" ref="K1474:K1537" si="95">2.721*J1474*F1474</f>
        <v>19.106229981930642</v>
      </c>
      <c r="L1474" s="27">
        <f>2.721*J1474*G1474+VLOOKUP(B1474,Summary!$A$32:$B$37,2,0)*I1474</f>
        <v>1.0257041750721052</v>
      </c>
    </row>
    <row r="1475" spans="1:12">
      <c r="A1475" s="5" t="s">
        <v>605</v>
      </c>
      <c r="B1475" s="5" t="s">
        <v>189</v>
      </c>
      <c r="C1475" s="11">
        <v>4110</v>
      </c>
      <c r="D1475" s="5" t="str">
        <f t="shared" si="92"/>
        <v>Pine Flatwoods</v>
      </c>
      <c r="E1475" s="11" t="s">
        <v>591</v>
      </c>
      <c r="F1475" s="12">
        <f t="shared" si="93"/>
        <v>0.69141343344704065</v>
      </c>
      <c r="G1475" s="13">
        <f t="shared" si="94"/>
        <v>3.5859246036990831E-2</v>
      </c>
      <c r="H1475" s="13">
        <f>HLOOKUP(E1475,ROCs!$B$1:$I$17,MATCH(VLOOKUP(C1475,HROC,2,0),ROCs!$A$2:$A$17,0)+1,0)</f>
        <v>0.26229721460804234</v>
      </c>
      <c r="I1475" s="24">
        <v>56.817352</v>
      </c>
      <c r="J1475" s="24">
        <f>(VLOOKUP(B1475,Summary!$A$32:$C$37,3,0)*H1475*I1475/12+VLOOKUP(B1475,Summary!$A$32:$D$37,4,0)*I1475)*0.765</f>
        <v>61.31651524814523</v>
      </c>
      <c r="K1475" s="6">
        <f t="shared" si="95"/>
        <v>115.35696461279467</v>
      </c>
      <c r="L1475" s="27">
        <f>2.721*J1475*G1475+VLOOKUP(B1475,Summary!$A$32:$B$37,2,0)*I1475</f>
        <v>5.9828368614528751</v>
      </c>
    </row>
    <row r="1476" spans="1:12">
      <c r="A1476" s="5" t="s">
        <v>605</v>
      </c>
      <c r="B1476" s="5" t="s">
        <v>189</v>
      </c>
      <c r="C1476" s="11">
        <v>5250</v>
      </c>
      <c r="D1476" s="5" t="str">
        <f t="shared" si="92"/>
        <v>Marshy Lakes</v>
      </c>
      <c r="E1476" s="11" t="s">
        <v>591</v>
      </c>
      <c r="F1476" s="12">
        <f t="shared" si="93"/>
        <v>0.50503242095262102</v>
      </c>
      <c r="G1476" s="13">
        <f t="shared" si="94"/>
        <v>6.8458560616073402E-2</v>
      </c>
      <c r="H1476" s="13">
        <f>HLOOKUP(E1476,ROCs!$B$1:$I$17,MATCH(VLOOKUP(C1476,HROC,2,0),ROCs!$A$2:$A$17,0)+1,0)</f>
        <v>5.2632006878587441E-2</v>
      </c>
      <c r="I1476" s="24">
        <v>0.461733</v>
      </c>
      <c r="J1476" s="24">
        <f>(VLOOKUP(B1476,Summary!$A$32:$C$37,3,0)*H1476*I1476/12+VLOOKUP(B1476,Summary!$A$32:$D$37,4,0)*I1476)*0.765</f>
        <v>0.19403631643048505</v>
      </c>
      <c r="K1476" s="6">
        <f t="shared" si="95"/>
        <v>0.26664338997039705</v>
      </c>
      <c r="L1476" s="27">
        <f>2.721*J1476*G1476+VLOOKUP(B1476,Summary!$A$32:$B$37,2,0)*I1476</f>
        <v>3.6144259096736693E-2</v>
      </c>
    </row>
    <row r="1477" spans="1:12">
      <c r="A1477" s="5" t="s">
        <v>605</v>
      </c>
      <c r="B1477" s="5" t="s">
        <v>189</v>
      </c>
      <c r="C1477" s="11">
        <v>6172</v>
      </c>
      <c r="D1477" s="5" t="str">
        <f t="shared" si="92"/>
        <v>Mixed Shrubs</v>
      </c>
      <c r="E1477" s="11" t="s">
        <v>591</v>
      </c>
      <c r="F1477" s="12">
        <f t="shared" si="93"/>
        <v>0.60724136328827061</v>
      </c>
      <c r="G1477" s="13">
        <f t="shared" si="94"/>
        <v>3.2599314579082571E-2</v>
      </c>
      <c r="H1477" s="13">
        <f>HLOOKUP(E1477,ROCs!$B$1:$I$17,MATCH(VLOOKUP(C1477,HROC,2,0),ROCs!$A$2:$A$17,0)+1,0)</f>
        <v>2.5884593546846281E-2</v>
      </c>
      <c r="I1477" s="24">
        <v>3.6230530000000001</v>
      </c>
      <c r="J1477" s="24">
        <f>(VLOOKUP(B1477,Summary!$A$32:$C$37,3,0)*H1477*I1477/12+VLOOKUP(B1477,Summary!$A$32:$D$37,4,0)*I1477)*0.765</f>
        <v>1.2179657603796128</v>
      </c>
      <c r="K1477" s="6">
        <f t="shared" si="95"/>
        <v>2.0124493926468467</v>
      </c>
      <c r="L1477" s="27">
        <f>2.721*J1477*G1477+VLOOKUP(B1477,Summary!$A$32:$B$37,2,0)*I1477</f>
        <v>0.10803689404510206</v>
      </c>
    </row>
    <row r="1478" spans="1:12">
      <c r="A1478" s="5" t="s">
        <v>605</v>
      </c>
      <c r="B1478" s="5" t="s">
        <v>189</v>
      </c>
      <c r="C1478" s="11">
        <v>6250</v>
      </c>
      <c r="D1478" s="5" t="str">
        <f t="shared" si="92"/>
        <v>Hydric Pine Flatwoods</v>
      </c>
      <c r="E1478" s="11" t="s">
        <v>591</v>
      </c>
      <c r="F1478" s="12">
        <f t="shared" si="93"/>
        <v>0.60724136328827061</v>
      </c>
      <c r="G1478" s="13">
        <f t="shared" si="94"/>
        <v>3.2599314579082571E-2</v>
      </c>
      <c r="H1478" s="13">
        <f>HLOOKUP(E1478,ROCs!$B$1:$I$17,MATCH(VLOOKUP(C1478,HROC,2,0),ROCs!$A$2:$A$17,0)+1,0)</f>
        <v>2.5884593546846281E-2</v>
      </c>
      <c r="I1478" s="24">
        <v>15.740311</v>
      </c>
      <c r="J1478" s="24">
        <f>(VLOOKUP(B1478,Summary!$A$32:$C$37,3,0)*H1478*I1478/12+VLOOKUP(B1478,Summary!$A$32:$D$37,4,0)*I1478)*0.765</f>
        <v>5.2914378717966812</v>
      </c>
      <c r="K1478" s="6">
        <f t="shared" si="95"/>
        <v>8.743062635855031</v>
      </c>
      <c r="L1478" s="27">
        <f>2.721*J1478*G1478+VLOOKUP(B1478,Summary!$A$32:$B$37,2,0)*I1478</f>
        <v>0.46936501115052809</v>
      </c>
    </row>
    <row r="1479" spans="1:12">
      <c r="A1479" s="5" t="s">
        <v>605</v>
      </c>
      <c r="B1479" s="5" t="s">
        <v>189</v>
      </c>
      <c r="C1479" s="11">
        <v>6410</v>
      </c>
      <c r="D1479" s="5" t="str">
        <f t="shared" si="92"/>
        <v>Freshwater Marshes</v>
      </c>
      <c r="E1479" s="11" t="s">
        <v>591</v>
      </c>
      <c r="F1479" s="12">
        <f t="shared" si="93"/>
        <v>0.60724136328827061</v>
      </c>
      <c r="G1479" s="13">
        <f t="shared" si="94"/>
        <v>3.2599314579082571E-2</v>
      </c>
      <c r="H1479" s="13">
        <f>HLOOKUP(E1479,ROCs!$B$1:$I$17,MATCH(VLOOKUP(C1479,HROC,2,0),ROCs!$A$2:$A$17,0)+1,0)</f>
        <v>2.5884593546846281E-2</v>
      </c>
      <c r="I1479" s="24">
        <v>0.71088300000000004</v>
      </c>
      <c r="J1479" s="24">
        <f>(VLOOKUP(B1479,Summary!$A$32:$C$37,3,0)*H1479*I1479/12+VLOOKUP(B1479,Summary!$A$32:$D$37,4,0)*I1479)*0.765</f>
        <v>0.23897832950164966</v>
      </c>
      <c r="K1479" s="6">
        <f t="shared" si="95"/>
        <v>0.39486478988658691</v>
      </c>
      <c r="L1479" s="27">
        <f>2.721*J1479*G1479+VLOOKUP(B1479,Summary!$A$32:$B$37,2,0)*I1479</f>
        <v>2.1198031425282569E-2</v>
      </c>
    </row>
    <row r="1480" spans="1:12">
      <c r="A1480" s="5" t="s">
        <v>605</v>
      </c>
      <c r="B1480" s="5" t="s">
        <v>189</v>
      </c>
      <c r="C1480" s="11">
        <v>2110</v>
      </c>
      <c r="D1480" s="5" t="str">
        <f t="shared" si="92"/>
        <v>Improved Pastures</v>
      </c>
      <c r="E1480" s="11" t="s">
        <v>592</v>
      </c>
      <c r="F1480" s="12">
        <f t="shared" si="93"/>
        <v>2.0141173930848577</v>
      </c>
      <c r="G1480" s="13">
        <f t="shared" si="94"/>
        <v>0.28687396829592665</v>
      </c>
      <c r="H1480" s="13">
        <f>HLOOKUP(E1480,ROCs!$B$1:$I$17,MATCH(VLOOKUP(C1480,HROC,2,0),ROCs!$A$2:$A$17,0)+1,0)</f>
        <v>0.31492922148662977</v>
      </c>
      <c r="I1480" s="24">
        <v>60.192934000000001</v>
      </c>
      <c r="J1480" s="24">
        <f>(VLOOKUP(B1480,Summary!$A$32:$C$37,3,0)*H1480*I1480/12+VLOOKUP(B1480,Summary!$A$32:$D$37,4,0)*I1480)*0.765</f>
        <v>74.916260987443053</v>
      </c>
      <c r="K1480" s="6">
        <f t="shared" si="95"/>
        <v>410.57208258504636</v>
      </c>
      <c r="L1480" s="27">
        <f>2.721*J1480*G1480+VLOOKUP(B1480,Summary!$A$32:$B$37,2,0)*I1480</f>
        <v>58.478439740941567</v>
      </c>
    </row>
    <row r="1481" spans="1:12">
      <c r="A1481" s="5" t="s">
        <v>605</v>
      </c>
      <c r="B1481" s="5" t="s">
        <v>189</v>
      </c>
      <c r="C1481" s="11">
        <v>2120</v>
      </c>
      <c r="D1481" s="5" t="str">
        <f t="shared" si="92"/>
        <v>Unimproved Pastures</v>
      </c>
      <c r="E1481" s="11" t="s">
        <v>592</v>
      </c>
      <c r="F1481" s="12">
        <f t="shared" si="93"/>
        <v>1.022089423356495</v>
      </c>
      <c r="G1481" s="13">
        <f t="shared" si="94"/>
        <v>0.19559588747449544</v>
      </c>
      <c r="H1481" s="13">
        <f>HLOOKUP(E1481,ROCs!$B$1:$I$17,MATCH(VLOOKUP(C1481,HROC,2,0),ROCs!$A$2:$A$17,0)+1,0)</f>
        <v>0.26229721460804234</v>
      </c>
      <c r="I1481" s="24">
        <v>20.408266000000001</v>
      </c>
      <c r="J1481" s="24">
        <f>(VLOOKUP(B1481,Summary!$A$32:$C$37,3,0)*H1481*I1481/12+VLOOKUP(B1481,Summary!$A$32:$D$37,4,0)*I1481)*0.765</f>
        <v>22.02432372028186</v>
      </c>
      <c r="K1481" s="6">
        <f t="shared" si="95"/>
        <v>61.251963888867756</v>
      </c>
      <c r="L1481" s="27">
        <f>2.721*J1481*G1481+VLOOKUP(B1481,Summary!$A$32:$B$37,2,0)*I1481</f>
        <v>11.721706499080078</v>
      </c>
    </row>
    <row r="1482" spans="1:12">
      <c r="A1482" s="5" t="s">
        <v>605</v>
      </c>
      <c r="B1482" s="5" t="s">
        <v>189</v>
      </c>
      <c r="C1482" s="11">
        <v>2130</v>
      </c>
      <c r="D1482" s="5" t="str">
        <f t="shared" si="92"/>
        <v>Woodland Pastures</v>
      </c>
      <c r="E1482" s="11" t="s">
        <v>592</v>
      </c>
      <c r="F1482" s="12">
        <f t="shared" si="93"/>
        <v>1.022089423356495</v>
      </c>
      <c r="G1482" s="13">
        <f t="shared" si="94"/>
        <v>0.19559588747449544</v>
      </c>
      <c r="H1482" s="13">
        <f>HLOOKUP(E1482,ROCs!$B$1:$I$17,MATCH(VLOOKUP(C1482,HROC,2,0),ROCs!$A$2:$A$17,0)+1,0)</f>
        <v>0.26229721460804234</v>
      </c>
      <c r="I1482" s="24">
        <v>42.616764000000003</v>
      </c>
      <c r="J1482" s="24">
        <f>(VLOOKUP(B1482,Summary!$A$32:$C$37,3,0)*H1482*I1482/12+VLOOKUP(B1482,Summary!$A$32:$D$37,4,0)*I1482)*0.765</f>
        <v>45.991433385220184</v>
      </c>
      <c r="K1482" s="6">
        <f t="shared" si="95"/>
        <v>127.90702010589236</v>
      </c>
      <c r="L1482" s="27">
        <f>2.721*J1482*G1482+VLOOKUP(B1482,Summary!$A$32:$B$37,2,0)*I1482</f>
        <v>24.477395558670288</v>
      </c>
    </row>
    <row r="1483" spans="1:12">
      <c r="A1483" s="5" t="s">
        <v>605</v>
      </c>
      <c r="B1483" s="5" t="s">
        <v>189</v>
      </c>
      <c r="C1483" s="11">
        <v>3100</v>
      </c>
      <c r="D1483" s="5" t="str">
        <f t="shared" si="92"/>
        <v>Herbaceous (Dry Prairie)</v>
      </c>
      <c r="E1483" s="11" t="s">
        <v>592</v>
      </c>
      <c r="F1483" s="12">
        <f t="shared" si="93"/>
        <v>0.69141343344704065</v>
      </c>
      <c r="G1483" s="13">
        <f t="shared" si="94"/>
        <v>3.5859246036990831E-2</v>
      </c>
      <c r="H1483" s="13">
        <f>HLOOKUP(E1483,ROCs!$B$1:$I$17,MATCH(VLOOKUP(C1483,HROC,2,0),ROCs!$A$2:$A$17,0)+1,0)</f>
        <v>0.26229721460804234</v>
      </c>
      <c r="I1483" s="24">
        <v>0.108083</v>
      </c>
      <c r="J1483" s="24">
        <f>(VLOOKUP(B1483,Summary!$A$32:$C$37,3,0)*H1483*I1483/12+VLOOKUP(B1483,Summary!$A$32:$D$37,4,0)*I1483)*0.765</f>
        <v>0.11664170687794953</v>
      </c>
      <c r="K1483" s="6">
        <f t="shared" si="95"/>
        <v>0.21944223669988497</v>
      </c>
      <c r="L1483" s="27">
        <f>2.721*J1483*G1483+VLOOKUP(B1483,Summary!$A$32:$B$37,2,0)*I1483</f>
        <v>1.1381082252766917E-2</v>
      </c>
    </row>
    <row r="1484" spans="1:12">
      <c r="A1484" s="5" t="s">
        <v>605</v>
      </c>
      <c r="B1484" s="5" t="s">
        <v>189</v>
      </c>
      <c r="C1484" s="11">
        <v>4110</v>
      </c>
      <c r="D1484" s="5" t="str">
        <f t="shared" si="92"/>
        <v>Pine Flatwoods</v>
      </c>
      <c r="E1484" s="11" t="s">
        <v>592</v>
      </c>
      <c r="F1484" s="12">
        <f t="shared" si="93"/>
        <v>0.69141343344704065</v>
      </c>
      <c r="G1484" s="13">
        <f t="shared" si="94"/>
        <v>3.5859246036990831E-2</v>
      </c>
      <c r="H1484" s="13">
        <f>HLOOKUP(E1484,ROCs!$B$1:$I$17,MATCH(VLOOKUP(C1484,HROC,2,0),ROCs!$A$2:$A$17,0)+1,0)</f>
        <v>0.26229721460804234</v>
      </c>
      <c r="I1484" s="24">
        <v>60.300510000000003</v>
      </c>
      <c r="J1484" s="24">
        <f>(VLOOKUP(B1484,Summary!$A$32:$C$37,3,0)*H1484*I1484/12+VLOOKUP(B1484,Summary!$A$32:$D$37,4,0)*I1484)*0.765</f>
        <v>65.075492094139378</v>
      </c>
      <c r="K1484" s="6">
        <f t="shared" si="95"/>
        <v>122.42886289743794</v>
      </c>
      <c r="L1484" s="27">
        <f>2.721*J1484*G1484+VLOOKUP(B1484,Summary!$A$32:$B$37,2,0)*I1484</f>
        <v>6.3496115410730107</v>
      </c>
    </row>
    <row r="1485" spans="1:12">
      <c r="A1485" s="5" t="s">
        <v>605</v>
      </c>
      <c r="B1485" s="5" t="s">
        <v>189</v>
      </c>
      <c r="C1485" s="11">
        <v>5250</v>
      </c>
      <c r="D1485" s="5" t="str">
        <f t="shared" si="92"/>
        <v>Marshy Lakes</v>
      </c>
      <c r="E1485" s="11" t="s">
        <v>592</v>
      </c>
      <c r="F1485" s="12">
        <f t="shared" si="93"/>
        <v>0.50503242095262102</v>
      </c>
      <c r="G1485" s="13">
        <f t="shared" si="94"/>
        <v>6.8458560616073402E-2</v>
      </c>
      <c r="H1485" s="13">
        <f>HLOOKUP(E1485,ROCs!$B$1:$I$17,MATCH(VLOOKUP(C1485,HROC,2,0),ROCs!$A$2:$A$17,0)+1,0)</f>
        <v>5.2632006878587441E-2</v>
      </c>
      <c r="I1485" s="24">
        <v>0.301927</v>
      </c>
      <c r="J1485" s="24">
        <f>(VLOOKUP(B1485,Summary!$A$32:$C$37,3,0)*H1485*I1485/12+VLOOKUP(B1485,Summary!$A$32:$D$37,4,0)*I1485)*0.765</f>
        <v>0.12688025961087263</v>
      </c>
      <c r="K1485" s="6">
        <f t="shared" si="95"/>
        <v>0.1743579921807453</v>
      </c>
      <c r="L1485" s="27">
        <f>2.721*J1485*G1485+VLOOKUP(B1485,Summary!$A$32:$B$37,2,0)*I1485</f>
        <v>2.3634714686410582E-2</v>
      </c>
    </row>
    <row r="1486" spans="1:12">
      <c r="A1486" s="5" t="s">
        <v>605</v>
      </c>
      <c r="B1486" s="5" t="s">
        <v>189</v>
      </c>
      <c r="C1486" s="11">
        <v>6170</v>
      </c>
      <c r="D1486" s="5" t="str">
        <f t="shared" si="92"/>
        <v>Mixed Wetland Hardwoods</v>
      </c>
      <c r="E1486" s="11" t="s">
        <v>592</v>
      </c>
      <c r="F1486" s="12">
        <f t="shared" si="93"/>
        <v>0.60724136328827061</v>
      </c>
      <c r="G1486" s="13">
        <f t="shared" si="94"/>
        <v>3.2599314579082571E-2</v>
      </c>
      <c r="H1486" s="13">
        <f>HLOOKUP(E1486,ROCs!$B$1:$I$17,MATCH(VLOOKUP(C1486,HROC,2,0),ROCs!$A$2:$A$17,0)+1,0)</f>
        <v>2.5884593546846281E-2</v>
      </c>
      <c r="I1486" s="24">
        <v>1.9722E-2</v>
      </c>
      <c r="J1486" s="24">
        <f>(VLOOKUP(B1486,Summary!$A$32:$C$37,3,0)*H1486*I1486/12+VLOOKUP(B1486,Summary!$A$32:$D$37,4,0)*I1486)*0.765</f>
        <v>6.6299666955484012E-3</v>
      </c>
      <c r="K1486" s="6">
        <f t="shared" si="95"/>
        <v>1.0954718830163706E-2</v>
      </c>
      <c r="L1486" s="27">
        <f>2.721*J1486*G1486+VLOOKUP(B1486,Summary!$A$32:$B$37,2,0)*I1486</f>
        <v>5.8809617865305933E-4</v>
      </c>
    </row>
    <row r="1487" spans="1:12">
      <c r="A1487" s="5" t="s">
        <v>605</v>
      </c>
      <c r="B1487" s="5" t="s">
        <v>189</v>
      </c>
      <c r="C1487" s="11">
        <v>6172</v>
      </c>
      <c r="D1487" s="5" t="str">
        <f t="shared" si="92"/>
        <v>Mixed Shrubs</v>
      </c>
      <c r="E1487" s="11" t="s">
        <v>592</v>
      </c>
      <c r="F1487" s="12">
        <f t="shared" si="93"/>
        <v>0.60724136328827061</v>
      </c>
      <c r="G1487" s="13">
        <f t="shared" si="94"/>
        <v>3.2599314579082571E-2</v>
      </c>
      <c r="H1487" s="13">
        <f>HLOOKUP(E1487,ROCs!$B$1:$I$17,MATCH(VLOOKUP(C1487,HROC,2,0),ROCs!$A$2:$A$17,0)+1,0)</f>
        <v>2.5884593546846281E-2</v>
      </c>
      <c r="I1487" s="24">
        <v>0.72724699999999998</v>
      </c>
      <c r="J1487" s="24">
        <f>(VLOOKUP(B1487,Summary!$A$32:$C$37,3,0)*H1487*I1487/12+VLOOKUP(B1487,Summary!$A$32:$D$37,4,0)*I1487)*0.765</f>
        <v>0.24447943359889912</v>
      </c>
      <c r="K1487" s="6">
        <f t="shared" si="95"/>
        <v>0.40395428481290263</v>
      </c>
      <c r="L1487" s="27">
        <f>2.721*J1487*G1487+VLOOKUP(B1487,Summary!$A$32:$B$37,2,0)*I1487</f>
        <v>2.1685994404061531E-2</v>
      </c>
    </row>
    <row r="1488" spans="1:12">
      <c r="A1488" s="5" t="s">
        <v>605</v>
      </c>
      <c r="B1488" s="5" t="s">
        <v>189</v>
      </c>
      <c r="C1488" s="11">
        <v>6250</v>
      </c>
      <c r="D1488" s="5" t="str">
        <f t="shared" si="92"/>
        <v>Hydric Pine Flatwoods</v>
      </c>
      <c r="E1488" s="11" t="s">
        <v>592</v>
      </c>
      <c r="F1488" s="12">
        <f t="shared" si="93"/>
        <v>0.60724136328827061</v>
      </c>
      <c r="G1488" s="13">
        <f t="shared" si="94"/>
        <v>3.2599314579082571E-2</v>
      </c>
      <c r="H1488" s="13">
        <f>HLOOKUP(E1488,ROCs!$B$1:$I$17,MATCH(VLOOKUP(C1488,HROC,2,0),ROCs!$A$2:$A$17,0)+1,0)</f>
        <v>2.5884593546846281E-2</v>
      </c>
      <c r="I1488" s="24">
        <v>3.0057339999999999</v>
      </c>
      <c r="J1488" s="24">
        <f>(VLOOKUP(B1488,Summary!$A$32:$C$37,3,0)*H1488*I1488/12+VLOOKUP(B1488,Summary!$A$32:$D$37,4,0)*I1488)*0.765</f>
        <v>1.0104409449182374</v>
      </c>
      <c r="K1488" s="6">
        <f t="shared" si="95"/>
        <v>1.6695553619441883</v>
      </c>
      <c r="L1488" s="27">
        <f>2.721*J1488*G1488+VLOOKUP(B1488,Summary!$A$32:$B$37,2,0)*I1488</f>
        <v>8.9628875339599165E-2</v>
      </c>
    </row>
    <row r="1489" spans="1:12">
      <c r="A1489" s="5" t="s">
        <v>605</v>
      </c>
      <c r="B1489" s="5" t="s">
        <v>189</v>
      </c>
      <c r="C1489" s="11">
        <v>6410</v>
      </c>
      <c r="D1489" s="5" t="str">
        <f t="shared" si="92"/>
        <v>Freshwater Marshes</v>
      </c>
      <c r="E1489" s="11" t="s">
        <v>592</v>
      </c>
      <c r="F1489" s="12">
        <f t="shared" si="93"/>
        <v>0.60724136328827061</v>
      </c>
      <c r="G1489" s="13">
        <f t="shared" si="94"/>
        <v>3.2599314579082571E-2</v>
      </c>
      <c r="H1489" s="13">
        <f>HLOOKUP(E1489,ROCs!$B$1:$I$17,MATCH(VLOOKUP(C1489,HROC,2,0),ROCs!$A$2:$A$17,0)+1,0)</f>
        <v>2.5884593546846281E-2</v>
      </c>
      <c r="I1489" s="24">
        <v>2.4920460000000002</v>
      </c>
      <c r="J1489" s="24">
        <f>(VLOOKUP(B1489,Summary!$A$32:$C$37,3,0)*H1489*I1489/12+VLOOKUP(B1489,Summary!$A$32:$D$37,4,0)*I1489)*0.765</f>
        <v>0.83775387809424062</v>
      </c>
      <c r="K1489" s="6">
        <f t="shared" si="95"/>
        <v>1.3842238739394659</v>
      </c>
      <c r="L1489" s="27">
        <f>2.721*J1489*G1489+VLOOKUP(B1489,Summary!$A$32:$B$37,2,0)*I1489</f>
        <v>7.4311060218418101E-2</v>
      </c>
    </row>
    <row r="1490" spans="1:12">
      <c r="A1490" s="5" t="s">
        <v>605</v>
      </c>
      <c r="B1490" s="5" t="s">
        <v>189</v>
      </c>
      <c r="C1490" s="11">
        <v>6430</v>
      </c>
      <c r="D1490" s="5" t="str">
        <f t="shared" si="92"/>
        <v>Wet Prairies</v>
      </c>
      <c r="E1490" s="11" t="s">
        <v>592</v>
      </c>
      <c r="F1490" s="12">
        <f t="shared" si="93"/>
        <v>0.60724136328827061</v>
      </c>
      <c r="G1490" s="13">
        <f t="shared" si="94"/>
        <v>3.2599314579082571E-2</v>
      </c>
      <c r="H1490" s="13">
        <f>HLOOKUP(E1490,ROCs!$B$1:$I$17,MATCH(VLOOKUP(C1490,HROC,2,0),ROCs!$A$2:$A$17,0)+1,0)</f>
        <v>2.5884593546846281E-2</v>
      </c>
      <c r="I1490" s="24">
        <v>3.5353059999999998</v>
      </c>
      <c r="J1490" s="24">
        <f>(VLOOKUP(B1490,Summary!$A$32:$C$37,3,0)*H1490*I1490/12+VLOOKUP(B1490,Summary!$A$32:$D$37,4,0)*I1490)*0.765</f>
        <v>1.1884677537051229</v>
      </c>
      <c r="K1490" s="6">
        <f t="shared" si="95"/>
        <v>1.9637097256155931</v>
      </c>
      <c r="L1490" s="27">
        <f>2.721*J1490*G1490+VLOOKUP(B1490,Summary!$A$32:$B$37,2,0)*I1490</f>
        <v>0.10542034017692081</v>
      </c>
    </row>
    <row r="1491" spans="1:12">
      <c r="A1491" s="5" t="s">
        <v>605</v>
      </c>
      <c r="B1491" s="5" t="s">
        <v>189</v>
      </c>
      <c r="C1491" s="11">
        <v>1320</v>
      </c>
      <c r="D1491" s="5" t="str">
        <f t="shared" si="92"/>
        <v>Mobile Home Units &lt;Six or more dwelling units per acre&gt;</v>
      </c>
      <c r="E1491" s="11" t="s">
        <v>593</v>
      </c>
      <c r="F1491" s="12">
        <f t="shared" si="93"/>
        <v>1.3948514483453343</v>
      </c>
      <c r="G1491" s="13">
        <f t="shared" si="94"/>
        <v>0.33903287162245876</v>
      </c>
      <c r="H1491" s="13">
        <f>HLOOKUP(E1491,ROCs!$B$1:$I$17,MATCH(VLOOKUP(C1491,HROC,2,0),ROCs!$A$2:$A$17,0)+1,0)</f>
        <v>0.39344582191206351</v>
      </c>
      <c r="I1491" s="24">
        <v>27.461092000000001</v>
      </c>
      <c r="J1491" s="24">
        <f>(VLOOKUP(B1491,Summary!$A$32:$C$37,3,0)*H1491*I1491/12+VLOOKUP(B1491,Summary!$A$32:$D$37,4,0)*I1491)*0.765</f>
        <v>40.954651765178482</v>
      </c>
      <c r="K1491" s="6">
        <f t="shared" si="95"/>
        <v>155.43890815602651</v>
      </c>
      <c r="L1491" s="27">
        <f>2.721*J1491*G1491+VLOOKUP(B1491,Summary!$A$32:$B$37,2,0)*I1491</f>
        <v>37.781012061544075</v>
      </c>
    </row>
    <row r="1492" spans="1:12">
      <c r="A1492" s="5" t="s">
        <v>605</v>
      </c>
      <c r="B1492" s="5" t="s">
        <v>189</v>
      </c>
      <c r="C1492" s="11">
        <v>2110</v>
      </c>
      <c r="D1492" s="5" t="str">
        <f t="shared" si="92"/>
        <v>Improved Pastures</v>
      </c>
      <c r="E1492" s="11" t="s">
        <v>593</v>
      </c>
      <c r="F1492" s="12">
        <f t="shared" si="93"/>
        <v>2.0141173930848577</v>
      </c>
      <c r="G1492" s="13">
        <f t="shared" si="94"/>
        <v>0.28687396829592665</v>
      </c>
      <c r="H1492" s="13">
        <f>HLOOKUP(E1492,ROCs!$B$1:$I$17,MATCH(VLOOKUP(C1492,HROC,2,0),ROCs!$A$2:$A$17,0)+1,0)</f>
        <v>0.31492922148662977</v>
      </c>
      <c r="I1492" s="24">
        <v>493.03258699999998</v>
      </c>
      <c r="J1492" s="24">
        <f>(VLOOKUP(B1492,Summary!$A$32:$C$37,3,0)*H1492*I1492/12+VLOOKUP(B1492,Summary!$A$32:$D$37,4,0)*I1492)*0.765</f>
        <v>613.62946625938218</v>
      </c>
      <c r="K1492" s="6">
        <f t="shared" si="95"/>
        <v>3362.9431658354288</v>
      </c>
      <c r="L1492" s="27">
        <f>2.721*J1492*G1492+VLOOKUP(B1492,Summary!$A$32:$B$37,2,0)*I1492</f>
        <v>478.98938485371099</v>
      </c>
    </row>
    <row r="1493" spans="1:12">
      <c r="A1493" s="5" t="s">
        <v>605</v>
      </c>
      <c r="B1493" s="5" t="s">
        <v>189</v>
      </c>
      <c r="C1493" s="11">
        <v>2120</v>
      </c>
      <c r="D1493" s="5" t="str">
        <f t="shared" si="92"/>
        <v>Unimproved Pastures</v>
      </c>
      <c r="E1493" s="11" t="s">
        <v>593</v>
      </c>
      <c r="F1493" s="12">
        <f t="shared" si="93"/>
        <v>1.022089423356495</v>
      </c>
      <c r="G1493" s="13">
        <f t="shared" si="94"/>
        <v>0.19559588747449544</v>
      </c>
      <c r="H1493" s="13">
        <f>HLOOKUP(E1493,ROCs!$B$1:$I$17,MATCH(VLOOKUP(C1493,HROC,2,0),ROCs!$A$2:$A$17,0)+1,0)</f>
        <v>0.26229721460804234</v>
      </c>
      <c r="I1493" s="24">
        <v>93.998983999999993</v>
      </c>
      <c r="J1493" s="24">
        <f>(VLOOKUP(B1493,Summary!$A$32:$C$37,3,0)*H1493*I1493/12+VLOOKUP(B1493,Summary!$A$32:$D$37,4,0)*I1493)*0.765</f>
        <v>101.44242793550391</v>
      </c>
      <c r="K1493" s="6">
        <f t="shared" si="95"/>
        <v>282.12207610182355</v>
      </c>
      <c r="L1493" s="27">
        <f>2.721*J1493*G1493+VLOOKUP(B1493,Summary!$A$32:$B$37,2,0)*I1493</f>
        <v>53.989324799065443</v>
      </c>
    </row>
    <row r="1494" spans="1:12">
      <c r="A1494" s="5" t="s">
        <v>605</v>
      </c>
      <c r="B1494" s="5" t="s">
        <v>189</v>
      </c>
      <c r="C1494" s="11">
        <v>2130</v>
      </c>
      <c r="D1494" s="5" t="str">
        <f t="shared" si="92"/>
        <v>Woodland Pastures</v>
      </c>
      <c r="E1494" s="11" t="s">
        <v>593</v>
      </c>
      <c r="F1494" s="12">
        <f t="shared" si="93"/>
        <v>1.022089423356495</v>
      </c>
      <c r="G1494" s="13">
        <f t="shared" si="94"/>
        <v>0.19559588747449544</v>
      </c>
      <c r="H1494" s="13">
        <f>HLOOKUP(E1494,ROCs!$B$1:$I$17,MATCH(VLOOKUP(C1494,HROC,2,0),ROCs!$A$2:$A$17,0)+1,0)</f>
        <v>0.26229721460804234</v>
      </c>
      <c r="I1494" s="24">
        <v>18.185905999999999</v>
      </c>
      <c r="J1494" s="24">
        <f>(VLOOKUP(B1494,Summary!$A$32:$C$37,3,0)*H1494*I1494/12+VLOOKUP(B1494,Summary!$A$32:$D$37,4,0)*I1494)*0.765</f>
        <v>19.625982966441939</v>
      </c>
      <c r="K1494" s="6">
        <f t="shared" si="95"/>
        <v>54.581925656905071</v>
      </c>
      <c r="L1494" s="27">
        <f>2.721*J1494*G1494+VLOOKUP(B1494,Summary!$A$32:$B$37,2,0)*I1494</f>
        <v>10.445270193550954</v>
      </c>
    </row>
    <row r="1495" spans="1:12">
      <c r="A1495" s="5" t="s">
        <v>605</v>
      </c>
      <c r="B1495" s="5" t="s">
        <v>189</v>
      </c>
      <c r="C1495" s="11">
        <v>3100</v>
      </c>
      <c r="D1495" s="5" t="str">
        <f t="shared" si="92"/>
        <v>Herbaceous (Dry Prairie)</v>
      </c>
      <c r="E1495" s="11" t="s">
        <v>593</v>
      </c>
      <c r="F1495" s="12">
        <f t="shared" si="93"/>
        <v>0.69141343344704065</v>
      </c>
      <c r="G1495" s="13">
        <f t="shared" si="94"/>
        <v>3.5859246036990831E-2</v>
      </c>
      <c r="H1495" s="13">
        <f>HLOOKUP(E1495,ROCs!$B$1:$I$17,MATCH(VLOOKUP(C1495,HROC,2,0),ROCs!$A$2:$A$17,0)+1,0)</f>
        <v>0.26229721460804234</v>
      </c>
      <c r="I1495" s="24">
        <v>5.4671979999999998</v>
      </c>
      <c r="J1495" s="24">
        <f>(VLOOKUP(B1495,Summary!$A$32:$C$37,3,0)*H1495*I1495/12+VLOOKUP(B1495,Summary!$A$32:$D$37,4,0)*I1495)*0.765</f>
        <v>5.9001258899152687</v>
      </c>
      <c r="K1495" s="6">
        <f t="shared" si="95"/>
        <v>11.100118960439087</v>
      </c>
      <c r="L1495" s="27">
        <f>2.721*J1495*G1495+VLOOKUP(B1495,Summary!$A$32:$B$37,2,0)*I1495</f>
        <v>0.57569303341101541</v>
      </c>
    </row>
    <row r="1496" spans="1:12">
      <c r="A1496" s="5" t="s">
        <v>605</v>
      </c>
      <c r="B1496" s="5" t="s">
        <v>189</v>
      </c>
      <c r="C1496" s="11">
        <v>4110</v>
      </c>
      <c r="D1496" s="5" t="str">
        <f t="shared" si="92"/>
        <v>Pine Flatwoods</v>
      </c>
      <c r="E1496" s="11" t="s">
        <v>593</v>
      </c>
      <c r="F1496" s="12">
        <f t="shared" si="93"/>
        <v>0.69141343344704065</v>
      </c>
      <c r="G1496" s="13">
        <f t="shared" si="94"/>
        <v>3.5859246036990831E-2</v>
      </c>
      <c r="H1496" s="13">
        <f>HLOOKUP(E1496,ROCs!$B$1:$I$17,MATCH(VLOOKUP(C1496,HROC,2,0),ROCs!$A$2:$A$17,0)+1,0)</f>
        <v>0.26229721460804234</v>
      </c>
      <c r="I1496" s="24">
        <v>275.79453899999999</v>
      </c>
      <c r="J1496" s="24">
        <f>(VLOOKUP(B1496,Summary!$A$32:$C$37,3,0)*H1496*I1496/12+VLOOKUP(B1496,Summary!$A$32:$D$37,4,0)*I1496)*0.765</f>
        <v>297.63372386570717</v>
      </c>
      <c r="K1496" s="6">
        <f t="shared" si="95"/>
        <v>559.94902535804579</v>
      </c>
      <c r="L1496" s="27">
        <f>2.721*J1496*G1496+VLOOKUP(B1496,Summary!$A$32:$B$37,2,0)*I1496</f>
        <v>29.041017858709825</v>
      </c>
    </row>
    <row r="1497" spans="1:12">
      <c r="A1497" s="5" t="s">
        <v>605</v>
      </c>
      <c r="B1497" s="5" t="s">
        <v>189</v>
      </c>
      <c r="C1497" s="11">
        <v>4220</v>
      </c>
      <c r="D1497" s="5" t="str">
        <f t="shared" si="92"/>
        <v>Brazilian Pepper</v>
      </c>
      <c r="E1497" s="11" t="s">
        <v>593</v>
      </c>
      <c r="F1497" s="12">
        <f t="shared" si="93"/>
        <v>0.69141343344704065</v>
      </c>
      <c r="G1497" s="13">
        <f t="shared" si="94"/>
        <v>3.5859246036990831E-2</v>
      </c>
      <c r="H1497" s="13">
        <f>HLOOKUP(E1497,ROCs!$B$1:$I$17,MATCH(VLOOKUP(C1497,HROC,2,0),ROCs!$A$2:$A$17,0)+1,0)</f>
        <v>0.26229721460804234</v>
      </c>
      <c r="I1497" s="24">
        <v>0.15781999999999999</v>
      </c>
      <c r="J1497" s="24">
        <f>(VLOOKUP(B1497,Summary!$A$32:$C$37,3,0)*H1497*I1497/12+VLOOKUP(B1497,Summary!$A$32:$D$37,4,0)*I1497)*0.765</f>
        <v>0.1703172023304127</v>
      </c>
      <c r="K1497" s="6">
        <f t="shared" si="95"/>
        <v>0.32042387605799105</v>
      </c>
      <c r="L1497" s="27">
        <f>2.721*J1497*G1497+VLOOKUP(B1497,Summary!$A$32:$B$37,2,0)*I1497</f>
        <v>1.661836182500185E-2</v>
      </c>
    </row>
    <row r="1498" spans="1:12">
      <c r="A1498" s="5" t="s">
        <v>605</v>
      </c>
      <c r="B1498" s="5" t="s">
        <v>189</v>
      </c>
      <c r="C1498" s="11">
        <v>5250</v>
      </c>
      <c r="D1498" s="5" t="str">
        <f t="shared" si="92"/>
        <v>Marshy Lakes</v>
      </c>
      <c r="E1498" s="11" t="s">
        <v>593</v>
      </c>
      <c r="F1498" s="12">
        <f t="shared" si="93"/>
        <v>0.50503242095262102</v>
      </c>
      <c r="G1498" s="13">
        <f t="shared" si="94"/>
        <v>6.8458560616073402E-2</v>
      </c>
      <c r="H1498" s="13">
        <f>HLOOKUP(E1498,ROCs!$B$1:$I$17,MATCH(VLOOKUP(C1498,HROC,2,0),ROCs!$A$2:$A$17,0)+1,0)</f>
        <v>5.2632006878587441E-2</v>
      </c>
      <c r="I1498" s="24">
        <v>104.203874</v>
      </c>
      <c r="J1498" s="24">
        <f>(VLOOKUP(B1498,Summary!$A$32:$C$37,3,0)*H1498*I1498/12+VLOOKUP(B1498,Summary!$A$32:$D$37,4,0)*I1498)*0.765</f>
        <v>43.790103520316705</v>
      </c>
      <c r="K1498" s="6">
        <f t="shared" si="95"/>
        <v>60.17606324739215</v>
      </c>
      <c r="L1498" s="27">
        <f>2.721*J1498*G1498+VLOOKUP(B1498,Summary!$A$32:$B$37,2,0)*I1498</f>
        <v>8.1570340884010974</v>
      </c>
    </row>
    <row r="1499" spans="1:12">
      <c r="A1499" s="5" t="s">
        <v>605</v>
      </c>
      <c r="B1499" s="5" t="s">
        <v>189</v>
      </c>
      <c r="C1499" s="11">
        <v>6170</v>
      </c>
      <c r="D1499" s="5" t="str">
        <f t="shared" si="92"/>
        <v>Mixed Wetland Hardwoods</v>
      </c>
      <c r="E1499" s="11" t="s">
        <v>593</v>
      </c>
      <c r="F1499" s="12">
        <f t="shared" si="93"/>
        <v>0.60724136328827061</v>
      </c>
      <c r="G1499" s="13">
        <f t="shared" si="94"/>
        <v>3.2599314579082571E-2</v>
      </c>
      <c r="H1499" s="13">
        <f>HLOOKUP(E1499,ROCs!$B$1:$I$17,MATCH(VLOOKUP(C1499,HROC,2,0),ROCs!$A$2:$A$17,0)+1,0)</f>
        <v>2.5884593546846281E-2</v>
      </c>
      <c r="I1499" s="24">
        <v>4.1846449999999997</v>
      </c>
      <c r="J1499" s="24">
        <f>(VLOOKUP(B1499,Summary!$A$32:$C$37,3,0)*H1499*I1499/12+VLOOKUP(B1499,Summary!$A$32:$D$37,4,0)*I1499)*0.765</f>
        <v>1.406756768212815</v>
      </c>
      <c r="K1499" s="6">
        <f t="shared" si="95"/>
        <v>2.3243894827629248</v>
      </c>
      <c r="L1499" s="27">
        <f>2.721*J1499*G1499+VLOOKUP(B1499,Summary!$A$32:$B$37,2,0)*I1499</f>
        <v>0.12478317277759006</v>
      </c>
    </row>
    <row r="1500" spans="1:12">
      <c r="A1500" s="5" t="s">
        <v>605</v>
      </c>
      <c r="B1500" s="5" t="s">
        <v>189</v>
      </c>
      <c r="C1500" s="11">
        <v>6172</v>
      </c>
      <c r="D1500" s="5" t="str">
        <f t="shared" si="92"/>
        <v>Mixed Shrubs</v>
      </c>
      <c r="E1500" s="11" t="s">
        <v>593</v>
      </c>
      <c r="F1500" s="12">
        <f t="shared" si="93"/>
        <v>0.60724136328827061</v>
      </c>
      <c r="G1500" s="13">
        <f t="shared" si="94"/>
        <v>3.2599314579082571E-2</v>
      </c>
      <c r="H1500" s="13">
        <f>HLOOKUP(E1500,ROCs!$B$1:$I$17,MATCH(VLOOKUP(C1500,HROC,2,0),ROCs!$A$2:$A$17,0)+1,0)</f>
        <v>2.5884593546846281E-2</v>
      </c>
      <c r="I1500" s="24">
        <v>35.041607999999997</v>
      </c>
      <c r="J1500" s="24">
        <f>(VLOOKUP(B1500,Summary!$A$32:$C$37,3,0)*H1500*I1500/12+VLOOKUP(B1500,Summary!$A$32:$D$37,4,0)*I1500)*0.765</f>
        <v>11.779976371486786</v>
      </c>
      <c r="K1500" s="6">
        <f t="shared" si="95"/>
        <v>19.464099127716011</v>
      </c>
      <c r="L1500" s="27">
        <f>2.721*J1500*G1500+VLOOKUP(B1500,Summary!$A$32:$B$37,2,0)*I1500</f>
        <v>1.0449161220291283</v>
      </c>
    </row>
    <row r="1501" spans="1:12">
      <c r="A1501" s="5" t="s">
        <v>605</v>
      </c>
      <c r="B1501" s="5" t="s">
        <v>189</v>
      </c>
      <c r="C1501" s="11">
        <v>6215</v>
      </c>
      <c r="D1501" s="5" t="e">
        <f t="shared" si="92"/>
        <v>#N/A</v>
      </c>
      <c r="E1501" s="11" t="s">
        <v>593</v>
      </c>
      <c r="F1501" s="12">
        <f t="shared" si="93"/>
        <v>0.60724136328827061</v>
      </c>
      <c r="G1501" s="13">
        <f t="shared" si="94"/>
        <v>3.2599314579082571E-2</v>
      </c>
      <c r="H1501" s="13">
        <f>HLOOKUP(E1501,ROCs!$B$1:$I$17,MATCH(VLOOKUP(C1501,HROC,2,0),ROCs!$A$2:$A$17,0)+1,0)</f>
        <v>2.5884593546846281E-2</v>
      </c>
      <c r="I1501" s="24">
        <v>0.25575799999999999</v>
      </c>
      <c r="J1501" s="24">
        <f>(VLOOKUP(B1501,Summary!$A$32:$C$37,3,0)*H1501*I1501/12+VLOOKUP(B1501,Summary!$A$32:$D$37,4,0)*I1501)*0.765</f>
        <v>8.5978451583007195E-2</v>
      </c>
      <c r="K1501" s="6">
        <f t="shared" si="95"/>
        <v>0.1420625179274419</v>
      </c>
      <c r="L1501" s="27">
        <f>2.721*J1501*G1501+VLOOKUP(B1501,Summary!$A$32:$B$37,2,0)*I1501</f>
        <v>7.6265238038712669E-3</v>
      </c>
    </row>
    <row r="1502" spans="1:12">
      <c r="A1502" s="5" t="s">
        <v>605</v>
      </c>
      <c r="B1502" s="5" t="s">
        <v>189</v>
      </c>
      <c r="C1502" s="11">
        <v>6250</v>
      </c>
      <c r="D1502" s="5" t="str">
        <f t="shared" si="92"/>
        <v>Hydric Pine Flatwoods</v>
      </c>
      <c r="E1502" s="11" t="s">
        <v>593</v>
      </c>
      <c r="F1502" s="12">
        <f t="shared" si="93"/>
        <v>0.60724136328827061</v>
      </c>
      <c r="G1502" s="13">
        <f t="shared" si="94"/>
        <v>3.2599314579082571E-2</v>
      </c>
      <c r="H1502" s="13">
        <f>HLOOKUP(E1502,ROCs!$B$1:$I$17,MATCH(VLOOKUP(C1502,HROC,2,0),ROCs!$A$2:$A$17,0)+1,0)</f>
        <v>2.5884593546846281E-2</v>
      </c>
      <c r="I1502" s="24">
        <v>70.111332000000004</v>
      </c>
      <c r="J1502" s="24">
        <f>(VLOOKUP(B1502,Summary!$A$32:$C$37,3,0)*H1502*I1502/12+VLOOKUP(B1502,Summary!$A$32:$D$37,4,0)*I1502)*0.765</f>
        <v>23.569404529993761</v>
      </c>
      <c r="K1502" s="6">
        <f t="shared" si="95"/>
        <v>38.943815478565021</v>
      </c>
      <c r="L1502" s="27">
        <f>2.721*J1502*G1502+VLOOKUP(B1502,Summary!$A$32:$B$37,2,0)*I1502</f>
        <v>2.0906706434172984</v>
      </c>
    </row>
    <row r="1503" spans="1:12">
      <c r="A1503" s="5" t="s">
        <v>605</v>
      </c>
      <c r="B1503" s="5" t="s">
        <v>189</v>
      </c>
      <c r="C1503" s="11">
        <v>6410</v>
      </c>
      <c r="D1503" s="5" t="str">
        <f t="shared" si="92"/>
        <v>Freshwater Marshes</v>
      </c>
      <c r="E1503" s="11" t="s">
        <v>593</v>
      </c>
      <c r="F1503" s="12">
        <f t="shared" si="93"/>
        <v>0.60724136328827061</v>
      </c>
      <c r="G1503" s="13">
        <f t="shared" si="94"/>
        <v>3.2599314579082571E-2</v>
      </c>
      <c r="H1503" s="13">
        <f>HLOOKUP(E1503,ROCs!$B$1:$I$17,MATCH(VLOOKUP(C1503,HROC,2,0),ROCs!$A$2:$A$17,0)+1,0)</f>
        <v>2.5884593546846281E-2</v>
      </c>
      <c r="I1503" s="24">
        <v>175.35356200000001</v>
      </c>
      <c r="J1503" s="24">
        <f>(VLOOKUP(B1503,Summary!$A$32:$C$37,3,0)*H1503*I1503/12+VLOOKUP(B1503,Summary!$A$32:$D$37,4,0)*I1503)*0.765</f>
        <v>58.948802150176547</v>
      </c>
      <c r="K1503" s="6">
        <f t="shared" si="95"/>
        <v>97.401326821705666</v>
      </c>
      <c r="L1503" s="27">
        <f>2.721*J1503*G1503+VLOOKUP(B1503,Summary!$A$32:$B$37,2,0)*I1503</f>
        <v>5.2289199739074297</v>
      </c>
    </row>
    <row r="1504" spans="1:12">
      <c r="A1504" s="5" t="s">
        <v>605</v>
      </c>
      <c r="B1504" s="5" t="s">
        <v>189</v>
      </c>
      <c r="C1504" s="11">
        <v>6430</v>
      </c>
      <c r="D1504" s="5" t="str">
        <f t="shared" si="92"/>
        <v>Wet Prairies</v>
      </c>
      <c r="E1504" s="11" t="s">
        <v>593</v>
      </c>
      <c r="F1504" s="12">
        <f t="shared" si="93"/>
        <v>0.60724136328827061</v>
      </c>
      <c r="G1504" s="13">
        <f t="shared" si="94"/>
        <v>3.2599314579082571E-2</v>
      </c>
      <c r="H1504" s="13">
        <f>HLOOKUP(E1504,ROCs!$B$1:$I$17,MATCH(VLOOKUP(C1504,HROC,2,0),ROCs!$A$2:$A$17,0)+1,0)</f>
        <v>2.5884593546846281E-2</v>
      </c>
      <c r="I1504" s="24">
        <v>169.09242399999999</v>
      </c>
      <c r="J1504" s="24">
        <f>(VLOOKUP(B1504,Summary!$A$32:$C$37,3,0)*H1504*I1504/12+VLOOKUP(B1504,Summary!$A$32:$D$37,4,0)*I1504)*0.765</f>
        <v>56.843988418494533</v>
      </c>
      <c r="K1504" s="6">
        <f t="shared" si="95"/>
        <v>93.923535200832845</v>
      </c>
      <c r="L1504" s="27">
        <f>2.721*J1504*G1504+VLOOKUP(B1504,Summary!$A$32:$B$37,2,0)*I1504</f>
        <v>5.0422172393054892</v>
      </c>
    </row>
    <row r="1505" spans="1:12">
      <c r="A1505" s="5" t="s">
        <v>605</v>
      </c>
      <c r="B1505" s="5" t="s">
        <v>189</v>
      </c>
      <c r="C1505" s="11">
        <v>6440</v>
      </c>
      <c r="D1505" s="5" t="str">
        <f t="shared" si="92"/>
        <v>Emergent Aquatic Vegetation</v>
      </c>
      <c r="E1505" s="11" t="s">
        <v>593</v>
      </c>
      <c r="F1505" s="12">
        <f t="shared" si="93"/>
        <v>0.60724136328827061</v>
      </c>
      <c r="G1505" s="13">
        <f t="shared" si="94"/>
        <v>3.2599314579082571E-2</v>
      </c>
      <c r="H1505" s="13">
        <f>HLOOKUP(E1505,ROCs!$B$1:$I$17,MATCH(VLOOKUP(C1505,HROC,2,0),ROCs!$A$2:$A$17,0)+1,0)</f>
        <v>2.5884593546846281E-2</v>
      </c>
      <c r="I1505" s="24">
        <v>2.2290839999999998</v>
      </c>
      <c r="J1505" s="24">
        <f>(VLOOKUP(B1505,Summary!$A$32:$C$37,3,0)*H1505*I1505/12+VLOOKUP(B1505,Summary!$A$32:$D$37,4,0)*I1505)*0.765</f>
        <v>0.74935364981136854</v>
      </c>
      <c r="K1505" s="6">
        <f t="shared" si="95"/>
        <v>1.2381598452903675</v>
      </c>
      <c r="L1505" s="27">
        <f>2.721*J1505*G1505+VLOOKUP(B1505,Summary!$A$32:$B$37,2,0)*I1505</f>
        <v>6.6469718197782968E-2</v>
      </c>
    </row>
    <row r="1506" spans="1:12">
      <c r="A1506" s="5" t="s">
        <v>605</v>
      </c>
      <c r="B1506" s="5" t="s">
        <v>189</v>
      </c>
      <c r="C1506" s="11">
        <v>2110</v>
      </c>
      <c r="D1506" s="5" t="str">
        <f t="shared" si="92"/>
        <v>Improved Pastures</v>
      </c>
      <c r="E1506" s="11" t="s">
        <v>2</v>
      </c>
      <c r="F1506" s="12">
        <f t="shared" si="93"/>
        <v>2.0141173930848577</v>
      </c>
      <c r="G1506" s="13">
        <f t="shared" si="94"/>
        <v>0.28687396829592665</v>
      </c>
      <c r="H1506" s="13">
        <f>HLOOKUP(E1506,ROCs!$B$1:$I$17,MATCH(VLOOKUP(C1506,HROC,2,0),ROCs!$A$2:$A$17,0)+1,0)</f>
        <v>0.31492922148662977</v>
      </c>
      <c r="I1506" s="24">
        <v>117.756428</v>
      </c>
      <c r="J1506" s="24">
        <f>(VLOOKUP(B1506,Summary!$A$32:$C$37,3,0)*H1506*I1506/12+VLOOKUP(B1506,Summary!$A$32:$D$37,4,0)*I1506)*0.765</f>
        <v>146.55991503914805</v>
      </c>
      <c r="K1506" s="6">
        <f t="shared" si="95"/>
        <v>803.20892617954235</v>
      </c>
      <c r="L1506" s="27">
        <f>2.721*J1506*G1506+VLOOKUP(B1506,Summary!$A$32:$B$37,2,0)*I1506</f>
        <v>114.40233464789279</v>
      </c>
    </row>
    <row r="1507" spans="1:12">
      <c r="A1507" s="5" t="s">
        <v>605</v>
      </c>
      <c r="B1507" s="5" t="s">
        <v>189</v>
      </c>
      <c r="C1507" s="11">
        <v>2120</v>
      </c>
      <c r="D1507" s="5" t="str">
        <f t="shared" si="92"/>
        <v>Unimproved Pastures</v>
      </c>
      <c r="E1507" s="11" t="s">
        <v>2</v>
      </c>
      <c r="F1507" s="12">
        <f t="shared" si="93"/>
        <v>1.022089423356495</v>
      </c>
      <c r="G1507" s="13">
        <f t="shared" si="94"/>
        <v>0.19559588747449544</v>
      </c>
      <c r="H1507" s="13">
        <f>HLOOKUP(E1507,ROCs!$B$1:$I$17,MATCH(VLOOKUP(C1507,HROC,2,0),ROCs!$A$2:$A$17,0)+1,0)</f>
        <v>0.26229721460804234</v>
      </c>
      <c r="I1507" s="24">
        <v>21.361492999999999</v>
      </c>
      <c r="J1507" s="24">
        <f>(VLOOKUP(B1507,Summary!$A$32:$C$37,3,0)*H1507*I1507/12+VLOOKUP(B1507,Summary!$A$32:$D$37,4,0)*I1507)*0.765</f>
        <v>23.05303336307626</v>
      </c>
      <c r="K1507" s="6">
        <f t="shared" si="95"/>
        <v>64.112913750158953</v>
      </c>
      <c r="L1507" s="27">
        <f>2.721*J1507*G1507+VLOOKUP(B1507,Summary!$A$32:$B$37,2,0)*I1507</f>
        <v>12.269202651913375</v>
      </c>
    </row>
    <row r="1508" spans="1:12">
      <c r="A1508" s="5" t="s">
        <v>605</v>
      </c>
      <c r="B1508" s="5" t="s">
        <v>189</v>
      </c>
      <c r="C1508" s="11">
        <v>2130</v>
      </c>
      <c r="D1508" s="5" t="str">
        <f t="shared" si="92"/>
        <v>Woodland Pastures</v>
      </c>
      <c r="E1508" s="11" t="s">
        <v>2</v>
      </c>
      <c r="F1508" s="12">
        <f t="shared" si="93"/>
        <v>1.022089423356495</v>
      </c>
      <c r="G1508" s="13">
        <f t="shared" si="94"/>
        <v>0.19559588747449544</v>
      </c>
      <c r="H1508" s="13">
        <f>HLOOKUP(E1508,ROCs!$B$1:$I$17,MATCH(VLOOKUP(C1508,HROC,2,0),ROCs!$A$2:$A$17,0)+1,0)</f>
        <v>0.26229721460804234</v>
      </c>
      <c r="I1508" s="24">
        <v>47.487456000000002</v>
      </c>
      <c r="J1508" s="24">
        <f>(VLOOKUP(B1508,Summary!$A$32:$C$37,3,0)*H1508*I1508/12+VLOOKUP(B1508,Summary!$A$32:$D$37,4,0)*I1508)*0.765</f>
        <v>51.247818094719136</v>
      </c>
      <c r="K1508" s="6">
        <f t="shared" si="95"/>
        <v>142.525579590456</v>
      </c>
      <c r="L1508" s="27">
        <f>2.721*J1508*G1508+VLOOKUP(B1508,Summary!$A$32:$B$37,2,0)*I1508</f>
        <v>27.274929757382591</v>
      </c>
    </row>
    <row r="1509" spans="1:12">
      <c r="A1509" s="5" t="s">
        <v>605</v>
      </c>
      <c r="B1509" s="5" t="s">
        <v>189</v>
      </c>
      <c r="C1509" s="11">
        <v>4110</v>
      </c>
      <c r="D1509" s="5" t="str">
        <f t="shared" si="92"/>
        <v>Pine Flatwoods</v>
      </c>
      <c r="E1509" s="11" t="s">
        <v>2</v>
      </c>
      <c r="F1509" s="12">
        <f t="shared" si="93"/>
        <v>0.69141343344704065</v>
      </c>
      <c r="G1509" s="13">
        <f t="shared" si="94"/>
        <v>3.5859246036990831E-2</v>
      </c>
      <c r="H1509" s="13">
        <f>HLOOKUP(E1509,ROCs!$B$1:$I$17,MATCH(VLOOKUP(C1509,HROC,2,0),ROCs!$A$2:$A$17,0)+1,0)</f>
        <v>0.26229721460804234</v>
      </c>
      <c r="I1509" s="24">
        <v>19.212844</v>
      </c>
      <c r="J1509" s="24">
        <f>(VLOOKUP(B1509,Summary!$A$32:$C$37,3,0)*H1509*I1509/12+VLOOKUP(B1509,Summary!$A$32:$D$37,4,0)*I1509)*0.765</f>
        <v>20.734240520153694</v>
      </c>
      <c r="K1509" s="6">
        <f t="shared" si="95"/>
        <v>39.008072136468876</v>
      </c>
      <c r="L1509" s="27">
        <f>2.721*J1509*G1509+VLOOKUP(B1509,Summary!$A$32:$B$37,2,0)*I1509</f>
        <v>2.0231022258225564</v>
      </c>
    </row>
    <row r="1510" spans="1:12">
      <c r="A1510" s="5" t="s">
        <v>605</v>
      </c>
      <c r="B1510" s="5" t="s">
        <v>189</v>
      </c>
      <c r="C1510" s="11">
        <v>4220</v>
      </c>
      <c r="D1510" s="5" t="str">
        <f t="shared" si="92"/>
        <v>Brazilian Pepper</v>
      </c>
      <c r="E1510" s="11" t="s">
        <v>2</v>
      </c>
      <c r="F1510" s="12">
        <f t="shared" si="93"/>
        <v>0.69141343344704065</v>
      </c>
      <c r="G1510" s="13">
        <f t="shared" si="94"/>
        <v>3.5859246036990831E-2</v>
      </c>
      <c r="H1510" s="13">
        <f>HLOOKUP(E1510,ROCs!$B$1:$I$17,MATCH(VLOOKUP(C1510,HROC,2,0),ROCs!$A$2:$A$17,0)+1,0)</f>
        <v>0.26229721460804234</v>
      </c>
      <c r="I1510" s="24">
        <v>2.8546260000000001</v>
      </c>
      <c r="J1510" s="24">
        <f>(VLOOKUP(B1510,Summary!$A$32:$C$37,3,0)*H1510*I1510/12+VLOOKUP(B1510,Summary!$A$32:$D$37,4,0)*I1510)*0.765</f>
        <v>3.0806736409812236</v>
      </c>
      <c r="K1510" s="6">
        <f t="shared" si="95"/>
        <v>5.795782078417937</v>
      </c>
      <c r="L1510" s="27">
        <f>2.721*J1510*G1510+VLOOKUP(B1510,Summary!$A$32:$B$37,2,0)*I1510</f>
        <v>0.30059059525445275</v>
      </c>
    </row>
    <row r="1511" spans="1:12">
      <c r="A1511" s="5" t="s">
        <v>605</v>
      </c>
      <c r="B1511" s="5" t="s">
        <v>189</v>
      </c>
      <c r="C1511" s="11">
        <v>5250</v>
      </c>
      <c r="D1511" s="5" t="str">
        <f t="shared" si="92"/>
        <v>Marshy Lakes</v>
      </c>
      <c r="E1511" s="11" t="s">
        <v>2</v>
      </c>
      <c r="F1511" s="12">
        <f t="shared" si="93"/>
        <v>0.50503242095262102</v>
      </c>
      <c r="G1511" s="13">
        <f t="shared" si="94"/>
        <v>6.8458560616073402E-2</v>
      </c>
      <c r="H1511" s="13">
        <f>HLOOKUP(E1511,ROCs!$B$1:$I$17,MATCH(VLOOKUP(C1511,HROC,2,0),ROCs!$A$2:$A$17,0)+1,0)</f>
        <v>5.2632006878587441E-2</v>
      </c>
      <c r="I1511" s="24">
        <v>0.18203900000000001</v>
      </c>
      <c r="J1511" s="24">
        <f>(VLOOKUP(B1511,Summary!$A$32:$C$37,3,0)*H1511*I1511/12+VLOOKUP(B1511,Summary!$A$32:$D$37,4,0)*I1511)*0.765</f>
        <v>7.6499139127350804E-2</v>
      </c>
      <c r="K1511" s="6">
        <f t="shared" si="95"/>
        <v>0.10512459812666869</v>
      </c>
      <c r="L1511" s="27">
        <f>2.721*J1511*G1511+VLOOKUP(B1511,Summary!$A$32:$B$37,2,0)*I1511</f>
        <v>1.424993401318695E-2</v>
      </c>
    </row>
    <row r="1512" spans="1:12">
      <c r="A1512" s="5" t="s">
        <v>605</v>
      </c>
      <c r="B1512" s="5" t="s">
        <v>189</v>
      </c>
      <c r="C1512" s="11">
        <v>6172</v>
      </c>
      <c r="D1512" s="5" t="str">
        <f t="shared" si="92"/>
        <v>Mixed Shrubs</v>
      </c>
      <c r="E1512" s="11" t="s">
        <v>2</v>
      </c>
      <c r="F1512" s="12">
        <f t="shared" si="93"/>
        <v>0.60724136328827061</v>
      </c>
      <c r="G1512" s="13">
        <f t="shared" si="94"/>
        <v>3.2599314579082571E-2</v>
      </c>
      <c r="H1512" s="13">
        <f>HLOOKUP(E1512,ROCs!$B$1:$I$17,MATCH(VLOOKUP(C1512,HROC,2,0),ROCs!$A$2:$A$17,0)+1,0)</f>
        <v>2.5884593546846281E-2</v>
      </c>
      <c r="I1512" s="24">
        <v>1.519603</v>
      </c>
      <c r="J1512" s="24">
        <f>(VLOOKUP(B1512,Summary!$A$32:$C$37,3,0)*H1512*I1512/12+VLOOKUP(B1512,Summary!$A$32:$D$37,4,0)*I1512)*0.765</f>
        <v>0.51084663221049775</v>
      </c>
      <c r="K1512" s="6">
        <f t="shared" si="95"/>
        <v>0.84407380582462521</v>
      </c>
      <c r="L1512" s="27">
        <f>2.721*J1512*G1512+VLOOKUP(B1512,Summary!$A$32:$B$37,2,0)*I1512</f>
        <v>4.5313493427123257E-2</v>
      </c>
    </row>
    <row r="1513" spans="1:12">
      <c r="A1513" s="5" t="s">
        <v>605</v>
      </c>
      <c r="B1513" s="5" t="s">
        <v>189</v>
      </c>
      <c r="C1513" s="11">
        <v>6250</v>
      </c>
      <c r="D1513" s="5" t="str">
        <f t="shared" si="92"/>
        <v>Hydric Pine Flatwoods</v>
      </c>
      <c r="E1513" s="11" t="s">
        <v>2</v>
      </c>
      <c r="F1513" s="12">
        <f t="shared" si="93"/>
        <v>0.60724136328827061</v>
      </c>
      <c r="G1513" s="13">
        <f t="shared" si="94"/>
        <v>3.2599314579082571E-2</v>
      </c>
      <c r="H1513" s="13">
        <f>HLOOKUP(E1513,ROCs!$B$1:$I$17,MATCH(VLOOKUP(C1513,HROC,2,0),ROCs!$A$2:$A$17,0)+1,0)</f>
        <v>2.5884593546846281E-2</v>
      </c>
      <c r="I1513" s="24">
        <v>7.6795200000000001</v>
      </c>
      <c r="J1513" s="24">
        <f>(VLOOKUP(B1513,Summary!$A$32:$C$37,3,0)*H1513*I1513/12+VLOOKUP(B1513,Summary!$A$32:$D$37,4,0)*I1513)*0.765</f>
        <v>2.5816327876380623</v>
      </c>
      <c r="K1513" s="6">
        <f t="shared" si="95"/>
        <v>4.2656415348655718</v>
      </c>
      <c r="L1513" s="27">
        <f>2.721*J1513*G1513+VLOOKUP(B1513,Summary!$A$32:$B$37,2,0)*I1513</f>
        <v>0.22899788895090473</v>
      </c>
    </row>
    <row r="1514" spans="1:12">
      <c r="A1514" s="5" t="s">
        <v>605</v>
      </c>
      <c r="B1514" s="5" t="s">
        <v>189</v>
      </c>
      <c r="C1514" s="11">
        <v>6410</v>
      </c>
      <c r="D1514" s="5" t="str">
        <f t="shared" si="92"/>
        <v>Freshwater Marshes</v>
      </c>
      <c r="E1514" s="11" t="s">
        <v>2</v>
      </c>
      <c r="F1514" s="12">
        <f t="shared" si="93"/>
        <v>0.60724136328827061</v>
      </c>
      <c r="G1514" s="13">
        <f t="shared" si="94"/>
        <v>3.2599314579082571E-2</v>
      </c>
      <c r="H1514" s="13">
        <f>HLOOKUP(E1514,ROCs!$B$1:$I$17,MATCH(VLOOKUP(C1514,HROC,2,0),ROCs!$A$2:$A$17,0)+1,0)</f>
        <v>2.5884593546846281E-2</v>
      </c>
      <c r="I1514" s="24">
        <v>4.0104930000000003</v>
      </c>
      <c r="J1514" s="24">
        <f>(VLOOKUP(B1514,Summary!$A$32:$C$37,3,0)*H1514*I1514/12+VLOOKUP(B1514,Summary!$A$32:$D$37,4,0)*I1514)*0.765</f>
        <v>1.3482118964978196</v>
      </c>
      <c r="K1514" s="6">
        <f t="shared" si="95"/>
        <v>2.2276555717138087</v>
      </c>
      <c r="L1514" s="27">
        <f>2.721*J1514*G1514+VLOOKUP(B1514,Summary!$A$32:$B$37,2,0)*I1514</f>
        <v>0.11959008253802068</v>
      </c>
    </row>
    <row r="1515" spans="1:12">
      <c r="A1515" s="5" t="s">
        <v>605</v>
      </c>
      <c r="B1515" s="5" t="s">
        <v>189</v>
      </c>
      <c r="C1515" s="11">
        <v>6430</v>
      </c>
      <c r="D1515" s="5" t="str">
        <f t="shared" si="92"/>
        <v>Wet Prairies</v>
      </c>
      <c r="E1515" s="11" t="s">
        <v>2</v>
      </c>
      <c r="F1515" s="12">
        <f t="shared" si="93"/>
        <v>0.60724136328827061</v>
      </c>
      <c r="G1515" s="13">
        <f t="shared" si="94"/>
        <v>3.2599314579082571E-2</v>
      </c>
      <c r="H1515" s="13">
        <f>HLOOKUP(E1515,ROCs!$B$1:$I$17,MATCH(VLOOKUP(C1515,HROC,2,0),ROCs!$A$2:$A$17,0)+1,0)</f>
        <v>2.5884593546846281E-2</v>
      </c>
      <c r="I1515" s="24">
        <v>1.6697740000000001</v>
      </c>
      <c r="J1515" s="24">
        <f>(VLOOKUP(B1515,Summary!$A$32:$C$37,3,0)*H1515*I1515/12+VLOOKUP(B1515,Summary!$A$32:$D$37,4,0)*I1515)*0.765</f>
        <v>0.56132978445860648</v>
      </c>
      <c r="K1515" s="6">
        <f t="shared" si="95"/>
        <v>0.9274873075711273</v>
      </c>
      <c r="L1515" s="27">
        <f>2.721*J1515*G1515+VLOOKUP(B1515,Summary!$A$32:$B$37,2,0)*I1515</f>
        <v>4.9791487101421429E-2</v>
      </c>
    </row>
    <row r="1516" spans="1:12">
      <c r="A1516" s="5" t="s">
        <v>604</v>
      </c>
      <c r="B1516" s="5" t="s">
        <v>189</v>
      </c>
      <c r="C1516" s="11">
        <v>2210</v>
      </c>
      <c r="D1516" s="5" t="str">
        <f t="shared" si="92"/>
        <v>Citrus Groves</v>
      </c>
      <c r="E1516" s="11" t="s">
        <v>3</v>
      </c>
      <c r="F1516" s="12">
        <f t="shared" si="93"/>
        <v>1.3467531225403229</v>
      </c>
      <c r="G1516" s="13">
        <f t="shared" si="94"/>
        <v>0.27383424246429361</v>
      </c>
      <c r="H1516" s="13">
        <f>HLOOKUP(E1516,ROCs!$B$1:$I$17,MATCH(VLOOKUP(C1516,HROC,2,0),ROCs!$A$2:$A$17,0)+1,0)</f>
        <v>0.31492922148662977</v>
      </c>
      <c r="I1516" s="24">
        <v>1.9973590000000001</v>
      </c>
      <c r="J1516" s="24">
        <f>(VLOOKUP(B1516,Summary!$A$32:$C$37,3,0)*H1516*I1516/12+VLOOKUP(B1516,Summary!$A$32:$D$37,4,0)*I1516)*0.765</f>
        <v>2.4859175020380011</v>
      </c>
      <c r="K1516" s="6">
        <f t="shared" si="95"/>
        <v>9.1096825875909513</v>
      </c>
      <c r="L1516" s="27">
        <f>2.721*J1516*G1516+VLOOKUP(B1516,Summary!$A$32:$B$37,2,0)*I1516</f>
        <v>1.8522645232541093</v>
      </c>
    </row>
    <row r="1517" spans="1:12">
      <c r="A1517" s="5" t="s">
        <v>604</v>
      </c>
      <c r="B1517" s="5" t="s">
        <v>189</v>
      </c>
      <c r="C1517" s="11">
        <v>2110</v>
      </c>
      <c r="D1517" s="5" t="str">
        <f t="shared" si="92"/>
        <v>Improved Pastures</v>
      </c>
      <c r="E1517" s="11" t="s">
        <v>4</v>
      </c>
      <c r="F1517" s="12">
        <f t="shared" si="93"/>
        <v>2.0141173930848577</v>
      </c>
      <c r="G1517" s="13">
        <f t="shared" si="94"/>
        <v>0.28687396829592665</v>
      </c>
      <c r="H1517" s="13">
        <f>HLOOKUP(E1517,ROCs!$B$1:$I$17,MATCH(VLOOKUP(C1517,HROC,2,0),ROCs!$A$2:$A$17,0)+1,0)</f>
        <v>0.31492922148662977</v>
      </c>
      <c r="I1517" s="24">
        <v>4.7421980000000001</v>
      </c>
      <c r="J1517" s="24">
        <f>(VLOOKUP(B1517,Summary!$A$32:$C$37,3,0)*H1517*I1517/12+VLOOKUP(B1517,Summary!$A$32:$D$37,4,0)*I1517)*0.765</f>
        <v>5.9021502926262155</v>
      </c>
      <c r="K1517" s="6">
        <f t="shared" si="95"/>
        <v>32.346223709424798</v>
      </c>
      <c r="L1517" s="27">
        <f>2.721*J1517*G1517+VLOOKUP(B1517,Summary!$A$32:$B$37,2,0)*I1517</f>
        <v>4.6071244837909653</v>
      </c>
    </row>
    <row r="1518" spans="1:12">
      <c r="A1518" s="5" t="s">
        <v>604</v>
      </c>
      <c r="B1518" s="5" t="s">
        <v>189</v>
      </c>
      <c r="C1518" s="11">
        <v>2210</v>
      </c>
      <c r="D1518" s="5" t="str">
        <f t="shared" si="92"/>
        <v>Citrus Groves</v>
      </c>
      <c r="E1518" s="11" t="s">
        <v>4</v>
      </c>
      <c r="F1518" s="12">
        <f t="shared" si="93"/>
        <v>1.3467531225403229</v>
      </c>
      <c r="G1518" s="13">
        <f t="shared" si="94"/>
        <v>0.27383424246429361</v>
      </c>
      <c r="H1518" s="13">
        <f>HLOOKUP(E1518,ROCs!$B$1:$I$17,MATCH(VLOOKUP(C1518,HROC,2,0),ROCs!$A$2:$A$17,0)+1,0)</f>
        <v>0.31492922148662977</v>
      </c>
      <c r="I1518" s="24">
        <v>1.8652029999999999</v>
      </c>
      <c r="J1518" s="24">
        <f>(VLOOKUP(B1518,Summary!$A$32:$C$37,3,0)*H1518*I1518/12+VLOOKUP(B1518,Summary!$A$32:$D$37,4,0)*I1518)*0.765</f>
        <v>2.3214358473132699</v>
      </c>
      <c r="K1518" s="6">
        <f t="shared" si="95"/>
        <v>8.5069370560937738</v>
      </c>
      <c r="L1518" s="27">
        <f>2.721*J1518*G1518+VLOOKUP(B1518,Summary!$A$32:$B$37,2,0)*I1518</f>
        <v>1.7297087531921573</v>
      </c>
    </row>
    <row r="1519" spans="1:12">
      <c r="A1519" s="5" t="s">
        <v>604</v>
      </c>
      <c r="B1519" s="5" t="s">
        <v>189</v>
      </c>
      <c r="C1519" s="11">
        <v>3200</v>
      </c>
      <c r="D1519" s="5" t="str">
        <f t="shared" si="92"/>
        <v>Shrub and Brushland</v>
      </c>
      <c r="E1519" s="11" t="s">
        <v>4</v>
      </c>
      <c r="F1519" s="12">
        <f t="shared" si="93"/>
        <v>0.69141343344704065</v>
      </c>
      <c r="G1519" s="13">
        <f t="shared" si="94"/>
        <v>3.5859246036990831E-2</v>
      </c>
      <c r="H1519" s="13">
        <f>HLOOKUP(E1519,ROCs!$B$1:$I$17,MATCH(VLOOKUP(C1519,HROC,2,0),ROCs!$A$2:$A$17,0)+1,0)</f>
        <v>0.26229721460804234</v>
      </c>
      <c r="I1519" s="24">
        <v>3.0020319999999998</v>
      </c>
      <c r="J1519" s="24">
        <f>(VLOOKUP(B1519,Summary!$A$32:$C$37,3,0)*H1519*I1519/12+VLOOKUP(B1519,Summary!$A$32:$D$37,4,0)*I1519)*0.765</f>
        <v>3.2397521958330597</v>
      </c>
      <c r="K1519" s="6">
        <f t="shared" si="95"/>
        <v>6.0950622829180272</v>
      </c>
      <c r="L1519" s="27">
        <f>2.721*J1519*G1519+VLOOKUP(B1519,Summary!$A$32:$B$37,2,0)*I1519</f>
        <v>0.31611236843387375</v>
      </c>
    </row>
    <row r="1520" spans="1:12">
      <c r="A1520" s="5" t="s">
        <v>604</v>
      </c>
      <c r="B1520" s="5" t="s">
        <v>189</v>
      </c>
      <c r="C1520" s="11">
        <v>2110</v>
      </c>
      <c r="D1520" s="5" t="str">
        <f t="shared" si="92"/>
        <v>Improved Pastures</v>
      </c>
      <c r="E1520" s="11" t="s">
        <v>591</v>
      </c>
      <c r="F1520" s="12">
        <f t="shared" si="93"/>
        <v>2.0141173930848577</v>
      </c>
      <c r="G1520" s="13">
        <f t="shared" si="94"/>
        <v>0.28687396829592665</v>
      </c>
      <c r="H1520" s="13">
        <f>HLOOKUP(E1520,ROCs!$B$1:$I$17,MATCH(VLOOKUP(C1520,HROC,2,0),ROCs!$A$2:$A$17,0)+1,0)</f>
        <v>0.31492922148662977</v>
      </c>
      <c r="I1520" s="24">
        <v>24.513874000000001</v>
      </c>
      <c r="J1520" s="24">
        <f>(VLOOKUP(B1520,Summary!$A$32:$C$37,3,0)*H1520*I1520/12+VLOOKUP(B1520,Summary!$A$32:$D$37,4,0)*I1520)*0.765</f>
        <v>30.510022694645432</v>
      </c>
      <c r="K1520" s="6">
        <f t="shared" si="95"/>
        <v>167.20753802111429</v>
      </c>
      <c r="L1520" s="27">
        <f>2.721*J1520*G1520+VLOOKUP(B1520,Summary!$A$32:$B$37,2,0)*I1520</f>
        <v>23.815637621619082</v>
      </c>
    </row>
    <row r="1521" spans="1:12">
      <c r="A1521" s="5" t="s">
        <v>604</v>
      </c>
      <c r="B1521" s="5" t="s">
        <v>189</v>
      </c>
      <c r="C1521" s="11">
        <v>2120</v>
      </c>
      <c r="D1521" s="5" t="str">
        <f t="shared" si="92"/>
        <v>Unimproved Pastures</v>
      </c>
      <c r="E1521" s="11" t="s">
        <v>591</v>
      </c>
      <c r="F1521" s="12">
        <f t="shared" si="93"/>
        <v>1.022089423356495</v>
      </c>
      <c r="G1521" s="13">
        <f t="shared" si="94"/>
        <v>0.19559588747449544</v>
      </c>
      <c r="H1521" s="13">
        <f>HLOOKUP(E1521,ROCs!$B$1:$I$17,MATCH(VLOOKUP(C1521,HROC,2,0),ROCs!$A$2:$A$17,0)+1,0)</f>
        <v>0.26229721460804234</v>
      </c>
      <c r="I1521" s="24">
        <v>1.5964719999999999</v>
      </c>
      <c r="J1521" s="24">
        <f>(VLOOKUP(B1521,Summary!$A$32:$C$37,3,0)*H1521*I1521/12+VLOOKUP(B1521,Summary!$A$32:$D$37,4,0)*I1521)*0.765</f>
        <v>1.7228909177470448</v>
      </c>
      <c r="K1521" s="6">
        <f t="shared" si="95"/>
        <v>4.7915410987679437</v>
      </c>
      <c r="L1521" s="27">
        <f>2.721*J1521*G1521+VLOOKUP(B1521,Summary!$A$32:$B$37,2,0)*I1521</f>
        <v>0.91695081875154738</v>
      </c>
    </row>
    <row r="1522" spans="1:12">
      <c r="A1522" s="5" t="s">
        <v>604</v>
      </c>
      <c r="B1522" s="5" t="s">
        <v>189</v>
      </c>
      <c r="C1522" s="11">
        <v>2130</v>
      </c>
      <c r="D1522" s="5" t="str">
        <f t="shared" si="92"/>
        <v>Woodland Pastures</v>
      </c>
      <c r="E1522" s="11" t="s">
        <v>591</v>
      </c>
      <c r="F1522" s="12">
        <f t="shared" si="93"/>
        <v>1.022089423356495</v>
      </c>
      <c r="G1522" s="13">
        <f t="shared" si="94"/>
        <v>0.19559588747449544</v>
      </c>
      <c r="H1522" s="13">
        <f>HLOOKUP(E1522,ROCs!$B$1:$I$17,MATCH(VLOOKUP(C1522,HROC,2,0),ROCs!$A$2:$A$17,0)+1,0)</f>
        <v>0.26229721460804234</v>
      </c>
      <c r="I1522" s="24">
        <v>7.1407059999999998</v>
      </c>
      <c r="J1522" s="24">
        <f>(VLOOKUP(B1522,Summary!$A$32:$C$37,3,0)*H1522*I1522/12+VLOOKUP(B1522,Summary!$A$32:$D$37,4,0)*I1522)*0.765</f>
        <v>7.7061530134583203</v>
      </c>
      <c r="K1522" s="6">
        <f t="shared" si="95"/>
        <v>21.431623149807109</v>
      </c>
      <c r="L1522" s="27">
        <f>2.721*J1522*G1522+VLOOKUP(B1522,Summary!$A$32:$B$37,2,0)*I1522</f>
        <v>4.1013410903317364</v>
      </c>
    </row>
    <row r="1523" spans="1:12">
      <c r="A1523" s="5" t="s">
        <v>604</v>
      </c>
      <c r="B1523" s="5" t="s">
        <v>189</v>
      </c>
      <c r="C1523" s="11">
        <v>2150</v>
      </c>
      <c r="D1523" s="5" t="str">
        <f t="shared" si="92"/>
        <v>Field Crops</v>
      </c>
      <c r="E1523" s="11" t="s">
        <v>591</v>
      </c>
      <c r="F1523" s="12">
        <f t="shared" si="93"/>
        <v>1.6774291124497771</v>
      </c>
      <c r="G1523" s="13">
        <f t="shared" si="94"/>
        <v>0.48898971868623858</v>
      </c>
      <c r="H1523" s="13">
        <f>HLOOKUP(E1523,ROCs!$B$1:$I$17,MATCH(VLOOKUP(C1523,HROC,2,0),ROCs!$A$2:$A$17,0)+1,0)</f>
        <v>0.28904462793978353</v>
      </c>
      <c r="I1523" s="24">
        <v>2.4951660000000002</v>
      </c>
      <c r="J1523" s="24">
        <f>(VLOOKUP(B1523,Summary!$A$32:$C$37,3,0)*H1523*I1523/12+VLOOKUP(B1523,Summary!$A$32:$D$37,4,0)*I1523)*0.765</f>
        <v>2.9025023643633321</v>
      </c>
      <c r="K1523" s="6">
        <f t="shared" si="95"/>
        <v>13.247846886594568</v>
      </c>
      <c r="L1523" s="27">
        <f>2.721*J1523*G1523+VLOOKUP(B1523,Summary!$A$32:$B$37,2,0)*I1523</f>
        <v>3.8618984696250136</v>
      </c>
    </row>
    <row r="1524" spans="1:12">
      <c r="A1524" s="5" t="s">
        <v>604</v>
      </c>
      <c r="B1524" s="5" t="s">
        <v>189</v>
      </c>
      <c r="C1524" s="11">
        <v>2210</v>
      </c>
      <c r="D1524" s="5" t="str">
        <f t="shared" si="92"/>
        <v>Citrus Groves</v>
      </c>
      <c r="E1524" s="11" t="s">
        <v>591</v>
      </c>
      <c r="F1524" s="12">
        <f t="shared" si="93"/>
        <v>1.3467531225403229</v>
      </c>
      <c r="G1524" s="13">
        <f t="shared" si="94"/>
        <v>0.27383424246429361</v>
      </c>
      <c r="H1524" s="13">
        <f>HLOOKUP(E1524,ROCs!$B$1:$I$17,MATCH(VLOOKUP(C1524,HROC,2,0),ROCs!$A$2:$A$17,0)+1,0)</f>
        <v>0.31492922148662977</v>
      </c>
      <c r="I1524" s="24">
        <v>268.81387000000001</v>
      </c>
      <c r="J1524" s="24">
        <f>(VLOOKUP(B1524,Summary!$A$32:$C$37,3,0)*H1524*I1524/12+VLOOKUP(B1524,Summary!$A$32:$D$37,4,0)*I1524)*0.765</f>
        <v>334.56634697296175</v>
      </c>
      <c r="K1524" s="6">
        <f t="shared" si="95"/>
        <v>1226.02347942555</v>
      </c>
      <c r="L1524" s="27">
        <f>2.721*J1524*G1524+VLOOKUP(B1524,Summary!$A$32:$B$37,2,0)*I1524</f>
        <v>249.28638004467001</v>
      </c>
    </row>
    <row r="1525" spans="1:12">
      <c r="A1525" s="5" t="s">
        <v>604</v>
      </c>
      <c r="B1525" s="5" t="s">
        <v>189</v>
      </c>
      <c r="C1525" s="11">
        <v>3200</v>
      </c>
      <c r="D1525" s="5" t="str">
        <f t="shared" si="92"/>
        <v>Shrub and Brushland</v>
      </c>
      <c r="E1525" s="11" t="s">
        <v>591</v>
      </c>
      <c r="F1525" s="12">
        <f t="shared" si="93"/>
        <v>0.69141343344704065</v>
      </c>
      <c r="G1525" s="13">
        <f t="shared" si="94"/>
        <v>3.5859246036990831E-2</v>
      </c>
      <c r="H1525" s="13">
        <f>HLOOKUP(E1525,ROCs!$B$1:$I$17,MATCH(VLOOKUP(C1525,HROC,2,0),ROCs!$A$2:$A$17,0)+1,0)</f>
        <v>0.26229721460804234</v>
      </c>
      <c r="I1525" s="24">
        <v>3.1207739999999999</v>
      </c>
      <c r="J1525" s="24">
        <f>(VLOOKUP(B1525,Summary!$A$32:$C$37,3,0)*H1525*I1525/12+VLOOKUP(B1525,Summary!$A$32:$D$37,4,0)*I1525)*0.765</f>
        <v>3.3678969508648549</v>
      </c>
      <c r="K1525" s="6">
        <f t="shared" si="95"/>
        <v>6.3361456176720381</v>
      </c>
      <c r="L1525" s="27">
        <f>2.721*J1525*G1525+VLOOKUP(B1525,Summary!$A$32:$B$37,2,0)*I1525</f>
        <v>0.32861583770154812</v>
      </c>
    </row>
    <row r="1526" spans="1:12">
      <c r="A1526" s="5" t="s">
        <v>604</v>
      </c>
      <c r="B1526" s="5" t="s">
        <v>189</v>
      </c>
      <c r="C1526" s="11">
        <v>4200</v>
      </c>
      <c r="D1526" s="5" t="str">
        <f t="shared" si="92"/>
        <v>Upland Hardwood Forests</v>
      </c>
      <c r="E1526" s="11" t="s">
        <v>591</v>
      </c>
      <c r="F1526" s="12">
        <f t="shared" si="93"/>
        <v>0.69141343344704065</v>
      </c>
      <c r="G1526" s="13">
        <f t="shared" si="94"/>
        <v>3.5859246036990831E-2</v>
      </c>
      <c r="H1526" s="13">
        <f>HLOOKUP(E1526,ROCs!$B$1:$I$17,MATCH(VLOOKUP(C1526,HROC,2,0),ROCs!$A$2:$A$17,0)+1,0)</f>
        <v>0.26229721460804234</v>
      </c>
      <c r="I1526" s="24">
        <v>10.131769999999999</v>
      </c>
      <c r="J1526" s="24">
        <f>(VLOOKUP(B1526,Summary!$A$32:$C$37,3,0)*H1526*I1526/12+VLOOKUP(B1526,Summary!$A$32:$D$37,4,0)*I1526)*0.765</f>
        <v>10.934068692530767</v>
      </c>
      <c r="K1526" s="6">
        <f t="shared" si="95"/>
        <v>20.570656537372148</v>
      </c>
      <c r="L1526" s="27">
        <f>2.721*J1526*G1526+VLOOKUP(B1526,Summary!$A$32:$B$37,2,0)*I1526</f>
        <v>1.0668699771112597</v>
      </c>
    </row>
    <row r="1527" spans="1:12">
      <c r="A1527" s="5" t="s">
        <v>604</v>
      </c>
      <c r="B1527" s="5" t="s">
        <v>189</v>
      </c>
      <c r="C1527" s="11">
        <v>2110</v>
      </c>
      <c r="D1527" s="5" t="str">
        <f t="shared" si="92"/>
        <v>Improved Pastures</v>
      </c>
      <c r="E1527" s="11" t="s">
        <v>592</v>
      </c>
      <c r="F1527" s="12">
        <f t="shared" si="93"/>
        <v>2.0141173930848577</v>
      </c>
      <c r="G1527" s="13">
        <f t="shared" si="94"/>
        <v>0.28687396829592665</v>
      </c>
      <c r="H1527" s="13">
        <f>HLOOKUP(E1527,ROCs!$B$1:$I$17,MATCH(VLOOKUP(C1527,HROC,2,0),ROCs!$A$2:$A$17,0)+1,0)</f>
        <v>0.31492922148662977</v>
      </c>
      <c r="I1527" s="24">
        <v>0.118133</v>
      </c>
      <c r="J1527" s="24">
        <f>(VLOOKUP(B1527,Summary!$A$32:$C$37,3,0)*H1527*I1527/12+VLOOKUP(B1527,Summary!$A$32:$D$37,4,0)*I1527)*0.765</f>
        <v>0.14702859739699028</v>
      </c>
      <c r="K1527" s="6">
        <f t="shared" si="95"/>
        <v>0.80577749926626385</v>
      </c>
      <c r="L1527" s="27">
        <f>2.721*J1527*G1527+VLOOKUP(B1527,Summary!$A$32:$B$37,2,0)*I1527</f>
        <v>0.11476818062925208</v>
      </c>
    </row>
    <row r="1528" spans="1:12">
      <c r="A1528" s="5" t="s">
        <v>604</v>
      </c>
      <c r="B1528" s="5" t="s">
        <v>189</v>
      </c>
      <c r="C1528" s="11">
        <v>2120</v>
      </c>
      <c r="D1528" s="5" t="str">
        <f t="shared" si="92"/>
        <v>Unimproved Pastures</v>
      </c>
      <c r="E1528" s="11" t="s">
        <v>592</v>
      </c>
      <c r="F1528" s="12">
        <f t="shared" si="93"/>
        <v>1.022089423356495</v>
      </c>
      <c r="G1528" s="13">
        <f t="shared" si="94"/>
        <v>0.19559588747449544</v>
      </c>
      <c r="H1528" s="13">
        <f>HLOOKUP(E1528,ROCs!$B$1:$I$17,MATCH(VLOOKUP(C1528,HROC,2,0),ROCs!$A$2:$A$17,0)+1,0)</f>
        <v>0.26229721460804234</v>
      </c>
      <c r="I1528" s="24">
        <v>0.192465</v>
      </c>
      <c r="J1528" s="24">
        <f>(VLOOKUP(B1528,Summary!$A$32:$C$37,3,0)*H1528*I1528/12+VLOOKUP(B1528,Summary!$A$32:$D$37,4,0)*I1528)*0.765</f>
        <v>0.20770561618630645</v>
      </c>
      <c r="K1528" s="6">
        <f t="shared" si="95"/>
        <v>0.57765119436756318</v>
      </c>
      <c r="L1528" s="27">
        <f>2.721*J1528*G1528+VLOOKUP(B1528,Summary!$A$32:$B$37,2,0)*I1528</f>
        <v>0.1105443373457327</v>
      </c>
    </row>
    <row r="1529" spans="1:12">
      <c r="A1529" s="5" t="s">
        <v>604</v>
      </c>
      <c r="B1529" s="5" t="s">
        <v>189</v>
      </c>
      <c r="C1529" s="11">
        <v>2130</v>
      </c>
      <c r="D1529" s="5" t="str">
        <f t="shared" si="92"/>
        <v>Woodland Pastures</v>
      </c>
      <c r="E1529" s="11" t="s">
        <v>592</v>
      </c>
      <c r="F1529" s="12">
        <f t="shared" si="93"/>
        <v>1.022089423356495</v>
      </c>
      <c r="G1529" s="13">
        <f t="shared" si="94"/>
        <v>0.19559588747449544</v>
      </c>
      <c r="H1529" s="13">
        <f>HLOOKUP(E1529,ROCs!$B$1:$I$17,MATCH(VLOOKUP(C1529,HROC,2,0),ROCs!$A$2:$A$17,0)+1,0)</f>
        <v>0.26229721460804234</v>
      </c>
      <c r="I1529" s="24">
        <v>35.615389</v>
      </c>
      <c r="J1529" s="24">
        <f>(VLOOKUP(B1529,Summary!$A$32:$C$37,3,0)*H1529*I1529/12+VLOOKUP(B1529,Summary!$A$32:$D$37,4,0)*I1529)*0.765</f>
        <v>38.435644496194115</v>
      </c>
      <c r="K1529" s="6">
        <f t="shared" si="95"/>
        <v>106.89357542262422</v>
      </c>
      <c r="L1529" s="27">
        <f>2.721*J1529*G1529+VLOOKUP(B1529,Summary!$A$32:$B$37,2,0)*I1529</f>
        <v>20.456080722809329</v>
      </c>
    </row>
    <row r="1530" spans="1:12">
      <c r="A1530" s="5" t="s">
        <v>604</v>
      </c>
      <c r="B1530" s="5" t="s">
        <v>189</v>
      </c>
      <c r="C1530" s="11">
        <v>2150</v>
      </c>
      <c r="D1530" s="5" t="str">
        <f t="shared" si="92"/>
        <v>Field Crops</v>
      </c>
      <c r="E1530" s="11" t="s">
        <v>592</v>
      </c>
      <c r="F1530" s="12">
        <f t="shared" si="93"/>
        <v>1.6774291124497771</v>
      </c>
      <c r="G1530" s="13">
        <f t="shared" si="94"/>
        <v>0.48898971868623858</v>
      </c>
      <c r="H1530" s="13">
        <f>HLOOKUP(E1530,ROCs!$B$1:$I$17,MATCH(VLOOKUP(C1530,HROC,2,0),ROCs!$A$2:$A$17,0)+1,0)</f>
        <v>0.28904462793978353</v>
      </c>
      <c r="I1530" s="24">
        <v>15.199648</v>
      </c>
      <c r="J1530" s="24">
        <f>(VLOOKUP(B1530,Summary!$A$32:$C$37,3,0)*H1530*I1530/12+VLOOKUP(B1530,Summary!$A$32:$D$37,4,0)*I1530)*0.765</f>
        <v>17.68099367236103</v>
      </c>
      <c r="K1530" s="6">
        <f t="shared" si="95"/>
        <v>80.701087396242684</v>
      </c>
      <c r="L1530" s="27">
        <f>2.721*J1530*G1530+VLOOKUP(B1530,Summary!$A$32:$B$37,2,0)*I1530</f>
        <v>23.525287435801417</v>
      </c>
    </row>
    <row r="1531" spans="1:12">
      <c r="A1531" s="5" t="s">
        <v>604</v>
      </c>
      <c r="B1531" s="5" t="s">
        <v>189</v>
      </c>
      <c r="C1531" s="11">
        <v>2210</v>
      </c>
      <c r="D1531" s="5" t="str">
        <f t="shared" si="92"/>
        <v>Citrus Groves</v>
      </c>
      <c r="E1531" s="11" t="s">
        <v>592</v>
      </c>
      <c r="F1531" s="12">
        <f t="shared" si="93"/>
        <v>1.3467531225403229</v>
      </c>
      <c r="G1531" s="13">
        <f t="shared" si="94"/>
        <v>0.27383424246429361</v>
      </c>
      <c r="H1531" s="13">
        <f>HLOOKUP(E1531,ROCs!$B$1:$I$17,MATCH(VLOOKUP(C1531,HROC,2,0),ROCs!$A$2:$A$17,0)+1,0)</f>
        <v>0.31492922148662977</v>
      </c>
      <c r="I1531" s="24">
        <v>347.96301</v>
      </c>
      <c r="J1531" s="24">
        <f>(VLOOKUP(B1531,Summary!$A$32:$C$37,3,0)*H1531*I1531/12+VLOOKUP(B1531,Summary!$A$32:$D$37,4,0)*I1531)*0.765</f>
        <v>433.07554456701274</v>
      </c>
      <c r="K1531" s="6">
        <f t="shared" si="95"/>
        <v>1587.011935922754</v>
      </c>
      <c r="L1531" s="27">
        <f>2.721*J1531*G1531+VLOOKUP(B1531,Summary!$A$32:$B$37,2,0)*I1531</f>
        <v>322.68587611326501</v>
      </c>
    </row>
    <row r="1532" spans="1:12">
      <c r="A1532" s="5" t="s">
        <v>604</v>
      </c>
      <c r="B1532" s="5" t="s">
        <v>189</v>
      </c>
      <c r="C1532" s="11">
        <v>3200</v>
      </c>
      <c r="D1532" s="5" t="str">
        <f t="shared" si="92"/>
        <v>Shrub and Brushland</v>
      </c>
      <c r="E1532" s="11" t="s">
        <v>592</v>
      </c>
      <c r="F1532" s="12">
        <f t="shared" si="93"/>
        <v>0.69141343344704065</v>
      </c>
      <c r="G1532" s="13">
        <f t="shared" si="94"/>
        <v>3.5859246036990831E-2</v>
      </c>
      <c r="H1532" s="13">
        <f>HLOOKUP(E1532,ROCs!$B$1:$I$17,MATCH(VLOOKUP(C1532,HROC,2,0),ROCs!$A$2:$A$17,0)+1,0)</f>
        <v>0.26229721460804234</v>
      </c>
      <c r="I1532" s="24">
        <v>0.72759300000000005</v>
      </c>
      <c r="J1532" s="24">
        <f>(VLOOKUP(B1532,Summary!$A$32:$C$37,3,0)*H1532*I1532/12+VLOOKUP(B1532,Summary!$A$32:$D$37,4,0)*I1532)*0.765</f>
        <v>0.7852084919223925</v>
      </c>
      <c r="K1532" s="6">
        <f t="shared" si="95"/>
        <v>1.477240965990761</v>
      </c>
      <c r="L1532" s="27">
        <f>2.721*J1532*G1532+VLOOKUP(B1532,Summary!$A$32:$B$37,2,0)*I1532</f>
        <v>7.6615154830430701E-2</v>
      </c>
    </row>
    <row r="1533" spans="1:12">
      <c r="A1533" s="5" t="s">
        <v>604</v>
      </c>
      <c r="B1533" s="5" t="s">
        <v>189</v>
      </c>
      <c r="C1533" s="11">
        <v>5120</v>
      </c>
      <c r="D1533" s="5" t="e">
        <f t="shared" si="92"/>
        <v>#N/A</v>
      </c>
      <c r="E1533" s="11" t="s">
        <v>592</v>
      </c>
      <c r="F1533" s="12">
        <f t="shared" si="93"/>
        <v>0.50503242095262102</v>
      </c>
      <c r="G1533" s="13">
        <f t="shared" si="94"/>
        <v>6.8458560616073402E-2</v>
      </c>
      <c r="H1533" s="13">
        <f>HLOOKUP(E1533,ROCs!$B$1:$I$17,MATCH(VLOOKUP(C1533,HROC,2,0),ROCs!$A$2:$A$17,0)+1,0)</f>
        <v>5.2632006878587441E-2</v>
      </c>
      <c r="I1533" s="24">
        <v>7.2683790000000004</v>
      </c>
      <c r="J1533" s="24">
        <f>(VLOOKUP(B1533,Summary!$A$32:$C$37,3,0)*H1533*I1533/12+VLOOKUP(B1533,Summary!$A$32:$D$37,4,0)*I1533)*0.765</f>
        <v>3.0544264490099096</v>
      </c>
      <c r="K1533" s="6">
        <f t="shared" si="95"/>
        <v>4.1973721093134886</v>
      </c>
      <c r="L1533" s="27">
        <f>2.721*J1533*G1533+VLOOKUP(B1533,Summary!$A$32:$B$37,2,0)*I1533</f>
        <v>0.56896555756092793</v>
      </c>
    </row>
    <row r="1534" spans="1:12">
      <c r="A1534" s="5" t="s">
        <v>604</v>
      </c>
      <c r="B1534" s="5" t="s">
        <v>189</v>
      </c>
      <c r="C1534" s="11">
        <v>2110</v>
      </c>
      <c r="D1534" s="5" t="str">
        <f t="shared" si="92"/>
        <v>Improved Pastures</v>
      </c>
      <c r="E1534" s="11" t="s">
        <v>593</v>
      </c>
      <c r="F1534" s="12">
        <f t="shared" si="93"/>
        <v>2.0141173930848577</v>
      </c>
      <c r="G1534" s="13">
        <f t="shared" si="94"/>
        <v>0.28687396829592665</v>
      </c>
      <c r="H1534" s="13">
        <f>HLOOKUP(E1534,ROCs!$B$1:$I$17,MATCH(VLOOKUP(C1534,HROC,2,0),ROCs!$A$2:$A$17,0)+1,0)</f>
        <v>0.31492922148662977</v>
      </c>
      <c r="I1534" s="24">
        <v>13.328853000000001</v>
      </c>
      <c r="J1534" s="24">
        <f>(VLOOKUP(B1534,Summary!$A$32:$C$37,3,0)*H1534*I1534/12+VLOOKUP(B1534,Summary!$A$32:$D$37,4,0)*I1534)*0.765</f>
        <v>16.589120410898449</v>
      </c>
      <c r="K1534" s="6">
        <f t="shared" si="95"/>
        <v>90.915238235104852</v>
      </c>
      <c r="L1534" s="27">
        <f>2.721*J1534*G1534+VLOOKUP(B1534,Summary!$A$32:$B$37,2,0)*I1534</f>
        <v>12.949203090455237</v>
      </c>
    </row>
    <row r="1535" spans="1:12">
      <c r="A1535" s="5" t="s">
        <v>604</v>
      </c>
      <c r="B1535" s="5" t="s">
        <v>189</v>
      </c>
      <c r="C1535" s="11">
        <v>2120</v>
      </c>
      <c r="D1535" s="5" t="str">
        <f t="shared" si="92"/>
        <v>Unimproved Pastures</v>
      </c>
      <c r="E1535" s="11" t="s">
        <v>593</v>
      </c>
      <c r="F1535" s="12">
        <f t="shared" si="93"/>
        <v>1.022089423356495</v>
      </c>
      <c r="G1535" s="13">
        <f t="shared" si="94"/>
        <v>0.19559588747449544</v>
      </c>
      <c r="H1535" s="13">
        <f>HLOOKUP(E1535,ROCs!$B$1:$I$17,MATCH(VLOOKUP(C1535,HROC,2,0),ROCs!$A$2:$A$17,0)+1,0)</f>
        <v>0.26229721460804234</v>
      </c>
      <c r="I1535" s="24">
        <v>1.1313519999999999</v>
      </c>
      <c r="J1535" s="24">
        <f>(VLOOKUP(B1535,Summary!$A$32:$C$37,3,0)*H1535*I1535/12+VLOOKUP(B1535,Summary!$A$32:$D$37,4,0)*I1535)*0.765</f>
        <v>1.2209397255792491</v>
      </c>
      <c r="K1535" s="6">
        <f t="shared" si="95"/>
        <v>3.3955619673713735</v>
      </c>
      <c r="L1535" s="27">
        <f>2.721*J1535*G1535+VLOOKUP(B1535,Summary!$A$32:$B$37,2,0)*I1535</f>
        <v>0.64980415735208685</v>
      </c>
    </row>
    <row r="1536" spans="1:12">
      <c r="A1536" s="5" t="s">
        <v>604</v>
      </c>
      <c r="B1536" s="5" t="s">
        <v>189</v>
      </c>
      <c r="C1536" s="11">
        <v>2130</v>
      </c>
      <c r="D1536" s="5" t="str">
        <f t="shared" si="92"/>
        <v>Woodland Pastures</v>
      </c>
      <c r="E1536" s="11" t="s">
        <v>593</v>
      </c>
      <c r="F1536" s="12">
        <f t="shared" si="93"/>
        <v>1.022089423356495</v>
      </c>
      <c r="G1536" s="13">
        <f t="shared" si="94"/>
        <v>0.19559588747449544</v>
      </c>
      <c r="H1536" s="13">
        <f>HLOOKUP(E1536,ROCs!$B$1:$I$17,MATCH(VLOOKUP(C1536,HROC,2,0),ROCs!$A$2:$A$17,0)+1,0)</f>
        <v>0.26229721460804234</v>
      </c>
      <c r="I1536" s="24">
        <v>11.387034</v>
      </c>
      <c r="J1536" s="24">
        <f>(VLOOKUP(B1536,Summary!$A$32:$C$37,3,0)*H1536*I1536/12+VLOOKUP(B1536,Summary!$A$32:$D$37,4,0)*I1536)*0.765</f>
        <v>12.288732566983203</v>
      </c>
      <c r="K1536" s="6">
        <f t="shared" si="95"/>
        <v>34.176259529805684</v>
      </c>
      <c r="L1536" s="27">
        <f>2.721*J1536*G1536+VLOOKUP(B1536,Summary!$A$32:$B$37,2,0)*I1536</f>
        <v>6.5402651280145898</v>
      </c>
    </row>
    <row r="1537" spans="1:12">
      <c r="A1537" s="5" t="s">
        <v>604</v>
      </c>
      <c r="B1537" s="5" t="s">
        <v>189</v>
      </c>
      <c r="C1537" s="11">
        <v>2150</v>
      </c>
      <c r="D1537" s="5" t="str">
        <f t="shared" si="92"/>
        <v>Field Crops</v>
      </c>
      <c r="E1537" s="11" t="s">
        <v>593</v>
      </c>
      <c r="F1537" s="12">
        <f t="shared" si="93"/>
        <v>1.6774291124497771</v>
      </c>
      <c r="G1537" s="13">
        <f t="shared" si="94"/>
        <v>0.48898971868623858</v>
      </c>
      <c r="H1537" s="13">
        <f>HLOOKUP(E1537,ROCs!$B$1:$I$17,MATCH(VLOOKUP(C1537,HROC,2,0),ROCs!$A$2:$A$17,0)+1,0)</f>
        <v>0.28904462793978353</v>
      </c>
      <c r="I1537" s="24">
        <v>27.731069000000002</v>
      </c>
      <c r="J1537" s="24">
        <f>(VLOOKUP(B1537,Summary!$A$32:$C$37,3,0)*H1537*I1537/12+VLOOKUP(B1537,Summary!$A$32:$D$37,4,0)*I1537)*0.765</f>
        <v>32.25817173639858</v>
      </c>
      <c r="K1537" s="6">
        <f t="shared" si="95"/>
        <v>147.23547696369263</v>
      </c>
      <c r="L1537" s="27">
        <f>2.721*J1537*G1537+VLOOKUP(B1537,Summary!$A$32:$B$37,2,0)*I1537</f>
        <v>42.920820872104564</v>
      </c>
    </row>
    <row r="1538" spans="1:12">
      <c r="A1538" s="5" t="s">
        <v>604</v>
      </c>
      <c r="B1538" s="5" t="s">
        <v>189</v>
      </c>
      <c r="C1538" s="11">
        <v>2210</v>
      </c>
      <c r="D1538" s="5" t="str">
        <f t="shared" ref="D1538:D1601" si="96">VLOOKUP(C1538,FLUCCS,2,0)</f>
        <v>Citrus Groves</v>
      </c>
      <c r="E1538" s="11" t="s">
        <v>593</v>
      </c>
      <c r="F1538" s="12">
        <f t="shared" ref="F1538:F1601" si="97">VLOOKUP(VLOOKUP(C1538,HEMC,2,0),EMCN,2,0)</f>
        <v>1.3467531225403229</v>
      </c>
      <c r="G1538" s="13">
        <f t="shared" ref="G1538:G1601" si="98">VLOOKUP(VLOOKUP(C1538,HEMC,2,0),EMCP,3,0)</f>
        <v>0.27383424246429361</v>
      </c>
      <c r="H1538" s="13">
        <f>HLOOKUP(E1538,ROCs!$B$1:$I$17,MATCH(VLOOKUP(C1538,HROC,2,0),ROCs!$A$2:$A$17,0)+1,0)</f>
        <v>0.31492922148662977</v>
      </c>
      <c r="I1538" s="24">
        <v>3473.422372</v>
      </c>
      <c r="J1538" s="24">
        <f>(VLOOKUP(B1538,Summary!$A$32:$C$37,3,0)*H1538*I1538/12+VLOOKUP(B1538,Summary!$A$32:$D$37,4,0)*I1538)*0.765</f>
        <v>4323.029293444567</v>
      </c>
      <c r="K1538" s="6">
        <f t="shared" ref="K1538:K1601" si="99">2.721*J1538*F1538</f>
        <v>15841.806756600718</v>
      </c>
      <c r="L1538" s="27">
        <f>2.721*J1538*G1538+VLOOKUP(B1538,Summary!$A$32:$B$37,2,0)*I1538</f>
        <v>3221.1019821337759</v>
      </c>
    </row>
    <row r="1539" spans="1:12">
      <c r="A1539" s="5" t="s">
        <v>604</v>
      </c>
      <c r="B1539" s="5" t="s">
        <v>189</v>
      </c>
      <c r="C1539" s="11">
        <v>3100</v>
      </c>
      <c r="D1539" s="5" t="str">
        <f t="shared" si="96"/>
        <v>Herbaceous (Dry Prairie)</v>
      </c>
      <c r="E1539" s="11" t="s">
        <v>593</v>
      </c>
      <c r="F1539" s="12">
        <f t="shared" si="97"/>
        <v>0.69141343344704065</v>
      </c>
      <c r="G1539" s="13">
        <f t="shared" si="98"/>
        <v>3.5859246036990831E-2</v>
      </c>
      <c r="H1539" s="13">
        <f>HLOOKUP(E1539,ROCs!$B$1:$I$17,MATCH(VLOOKUP(C1539,HROC,2,0),ROCs!$A$2:$A$17,0)+1,0)</f>
        <v>0.26229721460804234</v>
      </c>
      <c r="I1539" s="24">
        <v>8.0599999999999997E-4</v>
      </c>
      <c r="J1539" s="24">
        <f>(VLOOKUP(B1539,Summary!$A$32:$C$37,3,0)*H1539*I1539/12+VLOOKUP(B1539,Summary!$A$32:$D$37,4,0)*I1539)*0.765</f>
        <v>8.6982426231347514E-4</v>
      </c>
      <c r="K1539" s="6">
        <f t="shared" si="99"/>
        <v>1.6364316569683233E-3</v>
      </c>
      <c r="L1539" s="27">
        <f>2.721*J1539*G1539+VLOOKUP(B1539,Summary!$A$32:$B$37,2,0)*I1539</f>
        <v>8.4871370111212085E-5</v>
      </c>
    </row>
    <row r="1540" spans="1:12">
      <c r="A1540" s="5" t="s">
        <v>604</v>
      </c>
      <c r="B1540" s="5" t="s">
        <v>189</v>
      </c>
      <c r="C1540" s="11">
        <v>3200</v>
      </c>
      <c r="D1540" s="5" t="str">
        <f t="shared" si="96"/>
        <v>Shrub and Brushland</v>
      </c>
      <c r="E1540" s="11" t="s">
        <v>593</v>
      </c>
      <c r="F1540" s="12">
        <f t="shared" si="97"/>
        <v>0.69141343344704065</v>
      </c>
      <c r="G1540" s="13">
        <f t="shared" si="98"/>
        <v>3.5859246036990831E-2</v>
      </c>
      <c r="H1540" s="13">
        <f>HLOOKUP(E1540,ROCs!$B$1:$I$17,MATCH(VLOOKUP(C1540,HROC,2,0),ROCs!$A$2:$A$17,0)+1,0)</f>
        <v>0.26229721460804234</v>
      </c>
      <c r="I1540" s="24">
        <v>23.004832</v>
      </c>
      <c r="J1540" s="24">
        <f>(VLOOKUP(B1540,Summary!$A$32:$C$37,3,0)*H1540*I1540/12+VLOOKUP(B1540,Summary!$A$32:$D$37,4,0)*I1540)*0.765</f>
        <v>24.826502511222618</v>
      </c>
      <c r="K1540" s="6">
        <f t="shared" si="99"/>
        <v>46.706991746945306</v>
      </c>
      <c r="L1540" s="27">
        <f>2.721*J1540*G1540+VLOOKUP(B1540,Summary!$A$32:$B$37,2,0)*I1540</f>
        <v>2.422396539724883</v>
      </c>
    </row>
    <row r="1541" spans="1:12">
      <c r="A1541" s="5" t="s">
        <v>604</v>
      </c>
      <c r="B1541" s="5" t="s">
        <v>189</v>
      </c>
      <c r="C1541" s="11">
        <v>4200</v>
      </c>
      <c r="D1541" s="5" t="str">
        <f t="shared" si="96"/>
        <v>Upland Hardwood Forests</v>
      </c>
      <c r="E1541" s="11" t="s">
        <v>593</v>
      </c>
      <c r="F1541" s="12">
        <f t="shared" si="97"/>
        <v>0.69141343344704065</v>
      </c>
      <c r="G1541" s="13">
        <f t="shared" si="98"/>
        <v>3.5859246036990831E-2</v>
      </c>
      <c r="H1541" s="13">
        <f>HLOOKUP(E1541,ROCs!$B$1:$I$17,MATCH(VLOOKUP(C1541,HROC,2,0),ROCs!$A$2:$A$17,0)+1,0)</f>
        <v>0.26229721460804234</v>
      </c>
      <c r="I1541" s="24">
        <v>3.0889060000000002</v>
      </c>
      <c r="J1541" s="24">
        <f>(VLOOKUP(B1541,Summary!$A$32:$C$37,3,0)*H1541*I1541/12+VLOOKUP(B1541,Summary!$A$32:$D$37,4,0)*I1541)*0.765</f>
        <v>3.3335054377241531</v>
      </c>
      <c r="K1541" s="6">
        <f t="shared" si="99"/>
        <v>6.2714436275426761</v>
      </c>
      <c r="L1541" s="27">
        <f>2.721*J1541*G1541+VLOOKUP(B1541,Summary!$A$32:$B$37,2,0)*I1541</f>
        <v>0.32526015429868949</v>
      </c>
    </row>
    <row r="1542" spans="1:12">
      <c r="A1542" s="5" t="s">
        <v>604</v>
      </c>
      <c r="B1542" s="5" t="s">
        <v>189</v>
      </c>
      <c r="C1542" s="11">
        <v>4220</v>
      </c>
      <c r="D1542" s="5" t="str">
        <f t="shared" si="96"/>
        <v>Brazilian Pepper</v>
      </c>
      <c r="E1542" s="11" t="s">
        <v>593</v>
      </c>
      <c r="F1542" s="12">
        <f t="shared" si="97"/>
        <v>0.69141343344704065</v>
      </c>
      <c r="G1542" s="13">
        <f t="shared" si="98"/>
        <v>3.5859246036990831E-2</v>
      </c>
      <c r="H1542" s="13">
        <f>HLOOKUP(E1542,ROCs!$B$1:$I$17,MATCH(VLOOKUP(C1542,HROC,2,0),ROCs!$A$2:$A$17,0)+1,0)</f>
        <v>0.26229721460804234</v>
      </c>
      <c r="I1542" s="24">
        <v>43.004637000000002</v>
      </c>
      <c r="J1542" s="24">
        <f>(VLOOKUP(B1542,Summary!$A$32:$C$37,3,0)*H1542*I1542/12+VLOOKUP(B1542,Summary!$A$32:$D$37,4,0)*I1542)*0.765</f>
        <v>46.41002066325531</v>
      </c>
      <c r="K1542" s="6">
        <f t="shared" si="99"/>
        <v>87.312840425845252</v>
      </c>
      <c r="L1542" s="27">
        <f>2.721*J1542*G1542+VLOOKUP(B1542,Summary!$A$32:$B$37,2,0)*I1542</f>
        <v>4.5283653391133072</v>
      </c>
    </row>
    <row r="1543" spans="1:12">
      <c r="A1543" s="5" t="s">
        <v>604</v>
      </c>
      <c r="B1543" s="5" t="s">
        <v>189</v>
      </c>
      <c r="C1543" s="11">
        <v>5120</v>
      </c>
      <c r="D1543" s="5" t="e">
        <f t="shared" si="96"/>
        <v>#N/A</v>
      </c>
      <c r="E1543" s="11" t="s">
        <v>593</v>
      </c>
      <c r="F1543" s="12">
        <f t="shared" si="97"/>
        <v>0.50503242095262102</v>
      </c>
      <c r="G1543" s="13">
        <f t="shared" si="98"/>
        <v>6.8458560616073402E-2</v>
      </c>
      <c r="H1543" s="13">
        <f>HLOOKUP(E1543,ROCs!$B$1:$I$17,MATCH(VLOOKUP(C1543,HROC,2,0),ROCs!$A$2:$A$17,0)+1,0)</f>
        <v>5.2632006878587441E-2</v>
      </c>
      <c r="I1543" s="24">
        <v>12.229062000000001</v>
      </c>
      <c r="J1543" s="24">
        <f>(VLOOKUP(B1543,Summary!$A$32:$C$37,3,0)*H1543*I1543/12+VLOOKUP(B1543,Summary!$A$32:$D$37,4,0)*I1543)*0.765</f>
        <v>5.1390785234757317</v>
      </c>
      <c r="K1543" s="6">
        <f t="shared" si="99"/>
        <v>7.0620868507084467</v>
      </c>
      <c r="L1543" s="27">
        <f>2.721*J1543*G1543+VLOOKUP(B1543,Summary!$A$32:$B$37,2,0)*I1543</f>
        <v>0.95728567253814856</v>
      </c>
    </row>
    <row r="1544" spans="1:12">
      <c r="A1544" s="5" t="s">
        <v>604</v>
      </c>
      <c r="B1544" s="5" t="s">
        <v>189</v>
      </c>
      <c r="C1544" s="11">
        <v>2110</v>
      </c>
      <c r="D1544" s="5" t="str">
        <f t="shared" si="96"/>
        <v>Improved Pastures</v>
      </c>
      <c r="E1544" s="11" t="s">
        <v>2</v>
      </c>
      <c r="F1544" s="12">
        <f t="shared" si="97"/>
        <v>2.0141173930848577</v>
      </c>
      <c r="G1544" s="13">
        <f t="shared" si="98"/>
        <v>0.28687396829592665</v>
      </c>
      <c r="H1544" s="13">
        <f>HLOOKUP(E1544,ROCs!$B$1:$I$17,MATCH(VLOOKUP(C1544,HROC,2,0),ROCs!$A$2:$A$17,0)+1,0)</f>
        <v>0.31492922148662977</v>
      </c>
      <c r="I1544" s="24">
        <v>2.2301999999999999E-2</v>
      </c>
      <c r="J1544" s="24">
        <f>(VLOOKUP(B1544,Summary!$A$32:$C$37,3,0)*H1544*I1544/12+VLOOKUP(B1544,Summary!$A$32:$D$37,4,0)*I1544)*0.765</f>
        <v>2.7757119341315951E-2</v>
      </c>
      <c r="K1544" s="6">
        <f t="shared" si="99"/>
        <v>0.15212048952143956</v>
      </c>
      <c r="L1544" s="27">
        <f>2.721*J1544*G1544+VLOOKUP(B1544,Summary!$A$32:$B$37,2,0)*I1544</f>
        <v>2.1666765124000741E-2</v>
      </c>
    </row>
    <row r="1545" spans="1:12">
      <c r="A1545" s="5" t="s">
        <v>604</v>
      </c>
      <c r="B1545" s="5" t="s">
        <v>189</v>
      </c>
      <c r="C1545" s="11">
        <v>2120</v>
      </c>
      <c r="D1545" s="5" t="str">
        <f t="shared" si="96"/>
        <v>Unimproved Pastures</v>
      </c>
      <c r="E1545" s="11" t="s">
        <v>2</v>
      </c>
      <c r="F1545" s="12">
        <f t="shared" si="97"/>
        <v>1.022089423356495</v>
      </c>
      <c r="G1545" s="13">
        <f t="shared" si="98"/>
        <v>0.19559588747449544</v>
      </c>
      <c r="H1545" s="13">
        <f>HLOOKUP(E1545,ROCs!$B$1:$I$17,MATCH(VLOOKUP(C1545,HROC,2,0),ROCs!$A$2:$A$17,0)+1,0)</f>
        <v>0.26229721460804234</v>
      </c>
      <c r="I1545" s="24">
        <v>0.114513</v>
      </c>
      <c r="J1545" s="24">
        <f>(VLOOKUP(B1545,Summary!$A$32:$C$37,3,0)*H1545*I1545/12+VLOOKUP(B1545,Summary!$A$32:$D$37,4,0)*I1545)*0.765</f>
        <v>0.12358087562072331</v>
      </c>
      <c r="K1545" s="6">
        <f t="shared" si="99"/>
        <v>0.34369143075682734</v>
      </c>
      <c r="L1545" s="27">
        <f>2.721*J1545*G1545+VLOOKUP(B1545,Summary!$A$32:$B$37,2,0)*I1545</f>
        <v>6.5771769945038777E-2</v>
      </c>
    </row>
    <row r="1546" spans="1:12">
      <c r="A1546" s="5" t="s">
        <v>604</v>
      </c>
      <c r="B1546" s="5" t="s">
        <v>189</v>
      </c>
      <c r="C1546" s="11">
        <v>2210</v>
      </c>
      <c r="D1546" s="5" t="str">
        <f t="shared" si="96"/>
        <v>Citrus Groves</v>
      </c>
      <c r="E1546" s="11" t="s">
        <v>2</v>
      </c>
      <c r="F1546" s="12">
        <f t="shared" si="97"/>
        <v>1.3467531225403229</v>
      </c>
      <c r="G1546" s="13">
        <f t="shared" si="98"/>
        <v>0.27383424246429361</v>
      </c>
      <c r="H1546" s="13">
        <f>HLOOKUP(E1546,ROCs!$B$1:$I$17,MATCH(VLOOKUP(C1546,HROC,2,0),ROCs!$A$2:$A$17,0)+1,0)</f>
        <v>0.31492922148662977</v>
      </c>
      <c r="I1546" s="24">
        <v>211.53511900000001</v>
      </c>
      <c r="J1546" s="24">
        <f>(VLOOKUP(B1546,Summary!$A$32:$C$37,3,0)*H1546*I1546/12+VLOOKUP(B1546,Summary!$A$32:$D$37,4,0)*I1546)*0.765</f>
        <v>263.27708469924102</v>
      </c>
      <c r="K1546" s="6">
        <f t="shared" si="99"/>
        <v>964.78289091659531</v>
      </c>
      <c r="L1546" s="27">
        <f>2.721*J1546*G1546+VLOOKUP(B1546,Summary!$A$32:$B$37,2,0)*I1546</f>
        <v>196.16853872840903</v>
      </c>
    </row>
    <row r="1547" spans="1:12">
      <c r="A1547" s="5" t="s">
        <v>603</v>
      </c>
      <c r="B1547" s="5" t="s">
        <v>189</v>
      </c>
      <c r="C1547" s="11">
        <v>2110</v>
      </c>
      <c r="D1547" s="5" t="str">
        <f t="shared" si="96"/>
        <v>Improved Pastures</v>
      </c>
      <c r="E1547" s="11" t="s">
        <v>3</v>
      </c>
      <c r="F1547" s="12">
        <f t="shared" si="97"/>
        <v>2.0141173930848577</v>
      </c>
      <c r="G1547" s="13">
        <f t="shared" si="98"/>
        <v>0.28687396829592665</v>
      </c>
      <c r="H1547" s="13">
        <f>HLOOKUP(E1547,ROCs!$B$1:$I$17,MATCH(VLOOKUP(C1547,HROC,2,0),ROCs!$A$2:$A$17,0)+1,0)</f>
        <v>0.31492922148662977</v>
      </c>
      <c r="I1547" s="24">
        <v>10.962979000000001</v>
      </c>
      <c r="J1547" s="24">
        <f>(VLOOKUP(B1547,Summary!$A$32:$C$37,3,0)*H1547*I1547/12+VLOOKUP(B1547,Summary!$A$32:$D$37,4,0)*I1547)*0.765</f>
        <v>13.644548311332645</v>
      </c>
      <c r="K1547" s="6">
        <f t="shared" si="99"/>
        <v>74.777765765100085</v>
      </c>
      <c r="L1547" s="27">
        <f>2.721*J1547*G1547+VLOOKUP(B1547,Summary!$A$32:$B$37,2,0)*I1547</f>
        <v>10.650717023242427</v>
      </c>
    </row>
    <row r="1548" spans="1:12">
      <c r="A1548" s="5" t="s">
        <v>603</v>
      </c>
      <c r="B1548" s="5" t="s">
        <v>189</v>
      </c>
      <c r="C1548" s="11">
        <v>2120</v>
      </c>
      <c r="D1548" s="5" t="str">
        <f t="shared" si="96"/>
        <v>Unimproved Pastures</v>
      </c>
      <c r="E1548" s="11" t="s">
        <v>3</v>
      </c>
      <c r="F1548" s="12">
        <f t="shared" si="97"/>
        <v>1.022089423356495</v>
      </c>
      <c r="G1548" s="13">
        <f t="shared" si="98"/>
        <v>0.19559588747449544</v>
      </c>
      <c r="H1548" s="13">
        <f>HLOOKUP(E1548,ROCs!$B$1:$I$17,MATCH(VLOOKUP(C1548,HROC,2,0),ROCs!$A$2:$A$17,0)+1,0)</f>
        <v>0.26229721460804234</v>
      </c>
      <c r="I1548" s="24">
        <v>1.410739</v>
      </c>
      <c r="J1548" s="24">
        <f>(VLOOKUP(B1548,Summary!$A$32:$C$37,3,0)*H1548*I1548/12+VLOOKUP(B1548,Summary!$A$32:$D$37,4,0)*I1548)*0.765</f>
        <v>1.5224503846052726</v>
      </c>
      <c r="K1548" s="6">
        <f t="shared" si="99"/>
        <v>4.2340948655126995</v>
      </c>
      <c r="L1548" s="27">
        <f>2.721*J1548*G1548+VLOOKUP(B1548,Summary!$A$32:$B$37,2,0)*I1548</f>
        <v>0.81027307782080693</v>
      </c>
    </row>
    <row r="1549" spans="1:12">
      <c r="A1549" s="5" t="s">
        <v>603</v>
      </c>
      <c r="B1549" s="5" t="s">
        <v>189</v>
      </c>
      <c r="C1549" s="11">
        <v>2130</v>
      </c>
      <c r="D1549" s="5" t="str">
        <f t="shared" si="96"/>
        <v>Woodland Pastures</v>
      </c>
      <c r="E1549" s="11" t="s">
        <v>3</v>
      </c>
      <c r="F1549" s="12">
        <f t="shared" si="97"/>
        <v>1.022089423356495</v>
      </c>
      <c r="G1549" s="13">
        <f t="shared" si="98"/>
        <v>0.19559588747449544</v>
      </c>
      <c r="H1549" s="13">
        <f>HLOOKUP(E1549,ROCs!$B$1:$I$17,MATCH(VLOOKUP(C1549,HROC,2,0),ROCs!$A$2:$A$17,0)+1,0)</f>
        <v>0.26229721460804234</v>
      </c>
      <c r="I1549" s="24">
        <v>10.72096</v>
      </c>
      <c r="J1549" s="24">
        <f>(VLOOKUP(B1549,Summary!$A$32:$C$37,3,0)*H1549*I1549/12+VLOOKUP(B1549,Summary!$A$32:$D$37,4,0)*I1549)*0.765</f>
        <v>11.569914545027636</v>
      </c>
      <c r="K1549" s="6">
        <f t="shared" si="99"/>
        <v>32.177150904148135</v>
      </c>
      <c r="L1549" s="27">
        <f>2.721*J1549*G1549+VLOOKUP(B1549,Summary!$A$32:$B$37,2,0)*I1549</f>
        <v>6.1576983810568491</v>
      </c>
    </row>
    <row r="1550" spans="1:12">
      <c r="A1550" s="5" t="s">
        <v>603</v>
      </c>
      <c r="B1550" s="5" t="s">
        <v>189</v>
      </c>
      <c r="C1550" s="11">
        <v>2156</v>
      </c>
      <c r="D1550" s="5" t="str">
        <f t="shared" si="96"/>
        <v>Sugar Cane</v>
      </c>
      <c r="E1550" s="11" t="s">
        <v>3</v>
      </c>
      <c r="F1550" s="12">
        <f t="shared" si="97"/>
        <v>1.6774291124497771</v>
      </c>
      <c r="G1550" s="13">
        <f t="shared" si="98"/>
        <v>0.48898971868623858</v>
      </c>
      <c r="H1550" s="13">
        <f>HLOOKUP(E1550,ROCs!$B$1:$I$17,MATCH(VLOOKUP(C1550,HROC,2,0),ROCs!$A$2:$A$17,0)+1,0)</f>
        <v>0.28904462793978353</v>
      </c>
      <c r="I1550" s="24">
        <v>3.0924E-2</v>
      </c>
      <c r="J1550" s="24">
        <f>(VLOOKUP(B1550,Summary!$A$32:$C$37,3,0)*H1550*I1550/12+VLOOKUP(B1550,Summary!$A$32:$D$37,4,0)*I1550)*0.765</f>
        <v>3.5972349380991753E-2</v>
      </c>
      <c r="K1550" s="6">
        <f t="shared" si="99"/>
        <v>0.16418804084419647</v>
      </c>
      <c r="L1550" s="27">
        <f>2.721*J1550*G1550+VLOOKUP(B1550,Summary!$A$32:$B$37,2,0)*I1550</f>
        <v>4.7862686600684642E-2</v>
      </c>
    </row>
    <row r="1551" spans="1:12">
      <c r="A1551" s="5" t="s">
        <v>603</v>
      </c>
      <c r="B1551" s="5" t="s">
        <v>189</v>
      </c>
      <c r="C1551" s="11">
        <v>2210</v>
      </c>
      <c r="D1551" s="5" t="str">
        <f t="shared" si="96"/>
        <v>Citrus Groves</v>
      </c>
      <c r="E1551" s="11" t="s">
        <v>3</v>
      </c>
      <c r="F1551" s="12">
        <f t="shared" si="97"/>
        <v>1.3467531225403229</v>
      </c>
      <c r="G1551" s="13">
        <f t="shared" si="98"/>
        <v>0.27383424246429361</v>
      </c>
      <c r="H1551" s="13">
        <f>HLOOKUP(E1551,ROCs!$B$1:$I$17,MATCH(VLOOKUP(C1551,HROC,2,0),ROCs!$A$2:$A$17,0)+1,0)</f>
        <v>0.31492922148662977</v>
      </c>
      <c r="I1551" s="24">
        <v>7.57911</v>
      </c>
      <c r="J1551" s="24">
        <f>(VLOOKUP(B1551,Summary!$A$32:$C$37,3,0)*H1551*I1551/12+VLOOKUP(B1551,Summary!$A$32:$D$37,4,0)*I1551)*0.765</f>
        <v>9.4329773460210387</v>
      </c>
      <c r="K1551" s="6">
        <f t="shared" si="99"/>
        <v>34.56728930374382</v>
      </c>
      <c r="L1551" s="27">
        <f>2.721*J1551*G1551+VLOOKUP(B1551,Summary!$A$32:$B$37,2,0)*I1551</f>
        <v>7.0285394717927288</v>
      </c>
    </row>
    <row r="1552" spans="1:12">
      <c r="A1552" s="5" t="s">
        <v>603</v>
      </c>
      <c r="B1552" s="5" t="s">
        <v>189</v>
      </c>
      <c r="C1552" s="11">
        <v>2510</v>
      </c>
      <c r="D1552" s="5" t="str">
        <f t="shared" si="96"/>
        <v>Horse Farms</v>
      </c>
      <c r="E1552" s="11" t="s">
        <v>3</v>
      </c>
      <c r="F1552" s="12">
        <f t="shared" si="97"/>
        <v>2.0141173930848577</v>
      </c>
      <c r="G1552" s="13">
        <f t="shared" si="98"/>
        <v>0.28687396829592665</v>
      </c>
      <c r="H1552" s="13">
        <f>HLOOKUP(E1552,ROCs!$B$1:$I$17,MATCH(VLOOKUP(C1552,HROC,2,0),ROCs!$A$2:$A$17,0)+1,0)</f>
        <v>0.31492922148662977</v>
      </c>
      <c r="I1552" s="24">
        <v>3.4983E-2</v>
      </c>
      <c r="J1552" s="24">
        <f>(VLOOKUP(B1552,Summary!$A$32:$C$37,3,0)*H1552*I1552/12+VLOOKUP(B1552,Summary!$A$32:$D$37,4,0)*I1552)*0.765</f>
        <v>4.3539920451854369E-2</v>
      </c>
      <c r="K1552" s="6">
        <f t="shared" si="99"/>
        <v>0.23861676463673753</v>
      </c>
      <c r="L1552" s="27">
        <f>2.721*J1552*G1552+VLOOKUP(B1552,Summary!$A$32:$B$37,2,0)*I1552</f>
        <v>3.3986568215089143E-2</v>
      </c>
    </row>
    <row r="1553" spans="1:12">
      <c r="A1553" s="5" t="s">
        <v>603</v>
      </c>
      <c r="B1553" s="5" t="s">
        <v>189</v>
      </c>
      <c r="C1553" s="11">
        <v>3300</v>
      </c>
      <c r="D1553" s="5" t="str">
        <f t="shared" si="96"/>
        <v>Mixed Rangeland</v>
      </c>
      <c r="E1553" s="11" t="s">
        <v>3</v>
      </c>
      <c r="F1553" s="12">
        <f t="shared" si="97"/>
        <v>0.69141343344704065</v>
      </c>
      <c r="G1553" s="13">
        <f t="shared" si="98"/>
        <v>3.5859246036990831E-2</v>
      </c>
      <c r="H1553" s="13">
        <f>HLOOKUP(E1553,ROCs!$B$1:$I$17,MATCH(VLOOKUP(C1553,HROC,2,0),ROCs!$A$2:$A$17,0)+1,0)</f>
        <v>0.26229721460804234</v>
      </c>
      <c r="I1553" s="24">
        <v>2.7405529999999998</v>
      </c>
      <c r="J1553" s="24">
        <f>(VLOOKUP(B1553,Summary!$A$32:$C$37,3,0)*H1553*I1553/12+VLOOKUP(B1553,Summary!$A$32:$D$37,4,0)*I1553)*0.765</f>
        <v>2.9575676073895552</v>
      </c>
      <c r="K1553" s="6">
        <f t="shared" si="99"/>
        <v>5.5641782714634118</v>
      </c>
      <c r="L1553" s="27">
        <f>2.721*J1553*G1553+VLOOKUP(B1553,Summary!$A$32:$B$37,2,0)*I1553</f>
        <v>0.28857876919651687</v>
      </c>
    </row>
    <row r="1554" spans="1:12">
      <c r="A1554" s="5" t="s">
        <v>603</v>
      </c>
      <c r="B1554" s="5" t="s">
        <v>189</v>
      </c>
      <c r="C1554" s="11">
        <v>2110</v>
      </c>
      <c r="D1554" s="5" t="str">
        <f t="shared" si="96"/>
        <v>Improved Pastures</v>
      </c>
      <c r="E1554" s="11" t="s">
        <v>4</v>
      </c>
      <c r="F1554" s="12">
        <f t="shared" si="97"/>
        <v>2.0141173930848577</v>
      </c>
      <c r="G1554" s="13">
        <f t="shared" si="98"/>
        <v>0.28687396829592665</v>
      </c>
      <c r="H1554" s="13">
        <f>HLOOKUP(E1554,ROCs!$B$1:$I$17,MATCH(VLOOKUP(C1554,HROC,2,0),ROCs!$A$2:$A$17,0)+1,0)</f>
        <v>0.31492922148662977</v>
      </c>
      <c r="I1554" s="24">
        <v>330.81493799999998</v>
      </c>
      <c r="J1554" s="24">
        <f>(VLOOKUP(B1554,Summary!$A$32:$C$37,3,0)*H1554*I1554/12+VLOOKUP(B1554,Summary!$A$32:$D$37,4,0)*I1554)*0.765</f>
        <v>411.73301560201054</v>
      </c>
      <c r="K1554" s="6">
        <f t="shared" si="99"/>
        <v>2256.4671468731358</v>
      </c>
      <c r="L1554" s="27">
        <f>2.721*J1554*G1554+VLOOKUP(B1554,Summary!$A$32:$B$37,2,0)*I1554</f>
        <v>321.39223213868127</v>
      </c>
    </row>
    <row r="1555" spans="1:12">
      <c r="A1555" s="5" t="s">
        <v>603</v>
      </c>
      <c r="B1555" s="5" t="s">
        <v>189</v>
      </c>
      <c r="C1555" s="11">
        <v>2120</v>
      </c>
      <c r="D1555" s="5" t="str">
        <f t="shared" si="96"/>
        <v>Unimproved Pastures</v>
      </c>
      <c r="E1555" s="11" t="s">
        <v>4</v>
      </c>
      <c r="F1555" s="12">
        <f t="shared" si="97"/>
        <v>1.022089423356495</v>
      </c>
      <c r="G1555" s="13">
        <f t="shared" si="98"/>
        <v>0.19559588747449544</v>
      </c>
      <c r="H1555" s="13">
        <f>HLOOKUP(E1555,ROCs!$B$1:$I$17,MATCH(VLOOKUP(C1555,HROC,2,0),ROCs!$A$2:$A$17,0)+1,0)</f>
        <v>0.26229721460804234</v>
      </c>
      <c r="I1555" s="24">
        <v>33.853003999999999</v>
      </c>
      <c r="J1555" s="24">
        <f>(VLOOKUP(B1555,Summary!$A$32:$C$37,3,0)*H1555*I1555/12+VLOOKUP(B1555,Summary!$A$32:$D$37,4,0)*I1555)*0.765</f>
        <v>36.533702520341343</v>
      </c>
      <c r="K1555" s="6">
        <f t="shared" si="99"/>
        <v>101.60407447343619</v>
      </c>
      <c r="L1555" s="27">
        <f>2.721*J1555*G1555+VLOOKUP(B1555,Summary!$A$32:$B$37,2,0)*I1555</f>
        <v>19.44383599273862</v>
      </c>
    </row>
    <row r="1556" spans="1:12">
      <c r="A1556" s="5" t="s">
        <v>603</v>
      </c>
      <c r="B1556" s="5" t="s">
        <v>189</v>
      </c>
      <c r="C1556" s="11">
        <v>2130</v>
      </c>
      <c r="D1556" s="5" t="str">
        <f t="shared" si="96"/>
        <v>Woodland Pastures</v>
      </c>
      <c r="E1556" s="11" t="s">
        <v>4</v>
      </c>
      <c r="F1556" s="12">
        <f t="shared" si="97"/>
        <v>1.022089423356495</v>
      </c>
      <c r="G1556" s="13">
        <f t="shared" si="98"/>
        <v>0.19559588747449544</v>
      </c>
      <c r="H1556" s="13">
        <f>HLOOKUP(E1556,ROCs!$B$1:$I$17,MATCH(VLOOKUP(C1556,HROC,2,0),ROCs!$A$2:$A$17,0)+1,0)</f>
        <v>0.26229721460804234</v>
      </c>
      <c r="I1556" s="24">
        <v>355.11793899999998</v>
      </c>
      <c r="J1556" s="24">
        <f>(VLOOKUP(B1556,Summary!$A$32:$C$37,3,0)*H1556*I1556/12+VLOOKUP(B1556,Summary!$A$32:$D$37,4,0)*I1556)*0.765</f>
        <v>383.23846070093879</v>
      </c>
      <c r="K1556" s="6">
        <f t="shared" si="99"/>
        <v>1065.8265222492269</v>
      </c>
      <c r="L1556" s="27">
        <f>2.721*J1556*G1556+VLOOKUP(B1556,Summary!$A$32:$B$37,2,0)*I1556</f>
        <v>203.96579765846946</v>
      </c>
    </row>
    <row r="1557" spans="1:12">
      <c r="A1557" s="5" t="s">
        <v>603</v>
      </c>
      <c r="B1557" s="5" t="s">
        <v>189</v>
      </c>
      <c r="C1557" s="11">
        <v>2156</v>
      </c>
      <c r="D1557" s="5" t="str">
        <f t="shared" si="96"/>
        <v>Sugar Cane</v>
      </c>
      <c r="E1557" s="11" t="s">
        <v>4</v>
      </c>
      <c r="F1557" s="12">
        <f t="shared" si="97"/>
        <v>1.6774291124497771</v>
      </c>
      <c r="G1557" s="13">
        <f t="shared" si="98"/>
        <v>0.48898971868623858</v>
      </c>
      <c r="H1557" s="13">
        <f>HLOOKUP(E1557,ROCs!$B$1:$I$17,MATCH(VLOOKUP(C1557,HROC,2,0),ROCs!$A$2:$A$17,0)+1,0)</f>
        <v>0.28904462793978353</v>
      </c>
      <c r="I1557" s="24">
        <v>64.545919999999995</v>
      </c>
      <c r="J1557" s="24">
        <f>(VLOOKUP(B1557,Summary!$A$32:$C$37,3,0)*H1557*I1557/12+VLOOKUP(B1557,Summary!$A$32:$D$37,4,0)*I1557)*0.765</f>
        <v>75.083054758683971</v>
      </c>
      <c r="K1557" s="6">
        <f t="shared" si="99"/>
        <v>342.70043168045004</v>
      </c>
      <c r="L1557" s="27">
        <f>2.721*J1557*G1557+VLOOKUP(B1557,Summary!$A$32:$B$37,2,0)*I1557</f>
        <v>99.901084604606865</v>
      </c>
    </row>
    <row r="1558" spans="1:12">
      <c r="A1558" s="5" t="s">
        <v>603</v>
      </c>
      <c r="B1558" s="5" t="s">
        <v>189</v>
      </c>
      <c r="C1558" s="11">
        <v>2210</v>
      </c>
      <c r="D1558" s="5" t="str">
        <f t="shared" si="96"/>
        <v>Citrus Groves</v>
      </c>
      <c r="E1558" s="11" t="s">
        <v>4</v>
      </c>
      <c r="F1558" s="12">
        <f t="shared" si="97"/>
        <v>1.3467531225403229</v>
      </c>
      <c r="G1558" s="13">
        <f t="shared" si="98"/>
        <v>0.27383424246429361</v>
      </c>
      <c r="H1558" s="13">
        <f>HLOOKUP(E1558,ROCs!$B$1:$I$17,MATCH(VLOOKUP(C1558,HROC,2,0),ROCs!$A$2:$A$17,0)+1,0)</f>
        <v>0.31492922148662977</v>
      </c>
      <c r="I1558" s="24">
        <v>677.83903899999996</v>
      </c>
      <c r="J1558" s="24">
        <f>(VLOOKUP(B1558,Summary!$A$32:$C$37,3,0)*H1558*I1558/12+VLOOKUP(B1558,Summary!$A$32:$D$37,4,0)*I1558)*0.765</f>
        <v>843.6399919166854</v>
      </c>
      <c r="K1558" s="6">
        <f t="shared" si="99"/>
        <v>3091.5316128786471</v>
      </c>
      <c r="L1558" s="27">
        <f>2.721*J1558*G1558+VLOOKUP(B1558,Summary!$A$32:$B$37,2,0)*I1558</f>
        <v>628.59866674761929</v>
      </c>
    </row>
    <row r="1559" spans="1:12">
      <c r="A1559" s="5" t="s">
        <v>603</v>
      </c>
      <c r="B1559" s="5" t="s">
        <v>189</v>
      </c>
      <c r="C1559" s="11">
        <v>2410</v>
      </c>
      <c r="D1559" s="5" t="str">
        <f t="shared" si="96"/>
        <v>Tree Nurseries</v>
      </c>
      <c r="E1559" s="11" t="s">
        <v>4</v>
      </c>
      <c r="F1559" s="12">
        <f t="shared" si="97"/>
        <v>1.6774291124497771</v>
      </c>
      <c r="G1559" s="13">
        <f t="shared" si="98"/>
        <v>0.48898971868623858</v>
      </c>
      <c r="H1559" s="13">
        <f>HLOOKUP(E1559,ROCs!$B$1:$I$17,MATCH(VLOOKUP(C1559,HROC,2,0),ROCs!$A$2:$A$17,0)+1,0)</f>
        <v>0.28904462793978353</v>
      </c>
      <c r="I1559" s="24">
        <v>2.6412999999999999E-2</v>
      </c>
      <c r="J1559" s="24">
        <f>(VLOOKUP(B1559,Summary!$A$32:$C$37,3,0)*H1559*I1559/12+VLOOKUP(B1559,Summary!$A$32:$D$37,4,0)*I1559)*0.765</f>
        <v>3.0724927700172527E-2</v>
      </c>
      <c r="K1559" s="6">
        <f t="shared" si="99"/>
        <v>0.14023731479814261</v>
      </c>
      <c r="L1559" s="27">
        <f>2.721*J1559*G1559+VLOOKUP(B1559,Summary!$A$32:$B$37,2,0)*I1559</f>
        <v>4.0880776781266448E-2</v>
      </c>
    </row>
    <row r="1560" spans="1:12">
      <c r="A1560" s="5" t="s">
        <v>603</v>
      </c>
      <c r="B1560" s="5" t="s">
        <v>189</v>
      </c>
      <c r="C1560" s="11">
        <v>2430</v>
      </c>
      <c r="D1560" s="5" t="str">
        <f t="shared" si="96"/>
        <v>Ornamentals</v>
      </c>
      <c r="E1560" s="11" t="s">
        <v>4</v>
      </c>
      <c r="F1560" s="12">
        <f t="shared" si="97"/>
        <v>1.6774291124497771</v>
      </c>
      <c r="G1560" s="13">
        <f t="shared" si="98"/>
        <v>0.48898971868623858</v>
      </c>
      <c r="H1560" s="13">
        <f>HLOOKUP(E1560,ROCs!$B$1:$I$17,MATCH(VLOOKUP(C1560,HROC,2,0),ROCs!$A$2:$A$17,0)+1,0)</f>
        <v>0.28904462793978353</v>
      </c>
      <c r="I1560" s="24">
        <v>5.7794610000000004</v>
      </c>
      <c r="J1560" s="24">
        <f>(VLOOKUP(B1560,Summary!$A$32:$C$37,3,0)*H1560*I1560/12+VLOOKUP(B1560,Summary!$A$32:$D$37,4,0)*I1560)*0.765</f>
        <v>6.7229592008089503</v>
      </c>
      <c r="K1560" s="6">
        <f t="shared" si="99"/>
        <v>30.685499247362586</v>
      </c>
      <c r="L1560" s="27">
        <f>2.721*J1560*G1560+VLOOKUP(B1560,Summary!$A$32:$B$37,2,0)*I1560</f>
        <v>8.9451730230202919</v>
      </c>
    </row>
    <row r="1561" spans="1:12">
      <c r="A1561" s="5" t="s">
        <v>603</v>
      </c>
      <c r="B1561" s="5" t="s">
        <v>189</v>
      </c>
      <c r="C1561" s="11">
        <v>2510</v>
      </c>
      <c r="D1561" s="5" t="str">
        <f t="shared" si="96"/>
        <v>Horse Farms</v>
      </c>
      <c r="E1561" s="11" t="s">
        <v>4</v>
      </c>
      <c r="F1561" s="12">
        <f t="shared" si="97"/>
        <v>2.0141173930848577</v>
      </c>
      <c r="G1561" s="13">
        <f t="shared" si="98"/>
        <v>0.28687396829592665</v>
      </c>
      <c r="H1561" s="13">
        <f>HLOOKUP(E1561,ROCs!$B$1:$I$17,MATCH(VLOOKUP(C1561,HROC,2,0),ROCs!$A$2:$A$17,0)+1,0)</f>
        <v>0.31492922148662977</v>
      </c>
      <c r="I1561" s="24">
        <v>34.136301000000003</v>
      </c>
      <c r="J1561" s="24">
        <f>(VLOOKUP(B1561,Summary!$A$32:$C$37,3,0)*H1561*I1561/12+VLOOKUP(B1561,Summary!$A$32:$D$37,4,0)*I1561)*0.765</f>
        <v>42.486116972831283</v>
      </c>
      <c r="K1561" s="6">
        <f t="shared" si="99"/>
        <v>232.84148590131858</v>
      </c>
      <c r="L1561" s="27">
        <f>2.721*J1561*G1561+VLOOKUP(B1561,Summary!$A$32:$B$37,2,0)*I1561</f>
        <v>33.163986008841889</v>
      </c>
    </row>
    <row r="1562" spans="1:12">
      <c r="A1562" s="5" t="s">
        <v>603</v>
      </c>
      <c r="B1562" s="5" t="s">
        <v>189</v>
      </c>
      <c r="C1562" s="11">
        <v>3300</v>
      </c>
      <c r="D1562" s="5" t="str">
        <f t="shared" si="96"/>
        <v>Mixed Rangeland</v>
      </c>
      <c r="E1562" s="11" t="s">
        <v>4</v>
      </c>
      <c r="F1562" s="12">
        <f t="shared" si="97"/>
        <v>0.69141343344704065</v>
      </c>
      <c r="G1562" s="13">
        <f t="shared" si="98"/>
        <v>3.5859246036990831E-2</v>
      </c>
      <c r="H1562" s="13">
        <f>HLOOKUP(E1562,ROCs!$B$1:$I$17,MATCH(VLOOKUP(C1562,HROC,2,0),ROCs!$A$2:$A$17,0)+1,0)</f>
        <v>0.26229721460804234</v>
      </c>
      <c r="I1562" s="24">
        <v>67.038398999999998</v>
      </c>
      <c r="J1562" s="24">
        <f>(VLOOKUP(B1562,Summary!$A$32:$C$37,3,0)*H1562*I1562/12+VLOOKUP(B1562,Summary!$A$32:$D$37,4,0)*I1562)*0.765</f>
        <v>72.346930467557584</v>
      </c>
      <c r="K1562" s="6">
        <f t="shared" si="99"/>
        <v>136.10888133507891</v>
      </c>
      <c r="L1562" s="27">
        <f>2.721*J1562*G1562+VLOOKUP(B1562,Summary!$A$32:$B$37,2,0)*I1562</f>
        <v>7.0591076590472834</v>
      </c>
    </row>
    <row r="1563" spans="1:12">
      <c r="A1563" s="5" t="s">
        <v>603</v>
      </c>
      <c r="B1563" s="5" t="s">
        <v>189</v>
      </c>
      <c r="C1563" s="11">
        <v>2110</v>
      </c>
      <c r="D1563" s="5" t="str">
        <f t="shared" si="96"/>
        <v>Improved Pastures</v>
      </c>
      <c r="E1563" s="11" t="s">
        <v>591</v>
      </c>
      <c r="F1563" s="12">
        <f t="shared" si="97"/>
        <v>2.0141173930848577</v>
      </c>
      <c r="G1563" s="13">
        <f t="shared" si="98"/>
        <v>0.28687396829592665</v>
      </c>
      <c r="H1563" s="13">
        <f>HLOOKUP(E1563,ROCs!$B$1:$I$17,MATCH(VLOOKUP(C1563,HROC,2,0),ROCs!$A$2:$A$17,0)+1,0)</f>
        <v>0.31492922148662977</v>
      </c>
      <c r="I1563" s="24">
        <v>8826.7793660000007</v>
      </c>
      <c r="J1563" s="24">
        <f>(VLOOKUP(B1563,Summary!$A$32:$C$37,3,0)*H1563*I1563/12+VLOOKUP(B1563,Summary!$A$32:$D$37,4,0)*I1563)*0.765</f>
        <v>10985.829444064533</v>
      </c>
      <c r="K1563" s="6">
        <f t="shared" si="99"/>
        <v>60206.887187411987</v>
      </c>
      <c r="L1563" s="27">
        <f>2.721*J1563*G1563+VLOOKUP(B1563,Summary!$A$32:$B$37,2,0)*I1563</f>
        <v>8575.363434871233</v>
      </c>
    </row>
    <row r="1564" spans="1:12">
      <c r="A1564" s="5" t="s">
        <v>603</v>
      </c>
      <c r="B1564" s="5" t="s">
        <v>189</v>
      </c>
      <c r="C1564" s="11">
        <v>2120</v>
      </c>
      <c r="D1564" s="5" t="str">
        <f t="shared" si="96"/>
        <v>Unimproved Pastures</v>
      </c>
      <c r="E1564" s="11" t="s">
        <v>591</v>
      </c>
      <c r="F1564" s="12">
        <f t="shared" si="97"/>
        <v>1.022089423356495</v>
      </c>
      <c r="G1564" s="13">
        <f t="shared" si="98"/>
        <v>0.19559588747449544</v>
      </c>
      <c r="H1564" s="13">
        <f>HLOOKUP(E1564,ROCs!$B$1:$I$17,MATCH(VLOOKUP(C1564,HROC,2,0),ROCs!$A$2:$A$17,0)+1,0)</f>
        <v>0.26229721460804234</v>
      </c>
      <c r="I1564" s="24">
        <v>1320.9125449999999</v>
      </c>
      <c r="J1564" s="24">
        <f>(VLOOKUP(B1564,Summary!$A$32:$C$37,3,0)*H1564*I1564/12+VLOOKUP(B1564,Summary!$A$32:$D$37,4,0)*I1564)*0.765</f>
        <v>1425.5108933439703</v>
      </c>
      <c r="K1564" s="6">
        <f t="shared" si="99"/>
        <v>3964.4959305554135</v>
      </c>
      <c r="L1564" s="27">
        <f>2.721*J1564*G1564+VLOOKUP(B1564,Summary!$A$32:$B$37,2,0)*I1564</f>
        <v>758.68028981212342</v>
      </c>
    </row>
    <row r="1565" spans="1:12">
      <c r="A1565" s="5" t="s">
        <v>603</v>
      </c>
      <c r="B1565" s="5" t="s">
        <v>189</v>
      </c>
      <c r="C1565" s="11">
        <v>2130</v>
      </c>
      <c r="D1565" s="5" t="str">
        <f t="shared" si="96"/>
        <v>Woodland Pastures</v>
      </c>
      <c r="E1565" s="11" t="s">
        <v>591</v>
      </c>
      <c r="F1565" s="12">
        <f t="shared" si="97"/>
        <v>1.022089423356495</v>
      </c>
      <c r="G1565" s="13">
        <f t="shared" si="98"/>
        <v>0.19559588747449544</v>
      </c>
      <c r="H1565" s="13">
        <f>HLOOKUP(E1565,ROCs!$B$1:$I$17,MATCH(VLOOKUP(C1565,HROC,2,0),ROCs!$A$2:$A$17,0)+1,0)</f>
        <v>0.26229721460804234</v>
      </c>
      <c r="I1565" s="24">
        <v>2577.3301099999999</v>
      </c>
      <c r="J1565" s="24">
        <f>(VLOOKUP(B1565,Summary!$A$32:$C$37,3,0)*H1565*I1565/12+VLOOKUP(B1565,Summary!$A$32:$D$37,4,0)*I1565)*0.765</f>
        <v>2781.4196794901463</v>
      </c>
      <c r="K1565" s="6">
        <f t="shared" si="99"/>
        <v>7735.4210704334982</v>
      </c>
      <c r="L1565" s="27">
        <f>2.721*J1565*G1565+VLOOKUP(B1565,Summary!$A$32:$B$37,2,0)*I1565</f>
        <v>1480.3171960156619</v>
      </c>
    </row>
    <row r="1566" spans="1:12">
      <c r="A1566" s="5" t="s">
        <v>603</v>
      </c>
      <c r="B1566" s="5" t="s">
        <v>189</v>
      </c>
      <c r="C1566" s="11">
        <v>2140</v>
      </c>
      <c r="D1566" s="5" t="str">
        <f t="shared" si="96"/>
        <v>Row Crops</v>
      </c>
      <c r="E1566" s="11" t="s">
        <v>591</v>
      </c>
      <c r="F1566" s="12">
        <f t="shared" si="97"/>
        <v>1.7435643104316678</v>
      </c>
      <c r="G1566" s="13">
        <f t="shared" si="98"/>
        <v>0.58026779950766982</v>
      </c>
      <c r="H1566" s="13">
        <f>HLOOKUP(E1566,ROCs!$B$1:$I$17,MATCH(VLOOKUP(C1566,HROC,2,0),ROCs!$A$2:$A$17,0)+1,0)</f>
        <v>0.36669840858032232</v>
      </c>
      <c r="I1566" s="24">
        <v>1357.2845600000001</v>
      </c>
      <c r="J1566" s="24">
        <f>(VLOOKUP(B1566,Summary!$A$32:$C$37,3,0)*H1566*I1566/12+VLOOKUP(B1566,Summary!$A$32:$D$37,4,0)*I1566)*0.765</f>
        <v>1910.1151558512956</v>
      </c>
      <c r="K1566" s="6">
        <f t="shared" si="99"/>
        <v>9062.0418402094383</v>
      </c>
      <c r="L1566" s="27">
        <f>2.721*J1566*G1566+VLOOKUP(B1566,Summary!$A$32:$B$37,2,0)*I1566</f>
        <v>3015.8974040727526</v>
      </c>
    </row>
    <row r="1567" spans="1:12">
      <c r="A1567" s="5" t="s">
        <v>603</v>
      </c>
      <c r="B1567" s="5" t="s">
        <v>189</v>
      </c>
      <c r="C1567" s="11">
        <v>2156</v>
      </c>
      <c r="D1567" s="5" t="str">
        <f t="shared" si="96"/>
        <v>Sugar Cane</v>
      </c>
      <c r="E1567" s="11" t="s">
        <v>591</v>
      </c>
      <c r="F1567" s="12">
        <f t="shared" si="97"/>
        <v>1.6774291124497771</v>
      </c>
      <c r="G1567" s="13">
        <f t="shared" si="98"/>
        <v>0.48898971868623858</v>
      </c>
      <c r="H1567" s="13">
        <f>HLOOKUP(E1567,ROCs!$B$1:$I$17,MATCH(VLOOKUP(C1567,HROC,2,0),ROCs!$A$2:$A$17,0)+1,0)</f>
        <v>0.28904462793978353</v>
      </c>
      <c r="I1567" s="24">
        <v>249.54395199999999</v>
      </c>
      <c r="J1567" s="24">
        <f>(VLOOKUP(B1567,Summary!$A$32:$C$37,3,0)*H1567*I1567/12+VLOOKUP(B1567,Summary!$A$32:$D$37,4,0)*I1567)*0.765</f>
        <v>290.28205365597717</v>
      </c>
      <c r="K1567" s="6">
        <f t="shared" si="99"/>
        <v>1324.929911505569</v>
      </c>
      <c r="L1567" s="27">
        <f>2.721*J1567*G1567+VLOOKUP(B1567,Summary!$A$32:$B$37,2,0)*I1567</f>
        <v>386.2321810785246</v>
      </c>
    </row>
    <row r="1568" spans="1:12">
      <c r="A1568" s="5" t="s">
        <v>603</v>
      </c>
      <c r="B1568" s="5" t="s">
        <v>189</v>
      </c>
      <c r="C1568" s="11">
        <v>2210</v>
      </c>
      <c r="D1568" s="5" t="str">
        <f t="shared" si="96"/>
        <v>Citrus Groves</v>
      </c>
      <c r="E1568" s="11" t="s">
        <v>591</v>
      </c>
      <c r="F1568" s="12">
        <f t="shared" si="97"/>
        <v>1.3467531225403229</v>
      </c>
      <c r="G1568" s="13">
        <f t="shared" si="98"/>
        <v>0.27383424246429361</v>
      </c>
      <c r="H1568" s="13">
        <f>HLOOKUP(E1568,ROCs!$B$1:$I$17,MATCH(VLOOKUP(C1568,HROC,2,0),ROCs!$A$2:$A$17,0)+1,0)</f>
        <v>0.31492922148662977</v>
      </c>
      <c r="I1568" s="24">
        <v>8385.8251729999993</v>
      </c>
      <c r="J1568" s="24">
        <f>(VLOOKUP(B1568,Summary!$A$32:$C$37,3,0)*H1568*I1568/12+VLOOKUP(B1568,Summary!$A$32:$D$37,4,0)*I1568)*0.765</f>
        <v>10437.01686406477</v>
      </c>
      <c r="K1568" s="6">
        <f t="shared" si="99"/>
        <v>38246.607425635535</v>
      </c>
      <c r="L1568" s="27">
        <f>2.721*J1568*G1568+VLOOKUP(B1568,Summary!$A$32:$B$37,2,0)*I1568</f>
        <v>7776.6523024449534</v>
      </c>
    </row>
    <row r="1569" spans="1:12">
      <c r="A1569" s="5" t="s">
        <v>603</v>
      </c>
      <c r="B1569" s="5" t="s">
        <v>189</v>
      </c>
      <c r="C1569" s="11">
        <v>2410</v>
      </c>
      <c r="D1569" s="5" t="str">
        <f t="shared" si="96"/>
        <v>Tree Nurseries</v>
      </c>
      <c r="E1569" s="11" t="s">
        <v>591</v>
      </c>
      <c r="F1569" s="12">
        <f t="shared" si="97"/>
        <v>1.6774291124497771</v>
      </c>
      <c r="G1569" s="13">
        <f t="shared" si="98"/>
        <v>0.48898971868623858</v>
      </c>
      <c r="H1569" s="13">
        <f>HLOOKUP(E1569,ROCs!$B$1:$I$17,MATCH(VLOOKUP(C1569,HROC,2,0),ROCs!$A$2:$A$17,0)+1,0)</f>
        <v>0.28904462793978353</v>
      </c>
      <c r="I1569" s="24">
        <v>29.176542999999999</v>
      </c>
      <c r="J1569" s="24">
        <f>(VLOOKUP(B1569,Summary!$A$32:$C$37,3,0)*H1569*I1569/12+VLOOKUP(B1569,Summary!$A$32:$D$37,4,0)*I1569)*0.765</f>
        <v>33.939619665163931</v>
      </c>
      <c r="K1569" s="6">
        <f t="shared" si="99"/>
        <v>154.91008387583935</v>
      </c>
      <c r="L1569" s="27">
        <f>2.721*J1569*G1569+VLOOKUP(B1569,Summary!$A$32:$B$37,2,0)*I1569</f>
        <v>45.158056321963514</v>
      </c>
    </row>
    <row r="1570" spans="1:12">
      <c r="A1570" s="5" t="s">
        <v>603</v>
      </c>
      <c r="B1570" s="5" t="s">
        <v>189</v>
      </c>
      <c r="C1570" s="11">
        <v>2430</v>
      </c>
      <c r="D1570" s="5" t="str">
        <f t="shared" si="96"/>
        <v>Ornamentals</v>
      </c>
      <c r="E1570" s="11" t="s">
        <v>591</v>
      </c>
      <c r="F1570" s="12">
        <f t="shared" si="97"/>
        <v>1.6774291124497771</v>
      </c>
      <c r="G1570" s="13">
        <f t="shared" si="98"/>
        <v>0.48898971868623858</v>
      </c>
      <c r="H1570" s="13">
        <f>HLOOKUP(E1570,ROCs!$B$1:$I$17,MATCH(VLOOKUP(C1570,HROC,2,0),ROCs!$A$2:$A$17,0)+1,0)</f>
        <v>0.28904462793978353</v>
      </c>
      <c r="I1570" s="24">
        <v>134.19176300000001</v>
      </c>
      <c r="J1570" s="24">
        <f>(VLOOKUP(B1570,Summary!$A$32:$C$37,3,0)*H1570*I1570/12+VLOOKUP(B1570,Summary!$A$32:$D$37,4,0)*I1570)*0.765</f>
        <v>156.09859599945813</v>
      </c>
      <c r="K1570" s="6">
        <f t="shared" si="99"/>
        <v>712.47842013965658</v>
      </c>
      <c r="L1570" s="27">
        <f>2.721*J1570*G1570+VLOOKUP(B1570,Summary!$A$32:$B$37,2,0)*I1570</f>
        <v>207.69558585119489</v>
      </c>
    </row>
    <row r="1571" spans="1:12">
      <c r="A1571" s="5" t="s">
        <v>603</v>
      </c>
      <c r="B1571" s="5" t="s">
        <v>189</v>
      </c>
      <c r="C1571" s="11">
        <v>2500</v>
      </c>
      <c r="D1571" s="5" t="str">
        <f t="shared" si="96"/>
        <v>Specialty Farms</v>
      </c>
      <c r="E1571" s="11" t="s">
        <v>591</v>
      </c>
      <c r="F1571" s="12">
        <f t="shared" si="97"/>
        <v>1.6774291124497771</v>
      </c>
      <c r="G1571" s="13">
        <f t="shared" si="98"/>
        <v>0.48898971868623858</v>
      </c>
      <c r="H1571" s="13">
        <f>HLOOKUP(E1571,ROCs!$B$1:$I$17,MATCH(VLOOKUP(C1571,HROC,2,0),ROCs!$A$2:$A$17,0)+1,0)</f>
        <v>0.28904462793978353</v>
      </c>
      <c r="I1571" s="24">
        <v>14.495628</v>
      </c>
      <c r="J1571" s="24">
        <f>(VLOOKUP(B1571,Summary!$A$32:$C$37,3,0)*H1571*I1571/12+VLOOKUP(B1571,Summary!$A$32:$D$37,4,0)*I1571)*0.765</f>
        <v>16.862042262090505</v>
      </c>
      <c r="K1571" s="6">
        <f t="shared" si="99"/>
        <v>76.963160073932158</v>
      </c>
      <c r="L1571" s="27">
        <f>2.721*J1571*G1571+VLOOKUP(B1571,Summary!$A$32:$B$37,2,0)*I1571</f>
        <v>22.435638987327291</v>
      </c>
    </row>
    <row r="1572" spans="1:12">
      <c r="A1572" s="5" t="s">
        <v>603</v>
      </c>
      <c r="B1572" s="5" t="s">
        <v>189</v>
      </c>
      <c r="C1572" s="11">
        <v>2510</v>
      </c>
      <c r="D1572" s="5" t="str">
        <f t="shared" si="96"/>
        <v>Horse Farms</v>
      </c>
      <c r="E1572" s="11" t="s">
        <v>591</v>
      </c>
      <c r="F1572" s="12">
        <f t="shared" si="97"/>
        <v>2.0141173930848577</v>
      </c>
      <c r="G1572" s="13">
        <f t="shared" si="98"/>
        <v>0.28687396829592665</v>
      </c>
      <c r="H1572" s="13">
        <f>HLOOKUP(E1572,ROCs!$B$1:$I$17,MATCH(VLOOKUP(C1572,HROC,2,0),ROCs!$A$2:$A$17,0)+1,0)</f>
        <v>0.31492922148662977</v>
      </c>
      <c r="I1572" s="24">
        <v>106.204841</v>
      </c>
      <c r="J1572" s="24">
        <f>(VLOOKUP(B1572,Summary!$A$32:$C$37,3,0)*H1572*I1572/12+VLOOKUP(B1572,Summary!$A$32:$D$37,4,0)*I1572)*0.765</f>
        <v>132.18278388765521</v>
      </c>
      <c r="K1572" s="6">
        <f t="shared" si="99"/>
        <v>724.41630358114332</v>
      </c>
      <c r="L1572" s="27">
        <f>2.721*J1572*G1572+VLOOKUP(B1572,Summary!$A$32:$B$37,2,0)*I1572</f>
        <v>103.17977513132656</v>
      </c>
    </row>
    <row r="1573" spans="1:12">
      <c r="A1573" s="5" t="s">
        <v>603</v>
      </c>
      <c r="B1573" s="5" t="s">
        <v>189</v>
      </c>
      <c r="C1573" s="11">
        <v>3300</v>
      </c>
      <c r="D1573" s="5" t="str">
        <f t="shared" si="96"/>
        <v>Mixed Rangeland</v>
      </c>
      <c r="E1573" s="11" t="s">
        <v>591</v>
      </c>
      <c r="F1573" s="12">
        <f t="shared" si="97"/>
        <v>0.69141343344704065</v>
      </c>
      <c r="G1573" s="13">
        <f t="shared" si="98"/>
        <v>3.5859246036990831E-2</v>
      </c>
      <c r="H1573" s="13">
        <f>HLOOKUP(E1573,ROCs!$B$1:$I$17,MATCH(VLOOKUP(C1573,HROC,2,0),ROCs!$A$2:$A$17,0)+1,0)</f>
        <v>0.26229721460804234</v>
      </c>
      <c r="I1573" s="24">
        <v>238.585307</v>
      </c>
      <c r="J1573" s="24">
        <f>(VLOOKUP(B1573,Summary!$A$32:$C$37,3,0)*H1573*I1573/12+VLOOKUP(B1573,Summary!$A$32:$D$37,4,0)*I1573)*0.765</f>
        <v>257.47802563288957</v>
      </c>
      <c r="K1573" s="6">
        <f t="shared" si="99"/>
        <v>484.40266657854357</v>
      </c>
      <c r="L1573" s="27">
        <f>2.721*J1573*G1573+VLOOKUP(B1573,Summary!$A$32:$B$37,2,0)*I1573</f>
        <v>25.122905575054787</v>
      </c>
    </row>
    <row r="1574" spans="1:12">
      <c r="A1574" s="5" t="s">
        <v>603</v>
      </c>
      <c r="B1574" s="5" t="s">
        <v>189</v>
      </c>
      <c r="C1574" s="11">
        <v>2110</v>
      </c>
      <c r="D1574" s="5" t="str">
        <f t="shared" si="96"/>
        <v>Improved Pastures</v>
      </c>
      <c r="E1574" s="11" t="s">
        <v>592</v>
      </c>
      <c r="F1574" s="12">
        <f t="shared" si="97"/>
        <v>2.0141173930848577</v>
      </c>
      <c r="G1574" s="13">
        <f t="shared" si="98"/>
        <v>0.28687396829592665</v>
      </c>
      <c r="H1574" s="13">
        <f>HLOOKUP(E1574,ROCs!$B$1:$I$17,MATCH(VLOOKUP(C1574,HROC,2,0),ROCs!$A$2:$A$17,0)+1,0)</f>
        <v>0.31492922148662977</v>
      </c>
      <c r="I1574" s="24">
        <v>367.46007800000001</v>
      </c>
      <c r="J1574" s="24">
        <f>(VLOOKUP(B1574,Summary!$A$32:$C$37,3,0)*H1574*I1574/12+VLOOKUP(B1574,Summary!$A$32:$D$37,4,0)*I1574)*0.765</f>
        <v>457.34163923483413</v>
      </c>
      <c r="K1574" s="6">
        <f t="shared" si="99"/>
        <v>2506.4212601984741</v>
      </c>
      <c r="L1574" s="27">
        <f>2.721*J1574*G1574+VLOOKUP(B1574,Summary!$A$32:$B$37,2,0)*I1574</f>
        <v>356.99359709770403</v>
      </c>
    </row>
    <row r="1575" spans="1:12">
      <c r="A1575" s="5" t="s">
        <v>603</v>
      </c>
      <c r="B1575" s="5" t="s">
        <v>189</v>
      </c>
      <c r="C1575" s="11">
        <v>2120</v>
      </c>
      <c r="D1575" s="5" t="str">
        <f t="shared" si="96"/>
        <v>Unimproved Pastures</v>
      </c>
      <c r="E1575" s="11" t="s">
        <v>592</v>
      </c>
      <c r="F1575" s="12">
        <f t="shared" si="97"/>
        <v>1.022089423356495</v>
      </c>
      <c r="G1575" s="13">
        <f t="shared" si="98"/>
        <v>0.19559588747449544</v>
      </c>
      <c r="H1575" s="13">
        <f>HLOOKUP(E1575,ROCs!$B$1:$I$17,MATCH(VLOOKUP(C1575,HROC,2,0),ROCs!$A$2:$A$17,0)+1,0)</f>
        <v>0.26229721460804234</v>
      </c>
      <c r="I1575" s="24">
        <v>24.744520999999999</v>
      </c>
      <c r="J1575" s="24">
        <f>(VLOOKUP(B1575,Summary!$A$32:$C$37,3,0)*H1575*I1575/12+VLOOKUP(B1575,Summary!$A$32:$D$37,4,0)*I1575)*0.765</f>
        <v>26.703951271867613</v>
      </c>
      <c r="K1575" s="6">
        <f t="shared" si="99"/>
        <v>74.266500972661262</v>
      </c>
      <c r="L1575" s="27">
        <f>2.721*J1575*G1575+VLOOKUP(B1575,Summary!$A$32:$B$37,2,0)*I1575</f>
        <v>14.212281073870923</v>
      </c>
    </row>
    <row r="1576" spans="1:12">
      <c r="A1576" s="5" t="s">
        <v>603</v>
      </c>
      <c r="B1576" s="5" t="s">
        <v>189</v>
      </c>
      <c r="C1576" s="11">
        <v>2130</v>
      </c>
      <c r="D1576" s="5" t="str">
        <f t="shared" si="96"/>
        <v>Woodland Pastures</v>
      </c>
      <c r="E1576" s="11" t="s">
        <v>592</v>
      </c>
      <c r="F1576" s="12">
        <f t="shared" si="97"/>
        <v>1.022089423356495</v>
      </c>
      <c r="G1576" s="13">
        <f t="shared" si="98"/>
        <v>0.19559588747449544</v>
      </c>
      <c r="H1576" s="13">
        <f>HLOOKUP(E1576,ROCs!$B$1:$I$17,MATCH(VLOOKUP(C1576,HROC,2,0),ROCs!$A$2:$A$17,0)+1,0)</f>
        <v>0.26229721460804234</v>
      </c>
      <c r="I1576" s="24">
        <v>662.90609700000005</v>
      </c>
      <c r="J1576" s="24">
        <f>(VLOOKUP(B1576,Summary!$A$32:$C$37,3,0)*H1576*I1576/12+VLOOKUP(B1576,Summary!$A$32:$D$37,4,0)*I1576)*0.765</f>
        <v>715.39926402745664</v>
      </c>
      <c r="K1576" s="6">
        <f t="shared" si="99"/>
        <v>1989.6006997926363</v>
      </c>
      <c r="L1576" s="27">
        <f>2.721*J1576*G1576+VLOOKUP(B1576,Summary!$A$32:$B$37,2,0)*I1576</f>
        <v>380.7472278872055</v>
      </c>
    </row>
    <row r="1577" spans="1:12">
      <c r="A1577" s="5" t="s">
        <v>603</v>
      </c>
      <c r="B1577" s="5" t="s">
        <v>189</v>
      </c>
      <c r="C1577" s="11">
        <v>2140</v>
      </c>
      <c r="D1577" s="5" t="str">
        <f t="shared" si="96"/>
        <v>Row Crops</v>
      </c>
      <c r="E1577" s="11" t="s">
        <v>592</v>
      </c>
      <c r="F1577" s="12">
        <f t="shared" si="97"/>
        <v>1.7435643104316678</v>
      </c>
      <c r="G1577" s="13">
        <f t="shared" si="98"/>
        <v>0.58026779950766982</v>
      </c>
      <c r="H1577" s="13">
        <f>HLOOKUP(E1577,ROCs!$B$1:$I$17,MATCH(VLOOKUP(C1577,HROC,2,0),ROCs!$A$2:$A$17,0)+1,0)</f>
        <v>0.36669840858032232</v>
      </c>
      <c r="I1577" s="24">
        <v>281.026884</v>
      </c>
      <c r="J1577" s="24">
        <f>(VLOOKUP(B1577,Summary!$A$32:$C$37,3,0)*H1577*I1577/12+VLOOKUP(B1577,Summary!$A$32:$D$37,4,0)*I1577)*0.765</f>
        <v>395.490913364596</v>
      </c>
      <c r="K1577" s="6">
        <f t="shared" si="99"/>
        <v>1876.3032131093305</v>
      </c>
      <c r="L1577" s="27">
        <f>2.721*J1577*G1577+VLOOKUP(B1577,Summary!$A$32:$B$37,2,0)*I1577</f>
        <v>624.44403694554239</v>
      </c>
    </row>
    <row r="1578" spans="1:12">
      <c r="A1578" s="5" t="s">
        <v>603</v>
      </c>
      <c r="B1578" s="5" t="s">
        <v>189</v>
      </c>
      <c r="C1578" s="11">
        <v>2210</v>
      </c>
      <c r="D1578" s="5" t="str">
        <f t="shared" si="96"/>
        <v>Citrus Groves</v>
      </c>
      <c r="E1578" s="11" t="s">
        <v>592</v>
      </c>
      <c r="F1578" s="12">
        <f t="shared" si="97"/>
        <v>1.3467531225403229</v>
      </c>
      <c r="G1578" s="13">
        <f t="shared" si="98"/>
        <v>0.27383424246429361</v>
      </c>
      <c r="H1578" s="13">
        <f>HLOOKUP(E1578,ROCs!$B$1:$I$17,MATCH(VLOOKUP(C1578,HROC,2,0),ROCs!$A$2:$A$17,0)+1,0)</f>
        <v>0.31492922148662977</v>
      </c>
      <c r="I1578" s="24">
        <v>1282.5134889999999</v>
      </c>
      <c r="J1578" s="24">
        <f>(VLOOKUP(B1578,Summary!$A$32:$C$37,3,0)*H1578*I1578/12+VLOOKUP(B1578,Summary!$A$32:$D$37,4,0)*I1578)*0.765</f>
        <v>1596.2191718689132</v>
      </c>
      <c r="K1578" s="6">
        <f t="shared" si="99"/>
        <v>5849.3694919610425</v>
      </c>
      <c r="L1578" s="27">
        <f>2.721*J1578*G1578+VLOOKUP(B1578,Summary!$A$32:$B$37,2,0)*I1578</f>
        <v>1189.3476517088559</v>
      </c>
    </row>
    <row r="1579" spans="1:12">
      <c r="A1579" s="5" t="s">
        <v>603</v>
      </c>
      <c r="B1579" s="5" t="s">
        <v>189</v>
      </c>
      <c r="C1579" s="11">
        <v>2430</v>
      </c>
      <c r="D1579" s="5" t="str">
        <f t="shared" si="96"/>
        <v>Ornamentals</v>
      </c>
      <c r="E1579" s="11" t="s">
        <v>592</v>
      </c>
      <c r="F1579" s="12">
        <f t="shared" si="97"/>
        <v>1.6774291124497771</v>
      </c>
      <c r="G1579" s="13">
        <f t="shared" si="98"/>
        <v>0.48898971868623858</v>
      </c>
      <c r="H1579" s="13">
        <f>HLOOKUP(E1579,ROCs!$B$1:$I$17,MATCH(VLOOKUP(C1579,HROC,2,0),ROCs!$A$2:$A$17,0)+1,0)</f>
        <v>0.28904462793978353</v>
      </c>
      <c r="I1579" s="24">
        <v>0.67322199999999999</v>
      </c>
      <c r="J1579" s="24">
        <f>(VLOOKUP(B1579,Summary!$A$32:$C$37,3,0)*H1579*I1579/12+VLOOKUP(B1579,Summary!$A$32:$D$37,4,0)*I1579)*0.765</f>
        <v>0.78312563041553584</v>
      </c>
      <c r="K1579" s="6">
        <f t="shared" si="99"/>
        <v>3.5744082664988888</v>
      </c>
      <c r="L1579" s="27">
        <f>2.721*J1579*G1579+VLOOKUP(B1579,Summary!$A$32:$B$37,2,0)*I1579</f>
        <v>1.041980778640736</v>
      </c>
    </row>
    <row r="1580" spans="1:12">
      <c r="A1580" s="5" t="s">
        <v>603</v>
      </c>
      <c r="B1580" s="5" t="s">
        <v>189</v>
      </c>
      <c r="C1580" s="11">
        <v>2500</v>
      </c>
      <c r="D1580" s="5" t="str">
        <f t="shared" si="96"/>
        <v>Specialty Farms</v>
      </c>
      <c r="E1580" s="11" t="s">
        <v>592</v>
      </c>
      <c r="F1580" s="12">
        <f t="shared" si="97"/>
        <v>1.6774291124497771</v>
      </c>
      <c r="G1580" s="13">
        <f t="shared" si="98"/>
        <v>0.48898971868623858</v>
      </c>
      <c r="H1580" s="13">
        <f>HLOOKUP(E1580,ROCs!$B$1:$I$17,MATCH(VLOOKUP(C1580,HROC,2,0),ROCs!$A$2:$A$17,0)+1,0)</f>
        <v>0.28904462793978353</v>
      </c>
      <c r="I1580" s="24">
        <v>0.12736700000000001</v>
      </c>
      <c r="J1580" s="24">
        <f>(VLOOKUP(B1580,Summary!$A$32:$C$37,3,0)*H1580*I1580/12+VLOOKUP(B1580,Summary!$A$32:$D$37,4,0)*I1580)*0.765</f>
        <v>0.14815968903145704</v>
      </c>
      <c r="K1580" s="6">
        <f t="shared" si="99"/>
        <v>0.67624298920588466</v>
      </c>
      <c r="L1580" s="27">
        <f>2.721*J1580*G1580+VLOOKUP(B1580,Summary!$A$32:$B$37,2,0)*I1580</f>
        <v>0.19713254444022127</v>
      </c>
    </row>
    <row r="1581" spans="1:12">
      <c r="A1581" s="5" t="s">
        <v>603</v>
      </c>
      <c r="B1581" s="5" t="s">
        <v>189</v>
      </c>
      <c r="C1581" s="11">
        <v>2510</v>
      </c>
      <c r="D1581" s="5" t="str">
        <f t="shared" si="96"/>
        <v>Horse Farms</v>
      </c>
      <c r="E1581" s="11" t="s">
        <v>592</v>
      </c>
      <c r="F1581" s="12">
        <f t="shared" si="97"/>
        <v>2.0141173930848577</v>
      </c>
      <c r="G1581" s="13">
        <f t="shared" si="98"/>
        <v>0.28687396829592665</v>
      </c>
      <c r="H1581" s="13">
        <f>HLOOKUP(E1581,ROCs!$B$1:$I$17,MATCH(VLOOKUP(C1581,HROC,2,0),ROCs!$A$2:$A$17,0)+1,0)</f>
        <v>0.31492922148662977</v>
      </c>
      <c r="I1581" s="24">
        <v>31.491772000000001</v>
      </c>
      <c r="J1581" s="24">
        <f>(VLOOKUP(B1581,Summary!$A$32:$C$37,3,0)*H1581*I1581/12+VLOOKUP(B1581,Summary!$A$32:$D$37,4,0)*I1581)*0.765</f>
        <v>39.194730233768823</v>
      </c>
      <c r="K1581" s="6">
        <f t="shared" si="99"/>
        <v>214.80332582448048</v>
      </c>
      <c r="L1581" s="27">
        <f>2.721*J1581*G1581+VLOOKUP(B1581,Summary!$A$32:$B$37,2,0)*I1581</f>
        <v>30.594781959581347</v>
      </c>
    </row>
    <row r="1582" spans="1:12">
      <c r="A1582" s="5" t="s">
        <v>603</v>
      </c>
      <c r="B1582" s="5" t="s">
        <v>189</v>
      </c>
      <c r="C1582" s="11">
        <v>3300</v>
      </c>
      <c r="D1582" s="5" t="str">
        <f t="shared" si="96"/>
        <v>Mixed Rangeland</v>
      </c>
      <c r="E1582" s="11" t="s">
        <v>592</v>
      </c>
      <c r="F1582" s="12">
        <f t="shared" si="97"/>
        <v>0.69141343344704065</v>
      </c>
      <c r="G1582" s="13">
        <f t="shared" si="98"/>
        <v>3.5859246036990831E-2</v>
      </c>
      <c r="H1582" s="13">
        <f>HLOOKUP(E1582,ROCs!$B$1:$I$17,MATCH(VLOOKUP(C1582,HROC,2,0),ROCs!$A$2:$A$17,0)+1,0)</f>
        <v>0.26229721460804234</v>
      </c>
      <c r="I1582" s="24">
        <v>41.017966999999999</v>
      </c>
      <c r="J1582" s="24">
        <f>(VLOOKUP(B1582,Summary!$A$32:$C$37,3,0)*H1582*I1582/12+VLOOKUP(B1582,Summary!$A$32:$D$37,4,0)*I1582)*0.765</f>
        <v>44.266033359024149</v>
      </c>
      <c r="K1582" s="6">
        <f t="shared" si="99"/>
        <v>83.279280028885864</v>
      </c>
      <c r="L1582" s="27">
        <f>2.721*J1582*G1582+VLOOKUP(B1582,Summary!$A$32:$B$37,2,0)*I1582</f>
        <v>4.3191700477251658</v>
      </c>
    </row>
    <row r="1583" spans="1:12">
      <c r="A1583" s="5" t="s">
        <v>603</v>
      </c>
      <c r="B1583" s="5" t="s">
        <v>189</v>
      </c>
      <c r="C1583" s="11">
        <v>2110</v>
      </c>
      <c r="D1583" s="5" t="str">
        <f t="shared" si="96"/>
        <v>Improved Pastures</v>
      </c>
      <c r="E1583" s="11" t="s">
        <v>593</v>
      </c>
      <c r="F1583" s="12">
        <f t="shared" si="97"/>
        <v>2.0141173930848577</v>
      </c>
      <c r="G1583" s="13">
        <f t="shared" si="98"/>
        <v>0.28687396829592665</v>
      </c>
      <c r="H1583" s="13">
        <f>HLOOKUP(E1583,ROCs!$B$1:$I$17,MATCH(VLOOKUP(C1583,HROC,2,0),ROCs!$A$2:$A$17,0)+1,0)</f>
        <v>0.31492922148662977</v>
      </c>
      <c r="I1583" s="24">
        <v>9347.7935610000004</v>
      </c>
      <c r="J1583" s="24">
        <f>(VLOOKUP(B1583,Summary!$A$32:$C$37,3,0)*H1583*I1583/12+VLOOKUP(B1583,Summary!$A$32:$D$37,4,0)*I1583)*0.765</f>
        <v>11634.284882551425</v>
      </c>
      <c r="K1583" s="6">
        <f t="shared" si="99"/>
        <v>63760.6910790369</v>
      </c>
      <c r="L1583" s="27">
        <f>2.721*J1583*G1583+VLOOKUP(B1583,Summary!$A$32:$B$37,2,0)*I1583</f>
        <v>9081.5374187890575</v>
      </c>
    </row>
    <row r="1584" spans="1:12">
      <c r="A1584" s="5" t="s">
        <v>603</v>
      </c>
      <c r="B1584" s="5" t="s">
        <v>189</v>
      </c>
      <c r="C1584" s="11">
        <v>2120</v>
      </c>
      <c r="D1584" s="5" t="str">
        <f t="shared" si="96"/>
        <v>Unimproved Pastures</v>
      </c>
      <c r="E1584" s="11" t="s">
        <v>593</v>
      </c>
      <c r="F1584" s="12">
        <f t="shared" si="97"/>
        <v>1.022089423356495</v>
      </c>
      <c r="G1584" s="13">
        <f t="shared" si="98"/>
        <v>0.19559588747449544</v>
      </c>
      <c r="H1584" s="13">
        <f>HLOOKUP(E1584,ROCs!$B$1:$I$17,MATCH(VLOOKUP(C1584,HROC,2,0),ROCs!$A$2:$A$17,0)+1,0)</f>
        <v>0.26229721460804234</v>
      </c>
      <c r="I1584" s="24">
        <v>709.92530699999998</v>
      </c>
      <c r="J1584" s="24">
        <f>(VLOOKUP(B1584,Summary!$A$32:$C$37,3,0)*H1584*I1584/12+VLOOKUP(B1584,Summary!$A$32:$D$37,4,0)*I1584)*0.765</f>
        <v>766.14175739322877</v>
      </c>
      <c r="K1584" s="6">
        <f t="shared" si="99"/>
        <v>2130.7209180906084</v>
      </c>
      <c r="L1584" s="27">
        <f>2.721*J1584*G1584+VLOOKUP(B1584,Summary!$A$32:$B$37,2,0)*I1584</f>
        <v>407.75321553155561</v>
      </c>
    </row>
    <row r="1585" spans="1:12">
      <c r="A1585" s="5" t="s">
        <v>603</v>
      </c>
      <c r="B1585" s="5" t="s">
        <v>189</v>
      </c>
      <c r="C1585" s="11">
        <v>2130</v>
      </c>
      <c r="D1585" s="5" t="str">
        <f t="shared" si="96"/>
        <v>Woodland Pastures</v>
      </c>
      <c r="E1585" s="11" t="s">
        <v>593</v>
      </c>
      <c r="F1585" s="12">
        <f t="shared" si="97"/>
        <v>1.022089423356495</v>
      </c>
      <c r="G1585" s="13">
        <f t="shared" si="98"/>
        <v>0.19559588747449544</v>
      </c>
      <c r="H1585" s="13">
        <f>HLOOKUP(E1585,ROCs!$B$1:$I$17,MATCH(VLOOKUP(C1585,HROC,2,0),ROCs!$A$2:$A$17,0)+1,0)</f>
        <v>0.26229721460804234</v>
      </c>
      <c r="I1585" s="24">
        <v>2078.0491499999998</v>
      </c>
      <c r="J1585" s="24">
        <f>(VLOOKUP(B1585,Summary!$A$32:$C$37,3,0)*H1585*I1585/12+VLOOKUP(B1585,Summary!$A$32:$D$37,4,0)*I1585)*0.765</f>
        <v>2242.6024428658734</v>
      </c>
      <c r="K1585" s="6">
        <f t="shared" si="99"/>
        <v>6236.9135866365277</v>
      </c>
      <c r="L1585" s="27">
        <f>2.721*J1585*G1585+VLOOKUP(B1585,Summary!$A$32:$B$37,2,0)*I1585</f>
        <v>1193.5498207913806</v>
      </c>
    </row>
    <row r="1586" spans="1:12">
      <c r="A1586" s="5" t="s">
        <v>603</v>
      </c>
      <c r="B1586" s="5" t="s">
        <v>189</v>
      </c>
      <c r="C1586" s="11">
        <v>2140</v>
      </c>
      <c r="D1586" s="5" t="str">
        <f t="shared" si="96"/>
        <v>Row Crops</v>
      </c>
      <c r="E1586" s="11" t="s">
        <v>593</v>
      </c>
      <c r="F1586" s="12">
        <f t="shared" si="97"/>
        <v>1.7435643104316678</v>
      </c>
      <c r="G1586" s="13">
        <f t="shared" si="98"/>
        <v>0.58026779950766982</v>
      </c>
      <c r="H1586" s="13">
        <f>HLOOKUP(E1586,ROCs!$B$1:$I$17,MATCH(VLOOKUP(C1586,HROC,2,0),ROCs!$A$2:$A$17,0)+1,0)</f>
        <v>0.36669840858032232</v>
      </c>
      <c r="I1586" s="24">
        <v>3863.0457689999998</v>
      </c>
      <c r="J1586" s="24">
        <f>(VLOOKUP(B1586,Summary!$A$32:$C$37,3,0)*H1586*I1586/12+VLOOKUP(B1586,Summary!$A$32:$D$37,4,0)*I1586)*0.765</f>
        <v>5436.4887721953628</v>
      </c>
      <c r="K1586" s="6">
        <f t="shared" si="99"/>
        <v>25791.999276350751</v>
      </c>
      <c r="L1586" s="27">
        <f>2.721*J1586*G1586+VLOOKUP(B1586,Summary!$A$32:$B$37,2,0)*I1586</f>
        <v>8583.7193245175731</v>
      </c>
    </row>
    <row r="1587" spans="1:12">
      <c r="A1587" s="5" t="s">
        <v>603</v>
      </c>
      <c r="B1587" s="5" t="s">
        <v>189</v>
      </c>
      <c r="C1587" s="11">
        <v>2150</v>
      </c>
      <c r="D1587" s="5" t="str">
        <f t="shared" si="96"/>
        <v>Field Crops</v>
      </c>
      <c r="E1587" s="11" t="s">
        <v>593</v>
      </c>
      <c r="F1587" s="12">
        <f t="shared" si="97"/>
        <v>1.6774291124497771</v>
      </c>
      <c r="G1587" s="13">
        <f t="shared" si="98"/>
        <v>0.48898971868623858</v>
      </c>
      <c r="H1587" s="13">
        <f>HLOOKUP(E1587,ROCs!$B$1:$I$17,MATCH(VLOOKUP(C1587,HROC,2,0),ROCs!$A$2:$A$17,0)+1,0)</f>
        <v>0.28904462793978353</v>
      </c>
      <c r="I1587" s="24">
        <v>43.916015999999999</v>
      </c>
      <c r="J1587" s="24">
        <f>(VLOOKUP(B1587,Summary!$A$32:$C$37,3,0)*H1587*I1587/12+VLOOKUP(B1587,Summary!$A$32:$D$37,4,0)*I1587)*0.765</f>
        <v>51.085314673820463</v>
      </c>
      <c r="K1587" s="6">
        <f t="shared" si="99"/>
        <v>233.16791581691842</v>
      </c>
      <c r="L1587" s="27">
        <f>2.721*J1587*G1587+VLOOKUP(B1587,Summary!$A$32:$B$37,2,0)*I1587</f>
        <v>67.971106925321834</v>
      </c>
    </row>
    <row r="1588" spans="1:12">
      <c r="A1588" s="5" t="s">
        <v>603</v>
      </c>
      <c r="B1588" s="5" t="s">
        <v>189</v>
      </c>
      <c r="C1588" s="11">
        <v>2156</v>
      </c>
      <c r="D1588" s="5" t="str">
        <f t="shared" si="96"/>
        <v>Sugar Cane</v>
      </c>
      <c r="E1588" s="11" t="s">
        <v>593</v>
      </c>
      <c r="F1588" s="12">
        <f t="shared" si="97"/>
        <v>1.6774291124497771</v>
      </c>
      <c r="G1588" s="13">
        <f t="shared" si="98"/>
        <v>0.48898971868623858</v>
      </c>
      <c r="H1588" s="13">
        <f>HLOOKUP(E1588,ROCs!$B$1:$I$17,MATCH(VLOOKUP(C1588,HROC,2,0),ROCs!$A$2:$A$17,0)+1,0)</f>
        <v>0.28904462793978353</v>
      </c>
      <c r="I1588" s="24">
        <v>71.918073000000007</v>
      </c>
      <c r="J1588" s="24">
        <f>(VLOOKUP(B1588,Summary!$A$32:$C$37,3,0)*H1588*I1588/12+VLOOKUP(B1588,Summary!$A$32:$D$37,4,0)*I1588)*0.765</f>
        <v>83.658713257135886</v>
      </c>
      <c r="K1588" s="6">
        <f t="shared" si="99"/>
        <v>381.842177828221</v>
      </c>
      <c r="L1588" s="27">
        <f>2.721*J1588*G1588+VLOOKUP(B1588,Summary!$A$32:$B$37,2,0)*I1588</f>
        <v>111.31135004928731</v>
      </c>
    </row>
    <row r="1589" spans="1:12">
      <c r="A1589" s="5" t="s">
        <v>603</v>
      </c>
      <c r="B1589" s="5" t="s">
        <v>189</v>
      </c>
      <c r="C1589" s="11">
        <v>2210</v>
      </c>
      <c r="D1589" s="5" t="str">
        <f t="shared" si="96"/>
        <v>Citrus Groves</v>
      </c>
      <c r="E1589" s="11" t="s">
        <v>593</v>
      </c>
      <c r="F1589" s="12">
        <f t="shared" si="97"/>
        <v>1.3467531225403229</v>
      </c>
      <c r="G1589" s="13">
        <f t="shared" si="98"/>
        <v>0.27383424246429361</v>
      </c>
      <c r="H1589" s="13">
        <f>HLOOKUP(E1589,ROCs!$B$1:$I$17,MATCH(VLOOKUP(C1589,HROC,2,0),ROCs!$A$2:$A$17,0)+1,0)</f>
        <v>0.31492922148662977</v>
      </c>
      <c r="I1589" s="24">
        <v>11793.911845000001</v>
      </c>
      <c r="J1589" s="24">
        <f>(VLOOKUP(B1589,Summary!$A$32:$C$37,3,0)*H1589*I1589/12+VLOOKUP(B1589,Summary!$A$32:$D$37,4,0)*I1589)*0.765</f>
        <v>14678.729198395878</v>
      </c>
      <c r="K1589" s="6">
        <f t="shared" si="99"/>
        <v>53790.426945771476</v>
      </c>
      <c r="L1589" s="27">
        <f>2.721*J1589*G1589+VLOOKUP(B1589,Summary!$A$32:$B$37,2,0)*I1589</f>
        <v>10937.164776527363</v>
      </c>
    </row>
    <row r="1590" spans="1:12">
      <c r="A1590" s="5" t="s">
        <v>603</v>
      </c>
      <c r="B1590" s="5" t="s">
        <v>189</v>
      </c>
      <c r="C1590" s="11">
        <v>2430</v>
      </c>
      <c r="D1590" s="5" t="str">
        <f t="shared" si="96"/>
        <v>Ornamentals</v>
      </c>
      <c r="E1590" s="11" t="s">
        <v>593</v>
      </c>
      <c r="F1590" s="12">
        <f t="shared" si="97"/>
        <v>1.6774291124497771</v>
      </c>
      <c r="G1590" s="13">
        <f t="shared" si="98"/>
        <v>0.48898971868623858</v>
      </c>
      <c r="H1590" s="13">
        <f>HLOOKUP(E1590,ROCs!$B$1:$I$17,MATCH(VLOOKUP(C1590,HROC,2,0),ROCs!$A$2:$A$17,0)+1,0)</f>
        <v>0.28904462793978353</v>
      </c>
      <c r="I1590" s="24">
        <v>14.292648</v>
      </c>
      <c r="J1590" s="24">
        <f>(VLOOKUP(B1590,Summary!$A$32:$C$37,3,0)*H1590*I1590/12+VLOOKUP(B1590,Summary!$A$32:$D$37,4,0)*I1590)*0.765</f>
        <v>16.625925735206735</v>
      </c>
      <c r="K1590" s="6">
        <f t="shared" si="99"/>
        <v>75.885457042935045</v>
      </c>
      <c r="L1590" s="27">
        <f>2.721*J1590*G1590+VLOOKUP(B1590,Summary!$A$32:$B$37,2,0)*I1590</f>
        <v>22.121476261735296</v>
      </c>
    </row>
    <row r="1591" spans="1:12">
      <c r="A1591" s="5" t="s">
        <v>603</v>
      </c>
      <c r="B1591" s="5" t="s">
        <v>189</v>
      </c>
      <c r="C1591" s="11">
        <v>2500</v>
      </c>
      <c r="D1591" s="5" t="str">
        <f t="shared" si="96"/>
        <v>Specialty Farms</v>
      </c>
      <c r="E1591" s="11" t="s">
        <v>593</v>
      </c>
      <c r="F1591" s="12">
        <f t="shared" si="97"/>
        <v>1.6774291124497771</v>
      </c>
      <c r="G1591" s="13">
        <f t="shared" si="98"/>
        <v>0.48898971868623858</v>
      </c>
      <c r="H1591" s="13">
        <f>HLOOKUP(E1591,ROCs!$B$1:$I$17,MATCH(VLOOKUP(C1591,HROC,2,0),ROCs!$A$2:$A$17,0)+1,0)</f>
        <v>0.28904462793978353</v>
      </c>
      <c r="I1591" s="24">
        <v>14.117678</v>
      </c>
      <c r="J1591" s="24">
        <f>(VLOOKUP(B1591,Summary!$A$32:$C$37,3,0)*H1591*I1591/12+VLOOKUP(B1591,Summary!$A$32:$D$37,4,0)*I1591)*0.765</f>
        <v>16.422391846602668</v>
      </c>
      <c r="K1591" s="6">
        <f t="shared" si="99"/>
        <v>74.956470446553297</v>
      </c>
      <c r="L1591" s="27">
        <f>2.721*J1591*G1591+VLOOKUP(B1591,Summary!$A$32:$B$37,2,0)*I1591</f>
        <v>21.85066607306236</v>
      </c>
    </row>
    <row r="1592" spans="1:12">
      <c r="A1592" s="5" t="s">
        <v>603</v>
      </c>
      <c r="B1592" s="5" t="s">
        <v>189</v>
      </c>
      <c r="C1592" s="11">
        <v>2510</v>
      </c>
      <c r="D1592" s="5" t="str">
        <f t="shared" si="96"/>
        <v>Horse Farms</v>
      </c>
      <c r="E1592" s="11" t="s">
        <v>593</v>
      </c>
      <c r="F1592" s="12">
        <f t="shared" si="97"/>
        <v>2.0141173930848577</v>
      </c>
      <c r="G1592" s="13">
        <f t="shared" si="98"/>
        <v>0.28687396829592665</v>
      </c>
      <c r="H1592" s="13">
        <f>HLOOKUP(E1592,ROCs!$B$1:$I$17,MATCH(VLOOKUP(C1592,HROC,2,0),ROCs!$A$2:$A$17,0)+1,0)</f>
        <v>0.31492922148662977</v>
      </c>
      <c r="I1592" s="24">
        <v>415.29873500000002</v>
      </c>
      <c r="J1592" s="24">
        <f>(VLOOKUP(B1592,Summary!$A$32:$C$37,3,0)*H1592*I1592/12+VLOOKUP(B1592,Summary!$A$32:$D$37,4,0)*I1592)*0.765</f>
        <v>516.88173929210609</v>
      </c>
      <c r="K1592" s="6">
        <f t="shared" si="99"/>
        <v>2832.7256239724961</v>
      </c>
      <c r="L1592" s="27">
        <f>2.721*J1592*G1592+VLOOKUP(B1592,Summary!$A$32:$B$37,2,0)*I1592</f>
        <v>403.46965059365209</v>
      </c>
    </row>
    <row r="1593" spans="1:12">
      <c r="A1593" s="5" t="s">
        <v>603</v>
      </c>
      <c r="B1593" s="5" t="s">
        <v>189</v>
      </c>
      <c r="C1593" s="11">
        <v>3300</v>
      </c>
      <c r="D1593" s="5" t="str">
        <f t="shared" si="96"/>
        <v>Mixed Rangeland</v>
      </c>
      <c r="E1593" s="11" t="s">
        <v>593</v>
      </c>
      <c r="F1593" s="12">
        <f t="shared" si="97"/>
        <v>0.69141343344704065</v>
      </c>
      <c r="G1593" s="13">
        <f t="shared" si="98"/>
        <v>3.5859246036990831E-2</v>
      </c>
      <c r="H1593" s="13">
        <f>HLOOKUP(E1593,ROCs!$B$1:$I$17,MATCH(VLOOKUP(C1593,HROC,2,0),ROCs!$A$2:$A$17,0)+1,0)</f>
        <v>0.26229721460804234</v>
      </c>
      <c r="I1593" s="24">
        <v>217.221924</v>
      </c>
      <c r="J1593" s="24">
        <f>(VLOOKUP(B1593,Summary!$A$32:$C$37,3,0)*H1593*I1593/12+VLOOKUP(B1593,Summary!$A$32:$D$37,4,0)*I1593)*0.765</f>
        <v>234.4229526074613</v>
      </c>
      <c r="K1593" s="6">
        <f t="shared" si="99"/>
        <v>441.02832881038131</v>
      </c>
      <c r="L1593" s="27">
        <f>2.721*J1593*G1593+VLOOKUP(B1593,Summary!$A$32:$B$37,2,0)*I1593</f>
        <v>22.873352739545396</v>
      </c>
    </row>
    <row r="1594" spans="1:12">
      <c r="A1594" s="5" t="s">
        <v>603</v>
      </c>
      <c r="B1594" s="5" t="s">
        <v>189</v>
      </c>
      <c r="C1594" s="11">
        <v>2110</v>
      </c>
      <c r="D1594" s="5" t="str">
        <f t="shared" si="96"/>
        <v>Improved Pastures</v>
      </c>
      <c r="E1594" s="11" t="s">
        <v>2</v>
      </c>
      <c r="F1594" s="12">
        <f t="shared" si="97"/>
        <v>2.0141173930848577</v>
      </c>
      <c r="G1594" s="13">
        <f t="shared" si="98"/>
        <v>0.28687396829592665</v>
      </c>
      <c r="H1594" s="13">
        <f>HLOOKUP(E1594,ROCs!$B$1:$I$17,MATCH(VLOOKUP(C1594,HROC,2,0),ROCs!$A$2:$A$17,0)+1,0)</f>
        <v>0.31492922148662977</v>
      </c>
      <c r="I1594" s="24">
        <v>169.576121</v>
      </c>
      <c r="J1594" s="24">
        <f>(VLOOKUP(B1594,Summary!$A$32:$C$37,3,0)*H1594*I1594/12+VLOOKUP(B1594,Summary!$A$32:$D$37,4,0)*I1594)*0.765</f>
        <v>211.05482145253498</v>
      </c>
      <c r="K1594" s="6">
        <f t="shared" si="99"/>
        <v>1156.6676772337398</v>
      </c>
      <c r="L1594" s="27">
        <f>2.721*J1594*G1594+VLOOKUP(B1594,Summary!$A$32:$B$37,2,0)*I1594</f>
        <v>164.74603104412745</v>
      </c>
    </row>
    <row r="1595" spans="1:12">
      <c r="A1595" s="5" t="s">
        <v>603</v>
      </c>
      <c r="B1595" s="5" t="s">
        <v>189</v>
      </c>
      <c r="C1595" s="11">
        <v>2130</v>
      </c>
      <c r="D1595" s="5" t="str">
        <f t="shared" si="96"/>
        <v>Woodland Pastures</v>
      </c>
      <c r="E1595" s="11" t="s">
        <v>2</v>
      </c>
      <c r="F1595" s="12">
        <f t="shared" si="97"/>
        <v>1.022089423356495</v>
      </c>
      <c r="G1595" s="13">
        <f t="shared" si="98"/>
        <v>0.19559588747449544</v>
      </c>
      <c r="H1595" s="13">
        <f>HLOOKUP(E1595,ROCs!$B$1:$I$17,MATCH(VLOOKUP(C1595,HROC,2,0),ROCs!$A$2:$A$17,0)+1,0)</f>
        <v>0.26229721460804234</v>
      </c>
      <c r="I1595" s="24">
        <v>237.37292199999999</v>
      </c>
      <c r="J1595" s="24">
        <f>(VLOOKUP(B1595,Summary!$A$32:$C$37,3,0)*H1595*I1595/12+VLOOKUP(B1595,Summary!$A$32:$D$37,4,0)*I1595)*0.765</f>
        <v>256.16963619335496</v>
      </c>
      <c r="K1595" s="6">
        <f t="shared" si="99"/>
        <v>712.43473828393962</v>
      </c>
      <c r="L1595" s="27">
        <f>2.721*J1595*G1595+VLOOKUP(B1595,Summary!$A$32:$B$37,2,0)*I1595</f>
        <v>136.33768407923674</v>
      </c>
    </row>
    <row r="1596" spans="1:12">
      <c r="A1596" s="5" t="s">
        <v>603</v>
      </c>
      <c r="B1596" s="5" t="s">
        <v>189</v>
      </c>
      <c r="C1596" s="11">
        <v>2140</v>
      </c>
      <c r="D1596" s="5" t="str">
        <f t="shared" si="96"/>
        <v>Row Crops</v>
      </c>
      <c r="E1596" s="11" t="s">
        <v>2</v>
      </c>
      <c r="F1596" s="12">
        <f t="shared" si="97"/>
        <v>1.7435643104316678</v>
      </c>
      <c r="G1596" s="13">
        <f t="shared" si="98"/>
        <v>0.58026779950766982</v>
      </c>
      <c r="H1596" s="13">
        <f>HLOOKUP(E1596,ROCs!$B$1:$I$17,MATCH(VLOOKUP(C1596,HROC,2,0),ROCs!$A$2:$A$17,0)+1,0)</f>
        <v>0.36669840858032232</v>
      </c>
      <c r="I1596" s="24">
        <v>104.628929</v>
      </c>
      <c r="J1596" s="24">
        <f>(VLOOKUP(B1596,Summary!$A$32:$C$37,3,0)*H1596*I1596/12+VLOOKUP(B1596,Summary!$A$32:$D$37,4,0)*I1596)*0.765</f>
        <v>147.2449543103836</v>
      </c>
      <c r="K1596" s="6">
        <f t="shared" si="99"/>
        <v>698.56517950392254</v>
      </c>
      <c r="L1596" s="27">
        <f>2.721*J1596*G1596+VLOOKUP(B1596,Summary!$A$32:$B$37,2,0)*I1596</f>
        <v>232.48633680914509</v>
      </c>
    </row>
    <row r="1597" spans="1:12">
      <c r="A1597" s="5" t="s">
        <v>603</v>
      </c>
      <c r="B1597" s="5" t="s">
        <v>189</v>
      </c>
      <c r="C1597" s="11">
        <v>2156</v>
      </c>
      <c r="D1597" s="5" t="str">
        <f t="shared" si="96"/>
        <v>Sugar Cane</v>
      </c>
      <c r="E1597" s="11" t="s">
        <v>2</v>
      </c>
      <c r="F1597" s="12">
        <f t="shared" si="97"/>
        <v>1.6774291124497771</v>
      </c>
      <c r="G1597" s="13">
        <f t="shared" si="98"/>
        <v>0.48898971868623858</v>
      </c>
      <c r="H1597" s="13">
        <f>HLOOKUP(E1597,ROCs!$B$1:$I$17,MATCH(VLOOKUP(C1597,HROC,2,0),ROCs!$A$2:$A$17,0)+1,0)</f>
        <v>0.28904462793978353</v>
      </c>
      <c r="I1597" s="24">
        <v>40.448872999999999</v>
      </c>
      <c r="J1597" s="24">
        <f>(VLOOKUP(B1597,Summary!$A$32:$C$37,3,0)*H1597*I1597/12+VLOOKUP(B1597,Summary!$A$32:$D$37,4,0)*I1597)*0.765</f>
        <v>47.052159863645208</v>
      </c>
      <c r="K1597" s="6">
        <f t="shared" si="99"/>
        <v>214.7594493670197</v>
      </c>
      <c r="L1597" s="27">
        <f>2.721*J1597*G1597+VLOOKUP(B1597,Summary!$A$32:$B$37,2,0)*I1597</f>
        <v>62.604828992041632</v>
      </c>
    </row>
    <row r="1598" spans="1:12">
      <c r="A1598" s="5" t="s">
        <v>603</v>
      </c>
      <c r="B1598" s="5" t="s">
        <v>189</v>
      </c>
      <c r="C1598" s="11">
        <v>2210</v>
      </c>
      <c r="D1598" s="5" t="str">
        <f t="shared" si="96"/>
        <v>Citrus Groves</v>
      </c>
      <c r="E1598" s="11" t="s">
        <v>2</v>
      </c>
      <c r="F1598" s="12">
        <f t="shared" si="97"/>
        <v>1.3467531225403229</v>
      </c>
      <c r="G1598" s="13">
        <f t="shared" si="98"/>
        <v>0.27383424246429361</v>
      </c>
      <c r="H1598" s="13">
        <f>HLOOKUP(E1598,ROCs!$B$1:$I$17,MATCH(VLOOKUP(C1598,HROC,2,0),ROCs!$A$2:$A$17,0)+1,0)</f>
        <v>0.31492922148662977</v>
      </c>
      <c r="I1598" s="24">
        <v>861.26789900000006</v>
      </c>
      <c r="J1598" s="24">
        <f>(VLOOKUP(B1598,Summary!$A$32:$C$37,3,0)*H1598*I1598/12+VLOOKUP(B1598,Summary!$A$32:$D$37,4,0)*I1598)*0.765</f>
        <v>1071.9359634735656</v>
      </c>
      <c r="K1598" s="6">
        <f t="shared" si="99"/>
        <v>3928.1256813478908</v>
      </c>
      <c r="L1598" s="27">
        <f>2.721*J1598*G1598+VLOOKUP(B1598,Summary!$A$32:$B$37,2,0)*I1598</f>
        <v>798.702674048733</v>
      </c>
    </row>
    <row r="1599" spans="1:12">
      <c r="A1599" s="5" t="s">
        <v>603</v>
      </c>
      <c r="B1599" s="5" t="s">
        <v>189</v>
      </c>
      <c r="C1599" s="11">
        <v>3300</v>
      </c>
      <c r="D1599" s="5" t="str">
        <f t="shared" si="96"/>
        <v>Mixed Rangeland</v>
      </c>
      <c r="E1599" s="11" t="s">
        <v>2</v>
      </c>
      <c r="F1599" s="12">
        <f t="shared" si="97"/>
        <v>0.69141343344704065</v>
      </c>
      <c r="G1599" s="13">
        <f t="shared" si="98"/>
        <v>3.5859246036990831E-2</v>
      </c>
      <c r="H1599" s="13">
        <f>HLOOKUP(E1599,ROCs!$B$1:$I$17,MATCH(VLOOKUP(C1599,HROC,2,0),ROCs!$A$2:$A$17,0)+1,0)</f>
        <v>0.26229721460804234</v>
      </c>
      <c r="I1599" s="24">
        <v>6.6827709999999998</v>
      </c>
      <c r="J1599" s="24">
        <f>(VLOOKUP(B1599,Summary!$A$32:$C$37,3,0)*H1599*I1599/12+VLOOKUP(B1599,Summary!$A$32:$D$37,4,0)*I1599)*0.765</f>
        <v>7.2119557757876986</v>
      </c>
      <c r="K1599" s="6">
        <f t="shared" si="99"/>
        <v>13.568111688176005</v>
      </c>
      <c r="L1599" s="27">
        <f>2.721*J1599*G1599+VLOOKUP(B1599,Summary!$A$32:$B$37,2,0)*I1599</f>
        <v>0.70369222197205328</v>
      </c>
    </row>
    <row r="1600" spans="1:12">
      <c r="A1600" s="5" t="s">
        <v>615</v>
      </c>
      <c r="B1600" s="5" t="s">
        <v>189</v>
      </c>
      <c r="C1600" s="11">
        <v>1500</v>
      </c>
      <c r="D1600" s="5" t="str">
        <f t="shared" si="96"/>
        <v>Industrial</v>
      </c>
      <c r="E1600" s="11" t="s">
        <v>3</v>
      </c>
      <c r="F1600" s="12">
        <f t="shared" si="97"/>
        <v>1.4429497741503459</v>
      </c>
      <c r="G1600" s="13">
        <f t="shared" si="98"/>
        <v>0.22493527059566973</v>
      </c>
      <c r="H1600" s="13">
        <f>HLOOKUP(E1600,ROCs!$B$1:$I$17,MATCH(VLOOKUP(C1600,HROC,2,0),ROCs!$A$2:$A$17,0)+1,0)</f>
        <v>0.43140989244743805</v>
      </c>
      <c r="I1600" s="24">
        <v>17.721612</v>
      </c>
      <c r="J1600" s="24">
        <f>(VLOOKUP(B1600,Summary!$A$32:$C$37,3,0)*H1600*I1600/12+VLOOKUP(B1600,Summary!$A$32:$D$37,4,0)*I1600)*0.765</f>
        <v>28.543960090775698</v>
      </c>
      <c r="K1600" s="6">
        <f t="shared" si="99"/>
        <v>112.07118958521464</v>
      </c>
      <c r="L1600" s="27">
        <f>2.721*J1600*G1600+VLOOKUP(B1600,Summary!$A$32:$B$37,2,0)*I1600</f>
        <v>17.470298555729403</v>
      </c>
    </row>
    <row r="1601" spans="1:12">
      <c r="A1601" s="5" t="s">
        <v>615</v>
      </c>
      <c r="B1601" s="5" t="s">
        <v>189</v>
      </c>
      <c r="C1601" s="11">
        <v>1820</v>
      </c>
      <c r="D1601" s="5" t="str">
        <f t="shared" si="96"/>
        <v>Golf Courses</v>
      </c>
      <c r="E1601" s="11" t="s">
        <v>3</v>
      </c>
      <c r="F1601" s="12">
        <f t="shared" si="97"/>
        <v>2.0141173930848577</v>
      </c>
      <c r="G1601" s="13">
        <f t="shared" si="98"/>
        <v>0.28687396829592665</v>
      </c>
      <c r="H1601" s="13">
        <f>HLOOKUP(E1601,ROCs!$B$1:$I$17,MATCH(VLOOKUP(C1601,HROC,2,0),ROCs!$A$2:$A$17,0)+1,0)</f>
        <v>0.28904462793978353</v>
      </c>
      <c r="I1601" s="24">
        <v>0.41003899999999999</v>
      </c>
      <c r="J1601" s="24">
        <f>(VLOOKUP(B1601,Summary!$A$32:$C$37,3,0)*H1601*I1601/12+VLOOKUP(B1601,Summary!$A$32:$D$37,4,0)*I1601)*0.765</f>
        <v>0.47697795135921872</v>
      </c>
      <c r="K1601" s="6">
        <f t="shared" si="99"/>
        <v>2.6140363688135437</v>
      </c>
      <c r="L1601" s="27">
        <f>2.721*J1601*G1601+VLOOKUP(B1601,Summary!$A$32:$B$37,2,0)*I1601</f>
        <v>0.37232138949103522</v>
      </c>
    </row>
    <row r="1602" spans="1:12">
      <c r="A1602" s="5" t="s">
        <v>615</v>
      </c>
      <c r="B1602" s="5" t="s">
        <v>189</v>
      </c>
      <c r="C1602" s="11">
        <v>1840</v>
      </c>
      <c r="D1602" s="5" t="str">
        <f t="shared" ref="D1602:D1665" si="100">VLOOKUP(C1602,FLUCCS,2,0)</f>
        <v>Marinas and Fish Camps</v>
      </c>
      <c r="E1602" s="11" t="s">
        <v>3</v>
      </c>
      <c r="F1602" s="12">
        <f t="shared" ref="F1602:F1665" si="101">VLOOKUP(VLOOKUP(C1602,HEMC,2,0),EMCN,2,0)</f>
        <v>0.70945030562392009</v>
      </c>
      <c r="G1602" s="13">
        <f t="shared" ref="G1602:G1665" si="102">VLOOKUP(VLOOKUP(C1602,HEMC,2,0),EMCP,3,0)</f>
        <v>0.1167055461931156</v>
      </c>
      <c r="H1602" s="13">
        <f>HLOOKUP(E1602,ROCs!$B$1:$I$17,MATCH(VLOOKUP(C1602,HROC,2,0),ROCs!$A$2:$A$17,0)+1,0)</f>
        <v>0.28818180815488864</v>
      </c>
      <c r="I1602" s="24">
        <v>6.3333310000000003</v>
      </c>
      <c r="J1602" s="24">
        <f>(VLOOKUP(B1602,Summary!$A$32:$C$37,3,0)*H1602*I1602/12+VLOOKUP(B1602,Summary!$A$32:$D$37,4,0)*I1602)*0.765</f>
        <v>7.3500742789584015</v>
      </c>
      <c r="K1602" s="6">
        <f t="shared" ref="K1602:K1665" si="103">2.721*J1602*F1602</f>
        <v>14.188688358941869</v>
      </c>
      <c r="L1602" s="27">
        <f>2.721*J1602*G1602+VLOOKUP(B1602,Summary!$A$32:$B$37,2,0)*I1602</f>
        <v>2.3340586529706906</v>
      </c>
    </row>
    <row r="1603" spans="1:12">
      <c r="A1603" s="5" t="s">
        <v>615</v>
      </c>
      <c r="B1603" s="5" t="s">
        <v>189</v>
      </c>
      <c r="C1603" s="11">
        <v>1850</v>
      </c>
      <c r="D1603" s="5" t="str">
        <f t="shared" si="100"/>
        <v>Parks and Zoos</v>
      </c>
      <c r="E1603" s="11" t="s">
        <v>3</v>
      </c>
      <c r="F1603" s="12">
        <f t="shared" si="101"/>
        <v>0.96797880682585713</v>
      </c>
      <c r="G1603" s="13">
        <f t="shared" si="102"/>
        <v>0.12452938169209543</v>
      </c>
      <c r="H1603" s="13">
        <f>HLOOKUP(E1603,ROCs!$B$1:$I$17,MATCH(VLOOKUP(C1603,HROC,2,0),ROCs!$A$2:$A$17,0)+1,0)</f>
        <v>0.34081381503347608</v>
      </c>
      <c r="I1603" s="24">
        <v>2.5676000000000001E-2</v>
      </c>
      <c r="J1603" s="24">
        <f>(VLOOKUP(B1603,Summary!$A$32:$C$37,3,0)*H1603*I1603/12+VLOOKUP(B1603,Summary!$A$32:$D$37,4,0)*I1603)*0.765</f>
        <v>3.4045202355981657E-2</v>
      </c>
      <c r="K1603" s="6">
        <f t="shared" si="103"/>
        <v>8.967064847910601E-2</v>
      </c>
      <c r="L1603" s="27">
        <f>2.721*J1603*G1603+VLOOKUP(B1603,Summary!$A$32:$B$37,2,0)*I1603</f>
        <v>1.1536027785204626E-2</v>
      </c>
    </row>
    <row r="1604" spans="1:12">
      <c r="A1604" s="5" t="s">
        <v>615</v>
      </c>
      <c r="B1604" s="5" t="s">
        <v>189</v>
      </c>
      <c r="C1604" s="11">
        <v>2110</v>
      </c>
      <c r="D1604" s="5" t="str">
        <f t="shared" si="100"/>
        <v>Improved Pastures</v>
      </c>
      <c r="E1604" s="11" t="s">
        <v>3</v>
      </c>
      <c r="F1604" s="12">
        <f t="shared" si="101"/>
        <v>2.0141173930848577</v>
      </c>
      <c r="G1604" s="13">
        <f t="shared" si="102"/>
        <v>0.28687396829592665</v>
      </c>
      <c r="H1604" s="13">
        <f>HLOOKUP(E1604,ROCs!$B$1:$I$17,MATCH(VLOOKUP(C1604,HROC,2,0),ROCs!$A$2:$A$17,0)+1,0)</f>
        <v>0.31492922148662977</v>
      </c>
      <c r="I1604" s="24">
        <v>0.116887</v>
      </c>
      <c r="J1604" s="24">
        <f>(VLOOKUP(B1604,Summary!$A$32:$C$37,3,0)*H1604*I1604/12+VLOOKUP(B1604,Summary!$A$32:$D$37,4,0)*I1604)*0.765</f>
        <v>0.14547782299562365</v>
      </c>
      <c r="K1604" s="6">
        <f t="shared" si="103"/>
        <v>0.79727861441541159</v>
      </c>
      <c r="L1604" s="27">
        <f>2.721*J1604*G1604+VLOOKUP(B1604,Summary!$A$32:$B$37,2,0)*I1604</f>
        <v>0.11355767083889677</v>
      </c>
    </row>
    <row r="1605" spans="1:12">
      <c r="A1605" s="5" t="s">
        <v>615</v>
      </c>
      <c r="B1605" s="5" t="s">
        <v>189</v>
      </c>
      <c r="C1605" s="11">
        <v>2130</v>
      </c>
      <c r="D1605" s="5" t="str">
        <f t="shared" si="100"/>
        <v>Woodland Pastures</v>
      </c>
      <c r="E1605" s="11" t="s">
        <v>3</v>
      </c>
      <c r="F1605" s="12">
        <f t="shared" si="101"/>
        <v>1.022089423356495</v>
      </c>
      <c r="G1605" s="13">
        <f t="shared" si="102"/>
        <v>0.19559588747449544</v>
      </c>
      <c r="H1605" s="13">
        <f>HLOOKUP(E1605,ROCs!$B$1:$I$17,MATCH(VLOOKUP(C1605,HROC,2,0),ROCs!$A$2:$A$17,0)+1,0)</f>
        <v>0.26229721460804234</v>
      </c>
      <c r="I1605" s="24">
        <v>5.8123000000000001E-2</v>
      </c>
      <c r="J1605" s="24">
        <f>(VLOOKUP(B1605,Summary!$A$32:$C$37,3,0)*H1605*I1605/12+VLOOKUP(B1605,Summary!$A$32:$D$37,4,0)*I1605)*0.765</f>
        <v>6.2725552851670127E-2</v>
      </c>
      <c r="K1605" s="6">
        <f t="shared" si="103"/>
        <v>0.17444636879549985</v>
      </c>
      <c r="L1605" s="27">
        <f>2.721*J1605*G1605+VLOOKUP(B1605,Summary!$A$32:$B$37,2,0)*I1605</f>
        <v>3.338356854257149E-2</v>
      </c>
    </row>
    <row r="1606" spans="1:12">
      <c r="A1606" s="5" t="s">
        <v>615</v>
      </c>
      <c r="B1606" s="5" t="s">
        <v>189</v>
      </c>
      <c r="C1606" s="11">
        <v>2210</v>
      </c>
      <c r="D1606" s="5" t="str">
        <f t="shared" si="100"/>
        <v>Citrus Groves</v>
      </c>
      <c r="E1606" s="11" t="s">
        <v>3</v>
      </c>
      <c r="F1606" s="12">
        <f t="shared" si="101"/>
        <v>1.3467531225403229</v>
      </c>
      <c r="G1606" s="13">
        <f t="shared" si="102"/>
        <v>0.27383424246429361</v>
      </c>
      <c r="H1606" s="13">
        <f>HLOOKUP(E1606,ROCs!$B$1:$I$17,MATCH(VLOOKUP(C1606,HROC,2,0),ROCs!$A$2:$A$17,0)+1,0)</f>
        <v>0.31492922148662977</v>
      </c>
      <c r="I1606" s="24">
        <v>4.0656999999999999E-2</v>
      </c>
      <c r="J1606" s="24">
        <f>(VLOOKUP(B1606,Summary!$A$32:$C$37,3,0)*H1606*I1606/12+VLOOKUP(B1606,Summary!$A$32:$D$37,4,0)*I1606)*0.765</f>
        <v>5.0601793608639707E-2</v>
      </c>
      <c r="K1606" s="6">
        <f t="shared" si="103"/>
        <v>0.1854310441756766</v>
      </c>
      <c r="L1606" s="27">
        <f>2.721*J1606*G1606+VLOOKUP(B1606,Summary!$A$32:$B$37,2,0)*I1606</f>
        <v>3.7703546894645529E-2</v>
      </c>
    </row>
    <row r="1607" spans="1:12">
      <c r="A1607" s="5" t="s">
        <v>615</v>
      </c>
      <c r="B1607" s="5" t="s">
        <v>189</v>
      </c>
      <c r="C1607" s="11">
        <v>3100</v>
      </c>
      <c r="D1607" s="5" t="str">
        <f t="shared" si="100"/>
        <v>Herbaceous (Dry Prairie)</v>
      </c>
      <c r="E1607" s="11" t="s">
        <v>3</v>
      </c>
      <c r="F1607" s="12">
        <f t="shared" si="101"/>
        <v>0.69141343344704065</v>
      </c>
      <c r="G1607" s="13">
        <f t="shared" si="102"/>
        <v>3.5859246036990831E-2</v>
      </c>
      <c r="H1607" s="13">
        <f>HLOOKUP(E1607,ROCs!$B$1:$I$17,MATCH(VLOOKUP(C1607,HROC,2,0),ROCs!$A$2:$A$17,0)+1,0)</f>
        <v>0.26229721460804234</v>
      </c>
      <c r="I1607" s="24">
        <v>4.6060879999999997</v>
      </c>
      <c r="J1607" s="24">
        <f>(VLOOKUP(B1607,Summary!$A$32:$C$37,3,0)*H1607*I1607/12+VLOOKUP(B1607,Summary!$A$32:$D$37,4,0)*I1607)*0.765</f>
        <v>4.9708276634627167</v>
      </c>
      <c r="K1607" s="6">
        <f t="shared" si="103"/>
        <v>9.3517967965036117</v>
      </c>
      <c r="L1607" s="27">
        <f>2.721*J1607*G1607+VLOOKUP(B1607,Summary!$A$32:$B$37,2,0)*I1607</f>
        <v>0.48501860969331589</v>
      </c>
    </row>
    <row r="1608" spans="1:12">
      <c r="A1608" s="5" t="s">
        <v>615</v>
      </c>
      <c r="B1608" s="5" t="s">
        <v>189</v>
      </c>
      <c r="C1608" s="11">
        <v>3200</v>
      </c>
      <c r="D1608" s="5" t="str">
        <f t="shared" si="100"/>
        <v>Shrub and Brushland</v>
      </c>
      <c r="E1608" s="11" t="s">
        <v>3</v>
      </c>
      <c r="F1608" s="12">
        <f t="shared" si="101"/>
        <v>0.69141343344704065</v>
      </c>
      <c r="G1608" s="13">
        <f t="shared" si="102"/>
        <v>3.5859246036990831E-2</v>
      </c>
      <c r="H1608" s="13">
        <f>HLOOKUP(E1608,ROCs!$B$1:$I$17,MATCH(VLOOKUP(C1608,HROC,2,0),ROCs!$A$2:$A$17,0)+1,0)</f>
        <v>0.26229721460804234</v>
      </c>
      <c r="I1608" s="24">
        <v>18.470822999999999</v>
      </c>
      <c r="J1608" s="24">
        <f>(VLOOKUP(B1608,Summary!$A$32:$C$37,3,0)*H1608*I1608/12+VLOOKUP(B1608,Summary!$A$32:$D$37,4,0)*I1608)*0.765</f>
        <v>19.933461526424036</v>
      </c>
      <c r="K1608" s="6">
        <f t="shared" si="103"/>
        <v>37.501537825631047</v>
      </c>
      <c r="L1608" s="27">
        <f>2.721*J1608*G1608+VLOOKUP(B1608,Summary!$A$32:$B$37,2,0)*I1608</f>
        <v>1.9449678102874555</v>
      </c>
    </row>
    <row r="1609" spans="1:12">
      <c r="A1609" s="5" t="s">
        <v>615</v>
      </c>
      <c r="B1609" s="5" t="s">
        <v>189</v>
      </c>
      <c r="C1609" s="11">
        <v>3210</v>
      </c>
      <c r="D1609" s="5" t="str">
        <f t="shared" si="100"/>
        <v>Palmetto Prairies</v>
      </c>
      <c r="E1609" s="11" t="s">
        <v>3</v>
      </c>
      <c r="F1609" s="12">
        <f t="shared" si="101"/>
        <v>0.69141343344704065</v>
      </c>
      <c r="G1609" s="13">
        <f t="shared" si="102"/>
        <v>3.5859246036990831E-2</v>
      </c>
      <c r="H1609" s="13">
        <f>HLOOKUP(E1609,ROCs!$B$1:$I$17,MATCH(VLOOKUP(C1609,HROC,2,0),ROCs!$A$2:$A$17,0)+1,0)</f>
        <v>0.26229721460804234</v>
      </c>
      <c r="I1609" s="24">
        <v>1.700537</v>
      </c>
      <c r="J1609" s="24">
        <f>(VLOOKUP(B1609,Summary!$A$32:$C$37,3,0)*H1609*I1609/12+VLOOKUP(B1609,Summary!$A$32:$D$37,4,0)*I1609)*0.765</f>
        <v>1.8351964535505831</v>
      </c>
      <c r="K1609" s="6">
        <f t="shared" si="103"/>
        <v>3.4526210677989355</v>
      </c>
      <c r="L1609" s="27">
        <f>2.721*J1609*G1609+VLOOKUP(B1609,Summary!$A$32:$B$37,2,0)*I1609</f>
        <v>0.17906563910026088</v>
      </c>
    </row>
    <row r="1610" spans="1:12">
      <c r="A1610" s="5" t="s">
        <v>615</v>
      </c>
      <c r="B1610" s="5" t="s">
        <v>189</v>
      </c>
      <c r="C1610" s="11">
        <v>3300</v>
      </c>
      <c r="D1610" s="5" t="str">
        <f t="shared" si="100"/>
        <v>Mixed Rangeland</v>
      </c>
      <c r="E1610" s="11" t="s">
        <v>3</v>
      </c>
      <c r="F1610" s="12">
        <f t="shared" si="101"/>
        <v>0.69141343344704065</v>
      </c>
      <c r="G1610" s="13">
        <f t="shared" si="102"/>
        <v>3.5859246036990831E-2</v>
      </c>
      <c r="H1610" s="13">
        <f>HLOOKUP(E1610,ROCs!$B$1:$I$17,MATCH(VLOOKUP(C1610,HROC,2,0),ROCs!$A$2:$A$17,0)+1,0)</f>
        <v>0.26229721460804234</v>
      </c>
      <c r="I1610" s="24">
        <v>2.2634999999999999E-2</v>
      </c>
      <c r="J1610" s="24">
        <f>(VLOOKUP(B1610,Summary!$A$32:$C$37,3,0)*H1610*I1610/12+VLOOKUP(B1610,Summary!$A$32:$D$37,4,0)*I1610)*0.765</f>
        <v>2.4427384835565148E-2</v>
      </c>
      <c r="K1610" s="6">
        <f t="shared" si="103"/>
        <v>4.5956117314488835E-2</v>
      </c>
      <c r="L1610" s="27">
        <f>2.721*J1610*G1610+VLOOKUP(B1610,Summary!$A$32:$B$37,2,0)*I1610</f>
        <v>2.3834534273787663E-3</v>
      </c>
    </row>
    <row r="1611" spans="1:12">
      <c r="A1611" s="5" t="s">
        <v>615</v>
      </c>
      <c r="B1611" s="5" t="s">
        <v>189</v>
      </c>
      <c r="C1611" s="11">
        <v>4110</v>
      </c>
      <c r="D1611" s="5" t="str">
        <f t="shared" si="100"/>
        <v>Pine Flatwoods</v>
      </c>
      <c r="E1611" s="11" t="s">
        <v>3</v>
      </c>
      <c r="F1611" s="12">
        <f t="shared" si="101"/>
        <v>0.69141343344704065</v>
      </c>
      <c r="G1611" s="13">
        <f t="shared" si="102"/>
        <v>3.5859246036990831E-2</v>
      </c>
      <c r="H1611" s="13">
        <f>HLOOKUP(E1611,ROCs!$B$1:$I$17,MATCH(VLOOKUP(C1611,HROC,2,0),ROCs!$A$2:$A$17,0)+1,0)</f>
        <v>0.26229721460804234</v>
      </c>
      <c r="I1611" s="24">
        <v>4.0348240000000004</v>
      </c>
      <c r="J1611" s="24">
        <f>(VLOOKUP(B1611,Summary!$A$32:$C$37,3,0)*H1611*I1611/12+VLOOKUP(B1611,Summary!$A$32:$D$37,4,0)*I1611)*0.765</f>
        <v>4.3543273069041017</v>
      </c>
      <c r="K1611" s="6">
        <f t="shared" si="103"/>
        <v>8.1919525110366767</v>
      </c>
      <c r="L1611" s="27">
        <f>2.721*J1611*G1611+VLOOKUP(B1611,Summary!$A$32:$B$37,2,0)*I1611</f>
        <v>0.42486481518312819</v>
      </c>
    </row>
    <row r="1612" spans="1:12">
      <c r="A1612" s="5" t="s">
        <v>615</v>
      </c>
      <c r="B1612" s="5" t="s">
        <v>189</v>
      </c>
      <c r="C1612" s="11">
        <v>4200</v>
      </c>
      <c r="D1612" s="5" t="str">
        <f t="shared" si="100"/>
        <v>Upland Hardwood Forests</v>
      </c>
      <c r="E1612" s="11" t="s">
        <v>3</v>
      </c>
      <c r="F1612" s="12">
        <f t="shared" si="101"/>
        <v>0.69141343344704065</v>
      </c>
      <c r="G1612" s="13">
        <f t="shared" si="102"/>
        <v>3.5859246036990831E-2</v>
      </c>
      <c r="H1612" s="13">
        <f>HLOOKUP(E1612,ROCs!$B$1:$I$17,MATCH(VLOOKUP(C1612,HROC,2,0),ROCs!$A$2:$A$17,0)+1,0)</f>
        <v>0.26229721460804234</v>
      </c>
      <c r="I1612" s="24">
        <v>3.4205030000000001</v>
      </c>
      <c r="J1612" s="24">
        <f>(VLOOKUP(B1612,Summary!$A$32:$C$37,3,0)*H1612*I1612/12+VLOOKUP(B1612,Summary!$A$32:$D$37,4,0)*I1612)*0.765</f>
        <v>3.6913604202432118</v>
      </c>
      <c r="K1612" s="6">
        <f t="shared" si="103"/>
        <v>6.9446890719046168</v>
      </c>
      <c r="L1612" s="27">
        <f>2.721*J1612*G1612+VLOOKUP(B1612,Summary!$A$32:$B$37,2,0)*I1612</f>
        <v>0.36017714153785518</v>
      </c>
    </row>
    <row r="1613" spans="1:12">
      <c r="A1613" s="5" t="s">
        <v>615</v>
      </c>
      <c r="B1613" s="5" t="s">
        <v>189</v>
      </c>
      <c r="C1613" s="11">
        <v>4220</v>
      </c>
      <c r="D1613" s="5" t="str">
        <f t="shared" si="100"/>
        <v>Brazilian Pepper</v>
      </c>
      <c r="E1613" s="11" t="s">
        <v>3</v>
      </c>
      <c r="F1613" s="12">
        <f t="shared" si="101"/>
        <v>0.69141343344704065</v>
      </c>
      <c r="G1613" s="13">
        <f t="shared" si="102"/>
        <v>3.5859246036990831E-2</v>
      </c>
      <c r="H1613" s="13">
        <f>HLOOKUP(E1613,ROCs!$B$1:$I$17,MATCH(VLOOKUP(C1613,HROC,2,0),ROCs!$A$2:$A$17,0)+1,0)</f>
        <v>0.26229721460804234</v>
      </c>
      <c r="I1613" s="24">
        <v>5.8299469999999998</v>
      </c>
      <c r="J1613" s="24">
        <f>(VLOOKUP(B1613,Summary!$A$32:$C$37,3,0)*H1613*I1613/12+VLOOKUP(B1613,Summary!$A$32:$D$37,4,0)*I1613)*0.765</f>
        <v>6.2915996880913871</v>
      </c>
      <c r="K1613" s="6">
        <f t="shared" si="103"/>
        <v>11.836612691374079</v>
      </c>
      <c r="L1613" s="27">
        <f>2.721*J1613*G1613+VLOOKUP(B1613,Summary!$A$32:$B$37,2,0)*I1613</f>
        <v>0.6138903096349263</v>
      </c>
    </row>
    <row r="1614" spans="1:12">
      <c r="A1614" s="5" t="s">
        <v>615</v>
      </c>
      <c r="B1614" s="5" t="s">
        <v>189</v>
      </c>
      <c r="C1614" s="11">
        <v>4240</v>
      </c>
      <c r="D1614" s="5" t="str">
        <f t="shared" si="100"/>
        <v>Melaleuca</v>
      </c>
      <c r="E1614" s="11" t="s">
        <v>3</v>
      </c>
      <c r="F1614" s="12">
        <f t="shared" si="101"/>
        <v>0.69141343344704065</v>
      </c>
      <c r="G1614" s="13">
        <f t="shared" si="102"/>
        <v>3.5859246036990831E-2</v>
      </c>
      <c r="H1614" s="13">
        <f>HLOOKUP(E1614,ROCs!$B$1:$I$17,MATCH(VLOOKUP(C1614,HROC,2,0),ROCs!$A$2:$A$17,0)+1,0)</f>
        <v>0.26229721460804234</v>
      </c>
      <c r="I1614" s="24">
        <v>4.7330209999999999</v>
      </c>
      <c r="J1614" s="24">
        <f>(VLOOKUP(B1614,Summary!$A$32:$C$37,3,0)*H1614*I1614/12+VLOOKUP(B1614,Summary!$A$32:$D$37,4,0)*I1614)*0.765</f>
        <v>5.1078120345399345</v>
      </c>
      <c r="K1614" s="6">
        <f t="shared" si="103"/>
        <v>9.6095104187293714</v>
      </c>
      <c r="L1614" s="27">
        <f>2.721*J1614*G1614+VLOOKUP(B1614,Summary!$A$32:$B$37,2,0)*I1614</f>
        <v>0.49838458689223231</v>
      </c>
    </row>
    <row r="1615" spans="1:12">
      <c r="A1615" s="5" t="s">
        <v>615</v>
      </c>
      <c r="B1615" s="5" t="s">
        <v>189</v>
      </c>
      <c r="C1615" s="11">
        <v>5120</v>
      </c>
      <c r="D1615" s="5" t="e">
        <f t="shared" si="100"/>
        <v>#N/A</v>
      </c>
      <c r="E1615" s="11" t="s">
        <v>3</v>
      </c>
      <c r="F1615" s="12">
        <f t="shared" si="101"/>
        <v>0.50503242095262102</v>
      </c>
      <c r="G1615" s="13">
        <f t="shared" si="102"/>
        <v>6.8458560616073402E-2</v>
      </c>
      <c r="H1615" s="13">
        <f>HLOOKUP(E1615,ROCs!$B$1:$I$17,MATCH(VLOOKUP(C1615,HROC,2,0),ROCs!$A$2:$A$17,0)+1,0)</f>
        <v>5.2632006878587441E-2</v>
      </c>
      <c r="I1615" s="24">
        <v>1.369435</v>
      </c>
      <c r="J1615" s="24">
        <f>(VLOOKUP(B1615,Summary!$A$32:$C$37,3,0)*H1615*I1615/12+VLOOKUP(B1615,Summary!$A$32:$D$37,4,0)*I1615)*0.765</f>
        <v>0.57548436648665202</v>
      </c>
      <c r="K1615" s="6">
        <f t="shared" si="103"/>
        <v>0.79082671315264597</v>
      </c>
      <c r="L1615" s="27">
        <f>2.721*J1615*G1615+VLOOKUP(B1615,Summary!$A$32:$B$37,2,0)*I1615</f>
        <v>0.1071987782032898</v>
      </c>
    </row>
    <row r="1616" spans="1:12">
      <c r="A1616" s="5" t="s">
        <v>615</v>
      </c>
      <c r="B1616" s="5" t="s">
        <v>189</v>
      </c>
      <c r="C1616" s="11">
        <v>5300</v>
      </c>
      <c r="D1616" s="5" t="str">
        <f t="shared" si="100"/>
        <v>Reservoirs</v>
      </c>
      <c r="E1616" s="11" t="s">
        <v>3</v>
      </c>
      <c r="F1616" s="12">
        <f t="shared" si="101"/>
        <v>0.50503242095262102</v>
      </c>
      <c r="G1616" s="13">
        <f t="shared" si="102"/>
        <v>6.8458560616073402E-2</v>
      </c>
      <c r="H1616" s="13">
        <f>HLOOKUP(E1616,ROCs!$B$1:$I$17,MATCH(VLOOKUP(C1616,HROC,2,0),ROCs!$A$2:$A$17,0)+1,0)</f>
        <v>5.2632006878587441E-2</v>
      </c>
      <c r="I1616" s="24">
        <v>54.488103000000002</v>
      </c>
      <c r="J1616" s="24">
        <f>(VLOOKUP(B1616,Summary!$A$32:$C$37,3,0)*H1616*I1616/12+VLOOKUP(B1616,Summary!$A$32:$D$37,4,0)*I1616)*0.765</f>
        <v>22.897801966514979</v>
      </c>
      <c r="K1616" s="6">
        <f t="shared" si="103"/>
        <v>31.466004156029914</v>
      </c>
      <c r="L1616" s="27">
        <f>2.721*J1616*G1616+VLOOKUP(B1616,Summary!$A$32:$B$37,2,0)*I1616</f>
        <v>4.265305084370568</v>
      </c>
    </row>
    <row r="1617" spans="1:12">
      <c r="A1617" s="5" t="s">
        <v>615</v>
      </c>
      <c r="B1617" s="5" t="s">
        <v>189</v>
      </c>
      <c r="C1617" s="11">
        <v>6172</v>
      </c>
      <c r="D1617" s="5" t="str">
        <f t="shared" si="100"/>
        <v>Mixed Shrubs</v>
      </c>
      <c r="E1617" s="11" t="s">
        <v>3</v>
      </c>
      <c r="F1617" s="12">
        <f t="shared" si="101"/>
        <v>0.60724136328827061</v>
      </c>
      <c r="G1617" s="13">
        <f t="shared" si="102"/>
        <v>3.2599314579082571E-2</v>
      </c>
      <c r="H1617" s="13">
        <f>HLOOKUP(E1617,ROCs!$B$1:$I$17,MATCH(VLOOKUP(C1617,HROC,2,0),ROCs!$A$2:$A$17,0)+1,0)</f>
        <v>2.5884593546846281E-2</v>
      </c>
      <c r="I1617" s="24">
        <v>0.23025799999999999</v>
      </c>
      <c r="J1617" s="24">
        <f>(VLOOKUP(B1617,Summary!$A$32:$C$37,3,0)*H1617*I1617/12+VLOOKUP(B1617,Summary!$A$32:$D$37,4,0)*I1617)*0.765</f>
        <v>7.7406088195090955E-2</v>
      </c>
      <c r="K1617" s="6">
        <f t="shared" si="103"/>
        <v>0.12789836975944807</v>
      </c>
      <c r="L1617" s="27">
        <f>2.721*J1617*G1617+VLOOKUP(B1617,Summary!$A$32:$B$37,2,0)*I1617</f>
        <v>6.8661317262091138E-3</v>
      </c>
    </row>
    <row r="1618" spans="1:12">
      <c r="A1618" s="5" t="s">
        <v>615</v>
      </c>
      <c r="B1618" s="5" t="s">
        <v>189</v>
      </c>
      <c r="C1618" s="11">
        <v>6410</v>
      </c>
      <c r="D1618" s="5" t="str">
        <f t="shared" si="100"/>
        <v>Freshwater Marshes</v>
      </c>
      <c r="E1618" s="11" t="s">
        <v>3</v>
      </c>
      <c r="F1618" s="12">
        <f t="shared" si="101"/>
        <v>0.60724136328827061</v>
      </c>
      <c r="G1618" s="13">
        <f t="shared" si="102"/>
        <v>3.2599314579082571E-2</v>
      </c>
      <c r="H1618" s="13">
        <f>HLOOKUP(E1618,ROCs!$B$1:$I$17,MATCH(VLOOKUP(C1618,HROC,2,0),ROCs!$A$2:$A$17,0)+1,0)</f>
        <v>2.5884593546846281E-2</v>
      </c>
      <c r="I1618" s="24">
        <v>7.083545</v>
      </c>
      <c r="J1618" s="24">
        <f>(VLOOKUP(B1618,Summary!$A$32:$C$37,3,0)*H1618*I1618/12+VLOOKUP(B1618,Summary!$A$32:$D$37,4,0)*I1618)*0.765</f>
        <v>2.3812832084179294</v>
      </c>
      <c r="K1618" s="6">
        <f t="shared" si="103"/>
        <v>3.9346031739079188</v>
      </c>
      <c r="L1618" s="27">
        <f>2.721*J1618*G1618+VLOOKUP(B1618,Summary!$A$32:$B$37,2,0)*I1618</f>
        <v>0.21122633332405361</v>
      </c>
    </row>
    <row r="1619" spans="1:12">
      <c r="A1619" s="5" t="s">
        <v>615</v>
      </c>
      <c r="B1619" s="5" t="s">
        <v>189</v>
      </c>
      <c r="C1619" s="11">
        <v>7430</v>
      </c>
      <c r="D1619" s="5" t="str">
        <f t="shared" si="100"/>
        <v>Spoil Areas</v>
      </c>
      <c r="E1619" s="11" t="s">
        <v>3</v>
      </c>
      <c r="F1619" s="12">
        <f t="shared" si="101"/>
        <v>0.70945030562392009</v>
      </c>
      <c r="G1619" s="13">
        <f t="shared" si="102"/>
        <v>9.7797943737247719E-2</v>
      </c>
      <c r="H1619" s="13">
        <f>HLOOKUP(E1619,ROCs!$B$1:$I$17,MATCH(VLOOKUP(C1619,HROC,2,0),ROCs!$A$2:$A$17,0)+1,0)</f>
        <v>0.26229721460804234</v>
      </c>
      <c r="I1619" s="24">
        <v>18.649531</v>
      </c>
      <c r="J1619" s="24">
        <f>(VLOOKUP(B1619,Summary!$A$32:$C$37,3,0)*H1619*I1619/12+VLOOKUP(B1619,Summary!$A$32:$D$37,4,0)*I1619)*0.765</f>
        <v>20.126320774897376</v>
      </c>
      <c r="K1619" s="6">
        <f t="shared" si="103"/>
        <v>38.852137059978745</v>
      </c>
      <c r="L1619" s="27">
        <f>2.721*J1619*G1619+VLOOKUP(B1619,Summary!$A$32:$B$37,2,0)*I1619</f>
        <v>5.355779092831682</v>
      </c>
    </row>
    <row r="1620" spans="1:12">
      <c r="A1620" s="5" t="s">
        <v>615</v>
      </c>
      <c r="B1620" s="5" t="s">
        <v>189</v>
      </c>
      <c r="C1620" s="11">
        <v>8100</v>
      </c>
      <c r="D1620" s="5" t="str">
        <f t="shared" si="100"/>
        <v>Transportation</v>
      </c>
      <c r="E1620" s="11" t="s">
        <v>3</v>
      </c>
      <c r="F1620" s="12">
        <f t="shared" si="101"/>
        <v>0.98601567900273634</v>
      </c>
      <c r="G1620" s="13">
        <f t="shared" si="102"/>
        <v>0.14343698414796333</v>
      </c>
      <c r="H1620" s="13">
        <f>HLOOKUP(E1620,ROCs!$B$1:$I$17,MATCH(VLOOKUP(C1620,HROC,2,0),ROCs!$A$2:$A$17,0)+1,0)</f>
        <v>0.44607782879065094</v>
      </c>
      <c r="I1620" s="24">
        <v>1.3781829999999999</v>
      </c>
      <c r="J1620" s="24">
        <f>(VLOOKUP(B1620,Summary!$A$32:$C$37,3,0)*H1620*I1620/12+VLOOKUP(B1620,Summary!$A$32:$D$37,4,0)*I1620)*0.765</f>
        <v>2.2833541998763058</v>
      </c>
      <c r="K1620" s="6">
        <f t="shared" si="103"/>
        <v>6.1261220967236119</v>
      </c>
      <c r="L1620" s="27">
        <f>2.721*J1620*G1620+VLOOKUP(B1620,Summary!$A$32:$B$37,2,0)*I1620</f>
        <v>0.89117495470758534</v>
      </c>
    </row>
    <row r="1621" spans="1:12">
      <c r="A1621" s="5" t="s">
        <v>615</v>
      </c>
      <c r="B1621" s="5" t="s">
        <v>189</v>
      </c>
      <c r="C1621" s="11">
        <v>8310</v>
      </c>
      <c r="D1621" s="5" t="str">
        <f t="shared" si="100"/>
        <v>Electric Power Facilities</v>
      </c>
      <c r="E1621" s="11" t="s">
        <v>3</v>
      </c>
      <c r="F1621" s="12">
        <f t="shared" si="101"/>
        <v>0.72147488707517293</v>
      </c>
      <c r="G1621" s="13">
        <f t="shared" si="102"/>
        <v>0.16951643581122938</v>
      </c>
      <c r="H1621" s="13">
        <f>HLOOKUP(E1621,ROCs!$B$1:$I$17,MATCH(VLOOKUP(C1621,HROC,2,0),ROCs!$A$2:$A$17,0)+1,0)</f>
        <v>0.43140989244743805</v>
      </c>
      <c r="I1621" s="24">
        <v>224.182185</v>
      </c>
      <c r="J1621" s="24">
        <f>(VLOOKUP(B1621,Summary!$A$32:$C$37,3,0)*H1621*I1621/12+VLOOKUP(B1621,Summary!$A$32:$D$37,4,0)*I1621)*0.765</f>
        <v>361.08720480410551</v>
      </c>
      <c r="K1621" s="6">
        <f t="shared" si="103"/>
        <v>708.86226819441299</v>
      </c>
      <c r="L1621" s="27">
        <f>2.721*J1621*G1621+VLOOKUP(B1621,Summary!$A$32:$B$37,2,0)*I1621</f>
        <v>166.55299766914882</v>
      </c>
    </row>
    <row r="1622" spans="1:12">
      <c r="A1622" s="5" t="s">
        <v>615</v>
      </c>
      <c r="B1622" s="5" t="s">
        <v>189</v>
      </c>
      <c r="C1622" s="11">
        <v>8350</v>
      </c>
      <c r="D1622" s="5" t="str">
        <f t="shared" si="100"/>
        <v>Solid Waste Disposal</v>
      </c>
      <c r="E1622" s="11" t="s">
        <v>3</v>
      </c>
      <c r="F1622" s="12">
        <f t="shared" si="101"/>
        <v>1.4429497741503459</v>
      </c>
      <c r="G1622" s="13">
        <f t="shared" si="102"/>
        <v>0.22493527059566973</v>
      </c>
      <c r="H1622" s="13">
        <f>HLOOKUP(E1622,ROCs!$B$1:$I$17,MATCH(VLOOKUP(C1622,HROC,2,0),ROCs!$A$2:$A$17,0)+1,0)</f>
        <v>0.43140989244743805</v>
      </c>
      <c r="I1622" s="24">
        <v>3.6012309999999998</v>
      </c>
      <c r="J1622" s="24">
        <f>(VLOOKUP(B1622,Summary!$A$32:$C$37,3,0)*H1622*I1622/12+VLOOKUP(B1622,Summary!$A$32:$D$37,4,0)*I1622)*0.765</f>
        <v>5.8004539283257222</v>
      </c>
      <c r="K1622" s="6">
        <f t="shared" si="103"/>
        <v>22.774126989189924</v>
      </c>
      <c r="L1622" s="27">
        <f>2.721*J1622*G1622+VLOOKUP(B1622,Summary!$A$32:$B$37,2,0)*I1622</f>
        <v>3.5501612798061455</v>
      </c>
    </row>
    <row r="1623" spans="1:12">
      <c r="A1623" s="5" t="s">
        <v>615</v>
      </c>
      <c r="B1623" s="5" t="s">
        <v>189</v>
      </c>
      <c r="C1623" s="11">
        <v>8360</v>
      </c>
      <c r="D1623" s="5" t="e">
        <f t="shared" si="100"/>
        <v>#N/A</v>
      </c>
      <c r="E1623" s="11" t="s">
        <v>3</v>
      </c>
      <c r="F1623" s="12">
        <f t="shared" si="101"/>
        <v>1.4429497741503459</v>
      </c>
      <c r="G1623" s="13">
        <f t="shared" si="102"/>
        <v>0.22493527059566973</v>
      </c>
      <c r="H1623" s="13">
        <f>HLOOKUP(E1623,ROCs!$B$1:$I$17,MATCH(VLOOKUP(C1623,HROC,2,0),ROCs!$A$2:$A$17,0)+1,0)</f>
        <v>0.43140989244743805</v>
      </c>
      <c r="I1623" s="24">
        <v>2.399613</v>
      </c>
      <c r="J1623" s="24">
        <f>(VLOOKUP(B1623,Summary!$A$32:$C$37,3,0)*H1623*I1623/12+VLOOKUP(B1623,Summary!$A$32:$D$37,4,0)*I1623)*0.765</f>
        <v>3.8650241132300236</v>
      </c>
      <c r="K1623" s="6">
        <f t="shared" si="103"/>
        <v>15.175114061528129</v>
      </c>
      <c r="L1623" s="27">
        <f>2.721*J1623*G1623+VLOOKUP(B1623,Summary!$A$32:$B$37,2,0)*I1623</f>
        <v>2.3655836460142283</v>
      </c>
    </row>
    <row r="1624" spans="1:12">
      <c r="A1624" s="5" t="s">
        <v>615</v>
      </c>
      <c r="B1624" s="5" t="s">
        <v>189</v>
      </c>
      <c r="C1624" s="11">
        <v>1110</v>
      </c>
      <c r="D1624" s="5" t="str">
        <f t="shared" si="100"/>
        <v>Fixed Single Family Units</v>
      </c>
      <c r="E1624" s="11" t="s">
        <v>4</v>
      </c>
      <c r="F1624" s="12">
        <f t="shared" si="101"/>
        <v>0.96797880682585713</v>
      </c>
      <c r="G1624" s="13">
        <f t="shared" si="102"/>
        <v>0.12452938169209543</v>
      </c>
      <c r="H1624" s="13">
        <f>HLOOKUP(E1624,ROCs!$B$1:$I$17,MATCH(VLOOKUP(C1624,HROC,2,0),ROCs!$A$2:$A$17,0)+1,0)</f>
        <v>0.28818180815488864</v>
      </c>
      <c r="I1624" s="24">
        <v>6.5344759999999997</v>
      </c>
      <c r="J1624" s="24">
        <f>(VLOOKUP(B1624,Summary!$A$32:$C$37,3,0)*H1624*I1624/12+VLOOKUP(B1624,Summary!$A$32:$D$37,4,0)*I1624)*0.765</f>
        <v>7.5835107898309699</v>
      </c>
      <c r="K1624" s="6">
        <f t="shared" si="103"/>
        <v>19.973984092151035</v>
      </c>
      <c r="L1624" s="27">
        <f>2.721*J1624*G1624+VLOOKUP(B1624,Summary!$A$32:$B$37,2,0)*I1624</f>
        <v>2.5696305243290323</v>
      </c>
    </row>
    <row r="1625" spans="1:12">
      <c r="A1625" s="5" t="s">
        <v>615</v>
      </c>
      <c r="B1625" s="5" t="s">
        <v>189</v>
      </c>
      <c r="C1625" s="11">
        <v>1310</v>
      </c>
      <c r="D1625" s="5" t="str">
        <f t="shared" si="100"/>
        <v>Fixed Single Family Units &lt;Six or more dwelling units per acre&gt;</v>
      </c>
      <c r="E1625" s="11" t="s">
        <v>4</v>
      </c>
      <c r="F1625" s="12">
        <f t="shared" si="101"/>
        <v>1.2445441802046733</v>
      </c>
      <c r="G1625" s="13">
        <f t="shared" si="102"/>
        <v>0.21319951734720002</v>
      </c>
      <c r="H1625" s="13">
        <f>HLOOKUP(E1625,ROCs!$B$1:$I$17,MATCH(VLOOKUP(C1625,HROC,2,0),ROCs!$A$2:$A$17,0)+1,0)</f>
        <v>0.39344582191206351</v>
      </c>
      <c r="I1625" s="24">
        <v>8.959975</v>
      </c>
      <c r="J1625" s="24">
        <f>(VLOOKUP(B1625,Summary!$A$32:$C$37,3,0)*H1625*I1625/12+VLOOKUP(B1625,Summary!$A$32:$D$37,4,0)*I1625)*0.765</f>
        <v>13.362638891042828</v>
      </c>
      <c r="K1625" s="6">
        <f t="shared" si="103"/>
        <v>45.251303336609254</v>
      </c>
      <c r="L1625" s="27">
        <f>2.721*J1625*G1625+VLOOKUP(B1625,Summary!$A$32:$B$37,2,0)*I1625</f>
        <v>7.7518791089523491</v>
      </c>
    </row>
    <row r="1626" spans="1:12">
      <c r="A1626" s="5" t="s">
        <v>615</v>
      </c>
      <c r="B1626" s="5" t="s">
        <v>189</v>
      </c>
      <c r="C1626" s="11">
        <v>1400</v>
      </c>
      <c r="D1626" s="5" t="str">
        <f t="shared" si="100"/>
        <v>Commercial and Services</v>
      </c>
      <c r="E1626" s="11" t="s">
        <v>4</v>
      </c>
      <c r="F1626" s="12">
        <f t="shared" si="101"/>
        <v>0.70945030562392009</v>
      </c>
      <c r="G1626" s="13">
        <f t="shared" si="102"/>
        <v>0.1167055461931156</v>
      </c>
      <c r="H1626" s="13">
        <f>HLOOKUP(E1626,ROCs!$B$1:$I$17,MATCH(VLOOKUP(C1626,HROC,2,0),ROCs!$A$2:$A$17,0)+1,0)</f>
        <v>0.43140989244743805</v>
      </c>
      <c r="I1626" s="24">
        <v>10.053345999999999</v>
      </c>
      <c r="J1626" s="24">
        <f>(VLOOKUP(B1626,Summary!$A$32:$C$37,3,0)*H1626*I1626/12+VLOOKUP(B1626,Summary!$A$32:$D$37,4,0)*I1626)*0.765</f>
        <v>16.192788049008154</v>
      </c>
      <c r="K1626" s="6">
        <f t="shared" si="103"/>
        <v>31.258789308770645</v>
      </c>
      <c r="L1626" s="27">
        <f>2.721*J1626*G1626+VLOOKUP(B1626,Summary!$A$32:$B$37,2,0)*I1626</f>
        <v>5.1421136204985247</v>
      </c>
    </row>
    <row r="1627" spans="1:12">
      <c r="A1627" s="5" t="s">
        <v>615</v>
      </c>
      <c r="B1627" s="5" t="s">
        <v>189</v>
      </c>
      <c r="C1627" s="11">
        <v>1710</v>
      </c>
      <c r="D1627" s="5" t="str">
        <f t="shared" si="100"/>
        <v>Educational Facilities</v>
      </c>
      <c r="E1627" s="11" t="s">
        <v>4</v>
      </c>
      <c r="F1627" s="12">
        <f t="shared" si="101"/>
        <v>0.96797880682585713</v>
      </c>
      <c r="G1627" s="13">
        <f t="shared" si="102"/>
        <v>0.12452938169209543</v>
      </c>
      <c r="H1627" s="13">
        <f>HLOOKUP(E1627,ROCs!$B$1:$I$17,MATCH(VLOOKUP(C1627,HROC,2,0),ROCs!$A$2:$A$17,0)+1,0)</f>
        <v>0.34081381503347608</v>
      </c>
      <c r="I1627" s="24">
        <v>3.641562</v>
      </c>
      <c r="J1627" s="24">
        <f>(VLOOKUP(B1627,Summary!$A$32:$C$37,3,0)*H1627*I1627/12+VLOOKUP(B1627,Summary!$A$32:$D$37,4,0)*I1627)*0.765</f>
        <v>4.8285447570436704</v>
      </c>
      <c r="K1627" s="6">
        <f t="shared" si="103"/>
        <v>12.717760788941824</v>
      </c>
      <c r="L1627" s="27">
        <f>2.721*J1627*G1627+VLOOKUP(B1627,Summary!$A$32:$B$37,2,0)*I1627</f>
        <v>1.6361255808360076</v>
      </c>
    </row>
    <row r="1628" spans="1:12">
      <c r="A1628" s="5" t="s">
        <v>615</v>
      </c>
      <c r="B1628" s="5" t="s">
        <v>189</v>
      </c>
      <c r="C1628" s="11">
        <v>1840</v>
      </c>
      <c r="D1628" s="5" t="str">
        <f t="shared" si="100"/>
        <v>Marinas and Fish Camps</v>
      </c>
      <c r="E1628" s="11" t="s">
        <v>4</v>
      </c>
      <c r="F1628" s="12">
        <f t="shared" si="101"/>
        <v>0.70945030562392009</v>
      </c>
      <c r="G1628" s="13">
        <f t="shared" si="102"/>
        <v>0.1167055461931156</v>
      </c>
      <c r="H1628" s="13">
        <f>HLOOKUP(E1628,ROCs!$B$1:$I$17,MATCH(VLOOKUP(C1628,HROC,2,0),ROCs!$A$2:$A$17,0)+1,0)</f>
        <v>0.28818180815488864</v>
      </c>
      <c r="I1628" s="24">
        <v>14.899635999999999</v>
      </c>
      <c r="J1628" s="24">
        <f>(VLOOKUP(B1628,Summary!$A$32:$C$37,3,0)*H1628*I1628/12+VLOOKUP(B1628,Summary!$A$32:$D$37,4,0)*I1628)*0.765</f>
        <v>17.291600791028074</v>
      </c>
      <c r="K1628" s="6">
        <f t="shared" si="103"/>
        <v>33.379953118772903</v>
      </c>
      <c r="L1628" s="27">
        <f>2.721*J1628*G1628+VLOOKUP(B1628,Summary!$A$32:$B$37,2,0)*I1628</f>
        <v>5.4910479701619259</v>
      </c>
    </row>
    <row r="1629" spans="1:12">
      <c r="A1629" s="5" t="s">
        <v>615</v>
      </c>
      <c r="B1629" s="5" t="s">
        <v>189</v>
      </c>
      <c r="C1629" s="11">
        <v>1850</v>
      </c>
      <c r="D1629" s="5" t="str">
        <f t="shared" si="100"/>
        <v>Parks and Zoos</v>
      </c>
      <c r="E1629" s="11" t="s">
        <v>4</v>
      </c>
      <c r="F1629" s="12">
        <f t="shared" si="101"/>
        <v>0.96797880682585713</v>
      </c>
      <c r="G1629" s="13">
        <f t="shared" si="102"/>
        <v>0.12452938169209543</v>
      </c>
      <c r="H1629" s="13">
        <f>HLOOKUP(E1629,ROCs!$B$1:$I$17,MATCH(VLOOKUP(C1629,HROC,2,0),ROCs!$A$2:$A$17,0)+1,0)</f>
        <v>0.34081381503347608</v>
      </c>
      <c r="I1629" s="24">
        <v>1.118765</v>
      </c>
      <c r="J1629" s="24">
        <f>(VLOOKUP(B1629,Summary!$A$32:$C$37,3,0)*H1629*I1629/12+VLOOKUP(B1629,Summary!$A$32:$D$37,4,0)*I1629)*0.765</f>
        <v>1.4834312515107424</v>
      </c>
      <c r="K1629" s="6">
        <f t="shared" si="103"/>
        <v>3.9071655649527592</v>
      </c>
      <c r="L1629" s="27">
        <f>2.721*J1629*G1629+VLOOKUP(B1629,Summary!$A$32:$B$37,2,0)*I1629</f>
        <v>0.50265244294728362</v>
      </c>
    </row>
    <row r="1630" spans="1:12">
      <c r="A1630" s="5" t="s">
        <v>615</v>
      </c>
      <c r="B1630" s="5" t="s">
        <v>189</v>
      </c>
      <c r="C1630" s="11">
        <v>2110</v>
      </c>
      <c r="D1630" s="5" t="str">
        <f t="shared" si="100"/>
        <v>Improved Pastures</v>
      </c>
      <c r="E1630" s="11" t="s">
        <v>4</v>
      </c>
      <c r="F1630" s="12">
        <f t="shared" si="101"/>
        <v>2.0141173930848577</v>
      </c>
      <c r="G1630" s="13">
        <f t="shared" si="102"/>
        <v>0.28687396829592665</v>
      </c>
      <c r="H1630" s="13">
        <f>HLOOKUP(E1630,ROCs!$B$1:$I$17,MATCH(VLOOKUP(C1630,HROC,2,0),ROCs!$A$2:$A$17,0)+1,0)</f>
        <v>0.31492922148662977</v>
      </c>
      <c r="I1630" s="24">
        <v>51.229115</v>
      </c>
      <c r="J1630" s="24">
        <f>(VLOOKUP(B1630,Summary!$A$32:$C$37,3,0)*H1630*I1630/12+VLOOKUP(B1630,Summary!$A$32:$D$37,4,0)*I1630)*0.765</f>
        <v>63.759871706797568</v>
      </c>
      <c r="K1630" s="6">
        <f t="shared" si="103"/>
        <v>349.43045697920019</v>
      </c>
      <c r="L1630" s="27">
        <f>2.721*J1630*G1630+VLOOKUP(B1630,Summary!$A$32:$B$37,2,0)*I1630</f>
        <v>49.769940015040063</v>
      </c>
    </row>
    <row r="1631" spans="1:12">
      <c r="A1631" s="5" t="s">
        <v>615</v>
      </c>
      <c r="B1631" s="5" t="s">
        <v>189</v>
      </c>
      <c r="C1631" s="11">
        <v>2130</v>
      </c>
      <c r="D1631" s="5" t="str">
        <f t="shared" si="100"/>
        <v>Woodland Pastures</v>
      </c>
      <c r="E1631" s="11" t="s">
        <v>4</v>
      </c>
      <c r="F1631" s="12">
        <f t="shared" si="101"/>
        <v>1.022089423356495</v>
      </c>
      <c r="G1631" s="13">
        <f t="shared" si="102"/>
        <v>0.19559588747449544</v>
      </c>
      <c r="H1631" s="13">
        <f>HLOOKUP(E1631,ROCs!$B$1:$I$17,MATCH(VLOOKUP(C1631,HROC,2,0),ROCs!$A$2:$A$17,0)+1,0)</f>
        <v>0.26229721460804234</v>
      </c>
      <c r="I1631" s="24">
        <v>13.094662</v>
      </c>
      <c r="J1631" s="24">
        <f>(VLOOKUP(B1631,Summary!$A$32:$C$37,3,0)*H1631*I1631/12+VLOOKUP(B1631,Summary!$A$32:$D$37,4,0)*I1631)*0.765</f>
        <v>14.131581531506571</v>
      </c>
      <c r="K1631" s="6">
        <f t="shared" si="103"/>
        <v>39.301416590754393</v>
      </c>
      <c r="L1631" s="27">
        <f>2.721*J1631*G1631+VLOOKUP(B1631,Summary!$A$32:$B$37,2,0)*I1631</f>
        <v>7.5210595877502247</v>
      </c>
    </row>
    <row r="1632" spans="1:12">
      <c r="A1632" s="5" t="s">
        <v>615</v>
      </c>
      <c r="B1632" s="5" t="s">
        <v>189</v>
      </c>
      <c r="C1632" s="11">
        <v>2210</v>
      </c>
      <c r="D1632" s="5" t="str">
        <f t="shared" si="100"/>
        <v>Citrus Groves</v>
      </c>
      <c r="E1632" s="11" t="s">
        <v>4</v>
      </c>
      <c r="F1632" s="12">
        <f t="shared" si="101"/>
        <v>1.3467531225403229</v>
      </c>
      <c r="G1632" s="13">
        <f t="shared" si="102"/>
        <v>0.27383424246429361</v>
      </c>
      <c r="H1632" s="13">
        <f>HLOOKUP(E1632,ROCs!$B$1:$I$17,MATCH(VLOOKUP(C1632,HROC,2,0),ROCs!$A$2:$A$17,0)+1,0)</f>
        <v>0.31492922148662977</v>
      </c>
      <c r="I1632" s="24">
        <v>16.646642</v>
      </c>
      <c r="J1632" s="24">
        <f>(VLOOKUP(B1632,Summary!$A$32:$C$37,3,0)*H1632*I1632/12+VLOOKUP(B1632,Summary!$A$32:$D$37,4,0)*I1632)*0.765</f>
        <v>20.718448059643194</v>
      </c>
      <c r="K1632" s="6">
        <f t="shared" si="103"/>
        <v>75.923068796976494</v>
      </c>
      <c r="L1632" s="27">
        <f>2.721*J1632*G1632+VLOOKUP(B1632,Summary!$A$32:$B$37,2,0)*I1632</f>
        <v>15.437377260628574</v>
      </c>
    </row>
    <row r="1633" spans="1:12">
      <c r="A1633" s="5" t="s">
        <v>615</v>
      </c>
      <c r="B1633" s="5" t="s">
        <v>189</v>
      </c>
      <c r="C1633" s="11">
        <v>3100</v>
      </c>
      <c r="D1633" s="5" t="str">
        <f t="shared" si="100"/>
        <v>Herbaceous (Dry Prairie)</v>
      </c>
      <c r="E1633" s="11" t="s">
        <v>4</v>
      </c>
      <c r="F1633" s="12">
        <f t="shared" si="101"/>
        <v>0.69141343344704065</v>
      </c>
      <c r="G1633" s="13">
        <f t="shared" si="102"/>
        <v>3.5859246036990831E-2</v>
      </c>
      <c r="H1633" s="13">
        <f>HLOOKUP(E1633,ROCs!$B$1:$I$17,MATCH(VLOOKUP(C1633,HROC,2,0),ROCs!$A$2:$A$17,0)+1,0)</f>
        <v>0.26229721460804234</v>
      </c>
      <c r="I1633" s="24">
        <v>6.237266</v>
      </c>
      <c r="J1633" s="24">
        <f>(VLOOKUP(B1633,Summary!$A$32:$C$37,3,0)*H1633*I1633/12+VLOOKUP(B1633,Summary!$A$32:$D$37,4,0)*I1633)*0.765</f>
        <v>6.7311728254378664</v>
      </c>
      <c r="K1633" s="6">
        <f t="shared" si="103"/>
        <v>12.663597438377405</v>
      </c>
      <c r="L1633" s="27">
        <f>2.721*J1633*G1633+VLOOKUP(B1633,Summary!$A$32:$B$37,2,0)*I1633</f>
        <v>0.65678078308694721</v>
      </c>
    </row>
    <row r="1634" spans="1:12">
      <c r="A1634" s="5" t="s">
        <v>615</v>
      </c>
      <c r="B1634" s="5" t="s">
        <v>189</v>
      </c>
      <c r="C1634" s="11">
        <v>3200</v>
      </c>
      <c r="D1634" s="5" t="str">
        <f t="shared" si="100"/>
        <v>Shrub and Brushland</v>
      </c>
      <c r="E1634" s="11" t="s">
        <v>4</v>
      </c>
      <c r="F1634" s="12">
        <f t="shared" si="101"/>
        <v>0.69141343344704065</v>
      </c>
      <c r="G1634" s="13">
        <f t="shared" si="102"/>
        <v>3.5859246036990831E-2</v>
      </c>
      <c r="H1634" s="13">
        <f>HLOOKUP(E1634,ROCs!$B$1:$I$17,MATCH(VLOOKUP(C1634,HROC,2,0),ROCs!$A$2:$A$17,0)+1,0)</f>
        <v>0.26229721460804234</v>
      </c>
      <c r="I1634" s="24">
        <v>3.497509</v>
      </c>
      <c r="J1634" s="24">
        <f>(VLOOKUP(B1634,Summary!$A$32:$C$37,3,0)*H1634*I1634/12+VLOOKUP(B1634,Summary!$A$32:$D$37,4,0)*I1634)*0.765</f>
        <v>3.7744642504463282</v>
      </c>
      <c r="K1634" s="6">
        <f t="shared" si="103"/>
        <v>7.1010352954486669</v>
      </c>
      <c r="L1634" s="27">
        <f>2.721*J1634*G1634+VLOOKUP(B1634,Summary!$A$32:$B$37,2,0)*I1634</f>
        <v>0.36828583226587508</v>
      </c>
    </row>
    <row r="1635" spans="1:12">
      <c r="A1635" s="5" t="s">
        <v>615</v>
      </c>
      <c r="B1635" s="5" t="s">
        <v>189</v>
      </c>
      <c r="C1635" s="11">
        <v>3210</v>
      </c>
      <c r="D1635" s="5" t="str">
        <f t="shared" si="100"/>
        <v>Palmetto Prairies</v>
      </c>
      <c r="E1635" s="11" t="s">
        <v>4</v>
      </c>
      <c r="F1635" s="12">
        <f t="shared" si="101"/>
        <v>0.69141343344704065</v>
      </c>
      <c r="G1635" s="13">
        <f t="shared" si="102"/>
        <v>3.5859246036990831E-2</v>
      </c>
      <c r="H1635" s="13">
        <f>HLOOKUP(E1635,ROCs!$B$1:$I$17,MATCH(VLOOKUP(C1635,HROC,2,0),ROCs!$A$2:$A$17,0)+1,0)</f>
        <v>0.26229721460804234</v>
      </c>
      <c r="I1635" s="24">
        <v>0.277362</v>
      </c>
      <c r="J1635" s="24">
        <f>(VLOOKUP(B1635,Summary!$A$32:$C$37,3,0)*H1635*I1635/12+VLOOKUP(B1635,Summary!$A$32:$D$37,4,0)*I1635)*0.765</f>
        <v>0.29932530650594308</v>
      </c>
      <c r="K1635" s="6">
        <f t="shared" si="103"/>
        <v>0.56313146059559327</v>
      </c>
      <c r="L1635" s="27">
        <f>2.721*J1635*G1635+VLOOKUP(B1635,Summary!$A$32:$B$37,2,0)*I1635</f>
        <v>2.9206070665987606E-2</v>
      </c>
    </row>
    <row r="1636" spans="1:12">
      <c r="A1636" s="5" t="s">
        <v>615</v>
      </c>
      <c r="B1636" s="5" t="s">
        <v>189</v>
      </c>
      <c r="C1636" s="11">
        <v>3300</v>
      </c>
      <c r="D1636" s="5" t="str">
        <f t="shared" si="100"/>
        <v>Mixed Rangeland</v>
      </c>
      <c r="E1636" s="11" t="s">
        <v>4</v>
      </c>
      <c r="F1636" s="12">
        <f t="shared" si="101"/>
        <v>0.69141343344704065</v>
      </c>
      <c r="G1636" s="13">
        <f t="shared" si="102"/>
        <v>3.5859246036990831E-2</v>
      </c>
      <c r="H1636" s="13">
        <f>HLOOKUP(E1636,ROCs!$B$1:$I$17,MATCH(VLOOKUP(C1636,HROC,2,0),ROCs!$A$2:$A$17,0)+1,0)</f>
        <v>0.26229721460804234</v>
      </c>
      <c r="I1636" s="24">
        <v>3.9703889999999999</v>
      </c>
      <c r="J1636" s="24">
        <f>(VLOOKUP(B1636,Summary!$A$32:$C$37,3,0)*H1636*I1636/12+VLOOKUP(B1636,Summary!$A$32:$D$37,4,0)*I1636)*0.765</f>
        <v>4.2847899293083573</v>
      </c>
      <c r="K1636" s="6">
        <f t="shared" si="103"/>
        <v>8.0611293425295347</v>
      </c>
      <c r="L1636" s="27">
        <f>2.721*J1636*G1636+VLOOKUP(B1636,Summary!$A$32:$B$37,2,0)*I1636</f>
        <v>0.4180798440502298</v>
      </c>
    </row>
    <row r="1637" spans="1:12">
      <c r="A1637" s="5" t="s">
        <v>615</v>
      </c>
      <c r="B1637" s="5" t="s">
        <v>189</v>
      </c>
      <c r="C1637" s="11">
        <v>4110</v>
      </c>
      <c r="D1637" s="5" t="str">
        <f t="shared" si="100"/>
        <v>Pine Flatwoods</v>
      </c>
      <c r="E1637" s="11" t="s">
        <v>4</v>
      </c>
      <c r="F1637" s="12">
        <f t="shared" si="101"/>
        <v>0.69141343344704065</v>
      </c>
      <c r="G1637" s="13">
        <f t="shared" si="102"/>
        <v>3.5859246036990831E-2</v>
      </c>
      <c r="H1637" s="13">
        <f>HLOOKUP(E1637,ROCs!$B$1:$I$17,MATCH(VLOOKUP(C1637,HROC,2,0),ROCs!$A$2:$A$17,0)+1,0)</f>
        <v>0.26229721460804234</v>
      </c>
      <c r="I1637" s="24">
        <v>55.126640000000002</v>
      </c>
      <c r="J1637" s="24">
        <f>(VLOOKUP(B1637,Summary!$A$32:$C$37,3,0)*H1637*I1637/12+VLOOKUP(B1637,Summary!$A$32:$D$37,4,0)*I1637)*0.765</f>
        <v>59.491921801266145</v>
      </c>
      <c r="K1637" s="6">
        <f t="shared" si="103"/>
        <v>111.92429136265045</v>
      </c>
      <c r="L1637" s="27">
        <f>2.721*J1637*G1637+VLOOKUP(B1637,Summary!$A$32:$B$37,2,0)*I1637</f>
        <v>5.8048057896123435</v>
      </c>
    </row>
    <row r="1638" spans="1:12">
      <c r="A1638" s="5" t="s">
        <v>615</v>
      </c>
      <c r="B1638" s="5" t="s">
        <v>189</v>
      </c>
      <c r="C1638" s="11">
        <v>4200</v>
      </c>
      <c r="D1638" s="5" t="str">
        <f t="shared" si="100"/>
        <v>Upland Hardwood Forests</v>
      </c>
      <c r="E1638" s="11" t="s">
        <v>4</v>
      </c>
      <c r="F1638" s="12">
        <f t="shared" si="101"/>
        <v>0.69141343344704065</v>
      </c>
      <c r="G1638" s="13">
        <f t="shared" si="102"/>
        <v>3.5859246036990831E-2</v>
      </c>
      <c r="H1638" s="13">
        <f>HLOOKUP(E1638,ROCs!$B$1:$I$17,MATCH(VLOOKUP(C1638,HROC,2,0),ROCs!$A$2:$A$17,0)+1,0)</f>
        <v>0.26229721460804234</v>
      </c>
      <c r="I1638" s="24">
        <v>16.674419</v>
      </c>
      <c r="J1638" s="24">
        <f>(VLOOKUP(B1638,Summary!$A$32:$C$37,3,0)*H1638*I1638/12+VLOOKUP(B1638,Summary!$A$32:$D$37,4,0)*I1638)*0.765</f>
        <v>17.994806707420341</v>
      </c>
      <c r="K1638" s="6">
        <f t="shared" si="103"/>
        <v>33.854276815327665</v>
      </c>
      <c r="L1638" s="27">
        <f>2.721*J1638*G1638+VLOOKUP(B1638,Summary!$A$32:$B$37,2,0)*I1638</f>
        <v>1.7558074272188922</v>
      </c>
    </row>
    <row r="1639" spans="1:12">
      <c r="A1639" s="5" t="s">
        <v>615</v>
      </c>
      <c r="B1639" s="5" t="s">
        <v>189</v>
      </c>
      <c r="C1639" s="11">
        <v>4340</v>
      </c>
      <c r="D1639" s="5" t="str">
        <f t="shared" si="100"/>
        <v>Hardwood - Coniferous Mixed</v>
      </c>
      <c r="E1639" s="11" t="s">
        <v>4</v>
      </c>
      <c r="F1639" s="12">
        <f t="shared" si="101"/>
        <v>0.69141343344704065</v>
      </c>
      <c r="G1639" s="13">
        <f t="shared" si="102"/>
        <v>3.5859246036990831E-2</v>
      </c>
      <c r="H1639" s="13">
        <f>HLOOKUP(E1639,ROCs!$B$1:$I$17,MATCH(VLOOKUP(C1639,HROC,2,0),ROCs!$A$2:$A$17,0)+1,0)</f>
        <v>0.26229721460804234</v>
      </c>
      <c r="I1639" s="24">
        <v>2.1348220000000002</v>
      </c>
      <c r="J1639" s="24">
        <f>(VLOOKUP(B1639,Summary!$A$32:$C$37,3,0)*H1639*I1639/12+VLOOKUP(B1639,Summary!$A$32:$D$37,4,0)*I1639)*0.765</f>
        <v>2.3038709321595263</v>
      </c>
      <c r="K1639" s="6">
        <f t="shared" si="103"/>
        <v>4.3343552143826694</v>
      </c>
      <c r="L1639" s="27">
        <f>2.721*J1639*G1639+VLOOKUP(B1639,Summary!$A$32:$B$37,2,0)*I1639</f>
        <v>0.22479561796967504</v>
      </c>
    </row>
    <row r="1640" spans="1:12">
      <c r="A1640" s="5" t="s">
        <v>615</v>
      </c>
      <c r="B1640" s="5" t="s">
        <v>189</v>
      </c>
      <c r="C1640" s="11">
        <v>5120</v>
      </c>
      <c r="D1640" s="5" t="e">
        <f t="shared" si="100"/>
        <v>#N/A</v>
      </c>
      <c r="E1640" s="11" t="s">
        <v>4</v>
      </c>
      <c r="F1640" s="12">
        <f t="shared" si="101"/>
        <v>0.50503242095262102</v>
      </c>
      <c r="G1640" s="13">
        <f t="shared" si="102"/>
        <v>6.8458560616073402E-2</v>
      </c>
      <c r="H1640" s="13">
        <f>HLOOKUP(E1640,ROCs!$B$1:$I$17,MATCH(VLOOKUP(C1640,HROC,2,0),ROCs!$A$2:$A$17,0)+1,0)</f>
        <v>5.2632006878587441E-2</v>
      </c>
      <c r="I1640" s="24">
        <v>0.37273299999999998</v>
      </c>
      <c r="J1640" s="24">
        <f>(VLOOKUP(B1640,Summary!$A$32:$C$37,3,0)*H1640*I1640/12+VLOOKUP(B1640,Summary!$A$32:$D$37,4,0)*I1640)*0.765</f>
        <v>0.15663541122701641</v>
      </c>
      <c r="K1640" s="6">
        <f t="shared" si="103"/>
        <v>0.21524731971471819</v>
      </c>
      <c r="L1640" s="27">
        <f>2.721*J1640*G1640+VLOOKUP(B1640,Summary!$A$32:$B$37,2,0)*I1640</f>
        <v>2.9177377674768652E-2</v>
      </c>
    </row>
    <row r="1641" spans="1:12">
      <c r="A1641" s="5" t="s">
        <v>615</v>
      </c>
      <c r="B1641" s="5" t="s">
        <v>189</v>
      </c>
      <c r="C1641" s="11">
        <v>6410</v>
      </c>
      <c r="D1641" s="5" t="str">
        <f t="shared" si="100"/>
        <v>Freshwater Marshes</v>
      </c>
      <c r="E1641" s="11" t="s">
        <v>4</v>
      </c>
      <c r="F1641" s="12">
        <f t="shared" si="101"/>
        <v>0.60724136328827061</v>
      </c>
      <c r="G1641" s="13">
        <f t="shared" si="102"/>
        <v>3.2599314579082571E-2</v>
      </c>
      <c r="H1641" s="13">
        <f>HLOOKUP(E1641,ROCs!$B$1:$I$17,MATCH(VLOOKUP(C1641,HROC,2,0),ROCs!$A$2:$A$17,0)+1,0)</f>
        <v>2.5884593546846281E-2</v>
      </c>
      <c r="I1641" s="24">
        <v>4.0686E-2</v>
      </c>
      <c r="J1641" s="24">
        <f>(VLOOKUP(B1641,Summary!$A$32:$C$37,3,0)*H1641*I1641/12+VLOOKUP(B1641,Summary!$A$32:$D$37,4,0)*I1641)*0.765</f>
        <v>1.3677457913755313E-2</v>
      </c>
      <c r="K1641" s="6">
        <f t="shared" si="103"/>
        <v>2.2599314994627352E-2</v>
      </c>
      <c r="L1641" s="27">
        <f>2.721*J1641*G1641+VLOOKUP(B1641,Summary!$A$32:$B$37,2,0)*I1641</f>
        <v>1.2132279243828401E-3</v>
      </c>
    </row>
    <row r="1642" spans="1:12">
      <c r="A1642" s="5" t="s">
        <v>615</v>
      </c>
      <c r="B1642" s="5" t="s">
        <v>189</v>
      </c>
      <c r="C1642" s="11">
        <v>6430</v>
      </c>
      <c r="D1642" s="5" t="str">
        <f t="shared" si="100"/>
        <v>Wet Prairies</v>
      </c>
      <c r="E1642" s="11" t="s">
        <v>4</v>
      </c>
      <c r="F1642" s="12">
        <f t="shared" si="101"/>
        <v>0.60724136328827061</v>
      </c>
      <c r="G1642" s="13">
        <f t="shared" si="102"/>
        <v>3.2599314579082571E-2</v>
      </c>
      <c r="H1642" s="13">
        <f>HLOOKUP(E1642,ROCs!$B$1:$I$17,MATCH(VLOOKUP(C1642,HROC,2,0),ROCs!$A$2:$A$17,0)+1,0)</f>
        <v>2.5884593546846281E-2</v>
      </c>
      <c r="I1642" s="24">
        <v>3.0855739999999998</v>
      </c>
      <c r="J1642" s="24">
        <f>(VLOOKUP(B1642,Summary!$A$32:$C$37,3,0)*H1642*I1642/12+VLOOKUP(B1642,Summary!$A$32:$D$37,4,0)*I1642)*0.765</f>
        <v>1.0372808466002466</v>
      </c>
      <c r="K1642" s="6">
        <f t="shared" si="103"/>
        <v>1.7139030321297812</v>
      </c>
      <c r="L1642" s="27">
        <f>2.721*J1642*G1642+VLOOKUP(B1642,Summary!$A$32:$B$37,2,0)*I1642</f>
        <v>9.2009648025110774E-2</v>
      </c>
    </row>
    <row r="1643" spans="1:12">
      <c r="A1643" s="5" t="s">
        <v>615</v>
      </c>
      <c r="B1643" s="5" t="s">
        <v>189</v>
      </c>
      <c r="C1643" s="11">
        <v>7430</v>
      </c>
      <c r="D1643" s="5" t="str">
        <f t="shared" si="100"/>
        <v>Spoil Areas</v>
      </c>
      <c r="E1643" s="11" t="s">
        <v>4</v>
      </c>
      <c r="F1643" s="12">
        <f t="shared" si="101"/>
        <v>0.70945030562392009</v>
      </c>
      <c r="G1643" s="13">
        <f t="shared" si="102"/>
        <v>9.7797943737247719E-2</v>
      </c>
      <c r="H1643" s="13">
        <f>HLOOKUP(E1643,ROCs!$B$1:$I$17,MATCH(VLOOKUP(C1643,HROC,2,0),ROCs!$A$2:$A$17,0)+1,0)</f>
        <v>0.26229721460804234</v>
      </c>
      <c r="I1643" s="24">
        <v>25.597407</v>
      </c>
      <c r="J1643" s="24">
        <f>(VLOOKUP(B1643,Summary!$A$32:$C$37,3,0)*H1643*I1643/12+VLOOKUP(B1643,Summary!$A$32:$D$37,4,0)*I1643)*0.765</f>
        <v>27.624374269122569</v>
      </c>
      <c r="K1643" s="6">
        <f t="shared" si="103"/>
        <v>53.32648660945199</v>
      </c>
      <c r="L1643" s="27">
        <f>2.721*J1643*G1643+VLOOKUP(B1643,Summary!$A$32:$B$37,2,0)*I1643</f>
        <v>7.3510726484919866</v>
      </c>
    </row>
    <row r="1644" spans="1:12">
      <c r="A1644" s="5" t="s">
        <v>615</v>
      </c>
      <c r="B1644" s="5" t="s">
        <v>189</v>
      </c>
      <c r="C1644" s="11">
        <v>8115</v>
      </c>
      <c r="D1644" s="5" t="e">
        <f t="shared" si="100"/>
        <v>#N/A</v>
      </c>
      <c r="E1644" s="11" t="s">
        <v>4</v>
      </c>
      <c r="F1644" s="12">
        <f t="shared" si="101"/>
        <v>0.96797880682585713</v>
      </c>
      <c r="G1644" s="13">
        <f t="shared" si="102"/>
        <v>0.12452938169209543</v>
      </c>
      <c r="H1644" s="13">
        <f>HLOOKUP(E1644,ROCs!$B$1:$I$17,MATCH(VLOOKUP(C1644,HROC,2,0),ROCs!$A$2:$A$17,0)+1,0)</f>
        <v>0.28818180815488864</v>
      </c>
      <c r="I1644" s="24">
        <v>2.95451</v>
      </c>
      <c r="J1644" s="24">
        <f>(VLOOKUP(B1644,Summary!$A$32:$C$37,3,0)*H1644*I1644/12+VLOOKUP(B1644,Summary!$A$32:$D$37,4,0)*I1644)*0.765</f>
        <v>3.4288225197649362</v>
      </c>
      <c r="K1644" s="6">
        <f t="shared" si="103"/>
        <v>9.0310739132106619</v>
      </c>
      <c r="L1644" s="27">
        <f>2.721*J1644*G1644+VLOOKUP(B1644,Summary!$A$32:$B$37,2,0)*I1644</f>
        <v>1.161837472573986</v>
      </c>
    </row>
    <row r="1645" spans="1:12">
      <c r="A1645" s="5" t="s">
        <v>615</v>
      </c>
      <c r="B1645" s="5" t="s">
        <v>189</v>
      </c>
      <c r="C1645" s="11">
        <v>8310</v>
      </c>
      <c r="D1645" s="5" t="str">
        <f t="shared" si="100"/>
        <v>Electric Power Facilities</v>
      </c>
      <c r="E1645" s="11" t="s">
        <v>4</v>
      </c>
      <c r="F1645" s="12">
        <f t="shared" si="101"/>
        <v>0.72147488707517293</v>
      </c>
      <c r="G1645" s="13">
        <f t="shared" si="102"/>
        <v>0.16951643581122938</v>
      </c>
      <c r="H1645" s="13">
        <f>HLOOKUP(E1645,ROCs!$B$1:$I$17,MATCH(VLOOKUP(C1645,HROC,2,0),ROCs!$A$2:$A$17,0)+1,0)</f>
        <v>0.43140989244743805</v>
      </c>
      <c r="I1645" s="24">
        <v>1.5780890000000001</v>
      </c>
      <c r="J1645" s="24">
        <f>(VLOOKUP(B1645,Summary!$A$32:$C$37,3,0)*H1645*I1645/12+VLOOKUP(B1645,Summary!$A$32:$D$37,4,0)*I1645)*0.765</f>
        <v>2.5418065487322559</v>
      </c>
      <c r="K1645" s="6">
        <f t="shared" si="103"/>
        <v>4.9899047417735405</v>
      </c>
      <c r="L1645" s="27">
        <f>2.721*J1645*G1645+VLOOKUP(B1645,Summary!$A$32:$B$37,2,0)*I1645</f>
        <v>1.172419001709299</v>
      </c>
    </row>
    <row r="1646" spans="1:12">
      <c r="A1646" s="5" t="s">
        <v>615</v>
      </c>
      <c r="B1646" s="5" t="s">
        <v>189</v>
      </c>
      <c r="C1646" s="11">
        <v>8340</v>
      </c>
      <c r="D1646" s="5" t="str">
        <f t="shared" si="100"/>
        <v>Sewage Treatment</v>
      </c>
      <c r="E1646" s="11" t="s">
        <v>4</v>
      </c>
      <c r="F1646" s="12">
        <f t="shared" si="101"/>
        <v>0.72147488707517293</v>
      </c>
      <c r="G1646" s="13">
        <f t="shared" si="102"/>
        <v>0.16951643581122938</v>
      </c>
      <c r="H1646" s="13">
        <f>HLOOKUP(E1646,ROCs!$B$1:$I$17,MATCH(VLOOKUP(C1646,HROC,2,0),ROCs!$A$2:$A$17,0)+1,0)</f>
        <v>0.43140989244743805</v>
      </c>
      <c r="I1646" s="24">
        <v>2.355966</v>
      </c>
      <c r="J1646" s="24">
        <f>(VLOOKUP(B1646,Summary!$A$32:$C$37,3,0)*H1646*I1646/12+VLOOKUP(B1646,Summary!$A$32:$D$37,4,0)*I1646)*0.765</f>
        <v>3.7947224823128081</v>
      </c>
      <c r="K1646" s="6">
        <f t="shared" si="103"/>
        <v>7.449545567364857</v>
      </c>
      <c r="L1646" s="27">
        <f>2.721*J1646*G1646+VLOOKUP(B1646,Summary!$A$32:$B$37,2,0)*I1646</f>
        <v>1.7503317656868846</v>
      </c>
    </row>
    <row r="1647" spans="1:12">
      <c r="A1647" s="5" t="s">
        <v>615</v>
      </c>
      <c r="B1647" s="5" t="s">
        <v>189</v>
      </c>
      <c r="C1647" s="11">
        <v>8360</v>
      </c>
      <c r="D1647" s="5" t="e">
        <f t="shared" si="100"/>
        <v>#N/A</v>
      </c>
      <c r="E1647" s="11" t="s">
        <v>4</v>
      </c>
      <c r="F1647" s="12">
        <f t="shared" si="101"/>
        <v>1.4429497741503459</v>
      </c>
      <c r="G1647" s="13">
        <f t="shared" si="102"/>
        <v>0.22493527059566973</v>
      </c>
      <c r="H1647" s="13">
        <f>HLOOKUP(E1647,ROCs!$B$1:$I$17,MATCH(VLOOKUP(C1647,HROC,2,0),ROCs!$A$2:$A$17,0)+1,0)</f>
        <v>0.43140989244743805</v>
      </c>
      <c r="I1647" s="24">
        <v>2.2283979999999999</v>
      </c>
      <c r="J1647" s="24">
        <f>(VLOOKUP(B1647,Summary!$A$32:$C$37,3,0)*H1647*I1647/12+VLOOKUP(B1647,Summary!$A$32:$D$37,4,0)*I1647)*0.765</f>
        <v>3.589250434913279</v>
      </c>
      <c r="K1647" s="6">
        <f t="shared" si="103"/>
        <v>14.092353152146268</v>
      </c>
      <c r="L1647" s="27">
        <f>2.721*J1647*G1647+VLOOKUP(B1647,Summary!$A$32:$B$37,2,0)*I1647</f>
        <v>2.1967966774687477</v>
      </c>
    </row>
    <row r="1648" spans="1:12">
      <c r="A1648" s="5" t="s">
        <v>615</v>
      </c>
      <c r="B1648" s="5" t="s">
        <v>189</v>
      </c>
      <c r="C1648" s="11">
        <v>1110</v>
      </c>
      <c r="D1648" s="5" t="str">
        <f t="shared" si="100"/>
        <v>Fixed Single Family Units</v>
      </c>
      <c r="E1648" s="11" t="s">
        <v>591</v>
      </c>
      <c r="F1648" s="12">
        <f t="shared" si="101"/>
        <v>0.96797880682585713</v>
      </c>
      <c r="G1648" s="13">
        <f t="shared" si="102"/>
        <v>0.12452938169209543</v>
      </c>
      <c r="H1648" s="13">
        <f>HLOOKUP(E1648,ROCs!$B$1:$I$17,MATCH(VLOOKUP(C1648,HROC,2,0),ROCs!$A$2:$A$17,0)+1,0)</f>
        <v>0.28818180815488864</v>
      </c>
      <c r="I1648" s="24">
        <v>1.574953</v>
      </c>
      <c r="J1648" s="24">
        <f>(VLOOKUP(B1648,Summary!$A$32:$C$37,3,0)*H1648*I1648/12+VLOOKUP(B1648,Summary!$A$32:$D$37,4,0)*I1648)*0.765</f>
        <v>1.8277935474821025</v>
      </c>
      <c r="K1648" s="6">
        <f t="shared" si="103"/>
        <v>4.8141712002439911</v>
      </c>
      <c r="L1648" s="27">
        <f>2.721*J1648*G1648+VLOOKUP(B1648,Summary!$A$32:$B$37,2,0)*I1648</f>
        <v>0.61933769489452306</v>
      </c>
    </row>
    <row r="1649" spans="1:12">
      <c r="A1649" s="5" t="s">
        <v>615</v>
      </c>
      <c r="B1649" s="5" t="s">
        <v>189</v>
      </c>
      <c r="C1649" s="11">
        <v>1210</v>
      </c>
      <c r="D1649" s="5" t="str">
        <f t="shared" si="100"/>
        <v>Fixed Single Family Units</v>
      </c>
      <c r="E1649" s="11" t="s">
        <v>591</v>
      </c>
      <c r="F1649" s="12">
        <f t="shared" si="101"/>
        <v>1.2445441802046733</v>
      </c>
      <c r="G1649" s="13">
        <f t="shared" si="102"/>
        <v>0.21319951734720002</v>
      </c>
      <c r="H1649" s="13">
        <f>HLOOKUP(E1649,ROCs!$B$1:$I$17,MATCH(VLOOKUP(C1649,HROC,2,0),ROCs!$A$2:$A$17,0)+1,0)</f>
        <v>0.28818180815488864</v>
      </c>
      <c r="I1649" s="24">
        <v>64.070209000000006</v>
      </c>
      <c r="J1649" s="24">
        <f>(VLOOKUP(B1649,Summary!$A$32:$C$37,3,0)*H1649*I1649/12+VLOOKUP(B1649,Summary!$A$32:$D$37,4,0)*I1649)*0.765</f>
        <v>74.35594242877707</v>
      </c>
      <c r="K1649" s="6">
        <f t="shared" si="103"/>
        <v>251.79931397977498</v>
      </c>
      <c r="L1649" s="27">
        <f>2.721*J1649*G1649+VLOOKUP(B1649,Summary!$A$32:$B$37,2,0)*I1649</f>
        <v>43.135063473612888</v>
      </c>
    </row>
    <row r="1650" spans="1:12">
      <c r="A1650" s="5" t="s">
        <v>615</v>
      </c>
      <c r="B1650" s="5" t="s">
        <v>189</v>
      </c>
      <c r="C1650" s="11">
        <v>1310</v>
      </c>
      <c r="D1650" s="5" t="str">
        <f t="shared" si="100"/>
        <v>Fixed Single Family Units &lt;Six or more dwelling units per acre&gt;</v>
      </c>
      <c r="E1650" s="11" t="s">
        <v>591</v>
      </c>
      <c r="F1650" s="12">
        <f t="shared" si="101"/>
        <v>1.2445441802046733</v>
      </c>
      <c r="G1650" s="13">
        <f t="shared" si="102"/>
        <v>0.21319951734720002</v>
      </c>
      <c r="H1650" s="13">
        <f>HLOOKUP(E1650,ROCs!$B$1:$I$17,MATCH(VLOOKUP(C1650,HROC,2,0),ROCs!$A$2:$A$17,0)+1,0)</f>
        <v>0.39344582191206351</v>
      </c>
      <c r="I1650" s="24">
        <v>229.33615399999999</v>
      </c>
      <c r="J1650" s="24">
        <f>(VLOOKUP(B1650,Summary!$A$32:$C$37,3,0)*H1650*I1650/12+VLOOKUP(B1650,Summary!$A$32:$D$37,4,0)*I1650)*0.765</f>
        <v>342.02508495420886</v>
      </c>
      <c r="K1650" s="6">
        <f t="shared" si="103"/>
        <v>1158.2353601104171</v>
      </c>
      <c r="L1650" s="27">
        <f>2.721*J1650*G1650+VLOOKUP(B1650,Summary!$A$32:$B$37,2,0)*I1650</f>
        <v>198.41418543244586</v>
      </c>
    </row>
    <row r="1651" spans="1:12">
      <c r="A1651" s="5" t="s">
        <v>615</v>
      </c>
      <c r="B1651" s="5" t="s">
        <v>189</v>
      </c>
      <c r="C1651" s="11">
        <v>1320</v>
      </c>
      <c r="D1651" s="5" t="str">
        <f t="shared" si="100"/>
        <v>Mobile Home Units &lt;Six or more dwelling units per acre&gt;</v>
      </c>
      <c r="E1651" s="11" t="s">
        <v>591</v>
      </c>
      <c r="F1651" s="12">
        <f t="shared" si="101"/>
        <v>1.3948514483453343</v>
      </c>
      <c r="G1651" s="13">
        <f t="shared" si="102"/>
        <v>0.33903287162245876</v>
      </c>
      <c r="H1651" s="13">
        <f>HLOOKUP(E1651,ROCs!$B$1:$I$17,MATCH(VLOOKUP(C1651,HROC,2,0),ROCs!$A$2:$A$17,0)+1,0)</f>
        <v>0.39344582191206351</v>
      </c>
      <c r="I1651" s="24">
        <v>101.88610300000001</v>
      </c>
      <c r="J1651" s="24">
        <f>(VLOOKUP(B1651,Summary!$A$32:$C$37,3,0)*H1651*I1651/12+VLOOKUP(B1651,Summary!$A$32:$D$37,4,0)*I1651)*0.765</f>
        <v>151.94988852140719</v>
      </c>
      <c r="K1651" s="6">
        <f t="shared" si="103"/>
        <v>576.70920757967156</v>
      </c>
      <c r="L1651" s="27">
        <f>2.721*J1651*G1651+VLOOKUP(B1651,Summary!$A$32:$B$37,2,0)*I1651</f>
        <v>140.17505517794856</v>
      </c>
    </row>
    <row r="1652" spans="1:12">
      <c r="A1652" s="5" t="s">
        <v>615</v>
      </c>
      <c r="B1652" s="5" t="s">
        <v>189</v>
      </c>
      <c r="C1652" s="11">
        <v>1330</v>
      </c>
      <c r="D1652" s="5" t="str">
        <f t="shared" si="100"/>
        <v>Multiple Dwelling Units, Low Rise &lt;Two stories or less&gt;</v>
      </c>
      <c r="E1652" s="11" t="s">
        <v>591</v>
      </c>
      <c r="F1652" s="12">
        <f t="shared" si="101"/>
        <v>1.3948514483453343</v>
      </c>
      <c r="G1652" s="13">
        <f t="shared" si="102"/>
        <v>0.33903287162245876</v>
      </c>
      <c r="H1652" s="13">
        <f>HLOOKUP(E1652,ROCs!$B$1:$I$17,MATCH(VLOOKUP(C1652,HROC,2,0),ROCs!$A$2:$A$17,0)+1,0)</f>
        <v>0.39344582191206351</v>
      </c>
      <c r="I1652" s="24">
        <v>39.939185999999999</v>
      </c>
      <c r="J1652" s="24">
        <f>(VLOOKUP(B1652,Summary!$A$32:$C$37,3,0)*H1652*I1652/12+VLOOKUP(B1652,Summary!$A$32:$D$37,4,0)*I1652)*0.765</f>
        <v>59.564108172198388</v>
      </c>
      <c r="K1652" s="6">
        <f t="shared" si="103"/>
        <v>226.06906762777169</v>
      </c>
      <c r="L1652" s="27">
        <f>2.721*J1652*G1652+VLOOKUP(B1652,Summary!$A$32:$B$37,2,0)*I1652</f>
        <v>54.948392729402464</v>
      </c>
    </row>
    <row r="1653" spans="1:12">
      <c r="A1653" s="5" t="s">
        <v>615</v>
      </c>
      <c r="B1653" s="5" t="s">
        <v>189</v>
      </c>
      <c r="C1653" s="11">
        <v>1400</v>
      </c>
      <c r="D1653" s="5" t="str">
        <f t="shared" si="100"/>
        <v>Commercial and Services</v>
      </c>
      <c r="E1653" s="11" t="s">
        <v>591</v>
      </c>
      <c r="F1653" s="12">
        <f t="shared" si="101"/>
        <v>0.70945030562392009</v>
      </c>
      <c r="G1653" s="13">
        <f t="shared" si="102"/>
        <v>0.1167055461931156</v>
      </c>
      <c r="H1653" s="13">
        <f>HLOOKUP(E1653,ROCs!$B$1:$I$17,MATCH(VLOOKUP(C1653,HROC,2,0),ROCs!$A$2:$A$17,0)+1,0)</f>
        <v>0.43140989244743805</v>
      </c>
      <c r="I1653" s="24">
        <v>136.210252</v>
      </c>
      <c r="J1653" s="24">
        <f>(VLOOKUP(B1653,Summary!$A$32:$C$37,3,0)*H1653*I1653/12+VLOOKUP(B1653,Summary!$A$32:$D$37,4,0)*I1653)*0.765</f>
        <v>219.39200548135804</v>
      </c>
      <c r="K1653" s="6">
        <f t="shared" si="103"/>
        <v>423.51746065066845</v>
      </c>
      <c r="L1653" s="27">
        <f>2.721*J1653*G1653+VLOOKUP(B1653,Summary!$A$32:$B$37,2,0)*I1653</f>
        <v>69.669201881715438</v>
      </c>
    </row>
    <row r="1654" spans="1:12">
      <c r="A1654" s="5" t="s">
        <v>615</v>
      </c>
      <c r="B1654" s="5" t="s">
        <v>189</v>
      </c>
      <c r="C1654" s="11">
        <v>1500</v>
      </c>
      <c r="D1654" s="5" t="str">
        <f t="shared" si="100"/>
        <v>Industrial</v>
      </c>
      <c r="E1654" s="11" t="s">
        <v>591</v>
      </c>
      <c r="F1654" s="12">
        <f t="shared" si="101"/>
        <v>1.4429497741503459</v>
      </c>
      <c r="G1654" s="13">
        <f t="shared" si="102"/>
        <v>0.22493527059566973</v>
      </c>
      <c r="H1654" s="13">
        <f>HLOOKUP(E1654,ROCs!$B$1:$I$17,MATCH(VLOOKUP(C1654,HROC,2,0),ROCs!$A$2:$A$17,0)+1,0)</f>
        <v>0.43140989244743805</v>
      </c>
      <c r="I1654" s="24">
        <v>0.115801</v>
      </c>
      <c r="J1654" s="24">
        <f>(VLOOKUP(B1654,Summary!$A$32:$C$37,3,0)*H1654*I1654/12+VLOOKUP(B1654,Summary!$A$32:$D$37,4,0)*I1654)*0.765</f>
        <v>0.18651910009495282</v>
      </c>
      <c r="K1654" s="6">
        <f t="shared" si="103"/>
        <v>0.73232366362368384</v>
      </c>
      <c r="L1654" s="27">
        <f>2.721*J1654*G1654+VLOOKUP(B1654,Summary!$A$32:$B$37,2,0)*I1654</f>
        <v>0.11415880468729485</v>
      </c>
    </row>
    <row r="1655" spans="1:12">
      <c r="A1655" s="5" t="s">
        <v>615</v>
      </c>
      <c r="B1655" s="5" t="s">
        <v>189</v>
      </c>
      <c r="C1655" s="11">
        <v>1560</v>
      </c>
      <c r="D1655" s="5" t="str">
        <f t="shared" si="100"/>
        <v>Other Heavy Industrial</v>
      </c>
      <c r="E1655" s="11" t="s">
        <v>591</v>
      </c>
      <c r="F1655" s="12">
        <f t="shared" si="101"/>
        <v>1.4429497741503459</v>
      </c>
      <c r="G1655" s="13">
        <f t="shared" si="102"/>
        <v>0.22493527059566973</v>
      </c>
      <c r="H1655" s="13">
        <f>HLOOKUP(E1655,ROCs!$B$1:$I$17,MATCH(VLOOKUP(C1655,HROC,2,0),ROCs!$A$2:$A$17,0)+1,0)</f>
        <v>0.43140989244743805</v>
      </c>
      <c r="I1655" s="24">
        <v>58.839891000000001</v>
      </c>
      <c r="J1655" s="24">
        <f>(VLOOKUP(B1655,Summary!$A$32:$C$37,3,0)*H1655*I1655/12+VLOOKUP(B1655,Summary!$A$32:$D$37,4,0)*I1655)*0.765</f>
        <v>94.772614390248037</v>
      </c>
      <c r="K1655" s="6">
        <f t="shared" si="103"/>
        <v>372.10252540425574</v>
      </c>
      <c r="L1655" s="27">
        <f>2.721*J1655*G1655+VLOOKUP(B1655,Summary!$A$32:$B$37,2,0)*I1655</f>
        <v>58.005471666831184</v>
      </c>
    </row>
    <row r="1656" spans="1:12">
      <c r="A1656" s="5" t="s">
        <v>615</v>
      </c>
      <c r="B1656" s="5" t="s">
        <v>189</v>
      </c>
      <c r="C1656" s="11">
        <v>1700</v>
      </c>
      <c r="D1656" s="5" t="str">
        <f t="shared" si="100"/>
        <v>Institutional</v>
      </c>
      <c r="E1656" s="11" t="s">
        <v>591</v>
      </c>
      <c r="F1656" s="12">
        <f t="shared" si="101"/>
        <v>0.96797880682585713</v>
      </c>
      <c r="G1656" s="13">
        <f t="shared" si="102"/>
        <v>0.12452938169209543</v>
      </c>
      <c r="H1656" s="13">
        <f>HLOOKUP(E1656,ROCs!$B$1:$I$17,MATCH(VLOOKUP(C1656,HROC,2,0),ROCs!$A$2:$A$17,0)+1,0)</f>
        <v>0.34081381503347608</v>
      </c>
      <c r="I1656" s="24">
        <v>4.7237419999999997</v>
      </c>
      <c r="J1656" s="24">
        <f>(VLOOKUP(B1656,Summary!$A$32:$C$37,3,0)*H1656*I1656/12+VLOOKUP(B1656,Summary!$A$32:$D$37,4,0)*I1656)*0.765</f>
        <v>6.2634659708462959</v>
      </c>
      <c r="K1656" s="6">
        <f t="shared" si="103"/>
        <v>16.497157204704358</v>
      </c>
      <c r="L1656" s="27">
        <f>2.721*J1656*G1656+VLOOKUP(B1656,Summary!$A$32:$B$37,2,0)*I1656</f>
        <v>2.1223406668537956</v>
      </c>
    </row>
    <row r="1657" spans="1:12">
      <c r="A1657" s="5" t="s">
        <v>615</v>
      </c>
      <c r="B1657" s="5" t="s">
        <v>189</v>
      </c>
      <c r="C1657" s="11">
        <v>1710</v>
      </c>
      <c r="D1657" s="5" t="str">
        <f t="shared" si="100"/>
        <v>Educational Facilities</v>
      </c>
      <c r="E1657" s="11" t="s">
        <v>591</v>
      </c>
      <c r="F1657" s="12">
        <f t="shared" si="101"/>
        <v>0.96797880682585713</v>
      </c>
      <c r="G1657" s="13">
        <f t="shared" si="102"/>
        <v>0.12452938169209543</v>
      </c>
      <c r="H1657" s="13">
        <f>HLOOKUP(E1657,ROCs!$B$1:$I$17,MATCH(VLOOKUP(C1657,HROC,2,0),ROCs!$A$2:$A$17,0)+1,0)</f>
        <v>0.34081381503347608</v>
      </c>
      <c r="I1657" s="24">
        <v>65.049182999999999</v>
      </c>
      <c r="J1657" s="24">
        <f>(VLOOKUP(B1657,Summary!$A$32:$C$37,3,0)*H1657*I1657/12+VLOOKUP(B1657,Summary!$A$32:$D$37,4,0)*I1657)*0.765</f>
        <v>86.252243274898035</v>
      </c>
      <c r="K1657" s="6">
        <f t="shared" si="103"/>
        <v>227.17722474863834</v>
      </c>
      <c r="L1657" s="27">
        <f>2.721*J1657*G1657+VLOOKUP(B1657,Summary!$A$32:$B$37,2,0)*I1657</f>
        <v>29.226093725380135</v>
      </c>
    </row>
    <row r="1658" spans="1:12">
      <c r="A1658" s="5" t="s">
        <v>615</v>
      </c>
      <c r="B1658" s="5" t="s">
        <v>189</v>
      </c>
      <c r="C1658" s="11">
        <v>1800</v>
      </c>
      <c r="D1658" s="5" t="str">
        <f t="shared" si="100"/>
        <v>Recreational</v>
      </c>
      <c r="E1658" s="11" t="s">
        <v>591</v>
      </c>
      <c r="F1658" s="12">
        <f t="shared" si="101"/>
        <v>1.2445441802046733</v>
      </c>
      <c r="G1658" s="13">
        <f t="shared" si="102"/>
        <v>0.21319951734720002</v>
      </c>
      <c r="H1658" s="13">
        <f>HLOOKUP(E1658,ROCs!$B$1:$I$17,MATCH(VLOOKUP(C1658,HROC,2,0),ROCs!$A$2:$A$17,0)+1,0)</f>
        <v>0.28904462793978353</v>
      </c>
      <c r="I1658" s="24">
        <v>21.430375999999999</v>
      </c>
      <c r="J1658" s="24">
        <f>(VLOOKUP(B1658,Summary!$A$32:$C$37,3,0)*H1658*I1658/12+VLOOKUP(B1658,Summary!$A$32:$D$37,4,0)*I1658)*0.765</f>
        <v>24.928889304036364</v>
      </c>
      <c r="K1658" s="6">
        <f t="shared" si="103"/>
        <v>84.419308262371871</v>
      </c>
      <c r="L1658" s="27">
        <f>2.721*J1658*G1658+VLOOKUP(B1658,Summary!$A$32:$B$37,2,0)*I1658</f>
        <v>14.46164472310036</v>
      </c>
    </row>
    <row r="1659" spans="1:12">
      <c r="A1659" s="5" t="s">
        <v>615</v>
      </c>
      <c r="B1659" s="5" t="s">
        <v>189</v>
      </c>
      <c r="C1659" s="11">
        <v>1820</v>
      </c>
      <c r="D1659" s="5" t="str">
        <f t="shared" si="100"/>
        <v>Golf Courses</v>
      </c>
      <c r="E1659" s="11" t="s">
        <v>591</v>
      </c>
      <c r="F1659" s="12">
        <f t="shared" si="101"/>
        <v>2.0141173930848577</v>
      </c>
      <c r="G1659" s="13">
        <f t="shared" si="102"/>
        <v>0.28687396829592665</v>
      </c>
      <c r="H1659" s="13">
        <f>HLOOKUP(E1659,ROCs!$B$1:$I$17,MATCH(VLOOKUP(C1659,HROC,2,0),ROCs!$A$2:$A$17,0)+1,0)</f>
        <v>0.28904462793978353</v>
      </c>
      <c r="I1659" s="24">
        <v>108.841478</v>
      </c>
      <c r="J1659" s="24">
        <f>(VLOOKUP(B1659,Summary!$A$32:$C$37,3,0)*H1659*I1659/12+VLOOKUP(B1659,Summary!$A$32:$D$37,4,0)*I1659)*0.765</f>
        <v>126.60987174232076</v>
      </c>
      <c r="K1659" s="6">
        <f t="shared" si="103"/>
        <v>693.87444103467999</v>
      </c>
      <c r="L1659" s="27">
        <f>2.721*J1659*G1659+VLOOKUP(B1659,Summary!$A$32:$B$37,2,0)*I1659</f>
        <v>98.829648699801552</v>
      </c>
    </row>
    <row r="1660" spans="1:12">
      <c r="A1660" s="5" t="s">
        <v>615</v>
      </c>
      <c r="B1660" s="5" t="s">
        <v>189</v>
      </c>
      <c r="C1660" s="11">
        <v>1850</v>
      </c>
      <c r="D1660" s="5" t="str">
        <f t="shared" si="100"/>
        <v>Parks and Zoos</v>
      </c>
      <c r="E1660" s="11" t="s">
        <v>591</v>
      </c>
      <c r="F1660" s="12">
        <f t="shared" si="101"/>
        <v>0.96797880682585713</v>
      </c>
      <c r="G1660" s="13">
        <f t="shared" si="102"/>
        <v>0.12452938169209543</v>
      </c>
      <c r="H1660" s="13">
        <f>HLOOKUP(E1660,ROCs!$B$1:$I$17,MATCH(VLOOKUP(C1660,HROC,2,0),ROCs!$A$2:$A$17,0)+1,0)</f>
        <v>0.34081381503347608</v>
      </c>
      <c r="I1660" s="24">
        <v>9.1763069999999995</v>
      </c>
      <c r="J1660" s="24">
        <f>(VLOOKUP(B1660,Summary!$A$32:$C$37,3,0)*H1660*I1660/12+VLOOKUP(B1660,Summary!$A$32:$D$37,4,0)*I1660)*0.765</f>
        <v>12.16736363513051</v>
      </c>
      <c r="K1660" s="6">
        <f t="shared" si="103"/>
        <v>32.04725811393363</v>
      </c>
      <c r="L1660" s="27">
        <f>2.721*J1660*G1660+VLOOKUP(B1660,Summary!$A$32:$B$37,2,0)*I1660</f>
        <v>4.1228436095017802</v>
      </c>
    </row>
    <row r="1661" spans="1:12">
      <c r="A1661" s="5" t="s">
        <v>615</v>
      </c>
      <c r="B1661" s="5" t="s">
        <v>189</v>
      </c>
      <c r="C1661" s="11">
        <v>2110</v>
      </c>
      <c r="D1661" s="5" t="str">
        <f t="shared" si="100"/>
        <v>Improved Pastures</v>
      </c>
      <c r="E1661" s="11" t="s">
        <v>591</v>
      </c>
      <c r="F1661" s="12">
        <f t="shared" si="101"/>
        <v>2.0141173930848577</v>
      </c>
      <c r="G1661" s="13">
        <f t="shared" si="102"/>
        <v>0.28687396829592665</v>
      </c>
      <c r="H1661" s="13">
        <f>HLOOKUP(E1661,ROCs!$B$1:$I$17,MATCH(VLOOKUP(C1661,HROC,2,0),ROCs!$A$2:$A$17,0)+1,0)</f>
        <v>0.31492922148662977</v>
      </c>
      <c r="I1661" s="24">
        <v>884.28424500000006</v>
      </c>
      <c r="J1661" s="24">
        <f>(VLOOKUP(B1661,Summary!$A$32:$C$37,3,0)*H1661*I1661/12+VLOOKUP(B1661,Summary!$A$32:$D$37,4,0)*I1661)*0.765</f>
        <v>1100.5821594525369</v>
      </c>
      <c r="K1661" s="6">
        <f t="shared" si="103"/>
        <v>6031.6452437223834</v>
      </c>
      <c r="L1661" s="27">
        <f>2.721*J1661*G1661+VLOOKUP(B1661,Summary!$A$32:$B$37,2,0)*I1661</f>
        <v>859.09689890006871</v>
      </c>
    </row>
    <row r="1662" spans="1:12">
      <c r="A1662" s="5" t="s">
        <v>615</v>
      </c>
      <c r="B1662" s="5" t="s">
        <v>189</v>
      </c>
      <c r="C1662" s="11">
        <v>2120</v>
      </c>
      <c r="D1662" s="5" t="str">
        <f t="shared" si="100"/>
        <v>Unimproved Pastures</v>
      </c>
      <c r="E1662" s="11" t="s">
        <v>591</v>
      </c>
      <c r="F1662" s="12">
        <f t="shared" si="101"/>
        <v>1.022089423356495</v>
      </c>
      <c r="G1662" s="13">
        <f t="shared" si="102"/>
        <v>0.19559588747449544</v>
      </c>
      <c r="H1662" s="13">
        <f>HLOOKUP(E1662,ROCs!$B$1:$I$17,MATCH(VLOOKUP(C1662,HROC,2,0),ROCs!$A$2:$A$17,0)+1,0)</f>
        <v>0.26229721460804234</v>
      </c>
      <c r="I1662" s="24">
        <v>291.46292899999997</v>
      </c>
      <c r="J1662" s="24">
        <f>(VLOOKUP(B1662,Summary!$A$32:$C$37,3,0)*H1662*I1662/12+VLOOKUP(B1662,Summary!$A$32:$D$37,4,0)*I1662)*0.765</f>
        <v>314.54283772847367</v>
      </c>
      <c r="K1662" s="6">
        <f t="shared" si="103"/>
        <v>874.7767596743214</v>
      </c>
      <c r="L1662" s="27">
        <f>2.721*J1662*G1662+VLOOKUP(B1662,Summary!$A$32:$B$37,2,0)*I1662</f>
        <v>167.40485982984612</v>
      </c>
    </row>
    <row r="1663" spans="1:12">
      <c r="A1663" s="5" t="s">
        <v>615</v>
      </c>
      <c r="B1663" s="5" t="s">
        <v>189</v>
      </c>
      <c r="C1663" s="11">
        <v>2130</v>
      </c>
      <c r="D1663" s="5" t="str">
        <f t="shared" si="100"/>
        <v>Woodland Pastures</v>
      </c>
      <c r="E1663" s="11" t="s">
        <v>591</v>
      </c>
      <c r="F1663" s="12">
        <f t="shared" si="101"/>
        <v>1.022089423356495</v>
      </c>
      <c r="G1663" s="13">
        <f t="shared" si="102"/>
        <v>0.19559588747449544</v>
      </c>
      <c r="H1663" s="13">
        <f>HLOOKUP(E1663,ROCs!$B$1:$I$17,MATCH(VLOOKUP(C1663,HROC,2,0),ROCs!$A$2:$A$17,0)+1,0)</f>
        <v>0.26229721460804234</v>
      </c>
      <c r="I1663" s="24">
        <v>245.21116499999999</v>
      </c>
      <c r="J1663" s="24">
        <f>(VLOOKUP(B1663,Summary!$A$32:$C$37,3,0)*H1663*I1663/12+VLOOKUP(B1663,Summary!$A$32:$D$37,4,0)*I1663)*0.765</f>
        <v>264.62856167140552</v>
      </c>
      <c r="K1663" s="6">
        <f t="shared" si="103"/>
        <v>735.95990094049102</v>
      </c>
      <c r="L1663" s="27">
        <f>2.721*J1663*G1663+VLOOKUP(B1663,Summary!$A$32:$B$37,2,0)*I1663</f>
        <v>140.83966302808366</v>
      </c>
    </row>
    <row r="1664" spans="1:12">
      <c r="A1664" s="5" t="s">
        <v>615</v>
      </c>
      <c r="B1664" s="5" t="s">
        <v>189</v>
      </c>
      <c r="C1664" s="11">
        <v>2140</v>
      </c>
      <c r="D1664" s="5" t="str">
        <f t="shared" si="100"/>
        <v>Row Crops</v>
      </c>
      <c r="E1664" s="11" t="s">
        <v>591</v>
      </c>
      <c r="F1664" s="12">
        <f t="shared" si="101"/>
        <v>1.7435643104316678</v>
      </c>
      <c r="G1664" s="13">
        <f t="shared" si="102"/>
        <v>0.58026779950766982</v>
      </c>
      <c r="H1664" s="13">
        <f>HLOOKUP(E1664,ROCs!$B$1:$I$17,MATCH(VLOOKUP(C1664,HROC,2,0),ROCs!$A$2:$A$17,0)+1,0)</f>
        <v>0.36669840858032232</v>
      </c>
      <c r="I1664" s="24">
        <v>0.27724500000000002</v>
      </c>
      <c r="J1664" s="24">
        <f>(VLOOKUP(B1664,Summary!$A$32:$C$37,3,0)*H1664*I1664/12+VLOOKUP(B1664,Summary!$A$32:$D$37,4,0)*I1664)*0.765</f>
        <v>0.39016864406384499</v>
      </c>
      <c r="K1664" s="6">
        <f t="shared" si="103"/>
        <v>1.8510530982455631</v>
      </c>
      <c r="L1664" s="27">
        <f>2.721*J1664*G1664+VLOOKUP(B1664,Summary!$A$32:$B$37,2,0)*I1664</f>
        <v>0.61604065973619437</v>
      </c>
    </row>
    <row r="1665" spans="1:12">
      <c r="A1665" s="5" t="s">
        <v>615</v>
      </c>
      <c r="B1665" s="5" t="s">
        <v>189</v>
      </c>
      <c r="C1665" s="11">
        <v>2210</v>
      </c>
      <c r="D1665" s="5" t="str">
        <f t="shared" si="100"/>
        <v>Citrus Groves</v>
      </c>
      <c r="E1665" s="11" t="s">
        <v>591</v>
      </c>
      <c r="F1665" s="12">
        <f t="shared" si="101"/>
        <v>1.3467531225403229</v>
      </c>
      <c r="G1665" s="13">
        <f t="shared" si="102"/>
        <v>0.27383424246429361</v>
      </c>
      <c r="H1665" s="13">
        <f>HLOOKUP(E1665,ROCs!$B$1:$I$17,MATCH(VLOOKUP(C1665,HROC,2,0),ROCs!$A$2:$A$17,0)+1,0)</f>
        <v>0.31492922148662977</v>
      </c>
      <c r="I1665" s="24">
        <v>59.847583999999998</v>
      </c>
      <c r="J1665" s="24">
        <f>(VLOOKUP(B1665,Summary!$A$32:$C$37,3,0)*H1665*I1665/12+VLOOKUP(B1665,Summary!$A$32:$D$37,4,0)*I1665)*0.765</f>
        <v>74.486437600996837</v>
      </c>
      <c r="K1665" s="6">
        <f t="shared" si="103"/>
        <v>272.95668624127501</v>
      </c>
      <c r="L1665" s="27">
        <f>2.721*J1665*G1665+VLOOKUP(B1665,Summary!$A$32:$B$37,2,0)*I1665</f>
        <v>55.500066160199673</v>
      </c>
    </row>
    <row r="1666" spans="1:12">
      <c r="A1666" s="5" t="s">
        <v>615</v>
      </c>
      <c r="B1666" s="5" t="s">
        <v>189</v>
      </c>
      <c r="C1666" s="11">
        <v>2320</v>
      </c>
      <c r="D1666" s="5" t="str">
        <f t="shared" ref="D1666:D1729" si="104">VLOOKUP(C1666,FLUCCS,2,0)</f>
        <v>Poultry Feeding Operations</v>
      </c>
      <c r="E1666" s="11" t="s">
        <v>591</v>
      </c>
      <c r="F1666" s="12">
        <f t="shared" ref="F1666:F1729" si="105">VLOOKUP(VLOOKUP(C1666,HEMC,2,0),EMCN,2,0)</f>
        <v>1.6774291124497771</v>
      </c>
      <c r="G1666" s="13">
        <f t="shared" ref="G1666:G1729" si="106">VLOOKUP(VLOOKUP(C1666,HEMC,2,0),EMCP,3,0)</f>
        <v>0.48898971868623858</v>
      </c>
      <c r="H1666" s="13">
        <f>HLOOKUP(E1666,ROCs!$B$1:$I$17,MATCH(VLOOKUP(C1666,HROC,2,0),ROCs!$A$2:$A$17,0)+1,0)</f>
        <v>0.28904462793978353</v>
      </c>
      <c r="I1666" s="24">
        <v>50.40399</v>
      </c>
      <c r="J1666" s="24">
        <f>(VLOOKUP(B1666,Summary!$A$32:$C$37,3,0)*H1666*I1666/12+VLOOKUP(B1666,Summary!$A$32:$D$37,4,0)*I1666)*0.765</f>
        <v>58.632451768077047</v>
      </c>
      <c r="K1666" s="6">
        <f t="shared" ref="K1666:K1729" si="107">2.721*J1666*F1666</f>
        <v>267.61519754334728</v>
      </c>
      <c r="L1666" s="27">
        <f>2.721*J1666*G1666+VLOOKUP(B1666,Summary!$A$32:$B$37,2,0)*I1666</f>
        <v>78.012882447097496</v>
      </c>
    </row>
    <row r="1667" spans="1:12">
      <c r="A1667" s="5" t="s">
        <v>615</v>
      </c>
      <c r="B1667" s="5" t="s">
        <v>189</v>
      </c>
      <c r="C1667" s="11">
        <v>3100</v>
      </c>
      <c r="D1667" s="5" t="str">
        <f t="shared" si="104"/>
        <v>Herbaceous (Dry Prairie)</v>
      </c>
      <c r="E1667" s="11" t="s">
        <v>591</v>
      </c>
      <c r="F1667" s="12">
        <f t="shared" si="105"/>
        <v>0.69141343344704065</v>
      </c>
      <c r="G1667" s="13">
        <f t="shared" si="106"/>
        <v>3.5859246036990831E-2</v>
      </c>
      <c r="H1667" s="13">
        <f>HLOOKUP(E1667,ROCs!$B$1:$I$17,MATCH(VLOOKUP(C1667,HROC,2,0),ROCs!$A$2:$A$17,0)+1,0)</f>
        <v>0.26229721460804234</v>
      </c>
      <c r="I1667" s="24">
        <v>364.168409</v>
      </c>
      <c r="J1667" s="24">
        <f>(VLOOKUP(B1667,Summary!$A$32:$C$37,3,0)*H1667*I1667/12+VLOOKUP(B1667,Summary!$A$32:$D$37,4,0)*I1667)*0.765</f>
        <v>393.00560510706811</v>
      </c>
      <c r="K1667" s="6">
        <f t="shared" si="107"/>
        <v>739.37557438633758</v>
      </c>
      <c r="L1667" s="27">
        <f>2.721*J1667*G1667+VLOOKUP(B1667,Summary!$A$32:$B$37,2,0)*I1667</f>
        <v>38.346739234553667</v>
      </c>
    </row>
    <row r="1668" spans="1:12">
      <c r="A1668" s="5" t="s">
        <v>615</v>
      </c>
      <c r="B1668" s="5" t="s">
        <v>189</v>
      </c>
      <c r="C1668" s="11">
        <v>3200</v>
      </c>
      <c r="D1668" s="5" t="str">
        <f t="shared" si="104"/>
        <v>Shrub and Brushland</v>
      </c>
      <c r="E1668" s="11" t="s">
        <v>591</v>
      </c>
      <c r="F1668" s="12">
        <f t="shared" si="105"/>
        <v>0.69141343344704065</v>
      </c>
      <c r="G1668" s="13">
        <f t="shared" si="106"/>
        <v>3.5859246036990831E-2</v>
      </c>
      <c r="H1668" s="13">
        <f>HLOOKUP(E1668,ROCs!$B$1:$I$17,MATCH(VLOOKUP(C1668,HROC,2,0),ROCs!$A$2:$A$17,0)+1,0)</f>
        <v>0.26229721460804234</v>
      </c>
      <c r="I1668" s="24">
        <v>94.187408000000005</v>
      </c>
      <c r="J1668" s="24">
        <f>(VLOOKUP(B1668,Summary!$A$32:$C$37,3,0)*H1668*I1668/12+VLOOKUP(B1668,Summary!$A$32:$D$37,4,0)*I1668)*0.765</f>
        <v>101.64577255932794</v>
      </c>
      <c r="K1668" s="6">
        <f t="shared" si="107"/>
        <v>191.22984632629226</v>
      </c>
      <c r="L1668" s="27">
        <f>2.721*J1668*G1668+VLOOKUP(B1668,Summary!$A$32:$B$37,2,0)*I1668</f>
        <v>9.9178838265306943</v>
      </c>
    </row>
    <row r="1669" spans="1:12">
      <c r="A1669" s="5" t="s">
        <v>615</v>
      </c>
      <c r="B1669" s="5" t="s">
        <v>189</v>
      </c>
      <c r="C1669" s="11">
        <v>3210</v>
      </c>
      <c r="D1669" s="5" t="str">
        <f t="shared" si="104"/>
        <v>Palmetto Prairies</v>
      </c>
      <c r="E1669" s="11" t="s">
        <v>591</v>
      </c>
      <c r="F1669" s="12">
        <f t="shared" si="105"/>
        <v>0.69141343344704065</v>
      </c>
      <c r="G1669" s="13">
        <f t="shared" si="106"/>
        <v>3.5859246036990831E-2</v>
      </c>
      <c r="H1669" s="13">
        <f>HLOOKUP(E1669,ROCs!$B$1:$I$17,MATCH(VLOOKUP(C1669,HROC,2,0),ROCs!$A$2:$A$17,0)+1,0)</f>
        <v>0.26229721460804234</v>
      </c>
      <c r="I1669" s="24">
        <v>506.48361699999998</v>
      </c>
      <c r="J1669" s="24">
        <f>(VLOOKUP(B1669,Summary!$A$32:$C$37,3,0)*H1669*I1669/12+VLOOKUP(B1669,Summary!$A$32:$D$37,4,0)*I1669)*0.765</f>
        <v>546.59024631623538</v>
      </c>
      <c r="K1669" s="6">
        <f t="shared" si="107"/>
        <v>1028.3198816310419</v>
      </c>
      <c r="L1669" s="27">
        <f>2.721*J1669*G1669+VLOOKUP(B1669,Summary!$A$32:$B$37,2,0)*I1669</f>
        <v>53.332454731603463</v>
      </c>
    </row>
    <row r="1670" spans="1:12">
      <c r="A1670" s="5" t="s">
        <v>615</v>
      </c>
      <c r="B1670" s="5" t="s">
        <v>189</v>
      </c>
      <c r="C1670" s="11">
        <v>3300</v>
      </c>
      <c r="D1670" s="5" t="str">
        <f t="shared" si="104"/>
        <v>Mixed Rangeland</v>
      </c>
      <c r="E1670" s="11" t="s">
        <v>591</v>
      </c>
      <c r="F1670" s="12">
        <f t="shared" si="105"/>
        <v>0.69141343344704065</v>
      </c>
      <c r="G1670" s="13">
        <f t="shared" si="106"/>
        <v>3.5859246036990831E-2</v>
      </c>
      <c r="H1670" s="13">
        <f>HLOOKUP(E1670,ROCs!$B$1:$I$17,MATCH(VLOOKUP(C1670,HROC,2,0),ROCs!$A$2:$A$17,0)+1,0)</f>
        <v>0.26229721460804234</v>
      </c>
      <c r="I1670" s="24">
        <v>41.736538000000003</v>
      </c>
      <c r="J1670" s="24">
        <f>(VLOOKUP(B1670,Summary!$A$32:$C$37,3,0)*H1670*I1670/12+VLOOKUP(B1670,Summary!$A$32:$D$37,4,0)*I1670)*0.765</f>
        <v>45.04150543097807</v>
      </c>
      <c r="K1670" s="6">
        <f t="shared" si="107"/>
        <v>84.738203517942182</v>
      </c>
      <c r="L1670" s="27">
        <f>2.721*J1670*G1670+VLOOKUP(B1670,Summary!$A$32:$B$37,2,0)*I1670</f>
        <v>4.3948351907675773</v>
      </c>
    </row>
    <row r="1671" spans="1:12">
      <c r="A1671" s="5" t="s">
        <v>615</v>
      </c>
      <c r="B1671" s="5" t="s">
        <v>189</v>
      </c>
      <c r="C1671" s="11">
        <v>4110</v>
      </c>
      <c r="D1671" s="5" t="str">
        <f t="shared" si="104"/>
        <v>Pine Flatwoods</v>
      </c>
      <c r="E1671" s="11" t="s">
        <v>591</v>
      </c>
      <c r="F1671" s="12">
        <f t="shared" si="105"/>
        <v>0.69141343344704065</v>
      </c>
      <c r="G1671" s="13">
        <f t="shared" si="106"/>
        <v>3.5859246036990831E-2</v>
      </c>
      <c r="H1671" s="13">
        <f>HLOOKUP(E1671,ROCs!$B$1:$I$17,MATCH(VLOOKUP(C1671,HROC,2,0),ROCs!$A$2:$A$17,0)+1,0)</f>
        <v>0.26229721460804234</v>
      </c>
      <c r="I1671" s="24">
        <v>1321.9848179999999</v>
      </c>
      <c r="J1671" s="24">
        <f>(VLOOKUP(B1671,Summary!$A$32:$C$37,3,0)*H1671*I1671/12+VLOOKUP(B1671,Summary!$A$32:$D$37,4,0)*I1671)*0.765</f>
        <v>1426.6680758144712</v>
      </c>
      <c r="K1671" s="6">
        <f t="shared" si="107"/>
        <v>2684.0419431845007</v>
      </c>
      <c r="L1671" s="27">
        <f>2.721*J1671*G1671+VLOOKUP(B1671,Summary!$A$32:$B$37,2,0)*I1671</f>
        <v>139.20429624054759</v>
      </c>
    </row>
    <row r="1672" spans="1:12">
      <c r="A1672" s="5" t="s">
        <v>615</v>
      </c>
      <c r="B1672" s="5" t="s">
        <v>189</v>
      </c>
      <c r="C1672" s="11">
        <v>4200</v>
      </c>
      <c r="D1672" s="5" t="str">
        <f t="shared" si="104"/>
        <v>Upland Hardwood Forests</v>
      </c>
      <c r="E1672" s="11" t="s">
        <v>591</v>
      </c>
      <c r="F1672" s="12">
        <f t="shared" si="105"/>
        <v>0.69141343344704065</v>
      </c>
      <c r="G1672" s="13">
        <f t="shared" si="106"/>
        <v>3.5859246036990831E-2</v>
      </c>
      <c r="H1672" s="13">
        <f>HLOOKUP(E1672,ROCs!$B$1:$I$17,MATCH(VLOOKUP(C1672,HROC,2,0),ROCs!$A$2:$A$17,0)+1,0)</f>
        <v>0.26229721460804234</v>
      </c>
      <c r="I1672" s="24">
        <v>184.359545</v>
      </c>
      <c r="J1672" s="24">
        <f>(VLOOKUP(B1672,Summary!$A$32:$C$37,3,0)*H1672*I1672/12+VLOOKUP(B1672,Summary!$A$32:$D$37,4,0)*I1672)*0.765</f>
        <v>198.95831914401109</v>
      </c>
      <c r="K1672" s="6">
        <f t="shared" si="107"/>
        <v>374.30743883657101</v>
      </c>
      <c r="L1672" s="27">
        <f>2.721*J1672*G1672+VLOOKUP(B1672,Summary!$A$32:$B$37,2,0)*I1672</f>
        <v>19.412961758349457</v>
      </c>
    </row>
    <row r="1673" spans="1:12">
      <c r="A1673" s="5" t="s">
        <v>615</v>
      </c>
      <c r="B1673" s="5" t="s">
        <v>189</v>
      </c>
      <c r="C1673" s="11">
        <v>4220</v>
      </c>
      <c r="D1673" s="5" t="str">
        <f t="shared" si="104"/>
        <v>Brazilian Pepper</v>
      </c>
      <c r="E1673" s="11" t="s">
        <v>591</v>
      </c>
      <c r="F1673" s="12">
        <f t="shared" si="105"/>
        <v>0.69141343344704065</v>
      </c>
      <c r="G1673" s="13">
        <f t="shared" si="106"/>
        <v>3.5859246036990831E-2</v>
      </c>
      <c r="H1673" s="13">
        <f>HLOOKUP(E1673,ROCs!$B$1:$I$17,MATCH(VLOOKUP(C1673,HROC,2,0),ROCs!$A$2:$A$17,0)+1,0)</f>
        <v>0.26229721460804234</v>
      </c>
      <c r="I1673" s="24">
        <v>5.9309820000000002</v>
      </c>
      <c r="J1673" s="24">
        <f>(VLOOKUP(B1673,Summary!$A$32:$C$37,3,0)*H1673*I1673/12+VLOOKUP(B1673,Summary!$A$32:$D$37,4,0)*I1673)*0.765</f>
        <v>6.4006352890130271</v>
      </c>
      <c r="K1673" s="6">
        <f t="shared" si="107"/>
        <v>12.041745287480524</v>
      </c>
      <c r="L1673" s="27">
        <f>2.721*J1673*G1673+VLOOKUP(B1673,Summary!$A$32:$B$37,2,0)*I1673</f>
        <v>0.62452924124681997</v>
      </c>
    </row>
    <row r="1674" spans="1:12">
      <c r="A1674" s="5" t="s">
        <v>615</v>
      </c>
      <c r="B1674" s="5" t="s">
        <v>189</v>
      </c>
      <c r="C1674" s="11">
        <v>4340</v>
      </c>
      <c r="D1674" s="5" t="str">
        <f t="shared" si="104"/>
        <v>Hardwood - Coniferous Mixed</v>
      </c>
      <c r="E1674" s="11" t="s">
        <v>591</v>
      </c>
      <c r="F1674" s="12">
        <f t="shared" si="105"/>
        <v>0.69141343344704065</v>
      </c>
      <c r="G1674" s="13">
        <f t="shared" si="106"/>
        <v>3.5859246036990831E-2</v>
      </c>
      <c r="H1674" s="13">
        <f>HLOOKUP(E1674,ROCs!$B$1:$I$17,MATCH(VLOOKUP(C1674,HROC,2,0),ROCs!$A$2:$A$17,0)+1,0)</f>
        <v>0.26229721460804234</v>
      </c>
      <c r="I1674" s="24">
        <v>131.66702699999999</v>
      </c>
      <c r="J1674" s="24">
        <f>(VLOOKUP(B1674,Summary!$A$32:$C$37,3,0)*H1674*I1674/12+VLOOKUP(B1674,Summary!$A$32:$D$37,4,0)*I1674)*0.765</f>
        <v>142.09326877330449</v>
      </c>
      <c r="K1674" s="6">
        <f t="shared" si="107"/>
        <v>267.32517513858932</v>
      </c>
      <c r="L1674" s="27">
        <f>2.721*J1674*G1674+VLOOKUP(B1674,Summary!$A$32:$B$37,2,0)*I1674</f>
        <v>13.864467717071904</v>
      </c>
    </row>
    <row r="1675" spans="1:12">
      <c r="A1675" s="5" t="s">
        <v>615</v>
      </c>
      <c r="B1675" s="5" t="s">
        <v>189</v>
      </c>
      <c r="C1675" s="11">
        <v>5120</v>
      </c>
      <c r="D1675" s="5" t="e">
        <f t="shared" si="104"/>
        <v>#N/A</v>
      </c>
      <c r="E1675" s="11" t="s">
        <v>591</v>
      </c>
      <c r="F1675" s="12">
        <f t="shared" si="105"/>
        <v>0.50503242095262102</v>
      </c>
      <c r="G1675" s="13">
        <f t="shared" si="106"/>
        <v>6.8458560616073402E-2</v>
      </c>
      <c r="H1675" s="13">
        <f>HLOOKUP(E1675,ROCs!$B$1:$I$17,MATCH(VLOOKUP(C1675,HROC,2,0),ROCs!$A$2:$A$17,0)+1,0)</f>
        <v>5.2632006878587441E-2</v>
      </c>
      <c r="I1675" s="24">
        <v>2.0000420000000001</v>
      </c>
      <c r="J1675" s="24">
        <f>(VLOOKUP(B1675,Summary!$A$32:$C$37,3,0)*H1675*I1675/12+VLOOKUP(B1675,Summary!$A$32:$D$37,4,0)*I1675)*0.765</f>
        <v>0.84048742971860402</v>
      </c>
      <c r="K1675" s="6">
        <f t="shared" si="107"/>
        <v>1.1549921252394195</v>
      </c>
      <c r="L1675" s="27">
        <f>2.721*J1675*G1675+VLOOKUP(B1675,Summary!$A$32:$B$37,2,0)*I1675</f>
        <v>0.15656242081972793</v>
      </c>
    </row>
    <row r="1676" spans="1:12">
      <c r="A1676" s="5" t="s">
        <v>615</v>
      </c>
      <c r="B1676" s="5" t="s">
        <v>189</v>
      </c>
      <c r="C1676" s="11">
        <v>5250</v>
      </c>
      <c r="D1676" s="5" t="str">
        <f t="shared" si="104"/>
        <v>Marshy Lakes</v>
      </c>
      <c r="E1676" s="11" t="s">
        <v>591</v>
      </c>
      <c r="F1676" s="12">
        <f t="shared" si="105"/>
        <v>0.50503242095262102</v>
      </c>
      <c r="G1676" s="13">
        <f t="shared" si="106"/>
        <v>6.8458560616073402E-2</v>
      </c>
      <c r="H1676" s="13">
        <f>HLOOKUP(E1676,ROCs!$B$1:$I$17,MATCH(VLOOKUP(C1676,HROC,2,0),ROCs!$A$2:$A$17,0)+1,0)</f>
        <v>5.2632006878587441E-2</v>
      </c>
      <c r="I1676" s="24">
        <v>68.563821000000004</v>
      </c>
      <c r="J1676" s="24">
        <f>(VLOOKUP(B1676,Summary!$A$32:$C$37,3,0)*H1676*I1676/12+VLOOKUP(B1676,Summary!$A$32:$D$37,4,0)*I1676)*0.765</f>
        <v>28.812909770883035</v>
      </c>
      <c r="K1676" s="6">
        <f t="shared" si="107"/>
        <v>39.594505181053762</v>
      </c>
      <c r="L1676" s="27">
        <f>2.721*J1676*G1676+VLOOKUP(B1676,Summary!$A$32:$B$37,2,0)*I1676</f>
        <v>5.3671461881352993</v>
      </c>
    </row>
    <row r="1677" spans="1:12">
      <c r="A1677" s="5" t="s">
        <v>615</v>
      </c>
      <c r="B1677" s="5" t="s">
        <v>189</v>
      </c>
      <c r="C1677" s="11">
        <v>5300</v>
      </c>
      <c r="D1677" s="5" t="str">
        <f t="shared" si="104"/>
        <v>Reservoirs</v>
      </c>
      <c r="E1677" s="11" t="s">
        <v>591</v>
      </c>
      <c r="F1677" s="12">
        <f t="shared" si="105"/>
        <v>0.50503242095262102</v>
      </c>
      <c r="G1677" s="13">
        <f t="shared" si="106"/>
        <v>6.8458560616073402E-2</v>
      </c>
      <c r="H1677" s="13">
        <f>HLOOKUP(E1677,ROCs!$B$1:$I$17,MATCH(VLOOKUP(C1677,HROC,2,0),ROCs!$A$2:$A$17,0)+1,0)</f>
        <v>5.2632006878587441E-2</v>
      </c>
      <c r="I1677" s="24">
        <v>37.807578999999997</v>
      </c>
      <c r="J1677" s="24">
        <f>(VLOOKUP(B1677,Summary!$A$32:$C$37,3,0)*H1677*I1677/12+VLOOKUP(B1677,Summary!$A$32:$D$37,4,0)*I1677)*0.765</f>
        <v>15.888063799456743</v>
      </c>
      <c r="K1677" s="6">
        <f t="shared" si="107"/>
        <v>21.833269511023889</v>
      </c>
      <c r="L1677" s="27">
        <f>2.721*J1677*G1677+VLOOKUP(B1677,Summary!$A$32:$B$37,2,0)*I1677</f>
        <v>2.959560896007738</v>
      </c>
    </row>
    <row r="1678" spans="1:12">
      <c r="A1678" s="5" t="s">
        <v>615</v>
      </c>
      <c r="B1678" s="5" t="s">
        <v>189</v>
      </c>
      <c r="C1678" s="11">
        <v>6170</v>
      </c>
      <c r="D1678" s="5" t="str">
        <f t="shared" si="104"/>
        <v>Mixed Wetland Hardwoods</v>
      </c>
      <c r="E1678" s="11" t="s">
        <v>591</v>
      </c>
      <c r="F1678" s="12">
        <f t="shared" si="105"/>
        <v>0.60724136328827061</v>
      </c>
      <c r="G1678" s="13">
        <f t="shared" si="106"/>
        <v>3.2599314579082571E-2</v>
      </c>
      <c r="H1678" s="13">
        <f>HLOOKUP(E1678,ROCs!$B$1:$I$17,MATCH(VLOOKUP(C1678,HROC,2,0),ROCs!$A$2:$A$17,0)+1,0)</f>
        <v>2.5884593546846281E-2</v>
      </c>
      <c r="I1678" s="24">
        <v>23.150262999999999</v>
      </c>
      <c r="J1678" s="24">
        <f>(VLOOKUP(B1678,Summary!$A$32:$C$37,3,0)*H1678*I1678/12+VLOOKUP(B1678,Summary!$A$32:$D$37,4,0)*I1678)*0.765</f>
        <v>7.7824496847777311</v>
      </c>
      <c r="K1678" s="6">
        <f t="shared" si="107"/>
        <v>12.858970794510807</v>
      </c>
      <c r="L1678" s="27">
        <f>2.721*J1678*G1678+VLOOKUP(B1678,Summary!$A$32:$B$37,2,0)*I1678</f>
        <v>0.69032457180373741</v>
      </c>
    </row>
    <row r="1679" spans="1:12">
      <c r="A1679" s="5" t="s">
        <v>615</v>
      </c>
      <c r="B1679" s="5" t="s">
        <v>189</v>
      </c>
      <c r="C1679" s="11">
        <v>6172</v>
      </c>
      <c r="D1679" s="5" t="str">
        <f t="shared" si="104"/>
        <v>Mixed Shrubs</v>
      </c>
      <c r="E1679" s="11" t="s">
        <v>591</v>
      </c>
      <c r="F1679" s="12">
        <f t="shared" si="105"/>
        <v>0.60724136328827061</v>
      </c>
      <c r="G1679" s="13">
        <f t="shared" si="106"/>
        <v>3.2599314579082571E-2</v>
      </c>
      <c r="H1679" s="13">
        <f>HLOOKUP(E1679,ROCs!$B$1:$I$17,MATCH(VLOOKUP(C1679,HROC,2,0),ROCs!$A$2:$A$17,0)+1,0)</f>
        <v>2.5884593546846281E-2</v>
      </c>
      <c r="I1679" s="24">
        <v>110.621415</v>
      </c>
      <c r="J1679" s="24">
        <f>(VLOOKUP(B1679,Summary!$A$32:$C$37,3,0)*H1679*I1679/12+VLOOKUP(B1679,Summary!$A$32:$D$37,4,0)*I1679)*0.765</f>
        <v>37.187724230019185</v>
      </c>
      <c r="K1679" s="6">
        <f t="shared" si="107"/>
        <v>61.445416180907309</v>
      </c>
      <c r="L1679" s="27">
        <f>2.721*J1679*G1679+VLOOKUP(B1679,Summary!$A$32:$B$37,2,0)*I1679</f>
        <v>3.298652846501076</v>
      </c>
    </row>
    <row r="1680" spans="1:12">
      <c r="A1680" s="5" t="s">
        <v>615</v>
      </c>
      <c r="B1680" s="5" t="s">
        <v>189</v>
      </c>
      <c r="C1680" s="11">
        <v>6210</v>
      </c>
      <c r="D1680" s="5" t="str">
        <f t="shared" si="104"/>
        <v>Cypress</v>
      </c>
      <c r="E1680" s="11" t="s">
        <v>591</v>
      </c>
      <c r="F1680" s="12">
        <f t="shared" si="105"/>
        <v>0.60724136328827061</v>
      </c>
      <c r="G1680" s="13">
        <f t="shared" si="106"/>
        <v>3.2599314579082571E-2</v>
      </c>
      <c r="H1680" s="13">
        <f>HLOOKUP(E1680,ROCs!$B$1:$I$17,MATCH(VLOOKUP(C1680,HROC,2,0),ROCs!$A$2:$A$17,0)+1,0)</f>
        <v>2.5884593546846281E-2</v>
      </c>
      <c r="I1680" s="24">
        <v>0.29090899999999997</v>
      </c>
      <c r="J1680" s="24">
        <f>(VLOOKUP(B1680,Summary!$A$32:$C$37,3,0)*H1680*I1680/12+VLOOKUP(B1680,Summary!$A$32:$D$37,4,0)*I1680)*0.765</f>
        <v>9.7795202384914806E-2</v>
      </c>
      <c r="K1680" s="6">
        <f t="shared" si="107"/>
        <v>0.16158737958442823</v>
      </c>
      <c r="L1680" s="27">
        <f>2.721*J1680*G1680+VLOOKUP(B1680,Summary!$A$32:$B$37,2,0)*I1680</f>
        <v>8.674701918455676E-3</v>
      </c>
    </row>
    <row r="1681" spans="1:12">
      <c r="A1681" s="5" t="s">
        <v>615</v>
      </c>
      <c r="B1681" s="5" t="s">
        <v>189</v>
      </c>
      <c r="C1681" s="11">
        <v>6410</v>
      </c>
      <c r="D1681" s="5" t="str">
        <f t="shared" si="104"/>
        <v>Freshwater Marshes</v>
      </c>
      <c r="E1681" s="11" t="s">
        <v>591</v>
      </c>
      <c r="F1681" s="12">
        <f t="shared" si="105"/>
        <v>0.60724136328827061</v>
      </c>
      <c r="G1681" s="13">
        <f t="shared" si="106"/>
        <v>3.2599314579082571E-2</v>
      </c>
      <c r="H1681" s="13">
        <f>HLOOKUP(E1681,ROCs!$B$1:$I$17,MATCH(VLOOKUP(C1681,HROC,2,0),ROCs!$A$2:$A$17,0)+1,0)</f>
        <v>2.5884593546846281E-2</v>
      </c>
      <c r="I1681" s="24">
        <v>205.310652</v>
      </c>
      <c r="J1681" s="24">
        <f>(VLOOKUP(B1681,Summary!$A$32:$C$37,3,0)*H1681*I1681/12+VLOOKUP(B1681,Summary!$A$32:$D$37,4,0)*I1681)*0.765</f>
        <v>69.019510445255435</v>
      </c>
      <c r="K1681" s="6">
        <f t="shared" si="107"/>
        <v>114.04119589785964</v>
      </c>
      <c r="L1681" s="27">
        <f>2.721*J1681*G1681+VLOOKUP(B1681,Summary!$A$32:$B$37,2,0)*I1681</f>
        <v>6.1222193427628078</v>
      </c>
    </row>
    <row r="1682" spans="1:12">
      <c r="A1682" s="5" t="s">
        <v>615</v>
      </c>
      <c r="B1682" s="5" t="s">
        <v>189</v>
      </c>
      <c r="C1682" s="11">
        <v>6430</v>
      </c>
      <c r="D1682" s="5" t="str">
        <f t="shared" si="104"/>
        <v>Wet Prairies</v>
      </c>
      <c r="E1682" s="11" t="s">
        <v>591</v>
      </c>
      <c r="F1682" s="12">
        <f t="shared" si="105"/>
        <v>0.60724136328827061</v>
      </c>
      <c r="G1682" s="13">
        <f t="shared" si="106"/>
        <v>3.2599314579082571E-2</v>
      </c>
      <c r="H1682" s="13">
        <f>HLOOKUP(E1682,ROCs!$B$1:$I$17,MATCH(VLOOKUP(C1682,HROC,2,0),ROCs!$A$2:$A$17,0)+1,0)</f>
        <v>2.5884593546846281E-2</v>
      </c>
      <c r="I1682" s="24">
        <v>46.721238</v>
      </c>
      <c r="J1682" s="24">
        <f>(VLOOKUP(B1682,Summary!$A$32:$C$37,3,0)*H1682*I1682/12+VLOOKUP(B1682,Summary!$A$32:$D$37,4,0)*I1682)*0.765</f>
        <v>15.706330590953776</v>
      </c>
      <c r="K1682" s="6">
        <f t="shared" si="107"/>
        <v>25.951628926435458</v>
      </c>
      <c r="L1682" s="27">
        <f>2.721*J1682*G1682+VLOOKUP(B1682,Summary!$A$32:$B$37,2,0)*I1682</f>
        <v>1.3931944797556082</v>
      </c>
    </row>
    <row r="1683" spans="1:12">
      <c r="A1683" s="5" t="s">
        <v>615</v>
      </c>
      <c r="B1683" s="5" t="s">
        <v>189</v>
      </c>
      <c r="C1683" s="11">
        <v>7430</v>
      </c>
      <c r="D1683" s="5" t="str">
        <f t="shared" si="104"/>
        <v>Spoil Areas</v>
      </c>
      <c r="E1683" s="11" t="s">
        <v>591</v>
      </c>
      <c r="F1683" s="12">
        <f t="shared" si="105"/>
        <v>0.70945030562392009</v>
      </c>
      <c r="G1683" s="13">
        <f t="shared" si="106"/>
        <v>9.7797943737247719E-2</v>
      </c>
      <c r="H1683" s="13">
        <f>HLOOKUP(E1683,ROCs!$B$1:$I$17,MATCH(VLOOKUP(C1683,HROC,2,0),ROCs!$A$2:$A$17,0)+1,0)</f>
        <v>0.26229721460804234</v>
      </c>
      <c r="I1683" s="24">
        <v>13.728999999999999</v>
      </c>
      <c r="J1683" s="24">
        <f>(VLOOKUP(B1683,Summary!$A$32:$C$37,3,0)*H1683*I1683/12+VLOOKUP(B1683,Summary!$A$32:$D$37,4,0)*I1683)*0.765</f>
        <v>14.81615049293015</v>
      </c>
      <c r="K1683" s="6">
        <f t="shared" si="107"/>
        <v>28.601308509927048</v>
      </c>
      <c r="L1683" s="27">
        <f>2.721*J1683*G1683+VLOOKUP(B1683,Summary!$A$32:$B$37,2,0)*I1683</f>
        <v>3.9426992113359942</v>
      </c>
    </row>
    <row r="1684" spans="1:12">
      <c r="A1684" s="5" t="s">
        <v>615</v>
      </c>
      <c r="B1684" s="5" t="s">
        <v>189</v>
      </c>
      <c r="C1684" s="11">
        <v>8100</v>
      </c>
      <c r="D1684" s="5" t="str">
        <f t="shared" si="104"/>
        <v>Transportation</v>
      </c>
      <c r="E1684" s="11" t="s">
        <v>591</v>
      </c>
      <c r="F1684" s="12">
        <f t="shared" si="105"/>
        <v>0.98601567900273634</v>
      </c>
      <c r="G1684" s="13">
        <f t="shared" si="106"/>
        <v>0.14343698414796333</v>
      </c>
      <c r="H1684" s="13">
        <f>HLOOKUP(E1684,ROCs!$B$1:$I$17,MATCH(VLOOKUP(C1684,HROC,2,0),ROCs!$A$2:$A$17,0)+1,0)</f>
        <v>0.44607782879065094</v>
      </c>
      <c r="I1684" s="24">
        <v>63.146250999999999</v>
      </c>
      <c r="J1684" s="24">
        <f>(VLOOKUP(B1684,Summary!$A$32:$C$37,3,0)*H1684*I1684/12+VLOOKUP(B1684,Summary!$A$32:$D$37,4,0)*I1684)*0.765</f>
        <v>104.61982002919306</v>
      </c>
      <c r="K1684" s="6">
        <f t="shared" si="107"/>
        <v>280.68960622526578</v>
      </c>
      <c r="L1684" s="27">
        <f>2.721*J1684*G1684+VLOOKUP(B1684,Summary!$A$32:$B$37,2,0)*I1684</f>
        <v>40.832282341952279</v>
      </c>
    </row>
    <row r="1685" spans="1:12">
      <c r="A1685" s="5" t="s">
        <v>615</v>
      </c>
      <c r="B1685" s="5" t="s">
        <v>189</v>
      </c>
      <c r="C1685" s="11">
        <v>8115</v>
      </c>
      <c r="D1685" s="5" t="e">
        <f t="shared" si="104"/>
        <v>#N/A</v>
      </c>
      <c r="E1685" s="11" t="s">
        <v>591</v>
      </c>
      <c r="F1685" s="12">
        <f t="shared" si="105"/>
        <v>0.96797880682585713</v>
      </c>
      <c r="G1685" s="13">
        <f t="shared" si="106"/>
        <v>0.12452938169209543</v>
      </c>
      <c r="H1685" s="13">
        <f>HLOOKUP(E1685,ROCs!$B$1:$I$17,MATCH(VLOOKUP(C1685,HROC,2,0),ROCs!$A$2:$A$17,0)+1,0)</f>
        <v>0.28818180815488864</v>
      </c>
      <c r="I1685" s="24">
        <v>19.193422000000002</v>
      </c>
      <c r="J1685" s="24">
        <f>(VLOOKUP(B1685,Summary!$A$32:$C$37,3,0)*H1685*I1685/12+VLOOKUP(B1685,Summary!$A$32:$D$37,4,0)*I1685)*0.765</f>
        <v>22.274704632900807</v>
      </c>
      <c r="K1685" s="6">
        <f t="shared" si="107"/>
        <v>58.668683717247063</v>
      </c>
      <c r="L1685" s="27">
        <f>2.721*J1685*G1685+VLOOKUP(B1685,Summary!$A$32:$B$37,2,0)*I1685</f>
        <v>7.547659986436309</v>
      </c>
    </row>
    <row r="1686" spans="1:12">
      <c r="A1686" s="5" t="s">
        <v>615</v>
      </c>
      <c r="B1686" s="5" t="s">
        <v>189</v>
      </c>
      <c r="C1686" s="11">
        <v>8310</v>
      </c>
      <c r="D1686" s="5" t="str">
        <f t="shared" si="104"/>
        <v>Electric Power Facilities</v>
      </c>
      <c r="E1686" s="11" t="s">
        <v>591</v>
      </c>
      <c r="F1686" s="12">
        <f t="shared" si="105"/>
        <v>0.72147488707517293</v>
      </c>
      <c r="G1686" s="13">
        <f t="shared" si="106"/>
        <v>0.16951643581122938</v>
      </c>
      <c r="H1686" s="13">
        <f>HLOOKUP(E1686,ROCs!$B$1:$I$17,MATCH(VLOOKUP(C1686,HROC,2,0),ROCs!$A$2:$A$17,0)+1,0)</f>
        <v>0.43140989244743805</v>
      </c>
      <c r="I1686" s="24">
        <v>91.929430999999994</v>
      </c>
      <c r="J1686" s="24">
        <f>(VLOOKUP(B1686,Summary!$A$32:$C$37,3,0)*H1686*I1686/12+VLOOKUP(B1686,Summary!$A$32:$D$37,4,0)*I1686)*0.765</f>
        <v>148.06948767593593</v>
      </c>
      <c r="K1686" s="6">
        <f t="shared" si="107"/>
        <v>290.68012238564717</v>
      </c>
      <c r="L1686" s="27">
        <f>2.721*J1686*G1686+VLOOKUP(B1686,Summary!$A$32:$B$37,2,0)*I1686</f>
        <v>68.297676316560029</v>
      </c>
    </row>
    <row r="1687" spans="1:12">
      <c r="A1687" s="5" t="s">
        <v>615</v>
      </c>
      <c r="B1687" s="5" t="s">
        <v>189</v>
      </c>
      <c r="C1687" s="11">
        <v>8320</v>
      </c>
      <c r="D1687" s="5" t="str">
        <f t="shared" si="104"/>
        <v>Electrical Power Transmission Lines</v>
      </c>
      <c r="E1687" s="11" t="s">
        <v>591</v>
      </c>
      <c r="F1687" s="12">
        <f t="shared" si="105"/>
        <v>0.70945030562392009</v>
      </c>
      <c r="G1687" s="13">
        <f t="shared" si="106"/>
        <v>0.1167055461931156</v>
      </c>
      <c r="H1687" s="13">
        <f>HLOOKUP(E1687,ROCs!$B$1:$I$17,MATCH(VLOOKUP(C1687,HROC,2,0),ROCs!$A$2:$A$17,0)+1,0)</f>
        <v>0.26229721460804234</v>
      </c>
      <c r="I1687" s="24">
        <v>3.0346950000000001</v>
      </c>
      <c r="J1687" s="24">
        <f>(VLOOKUP(B1687,Summary!$A$32:$C$37,3,0)*H1687*I1687/12+VLOOKUP(B1687,Summary!$A$32:$D$37,4,0)*I1687)*0.765</f>
        <v>3.2750016621853497</v>
      </c>
      <c r="K1687" s="6">
        <f t="shared" si="107"/>
        <v>6.3221099809551369</v>
      </c>
      <c r="L1687" s="27">
        <f>2.721*J1687*G1687+VLOOKUP(B1687,Summary!$A$32:$B$37,2,0)*I1687</f>
        <v>1.03999574398864</v>
      </c>
    </row>
    <row r="1688" spans="1:12">
      <c r="A1688" s="5" t="s">
        <v>615</v>
      </c>
      <c r="B1688" s="5" t="s">
        <v>189</v>
      </c>
      <c r="C1688" s="11">
        <v>8340</v>
      </c>
      <c r="D1688" s="5" t="str">
        <f t="shared" si="104"/>
        <v>Sewage Treatment</v>
      </c>
      <c r="E1688" s="11" t="s">
        <v>591</v>
      </c>
      <c r="F1688" s="12">
        <f t="shared" si="105"/>
        <v>0.72147488707517293</v>
      </c>
      <c r="G1688" s="13">
        <f t="shared" si="106"/>
        <v>0.16951643581122938</v>
      </c>
      <c r="H1688" s="13">
        <f>HLOOKUP(E1688,ROCs!$B$1:$I$17,MATCH(VLOOKUP(C1688,HROC,2,0),ROCs!$A$2:$A$17,0)+1,0)</f>
        <v>0.43140989244743805</v>
      </c>
      <c r="I1688" s="24">
        <v>18.329471999999999</v>
      </c>
      <c r="J1688" s="24">
        <f>(VLOOKUP(B1688,Summary!$A$32:$C$37,3,0)*H1688*I1688/12+VLOOKUP(B1688,Summary!$A$32:$D$37,4,0)*I1688)*0.765</f>
        <v>29.523031948391072</v>
      </c>
      <c r="K1688" s="6">
        <f t="shared" si="107"/>
        <v>57.957643229884589</v>
      </c>
      <c r="L1688" s="27">
        <f>2.721*J1688*G1688+VLOOKUP(B1688,Summary!$A$32:$B$37,2,0)*I1688</f>
        <v>13.617623127782116</v>
      </c>
    </row>
    <row r="1689" spans="1:12">
      <c r="A1689" s="5" t="s">
        <v>615</v>
      </c>
      <c r="B1689" s="5" t="s">
        <v>189</v>
      </c>
      <c r="C1689" s="11">
        <v>8350</v>
      </c>
      <c r="D1689" s="5" t="str">
        <f t="shared" si="104"/>
        <v>Solid Waste Disposal</v>
      </c>
      <c r="E1689" s="11" t="s">
        <v>591</v>
      </c>
      <c r="F1689" s="12">
        <f t="shared" si="105"/>
        <v>1.4429497741503459</v>
      </c>
      <c r="G1689" s="13">
        <f t="shared" si="106"/>
        <v>0.22493527059566973</v>
      </c>
      <c r="H1689" s="13">
        <f>HLOOKUP(E1689,ROCs!$B$1:$I$17,MATCH(VLOOKUP(C1689,HROC,2,0),ROCs!$A$2:$A$17,0)+1,0)</f>
        <v>0.43140989244743805</v>
      </c>
      <c r="I1689" s="24">
        <v>4.9418170000000003</v>
      </c>
      <c r="J1689" s="24">
        <f>(VLOOKUP(B1689,Summary!$A$32:$C$37,3,0)*H1689*I1689/12+VLOOKUP(B1689,Summary!$A$32:$D$37,4,0)*I1689)*0.765</f>
        <v>7.9597176162031351</v>
      </c>
      <c r="K1689" s="6">
        <f t="shared" si="107"/>
        <v>31.251971316290895</v>
      </c>
      <c r="L1689" s="27">
        <f>2.721*J1689*G1689+VLOOKUP(B1689,Summary!$A$32:$B$37,2,0)*I1689</f>
        <v>4.8717361827907641</v>
      </c>
    </row>
    <row r="1690" spans="1:12">
      <c r="A1690" s="5" t="s">
        <v>615</v>
      </c>
      <c r="B1690" s="5" t="s">
        <v>189</v>
      </c>
      <c r="C1690" s="11">
        <v>8360</v>
      </c>
      <c r="D1690" s="5" t="e">
        <f t="shared" si="104"/>
        <v>#N/A</v>
      </c>
      <c r="E1690" s="11" t="s">
        <v>591</v>
      </c>
      <c r="F1690" s="12">
        <f t="shared" si="105"/>
        <v>1.4429497741503459</v>
      </c>
      <c r="G1690" s="13">
        <f t="shared" si="106"/>
        <v>0.22493527059566973</v>
      </c>
      <c r="H1690" s="13">
        <f>HLOOKUP(E1690,ROCs!$B$1:$I$17,MATCH(VLOOKUP(C1690,HROC,2,0),ROCs!$A$2:$A$17,0)+1,0)</f>
        <v>0.43140989244743805</v>
      </c>
      <c r="I1690" s="24">
        <v>6.5370569999999999</v>
      </c>
      <c r="J1690" s="24">
        <f>(VLOOKUP(B1690,Summary!$A$32:$C$37,3,0)*H1690*I1690/12+VLOOKUP(B1690,Summary!$A$32:$D$37,4,0)*I1690)*0.765</f>
        <v>10.529149048016958</v>
      </c>
      <c r="K1690" s="6">
        <f t="shared" si="107"/>
        <v>41.340243448302239</v>
      </c>
      <c r="L1690" s="27">
        <f>2.721*J1690*G1690+VLOOKUP(B1690,Summary!$A$32:$B$37,2,0)*I1690</f>
        <v>6.4443537904915633</v>
      </c>
    </row>
    <row r="1691" spans="1:12">
      <c r="A1691" s="5" t="s">
        <v>615</v>
      </c>
      <c r="B1691" s="5" t="s">
        <v>189</v>
      </c>
      <c r="C1691" s="11">
        <v>1850</v>
      </c>
      <c r="D1691" s="5" t="str">
        <f t="shared" si="104"/>
        <v>Parks and Zoos</v>
      </c>
      <c r="E1691" s="11" t="s">
        <v>592</v>
      </c>
      <c r="F1691" s="12">
        <f t="shared" si="105"/>
        <v>0.96797880682585713</v>
      </c>
      <c r="G1691" s="13">
        <f t="shared" si="106"/>
        <v>0.12452938169209543</v>
      </c>
      <c r="H1691" s="13">
        <f>HLOOKUP(E1691,ROCs!$B$1:$I$17,MATCH(VLOOKUP(C1691,HROC,2,0),ROCs!$A$2:$A$17,0)+1,0)</f>
        <v>0.34081381503347608</v>
      </c>
      <c r="I1691" s="24">
        <v>9.6821000000000004E-2</v>
      </c>
      <c r="J1691" s="24">
        <f>(VLOOKUP(B1691,Summary!$A$32:$C$37,3,0)*H1691*I1691/12+VLOOKUP(B1691,Summary!$A$32:$D$37,4,0)*I1691)*0.765</f>
        <v>0.12838022033449525</v>
      </c>
      <c r="K1691" s="6">
        <f t="shared" si="107"/>
        <v>0.33813685373093644</v>
      </c>
      <c r="L1691" s="27">
        <f>2.721*J1691*G1691+VLOOKUP(B1691,Summary!$A$32:$B$37,2,0)*I1691</f>
        <v>4.3500924839978854E-2</v>
      </c>
    </row>
    <row r="1692" spans="1:12">
      <c r="A1692" s="5" t="s">
        <v>615</v>
      </c>
      <c r="B1692" s="5" t="s">
        <v>189</v>
      </c>
      <c r="C1692" s="11">
        <v>2110</v>
      </c>
      <c r="D1692" s="5" t="str">
        <f t="shared" si="104"/>
        <v>Improved Pastures</v>
      </c>
      <c r="E1692" s="11" t="s">
        <v>592</v>
      </c>
      <c r="F1692" s="12">
        <f t="shared" si="105"/>
        <v>2.0141173930848577</v>
      </c>
      <c r="G1692" s="13">
        <f t="shared" si="106"/>
        <v>0.28687396829592665</v>
      </c>
      <c r="H1692" s="13">
        <f>HLOOKUP(E1692,ROCs!$B$1:$I$17,MATCH(VLOOKUP(C1692,HROC,2,0),ROCs!$A$2:$A$17,0)+1,0)</f>
        <v>0.31492922148662977</v>
      </c>
      <c r="I1692" s="24">
        <v>9.4798069999999992</v>
      </c>
      <c r="J1692" s="24">
        <f>(VLOOKUP(B1692,Summary!$A$32:$C$37,3,0)*H1692*I1692/12+VLOOKUP(B1692,Summary!$A$32:$D$37,4,0)*I1692)*0.765</f>
        <v>11.798589105535035</v>
      </c>
      <c r="K1692" s="6">
        <f t="shared" si="107"/>
        <v>64.661146148720718</v>
      </c>
      <c r="L1692" s="27">
        <f>2.721*J1692*G1692+VLOOKUP(B1692,Summary!$A$32:$B$37,2,0)*I1692</f>
        <v>9.2097906775113501</v>
      </c>
    </row>
    <row r="1693" spans="1:12">
      <c r="A1693" s="5" t="s">
        <v>615</v>
      </c>
      <c r="B1693" s="5" t="s">
        <v>189</v>
      </c>
      <c r="C1693" s="11">
        <v>2130</v>
      </c>
      <c r="D1693" s="5" t="str">
        <f t="shared" si="104"/>
        <v>Woodland Pastures</v>
      </c>
      <c r="E1693" s="11" t="s">
        <v>592</v>
      </c>
      <c r="F1693" s="12">
        <f t="shared" si="105"/>
        <v>1.022089423356495</v>
      </c>
      <c r="G1693" s="13">
        <f t="shared" si="106"/>
        <v>0.19559588747449544</v>
      </c>
      <c r="H1693" s="13">
        <f>HLOOKUP(E1693,ROCs!$B$1:$I$17,MATCH(VLOOKUP(C1693,HROC,2,0),ROCs!$A$2:$A$17,0)+1,0)</f>
        <v>0.26229721460804234</v>
      </c>
      <c r="I1693" s="24">
        <v>18.998453000000001</v>
      </c>
      <c r="J1693" s="24">
        <f>(VLOOKUP(B1693,Summary!$A$32:$C$37,3,0)*H1693*I1693/12+VLOOKUP(B1693,Summary!$A$32:$D$37,4,0)*I1693)*0.765</f>
        <v>20.502872662310459</v>
      </c>
      <c r="K1693" s="6">
        <f t="shared" si="107"/>
        <v>57.020648255973889</v>
      </c>
      <c r="L1693" s="27">
        <f>2.721*J1693*G1693+VLOOKUP(B1693,Summary!$A$32:$B$37,2,0)*I1693</f>
        <v>10.911965279292584</v>
      </c>
    </row>
    <row r="1694" spans="1:12">
      <c r="A1694" s="5" t="s">
        <v>615</v>
      </c>
      <c r="B1694" s="5" t="s">
        <v>189</v>
      </c>
      <c r="C1694" s="11">
        <v>2210</v>
      </c>
      <c r="D1694" s="5" t="str">
        <f t="shared" si="104"/>
        <v>Citrus Groves</v>
      </c>
      <c r="E1694" s="11" t="s">
        <v>592</v>
      </c>
      <c r="F1694" s="12">
        <f t="shared" si="105"/>
        <v>1.3467531225403229</v>
      </c>
      <c r="G1694" s="13">
        <f t="shared" si="106"/>
        <v>0.27383424246429361</v>
      </c>
      <c r="H1694" s="13">
        <f>HLOOKUP(E1694,ROCs!$B$1:$I$17,MATCH(VLOOKUP(C1694,HROC,2,0),ROCs!$A$2:$A$17,0)+1,0)</f>
        <v>0.31492922148662977</v>
      </c>
      <c r="I1694" s="24">
        <v>102.89713999999999</v>
      </c>
      <c r="J1694" s="24">
        <f>(VLOOKUP(B1694,Summary!$A$32:$C$37,3,0)*H1694*I1694/12+VLOOKUP(B1694,Summary!$A$32:$D$37,4,0)*I1694)*0.765</f>
        <v>128.06601178639116</v>
      </c>
      <c r="K1694" s="6">
        <f t="shared" si="107"/>
        <v>469.29985274099863</v>
      </c>
      <c r="L1694" s="27">
        <f>2.721*J1694*G1694+VLOOKUP(B1694,Summary!$A$32:$B$37,2,0)*I1694</f>
        <v>95.422366217746188</v>
      </c>
    </row>
    <row r="1695" spans="1:12">
      <c r="A1695" s="5" t="s">
        <v>615</v>
      </c>
      <c r="B1695" s="5" t="s">
        <v>189</v>
      </c>
      <c r="C1695" s="11">
        <v>3200</v>
      </c>
      <c r="D1695" s="5" t="str">
        <f t="shared" si="104"/>
        <v>Shrub and Brushland</v>
      </c>
      <c r="E1695" s="11" t="s">
        <v>592</v>
      </c>
      <c r="F1695" s="12">
        <f t="shared" si="105"/>
        <v>0.69141343344704065</v>
      </c>
      <c r="G1695" s="13">
        <f t="shared" si="106"/>
        <v>3.5859246036990831E-2</v>
      </c>
      <c r="H1695" s="13">
        <f>HLOOKUP(E1695,ROCs!$B$1:$I$17,MATCH(VLOOKUP(C1695,HROC,2,0),ROCs!$A$2:$A$17,0)+1,0)</f>
        <v>0.26229721460804234</v>
      </c>
      <c r="I1695" s="24">
        <v>3.3289309999999999</v>
      </c>
      <c r="J1695" s="24">
        <f>(VLOOKUP(B1695,Summary!$A$32:$C$37,3,0)*H1695*I1695/12+VLOOKUP(B1695,Summary!$A$32:$D$37,4,0)*I1695)*0.765</f>
        <v>3.5925371605055325</v>
      </c>
      <c r="K1695" s="6">
        <f t="shared" si="107"/>
        <v>6.758769320425829</v>
      </c>
      <c r="L1695" s="27">
        <f>2.721*J1695*G1695+VLOOKUP(B1695,Summary!$A$32:$B$37,2,0)*I1695</f>
        <v>0.35053465877876844</v>
      </c>
    </row>
    <row r="1696" spans="1:12">
      <c r="A1696" s="5" t="s">
        <v>615</v>
      </c>
      <c r="B1696" s="5" t="s">
        <v>189</v>
      </c>
      <c r="C1696" s="11">
        <v>4110</v>
      </c>
      <c r="D1696" s="5" t="str">
        <f t="shared" si="104"/>
        <v>Pine Flatwoods</v>
      </c>
      <c r="E1696" s="11" t="s">
        <v>592</v>
      </c>
      <c r="F1696" s="12">
        <f t="shared" si="105"/>
        <v>0.69141343344704065</v>
      </c>
      <c r="G1696" s="13">
        <f t="shared" si="106"/>
        <v>3.5859246036990831E-2</v>
      </c>
      <c r="H1696" s="13">
        <f>HLOOKUP(E1696,ROCs!$B$1:$I$17,MATCH(VLOOKUP(C1696,HROC,2,0),ROCs!$A$2:$A$17,0)+1,0)</f>
        <v>0.26229721460804234</v>
      </c>
      <c r="I1696" s="24">
        <v>0.26999400000000001</v>
      </c>
      <c r="J1696" s="24">
        <f>(VLOOKUP(B1696,Summary!$A$32:$C$37,3,0)*H1696*I1696/12+VLOOKUP(B1696,Summary!$A$32:$D$37,4,0)*I1696)*0.765</f>
        <v>0.29137386089213951</v>
      </c>
      <c r="K1696" s="6">
        <f t="shared" si="107"/>
        <v>0.54817212008871663</v>
      </c>
      <c r="L1696" s="27">
        <f>2.721*J1696*G1696+VLOOKUP(B1696,Summary!$A$32:$B$37,2,0)*I1696</f>
        <v>2.8430224195789829E-2</v>
      </c>
    </row>
    <row r="1697" spans="1:12">
      <c r="A1697" s="5" t="s">
        <v>615</v>
      </c>
      <c r="B1697" s="5" t="s">
        <v>189</v>
      </c>
      <c r="C1697" s="11">
        <v>4200</v>
      </c>
      <c r="D1697" s="5" t="str">
        <f t="shared" si="104"/>
        <v>Upland Hardwood Forests</v>
      </c>
      <c r="E1697" s="11" t="s">
        <v>592</v>
      </c>
      <c r="F1697" s="12">
        <f t="shared" si="105"/>
        <v>0.69141343344704065</v>
      </c>
      <c r="G1697" s="13">
        <f t="shared" si="106"/>
        <v>3.5859246036990831E-2</v>
      </c>
      <c r="H1697" s="13">
        <f>HLOOKUP(E1697,ROCs!$B$1:$I$17,MATCH(VLOOKUP(C1697,HROC,2,0),ROCs!$A$2:$A$17,0)+1,0)</f>
        <v>0.26229721460804234</v>
      </c>
      <c r="I1697" s="24">
        <v>62.950043000000001</v>
      </c>
      <c r="J1697" s="24">
        <f>(VLOOKUP(B1697,Summary!$A$32:$C$37,3,0)*H1697*I1697/12+VLOOKUP(B1697,Summary!$A$32:$D$37,4,0)*I1697)*0.765</f>
        <v>67.934832152700423</v>
      </c>
      <c r="K1697" s="6">
        <f t="shared" si="107"/>
        <v>127.80824214977322</v>
      </c>
      <c r="L1697" s="27">
        <f>2.721*J1697*G1697+VLOOKUP(B1697,Summary!$A$32:$B$37,2,0)*I1697</f>
        <v>6.6286059528160246</v>
      </c>
    </row>
    <row r="1698" spans="1:12">
      <c r="A1698" s="5" t="s">
        <v>615</v>
      </c>
      <c r="B1698" s="5" t="s">
        <v>189</v>
      </c>
      <c r="C1698" s="11">
        <v>4340</v>
      </c>
      <c r="D1698" s="5" t="str">
        <f t="shared" si="104"/>
        <v>Hardwood - Coniferous Mixed</v>
      </c>
      <c r="E1698" s="11" t="s">
        <v>592</v>
      </c>
      <c r="F1698" s="12">
        <f t="shared" si="105"/>
        <v>0.69141343344704065</v>
      </c>
      <c r="G1698" s="13">
        <f t="shared" si="106"/>
        <v>3.5859246036990831E-2</v>
      </c>
      <c r="H1698" s="13">
        <f>HLOOKUP(E1698,ROCs!$B$1:$I$17,MATCH(VLOOKUP(C1698,HROC,2,0),ROCs!$A$2:$A$17,0)+1,0)</f>
        <v>0.26229721460804234</v>
      </c>
      <c r="I1698" s="24">
        <v>2.4218980000000001</v>
      </c>
      <c r="J1698" s="24">
        <f>(VLOOKUP(B1698,Summary!$A$32:$C$37,3,0)*H1698*I1698/12+VLOOKUP(B1698,Summary!$A$32:$D$37,4,0)*I1698)*0.765</f>
        <v>2.6136794556432768</v>
      </c>
      <c r="K1698" s="6">
        <f t="shared" si="107"/>
        <v>4.9172091279755197</v>
      </c>
      <c r="L1698" s="27">
        <f>2.721*J1698*G1698+VLOOKUP(B1698,Summary!$A$32:$B$37,2,0)*I1698</f>
        <v>0.25502456765459597</v>
      </c>
    </row>
    <row r="1699" spans="1:12">
      <c r="A1699" s="5" t="s">
        <v>615</v>
      </c>
      <c r="B1699" s="5" t="s">
        <v>189</v>
      </c>
      <c r="C1699" s="11">
        <v>5120</v>
      </c>
      <c r="D1699" s="5" t="e">
        <f t="shared" si="104"/>
        <v>#N/A</v>
      </c>
      <c r="E1699" s="11" t="s">
        <v>592</v>
      </c>
      <c r="F1699" s="12">
        <f t="shared" si="105"/>
        <v>0.50503242095262102</v>
      </c>
      <c r="G1699" s="13">
        <f t="shared" si="106"/>
        <v>6.8458560616073402E-2</v>
      </c>
      <c r="H1699" s="13">
        <f>HLOOKUP(E1699,ROCs!$B$1:$I$17,MATCH(VLOOKUP(C1699,HROC,2,0),ROCs!$A$2:$A$17,0)+1,0)</f>
        <v>5.2632006878587441E-2</v>
      </c>
      <c r="I1699" s="24">
        <v>1.6494000000000002E-2</v>
      </c>
      <c r="J1699" s="24">
        <f>(VLOOKUP(B1699,Summary!$A$32:$C$37,3,0)*H1699*I1699/12+VLOOKUP(B1699,Summary!$A$32:$D$37,4,0)*I1699)*0.765</f>
        <v>6.9313542744495645E-3</v>
      </c>
      <c r="K1699" s="6">
        <f t="shared" si="107"/>
        <v>9.5250200314288321E-3</v>
      </c>
      <c r="L1699" s="27">
        <f>2.721*J1699*G1699+VLOOKUP(B1699,Summary!$A$32:$B$37,2,0)*I1699</f>
        <v>1.291143170493716E-3</v>
      </c>
    </row>
    <row r="1700" spans="1:12">
      <c r="A1700" s="5" t="s">
        <v>615</v>
      </c>
      <c r="B1700" s="5" t="s">
        <v>189</v>
      </c>
      <c r="C1700" s="11">
        <v>5300</v>
      </c>
      <c r="D1700" s="5" t="str">
        <f t="shared" si="104"/>
        <v>Reservoirs</v>
      </c>
      <c r="E1700" s="11" t="s">
        <v>592</v>
      </c>
      <c r="F1700" s="12">
        <f t="shared" si="105"/>
        <v>0.50503242095262102</v>
      </c>
      <c r="G1700" s="13">
        <f t="shared" si="106"/>
        <v>6.8458560616073402E-2</v>
      </c>
      <c r="H1700" s="13">
        <f>HLOOKUP(E1700,ROCs!$B$1:$I$17,MATCH(VLOOKUP(C1700,HROC,2,0),ROCs!$A$2:$A$17,0)+1,0)</f>
        <v>5.2632006878587441E-2</v>
      </c>
      <c r="I1700" s="24">
        <v>1.436E-3</v>
      </c>
      <c r="J1700" s="24">
        <f>(VLOOKUP(B1700,Summary!$A$32:$C$37,3,0)*H1700*I1700/12+VLOOKUP(B1700,Summary!$A$32:$D$37,4,0)*I1700)*0.765</f>
        <v>6.0345730193461702E-4</v>
      </c>
      <c r="K1700" s="6">
        <f t="shared" si="107"/>
        <v>8.2926693131634538E-4</v>
      </c>
      <c r="L1700" s="27">
        <f>2.721*J1700*G1700+VLOOKUP(B1700,Summary!$A$32:$B$37,2,0)*I1700</f>
        <v>1.1240945754995609E-4</v>
      </c>
    </row>
    <row r="1701" spans="1:12">
      <c r="A1701" s="5" t="s">
        <v>615</v>
      </c>
      <c r="B1701" s="5" t="s">
        <v>189</v>
      </c>
      <c r="C1701" s="11">
        <v>6170</v>
      </c>
      <c r="D1701" s="5" t="str">
        <f t="shared" si="104"/>
        <v>Mixed Wetland Hardwoods</v>
      </c>
      <c r="E1701" s="11" t="s">
        <v>592</v>
      </c>
      <c r="F1701" s="12">
        <f t="shared" si="105"/>
        <v>0.60724136328827061</v>
      </c>
      <c r="G1701" s="13">
        <f t="shared" si="106"/>
        <v>3.2599314579082571E-2</v>
      </c>
      <c r="H1701" s="13">
        <f>HLOOKUP(E1701,ROCs!$B$1:$I$17,MATCH(VLOOKUP(C1701,HROC,2,0),ROCs!$A$2:$A$17,0)+1,0)</f>
        <v>2.5884593546846281E-2</v>
      </c>
      <c r="I1701" s="24">
        <v>0.23325599999999999</v>
      </c>
      <c r="J1701" s="24">
        <f>(VLOOKUP(B1701,Summary!$A$32:$C$37,3,0)*H1701*I1701/12+VLOOKUP(B1701,Summary!$A$32:$D$37,4,0)*I1701)*0.765</f>
        <v>7.8413929192619303E-2</v>
      </c>
      <c r="K1701" s="6">
        <f t="shared" si="107"/>
        <v>0.12956362921857142</v>
      </c>
      <c r="L1701" s="27">
        <f>2.721*J1701*G1701+VLOOKUP(B1701,Summary!$A$32:$B$37,2,0)*I1701</f>
        <v>6.9555299791044523E-3</v>
      </c>
    </row>
    <row r="1702" spans="1:12">
      <c r="A1702" s="5" t="s">
        <v>615</v>
      </c>
      <c r="B1702" s="5" t="s">
        <v>189</v>
      </c>
      <c r="C1702" s="11">
        <v>6172</v>
      </c>
      <c r="D1702" s="5" t="str">
        <f t="shared" si="104"/>
        <v>Mixed Shrubs</v>
      </c>
      <c r="E1702" s="11" t="s">
        <v>592</v>
      </c>
      <c r="F1702" s="12">
        <f t="shared" si="105"/>
        <v>0.60724136328827061</v>
      </c>
      <c r="G1702" s="13">
        <f t="shared" si="106"/>
        <v>3.2599314579082571E-2</v>
      </c>
      <c r="H1702" s="13">
        <f>HLOOKUP(E1702,ROCs!$B$1:$I$17,MATCH(VLOOKUP(C1702,HROC,2,0),ROCs!$A$2:$A$17,0)+1,0)</f>
        <v>2.5884593546846281E-2</v>
      </c>
      <c r="I1702" s="24">
        <v>1.6368640000000001</v>
      </c>
      <c r="J1702" s="24">
        <f>(VLOOKUP(B1702,Summary!$A$32:$C$37,3,0)*H1702*I1702/12+VLOOKUP(B1702,Summary!$A$32:$D$37,4,0)*I1702)*0.765</f>
        <v>0.55026639312149572</v>
      </c>
      <c r="K1702" s="6">
        <f t="shared" si="107"/>
        <v>0.90920722458255177</v>
      </c>
      <c r="L1702" s="27">
        <f>2.721*J1702*G1702+VLOOKUP(B1702,Summary!$A$32:$B$37,2,0)*I1702</f>
        <v>4.8810134031779806E-2</v>
      </c>
    </row>
    <row r="1703" spans="1:12">
      <c r="A1703" s="5" t="s">
        <v>615</v>
      </c>
      <c r="B1703" s="5" t="s">
        <v>189</v>
      </c>
      <c r="C1703" s="11">
        <v>6210</v>
      </c>
      <c r="D1703" s="5" t="str">
        <f t="shared" si="104"/>
        <v>Cypress</v>
      </c>
      <c r="E1703" s="11" t="s">
        <v>592</v>
      </c>
      <c r="F1703" s="12">
        <f t="shared" si="105"/>
        <v>0.60724136328827061</v>
      </c>
      <c r="G1703" s="13">
        <f t="shared" si="106"/>
        <v>3.2599314579082571E-2</v>
      </c>
      <c r="H1703" s="13">
        <f>HLOOKUP(E1703,ROCs!$B$1:$I$17,MATCH(VLOOKUP(C1703,HROC,2,0),ROCs!$A$2:$A$17,0)+1,0)</f>
        <v>2.5884593546846281E-2</v>
      </c>
      <c r="I1703" s="24">
        <v>1.4545999999999999</v>
      </c>
      <c r="J1703" s="24">
        <f>(VLOOKUP(B1703,Summary!$A$32:$C$37,3,0)*H1703*I1703/12+VLOOKUP(B1703,Summary!$A$32:$D$37,4,0)*I1703)*0.765</f>
        <v>0.48899450133580286</v>
      </c>
      <c r="K1703" s="6">
        <f t="shared" si="107"/>
        <v>0.80796744804564069</v>
      </c>
      <c r="L1703" s="27">
        <f>2.721*J1703*G1703+VLOOKUP(B1703,Summary!$A$32:$B$37,2,0)*I1703</f>
        <v>4.3375149653622352E-2</v>
      </c>
    </row>
    <row r="1704" spans="1:12">
      <c r="A1704" s="5" t="s">
        <v>615</v>
      </c>
      <c r="B1704" s="5" t="s">
        <v>189</v>
      </c>
      <c r="C1704" s="11">
        <v>6410</v>
      </c>
      <c r="D1704" s="5" t="str">
        <f t="shared" si="104"/>
        <v>Freshwater Marshes</v>
      </c>
      <c r="E1704" s="11" t="s">
        <v>592</v>
      </c>
      <c r="F1704" s="12">
        <f t="shared" si="105"/>
        <v>0.60724136328827061</v>
      </c>
      <c r="G1704" s="13">
        <f t="shared" si="106"/>
        <v>3.2599314579082571E-2</v>
      </c>
      <c r="H1704" s="13">
        <f>HLOOKUP(E1704,ROCs!$B$1:$I$17,MATCH(VLOOKUP(C1704,HROC,2,0),ROCs!$A$2:$A$17,0)+1,0)</f>
        <v>2.5884593546846281E-2</v>
      </c>
      <c r="I1704" s="24">
        <v>3.8240999999999997E-2</v>
      </c>
      <c r="J1704" s="24">
        <f>(VLOOKUP(B1704,Summary!$A$32:$C$37,3,0)*H1704*I1704/12+VLOOKUP(B1704,Summary!$A$32:$D$37,4,0)*I1704)*0.765</f>
        <v>1.2855519541855107E-2</v>
      </c>
      <c r="K1704" s="6">
        <f t="shared" si="107"/>
        <v>2.1241223140872643E-2</v>
      </c>
      <c r="L1704" s="27">
        <f>2.721*J1704*G1704+VLOOKUP(B1704,Summary!$A$32:$B$37,2,0)*I1704</f>
        <v>1.1403197428187628E-3</v>
      </c>
    </row>
    <row r="1705" spans="1:12">
      <c r="A1705" s="5" t="s">
        <v>615</v>
      </c>
      <c r="B1705" s="5" t="s">
        <v>189</v>
      </c>
      <c r="C1705" s="11">
        <v>6430</v>
      </c>
      <c r="D1705" s="5" t="str">
        <f t="shared" si="104"/>
        <v>Wet Prairies</v>
      </c>
      <c r="E1705" s="11" t="s">
        <v>592</v>
      </c>
      <c r="F1705" s="12">
        <f t="shared" si="105"/>
        <v>0.60724136328827061</v>
      </c>
      <c r="G1705" s="13">
        <f t="shared" si="106"/>
        <v>3.2599314579082571E-2</v>
      </c>
      <c r="H1705" s="13">
        <f>HLOOKUP(E1705,ROCs!$B$1:$I$17,MATCH(VLOOKUP(C1705,HROC,2,0),ROCs!$A$2:$A$17,0)+1,0)</f>
        <v>2.5884593546846281E-2</v>
      </c>
      <c r="I1705" s="24">
        <v>2.4160000000000001E-2</v>
      </c>
      <c r="J1705" s="24">
        <f>(VLOOKUP(B1705,Summary!$A$32:$C$37,3,0)*H1705*I1705/12+VLOOKUP(B1705,Summary!$A$32:$D$37,4,0)*I1705)*0.765</f>
        <v>8.12189409615908E-3</v>
      </c>
      <c r="K1705" s="6">
        <f t="shared" si="107"/>
        <v>1.3419836068185536E-2</v>
      </c>
      <c r="L1705" s="27">
        <f>2.721*J1705*G1705+VLOOKUP(B1705,Summary!$A$32:$B$37,2,0)*I1705</f>
        <v>7.2043421946343738E-4</v>
      </c>
    </row>
    <row r="1706" spans="1:12">
      <c r="A1706" s="5" t="s">
        <v>615</v>
      </c>
      <c r="B1706" s="5" t="s">
        <v>189</v>
      </c>
      <c r="C1706" s="11">
        <v>8115</v>
      </c>
      <c r="D1706" s="5" t="e">
        <f t="shared" si="104"/>
        <v>#N/A</v>
      </c>
      <c r="E1706" s="11" t="s">
        <v>592</v>
      </c>
      <c r="F1706" s="12">
        <f t="shared" si="105"/>
        <v>0.96797880682585713</v>
      </c>
      <c r="G1706" s="13">
        <f t="shared" si="106"/>
        <v>0.12452938169209543</v>
      </c>
      <c r="H1706" s="13">
        <f>HLOOKUP(E1706,ROCs!$B$1:$I$17,MATCH(VLOOKUP(C1706,HROC,2,0),ROCs!$A$2:$A$17,0)+1,0)</f>
        <v>0.28818180815488864</v>
      </c>
      <c r="I1706" s="24">
        <v>7.3758000000000004E-2</v>
      </c>
      <c r="J1706" s="24">
        <f>(VLOOKUP(B1706,Summary!$A$32:$C$37,3,0)*H1706*I1706/12+VLOOKUP(B1706,Summary!$A$32:$D$37,4,0)*I1706)*0.765</f>
        <v>8.5598996589221973E-2</v>
      </c>
      <c r="K1706" s="6">
        <f t="shared" si="107"/>
        <v>0.22545665768286183</v>
      </c>
      <c r="L1706" s="27">
        <f>2.721*J1706*G1706+VLOOKUP(B1706,Summary!$A$32:$B$37,2,0)*I1706</f>
        <v>2.9004744713036028E-2</v>
      </c>
    </row>
    <row r="1707" spans="1:12">
      <c r="A1707" s="5" t="s">
        <v>615</v>
      </c>
      <c r="B1707" s="5" t="s">
        <v>189</v>
      </c>
      <c r="C1707" s="11">
        <v>1110</v>
      </c>
      <c r="D1707" s="5" t="str">
        <f t="shared" si="104"/>
        <v>Fixed Single Family Units</v>
      </c>
      <c r="E1707" s="11" t="s">
        <v>593</v>
      </c>
      <c r="F1707" s="12">
        <f t="shared" si="105"/>
        <v>0.96797880682585713</v>
      </c>
      <c r="G1707" s="13">
        <f t="shared" si="106"/>
        <v>0.12452938169209543</v>
      </c>
      <c r="H1707" s="13">
        <f>HLOOKUP(E1707,ROCs!$B$1:$I$17,MATCH(VLOOKUP(C1707,HROC,2,0),ROCs!$A$2:$A$17,0)+1,0)</f>
        <v>0.28818180815488864</v>
      </c>
      <c r="I1707" s="24">
        <v>9.570335</v>
      </c>
      <c r="J1707" s="24">
        <f>(VLOOKUP(B1707,Summary!$A$32:$C$37,3,0)*H1707*I1707/12+VLOOKUP(B1707,Summary!$A$32:$D$37,4,0)*I1707)*0.765</f>
        <v>11.106741953723144</v>
      </c>
      <c r="K1707" s="6">
        <f t="shared" si="107"/>
        <v>29.25371813234241</v>
      </c>
      <c r="L1707" s="27">
        <f>2.721*J1707*G1707+VLOOKUP(B1707,Summary!$A$32:$B$37,2,0)*I1707</f>
        <v>3.7634578417694846</v>
      </c>
    </row>
    <row r="1708" spans="1:12">
      <c r="A1708" s="5" t="s">
        <v>615</v>
      </c>
      <c r="B1708" s="5" t="s">
        <v>189</v>
      </c>
      <c r="C1708" s="11">
        <v>1400</v>
      </c>
      <c r="D1708" s="5" t="str">
        <f t="shared" si="104"/>
        <v>Commercial and Services</v>
      </c>
      <c r="E1708" s="11" t="s">
        <v>593</v>
      </c>
      <c r="F1708" s="12">
        <f t="shared" si="105"/>
        <v>0.70945030562392009</v>
      </c>
      <c r="G1708" s="13">
        <f t="shared" si="106"/>
        <v>0.1167055461931156</v>
      </c>
      <c r="H1708" s="13">
        <f>HLOOKUP(E1708,ROCs!$B$1:$I$17,MATCH(VLOOKUP(C1708,HROC,2,0),ROCs!$A$2:$A$17,0)+1,0)</f>
        <v>0.43140989244743805</v>
      </c>
      <c r="I1708" s="24">
        <v>4.2813660000000002</v>
      </c>
      <c r="J1708" s="24">
        <f>(VLOOKUP(B1708,Summary!$A$32:$C$37,3,0)*H1708*I1708/12+VLOOKUP(B1708,Summary!$A$32:$D$37,4,0)*I1708)*0.765</f>
        <v>6.8959381481777164</v>
      </c>
      <c r="K1708" s="6">
        <f t="shared" si="107"/>
        <v>13.312017486291046</v>
      </c>
      <c r="L1708" s="27">
        <f>2.721*J1708*G1708+VLOOKUP(B1708,Summary!$A$32:$B$37,2,0)*I1708</f>
        <v>2.1898450946519983</v>
      </c>
    </row>
    <row r="1709" spans="1:12">
      <c r="A1709" s="5" t="s">
        <v>615</v>
      </c>
      <c r="B1709" s="5" t="s">
        <v>189</v>
      </c>
      <c r="C1709" s="11">
        <v>1840</v>
      </c>
      <c r="D1709" s="5" t="str">
        <f t="shared" si="104"/>
        <v>Marinas and Fish Camps</v>
      </c>
      <c r="E1709" s="11" t="s">
        <v>593</v>
      </c>
      <c r="F1709" s="12">
        <f t="shared" si="105"/>
        <v>0.70945030562392009</v>
      </c>
      <c r="G1709" s="13">
        <f t="shared" si="106"/>
        <v>0.1167055461931156</v>
      </c>
      <c r="H1709" s="13">
        <f>HLOOKUP(E1709,ROCs!$B$1:$I$17,MATCH(VLOOKUP(C1709,HROC,2,0),ROCs!$A$2:$A$17,0)+1,0)</f>
        <v>0.28818180815488864</v>
      </c>
      <c r="I1709" s="24">
        <v>2.1896179999999998</v>
      </c>
      <c r="J1709" s="24">
        <f>(VLOOKUP(B1709,Summary!$A$32:$C$37,3,0)*H1709*I1709/12+VLOOKUP(B1709,Summary!$A$32:$D$37,4,0)*I1709)*0.765</f>
        <v>2.5411359271360254</v>
      </c>
      <c r="K1709" s="6">
        <f t="shared" si="107"/>
        <v>4.9054450852370675</v>
      </c>
      <c r="L1709" s="27">
        <f>2.721*J1709*G1709+VLOOKUP(B1709,Summary!$A$32:$B$37,2,0)*I1709</f>
        <v>0.80695242986674398</v>
      </c>
    </row>
    <row r="1710" spans="1:12">
      <c r="A1710" s="5" t="s">
        <v>615</v>
      </c>
      <c r="B1710" s="5" t="s">
        <v>189</v>
      </c>
      <c r="C1710" s="11">
        <v>2110</v>
      </c>
      <c r="D1710" s="5" t="str">
        <f t="shared" si="104"/>
        <v>Improved Pastures</v>
      </c>
      <c r="E1710" s="11" t="s">
        <v>593</v>
      </c>
      <c r="F1710" s="12">
        <f t="shared" si="105"/>
        <v>2.0141173930848577</v>
      </c>
      <c r="G1710" s="13">
        <f t="shared" si="106"/>
        <v>0.28687396829592665</v>
      </c>
      <c r="H1710" s="13">
        <f>HLOOKUP(E1710,ROCs!$B$1:$I$17,MATCH(VLOOKUP(C1710,HROC,2,0),ROCs!$A$2:$A$17,0)+1,0)</f>
        <v>0.31492922148662977</v>
      </c>
      <c r="I1710" s="24">
        <v>150.17637400000001</v>
      </c>
      <c r="J1710" s="24">
        <f>(VLOOKUP(B1710,Summary!$A$32:$C$37,3,0)*H1710*I1710/12+VLOOKUP(B1710,Summary!$A$32:$D$37,4,0)*I1710)*0.765</f>
        <v>186.9098527201192</v>
      </c>
      <c r="K1710" s="6">
        <f t="shared" si="107"/>
        <v>1024.3432664081602</v>
      </c>
      <c r="L1710" s="27">
        <f>2.721*J1710*G1710+VLOOKUP(B1710,Summary!$A$32:$B$37,2,0)*I1710</f>
        <v>145.89885313568703</v>
      </c>
    </row>
    <row r="1711" spans="1:12">
      <c r="A1711" s="5" t="s">
        <v>615</v>
      </c>
      <c r="B1711" s="5" t="s">
        <v>189</v>
      </c>
      <c r="C1711" s="11">
        <v>2120</v>
      </c>
      <c r="D1711" s="5" t="str">
        <f t="shared" si="104"/>
        <v>Unimproved Pastures</v>
      </c>
      <c r="E1711" s="11" t="s">
        <v>593</v>
      </c>
      <c r="F1711" s="12">
        <f t="shared" si="105"/>
        <v>1.022089423356495</v>
      </c>
      <c r="G1711" s="13">
        <f t="shared" si="106"/>
        <v>0.19559588747449544</v>
      </c>
      <c r="H1711" s="13">
        <f>HLOOKUP(E1711,ROCs!$B$1:$I$17,MATCH(VLOOKUP(C1711,HROC,2,0),ROCs!$A$2:$A$17,0)+1,0)</f>
        <v>0.26229721460804234</v>
      </c>
      <c r="I1711" s="24">
        <v>114.62829000000001</v>
      </c>
      <c r="J1711" s="24">
        <f>(VLOOKUP(B1711,Summary!$A$32:$C$37,3,0)*H1711*I1711/12+VLOOKUP(B1711,Summary!$A$32:$D$37,4,0)*I1711)*0.765</f>
        <v>123.70529502419988</v>
      </c>
      <c r="K1711" s="6">
        <f t="shared" si="107"/>
        <v>344.0374542218658</v>
      </c>
      <c r="L1711" s="27">
        <f>2.721*J1711*G1711+VLOOKUP(B1711,Summary!$A$32:$B$37,2,0)*I1711</f>
        <v>65.837987993268797</v>
      </c>
    </row>
    <row r="1712" spans="1:12">
      <c r="A1712" s="5" t="s">
        <v>615</v>
      </c>
      <c r="B1712" s="5" t="s">
        <v>189</v>
      </c>
      <c r="C1712" s="11">
        <v>2130</v>
      </c>
      <c r="D1712" s="5" t="str">
        <f t="shared" si="104"/>
        <v>Woodland Pastures</v>
      </c>
      <c r="E1712" s="11" t="s">
        <v>593</v>
      </c>
      <c r="F1712" s="12">
        <f t="shared" si="105"/>
        <v>1.022089423356495</v>
      </c>
      <c r="G1712" s="13">
        <f t="shared" si="106"/>
        <v>0.19559588747449544</v>
      </c>
      <c r="H1712" s="13">
        <f>HLOOKUP(E1712,ROCs!$B$1:$I$17,MATCH(VLOOKUP(C1712,HROC,2,0),ROCs!$A$2:$A$17,0)+1,0)</f>
        <v>0.26229721460804234</v>
      </c>
      <c r="I1712" s="24">
        <v>16.248011999999999</v>
      </c>
      <c r="J1712" s="24">
        <f>(VLOOKUP(B1712,Summary!$A$32:$C$37,3,0)*H1712*I1712/12+VLOOKUP(B1712,Summary!$A$32:$D$37,4,0)*I1712)*0.765</f>
        <v>17.534634059504331</v>
      </c>
      <c r="K1712" s="6">
        <f t="shared" si="107"/>
        <v>48.765664083851597</v>
      </c>
      <c r="L1712" s="27">
        <f>2.721*J1712*G1712+VLOOKUP(B1712,Summary!$A$32:$B$37,2,0)*I1712</f>
        <v>9.332219986623608</v>
      </c>
    </row>
    <row r="1713" spans="1:12">
      <c r="A1713" s="5" t="s">
        <v>615</v>
      </c>
      <c r="B1713" s="5" t="s">
        <v>189</v>
      </c>
      <c r="C1713" s="11">
        <v>2210</v>
      </c>
      <c r="D1713" s="5" t="str">
        <f t="shared" si="104"/>
        <v>Citrus Groves</v>
      </c>
      <c r="E1713" s="11" t="s">
        <v>593</v>
      </c>
      <c r="F1713" s="12">
        <f t="shared" si="105"/>
        <v>1.3467531225403229</v>
      </c>
      <c r="G1713" s="13">
        <f t="shared" si="106"/>
        <v>0.27383424246429361</v>
      </c>
      <c r="H1713" s="13">
        <f>HLOOKUP(E1713,ROCs!$B$1:$I$17,MATCH(VLOOKUP(C1713,HROC,2,0),ROCs!$A$2:$A$17,0)+1,0)</f>
        <v>0.31492922148662977</v>
      </c>
      <c r="I1713" s="24">
        <v>80.812529999999995</v>
      </c>
      <c r="J1713" s="24">
        <f>(VLOOKUP(B1713,Summary!$A$32:$C$37,3,0)*H1713*I1713/12+VLOOKUP(B1713,Summary!$A$32:$D$37,4,0)*I1713)*0.765</f>
        <v>100.5794565278305</v>
      </c>
      <c r="K1713" s="6">
        <f t="shared" si="107"/>
        <v>368.57495192410141</v>
      </c>
      <c r="L1713" s="27">
        <f>2.721*J1713*G1713+VLOOKUP(B1713,Summary!$A$32:$B$37,2,0)*I1713</f>
        <v>74.942052156576949</v>
      </c>
    </row>
    <row r="1714" spans="1:12">
      <c r="A1714" s="5" t="s">
        <v>615</v>
      </c>
      <c r="B1714" s="5" t="s">
        <v>189</v>
      </c>
      <c r="C1714" s="11">
        <v>3100</v>
      </c>
      <c r="D1714" s="5" t="str">
        <f t="shared" si="104"/>
        <v>Herbaceous (Dry Prairie)</v>
      </c>
      <c r="E1714" s="11" t="s">
        <v>593</v>
      </c>
      <c r="F1714" s="12">
        <f t="shared" si="105"/>
        <v>0.69141343344704065</v>
      </c>
      <c r="G1714" s="13">
        <f t="shared" si="106"/>
        <v>3.5859246036990831E-2</v>
      </c>
      <c r="H1714" s="13">
        <f>HLOOKUP(E1714,ROCs!$B$1:$I$17,MATCH(VLOOKUP(C1714,HROC,2,0),ROCs!$A$2:$A$17,0)+1,0)</f>
        <v>0.26229721460804234</v>
      </c>
      <c r="I1714" s="24">
        <v>44.880912000000002</v>
      </c>
      <c r="J1714" s="24">
        <f>(VLOOKUP(B1714,Summary!$A$32:$C$37,3,0)*H1714*I1714/12+VLOOKUP(B1714,Summary!$A$32:$D$37,4,0)*I1714)*0.765</f>
        <v>48.434871181583134</v>
      </c>
      <c r="K1714" s="6">
        <f t="shared" si="107"/>
        <v>91.122264504230202</v>
      </c>
      <c r="L1714" s="27">
        <f>2.721*J1714*G1714+VLOOKUP(B1714,Summary!$A$32:$B$37,2,0)*I1714</f>
        <v>4.7259360958818126</v>
      </c>
    </row>
    <row r="1715" spans="1:12">
      <c r="A1715" s="5" t="s">
        <v>615</v>
      </c>
      <c r="B1715" s="5" t="s">
        <v>189</v>
      </c>
      <c r="C1715" s="11">
        <v>3200</v>
      </c>
      <c r="D1715" s="5" t="str">
        <f t="shared" si="104"/>
        <v>Shrub and Brushland</v>
      </c>
      <c r="E1715" s="11" t="s">
        <v>593</v>
      </c>
      <c r="F1715" s="12">
        <f t="shared" si="105"/>
        <v>0.69141343344704065</v>
      </c>
      <c r="G1715" s="13">
        <f t="shared" si="106"/>
        <v>3.5859246036990831E-2</v>
      </c>
      <c r="H1715" s="13">
        <f>HLOOKUP(E1715,ROCs!$B$1:$I$17,MATCH(VLOOKUP(C1715,HROC,2,0),ROCs!$A$2:$A$17,0)+1,0)</f>
        <v>0.26229721460804234</v>
      </c>
      <c r="I1715" s="24">
        <v>58.031109000000001</v>
      </c>
      <c r="J1715" s="24">
        <f>(VLOOKUP(B1715,Summary!$A$32:$C$37,3,0)*H1715*I1715/12+VLOOKUP(B1715,Summary!$A$32:$D$37,4,0)*I1715)*0.765</f>
        <v>62.626385331461378</v>
      </c>
      <c r="K1715" s="6">
        <f t="shared" si="107"/>
        <v>117.82127029352282</v>
      </c>
      <c r="L1715" s="27">
        <f>2.721*J1715*G1715+VLOOKUP(B1715,Summary!$A$32:$B$37,2,0)*I1715</f>
        <v>6.1106448261824946</v>
      </c>
    </row>
    <row r="1716" spans="1:12">
      <c r="A1716" s="5" t="s">
        <v>615</v>
      </c>
      <c r="B1716" s="5" t="s">
        <v>189</v>
      </c>
      <c r="C1716" s="11">
        <v>3210</v>
      </c>
      <c r="D1716" s="5" t="str">
        <f t="shared" si="104"/>
        <v>Palmetto Prairies</v>
      </c>
      <c r="E1716" s="11" t="s">
        <v>593</v>
      </c>
      <c r="F1716" s="12">
        <f t="shared" si="105"/>
        <v>0.69141343344704065</v>
      </c>
      <c r="G1716" s="13">
        <f t="shared" si="106"/>
        <v>3.5859246036990831E-2</v>
      </c>
      <c r="H1716" s="13">
        <f>HLOOKUP(E1716,ROCs!$B$1:$I$17,MATCH(VLOOKUP(C1716,HROC,2,0),ROCs!$A$2:$A$17,0)+1,0)</f>
        <v>0.26229721460804234</v>
      </c>
      <c r="I1716" s="24">
        <v>46.455643000000002</v>
      </c>
      <c r="J1716" s="24">
        <f>(VLOOKUP(B1716,Summary!$A$32:$C$37,3,0)*H1716*I1716/12+VLOOKUP(B1716,Summary!$A$32:$D$37,4,0)*I1716)*0.765</f>
        <v>50.134299507162723</v>
      </c>
      <c r="K1716" s="6">
        <f t="shared" si="107"/>
        <v>94.31946011168597</v>
      </c>
      <c r="L1716" s="27">
        <f>2.721*J1716*G1716+VLOOKUP(B1716,Summary!$A$32:$B$37,2,0)*I1716</f>
        <v>4.8917544302820577</v>
      </c>
    </row>
    <row r="1717" spans="1:12">
      <c r="A1717" s="5" t="s">
        <v>615</v>
      </c>
      <c r="B1717" s="5" t="s">
        <v>189</v>
      </c>
      <c r="C1717" s="11">
        <v>3300</v>
      </c>
      <c r="D1717" s="5" t="str">
        <f t="shared" si="104"/>
        <v>Mixed Rangeland</v>
      </c>
      <c r="E1717" s="11" t="s">
        <v>593</v>
      </c>
      <c r="F1717" s="12">
        <f t="shared" si="105"/>
        <v>0.69141343344704065</v>
      </c>
      <c r="G1717" s="13">
        <f t="shared" si="106"/>
        <v>3.5859246036990831E-2</v>
      </c>
      <c r="H1717" s="13">
        <f>HLOOKUP(E1717,ROCs!$B$1:$I$17,MATCH(VLOOKUP(C1717,HROC,2,0),ROCs!$A$2:$A$17,0)+1,0)</f>
        <v>0.26229721460804234</v>
      </c>
      <c r="I1717" s="24">
        <v>21.603245999999999</v>
      </c>
      <c r="J1717" s="24">
        <f>(VLOOKUP(B1717,Summary!$A$32:$C$37,3,0)*H1717*I1717/12+VLOOKUP(B1717,Summary!$A$32:$D$37,4,0)*I1717)*0.765</f>
        <v>23.313929920008107</v>
      </c>
      <c r="K1717" s="6">
        <f t="shared" si="107"/>
        <v>43.861334550464406</v>
      </c>
      <c r="L1717" s="27">
        <f>2.721*J1717*G1717+VLOOKUP(B1717,Summary!$A$32:$B$37,2,0)*I1717</f>
        <v>2.2748102814758839</v>
      </c>
    </row>
    <row r="1718" spans="1:12">
      <c r="A1718" s="5" t="s">
        <v>615</v>
      </c>
      <c r="B1718" s="5" t="s">
        <v>189</v>
      </c>
      <c r="C1718" s="11">
        <v>4110</v>
      </c>
      <c r="D1718" s="5" t="str">
        <f t="shared" si="104"/>
        <v>Pine Flatwoods</v>
      </c>
      <c r="E1718" s="11" t="s">
        <v>593</v>
      </c>
      <c r="F1718" s="12">
        <f t="shared" si="105"/>
        <v>0.69141343344704065</v>
      </c>
      <c r="G1718" s="13">
        <f t="shared" si="106"/>
        <v>3.5859246036990831E-2</v>
      </c>
      <c r="H1718" s="13">
        <f>HLOOKUP(E1718,ROCs!$B$1:$I$17,MATCH(VLOOKUP(C1718,HROC,2,0),ROCs!$A$2:$A$17,0)+1,0)</f>
        <v>0.26229721460804234</v>
      </c>
      <c r="I1718" s="24">
        <v>83.327933000000002</v>
      </c>
      <c r="J1718" s="24">
        <f>(VLOOKUP(B1718,Summary!$A$32:$C$37,3,0)*H1718*I1718/12+VLOOKUP(B1718,Summary!$A$32:$D$37,4,0)*I1718)*0.765</f>
        <v>89.926374505994644</v>
      </c>
      <c r="K1718" s="6">
        <f t="shared" si="107"/>
        <v>169.18172142795962</v>
      </c>
      <c r="L1718" s="27">
        <f>2.721*J1718*G1718+VLOOKUP(B1718,Summary!$A$32:$B$37,2,0)*I1718</f>
        <v>8.7743869010487394</v>
      </c>
    </row>
    <row r="1719" spans="1:12">
      <c r="A1719" s="5" t="s">
        <v>615</v>
      </c>
      <c r="B1719" s="5" t="s">
        <v>189</v>
      </c>
      <c r="C1719" s="11">
        <v>4200</v>
      </c>
      <c r="D1719" s="5" t="str">
        <f t="shared" si="104"/>
        <v>Upland Hardwood Forests</v>
      </c>
      <c r="E1719" s="11" t="s">
        <v>593</v>
      </c>
      <c r="F1719" s="12">
        <f t="shared" si="105"/>
        <v>0.69141343344704065</v>
      </c>
      <c r="G1719" s="13">
        <f t="shared" si="106"/>
        <v>3.5859246036990831E-2</v>
      </c>
      <c r="H1719" s="13">
        <f>HLOOKUP(E1719,ROCs!$B$1:$I$17,MATCH(VLOOKUP(C1719,HROC,2,0),ROCs!$A$2:$A$17,0)+1,0)</f>
        <v>0.26229721460804234</v>
      </c>
      <c r="I1719" s="24">
        <v>175.16092499999999</v>
      </c>
      <c r="J1719" s="24">
        <f>(VLOOKUP(B1719,Summary!$A$32:$C$37,3,0)*H1719*I1719/12+VLOOKUP(B1719,Summary!$A$32:$D$37,4,0)*I1719)*0.765</f>
        <v>189.03129326832624</v>
      </c>
      <c r="K1719" s="6">
        <f t="shared" si="107"/>
        <v>355.63136815614666</v>
      </c>
      <c r="L1719" s="27">
        <f>2.721*J1719*G1719+VLOOKUP(B1719,Summary!$A$32:$B$37,2,0)*I1719</f>
        <v>18.444351978532584</v>
      </c>
    </row>
    <row r="1720" spans="1:12">
      <c r="A1720" s="5" t="s">
        <v>615</v>
      </c>
      <c r="B1720" s="5" t="s">
        <v>189</v>
      </c>
      <c r="C1720" s="11">
        <v>4340</v>
      </c>
      <c r="D1720" s="5" t="str">
        <f t="shared" si="104"/>
        <v>Hardwood - Coniferous Mixed</v>
      </c>
      <c r="E1720" s="11" t="s">
        <v>593</v>
      </c>
      <c r="F1720" s="12">
        <f t="shared" si="105"/>
        <v>0.69141343344704065</v>
      </c>
      <c r="G1720" s="13">
        <f t="shared" si="106"/>
        <v>3.5859246036990831E-2</v>
      </c>
      <c r="H1720" s="13">
        <f>HLOOKUP(E1720,ROCs!$B$1:$I$17,MATCH(VLOOKUP(C1720,HROC,2,0),ROCs!$A$2:$A$17,0)+1,0)</f>
        <v>0.26229721460804234</v>
      </c>
      <c r="I1720" s="24">
        <v>20.267679999999999</v>
      </c>
      <c r="J1720" s="24">
        <f>(VLOOKUP(B1720,Summary!$A$32:$C$37,3,0)*H1720*I1720/12+VLOOKUP(B1720,Summary!$A$32:$D$37,4,0)*I1720)*0.765</f>
        <v>21.872605216880363</v>
      </c>
      <c r="K1720" s="6">
        <f t="shared" si="107"/>
        <v>41.149718567374379</v>
      </c>
      <c r="L1720" s="27">
        <f>2.721*J1720*G1720+VLOOKUP(B1720,Summary!$A$32:$B$37,2,0)*I1720</f>
        <v>2.1341758940144056</v>
      </c>
    </row>
    <row r="1721" spans="1:12">
      <c r="A1721" s="5" t="s">
        <v>615</v>
      </c>
      <c r="B1721" s="5" t="s">
        <v>189</v>
      </c>
      <c r="C1721" s="11">
        <v>5120</v>
      </c>
      <c r="D1721" s="5" t="e">
        <f t="shared" si="104"/>
        <v>#N/A</v>
      </c>
      <c r="E1721" s="11" t="s">
        <v>593</v>
      </c>
      <c r="F1721" s="12">
        <f t="shared" si="105"/>
        <v>0.50503242095262102</v>
      </c>
      <c r="G1721" s="13">
        <f t="shared" si="106"/>
        <v>6.8458560616073402E-2</v>
      </c>
      <c r="H1721" s="13">
        <f>HLOOKUP(E1721,ROCs!$B$1:$I$17,MATCH(VLOOKUP(C1721,HROC,2,0),ROCs!$A$2:$A$17,0)+1,0)</f>
        <v>5.2632006878587441E-2</v>
      </c>
      <c r="I1721" s="24">
        <v>0.47445900000000002</v>
      </c>
      <c r="J1721" s="24">
        <f>(VLOOKUP(B1721,Summary!$A$32:$C$37,3,0)*H1721*I1721/12+VLOOKUP(B1721,Summary!$A$32:$D$37,4,0)*I1721)*0.765</f>
        <v>0.19938422563969113</v>
      </c>
      <c r="K1721" s="6">
        <f t="shared" si="107"/>
        <v>0.27399245053302362</v>
      </c>
      <c r="L1721" s="27">
        <f>2.721*J1721*G1721+VLOOKUP(B1721,Summary!$A$32:$B$37,2,0)*I1721</f>
        <v>3.7140444860511573E-2</v>
      </c>
    </row>
    <row r="1722" spans="1:12">
      <c r="A1722" s="5" t="s">
        <v>615</v>
      </c>
      <c r="B1722" s="5" t="s">
        <v>189</v>
      </c>
      <c r="C1722" s="11">
        <v>5250</v>
      </c>
      <c r="D1722" s="5" t="str">
        <f t="shared" si="104"/>
        <v>Marshy Lakes</v>
      </c>
      <c r="E1722" s="11" t="s">
        <v>593</v>
      </c>
      <c r="F1722" s="12">
        <f t="shared" si="105"/>
        <v>0.50503242095262102</v>
      </c>
      <c r="G1722" s="13">
        <f t="shared" si="106"/>
        <v>6.8458560616073402E-2</v>
      </c>
      <c r="H1722" s="13">
        <f>HLOOKUP(E1722,ROCs!$B$1:$I$17,MATCH(VLOOKUP(C1722,HROC,2,0),ROCs!$A$2:$A$17,0)+1,0)</f>
        <v>5.2632006878587441E-2</v>
      </c>
      <c r="I1722" s="24">
        <v>34.046447000000001</v>
      </c>
      <c r="J1722" s="24">
        <f>(VLOOKUP(B1722,Summary!$A$32:$C$37,3,0)*H1722*I1722/12+VLOOKUP(B1722,Summary!$A$32:$D$37,4,0)*I1722)*0.765</f>
        <v>14.307504907437281</v>
      </c>
      <c r="K1722" s="6">
        <f t="shared" si="107"/>
        <v>19.661276201890384</v>
      </c>
      <c r="L1722" s="27">
        <f>2.721*J1722*G1722+VLOOKUP(B1722,Summary!$A$32:$B$37,2,0)*I1722</f>
        <v>2.6651411133519014</v>
      </c>
    </row>
    <row r="1723" spans="1:12">
      <c r="A1723" s="5" t="s">
        <v>615</v>
      </c>
      <c r="B1723" s="5" t="s">
        <v>189</v>
      </c>
      <c r="C1723" s="11">
        <v>5300</v>
      </c>
      <c r="D1723" s="5" t="str">
        <f t="shared" si="104"/>
        <v>Reservoirs</v>
      </c>
      <c r="E1723" s="11" t="s">
        <v>593</v>
      </c>
      <c r="F1723" s="12">
        <f t="shared" si="105"/>
        <v>0.50503242095262102</v>
      </c>
      <c r="G1723" s="13">
        <f t="shared" si="106"/>
        <v>6.8458560616073402E-2</v>
      </c>
      <c r="H1723" s="13">
        <f>HLOOKUP(E1723,ROCs!$B$1:$I$17,MATCH(VLOOKUP(C1723,HROC,2,0),ROCs!$A$2:$A$17,0)+1,0)</f>
        <v>5.2632006878587441E-2</v>
      </c>
      <c r="I1723" s="24">
        <v>9.2673000000000005E-2</v>
      </c>
      <c r="J1723" s="24">
        <f>(VLOOKUP(B1723,Summary!$A$32:$C$37,3,0)*H1723*I1723/12+VLOOKUP(B1723,Summary!$A$32:$D$37,4,0)*I1723)*0.765</f>
        <v>3.894442795416906E-2</v>
      </c>
      <c r="K1723" s="6">
        <f t="shared" si="107"/>
        <v>5.3517168750612604E-2</v>
      </c>
      <c r="L1723" s="27">
        <f>2.721*J1723*G1723+VLOOKUP(B1723,Summary!$A$32:$B$37,2,0)*I1723</f>
        <v>7.2544022698656577E-3</v>
      </c>
    </row>
    <row r="1724" spans="1:12">
      <c r="A1724" s="5" t="s">
        <v>615</v>
      </c>
      <c r="B1724" s="5" t="s">
        <v>189</v>
      </c>
      <c r="C1724" s="11">
        <v>6170</v>
      </c>
      <c r="D1724" s="5" t="str">
        <f t="shared" si="104"/>
        <v>Mixed Wetland Hardwoods</v>
      </c>
      <c r="E1724" s="11" t="s">
        <v>593</v>
      </c>
      <c r="F1724" s="12">
        <f t="shared" si="105"/>
        <v>0.60724136328827061</v>
      </c>
      <c r="G1724" s="13">
        <f t="shared" si="106"/>
        <v>3.2599314579082571E-2</v>
      </c>
      <c r="H1724" s="13">
        <f>HLOOKUP(E1724,ROCs!$B$1:$I$17,MATCH(VLOOKUP(C1724,HROC,2,0),ROCs!$A$2:$A$17,0)+1,0)</f>
        <v>2.5884593546846281E-2</v>
      </c>
      <c r="I1724" s="24">
        <v>7.1463939999999999</v>
      </c>
      <c r="J1724" s="24">
        <f>(VLOOKUP(B1724,Summary!$A$32:$C$37,3,0)*H1724*I1724/12+VLOOKUP(B1724,Summary!$A$32:$D$37,4,0)*I1724)*0.765</f>
        <v>2.4024112267146802</v>
      </c>
      <c r="K1724" s="6">
        <f t="shared" si="107"/>
        <v>3.9695130777593008</v>
      </c>
      <c r="L1724" s="27">
        <f>2.721*J1724*G1724+VLOOKUP(B1724,Summary!$A$32:$B$37,2,0)*I1724</f>
        <v>0.21310044633146491</v>
      </c>
    </row>
    <row r="1725" spans="1:12">
      <c r="A1725" s="5" t="s">
        <v>615</v>
      </c>
      <c r="B1725" s="5" t="s">
        <v>189</v>
      </c>
      <c r="C1725" s="11">
        <v>6172</v>
      </c>
      <c r="D1725" s="5" t="str">
        <f t="shared" si="104"/>
        <v>Mixed Shrubs</v>
      </c>
      <c r="E1725" s="11" t="s">
        <v>593</v>
      </c>
      <c r="F1725" s="12">
        <f t="shared" si="105"/>
        <v>0.60724136328827061</v>
      </c>
      <c r="G1725" s="13">
        <f t="shared" si="106"/>
        <v>3.2599314579082571E-2</v>
      </c>
      <c r="H1725" s="13">
        <f>HLOOKUP(E1725,ROCs!$B$1:$I$17,MATCH(VLOOKUP(C1725,HROC,2,0),ROCs!$A$2:$A$17,0)+1,0)</f>
        <v>2.5884593546846281E-2</v>
      </c>
      <c r="I1725" s="24">
        <v>17.752238999999999</v>
      </c>
      <c r="J1725" s="24">
        <f>(VLOOKUP(B1725,Summary!$A$32:$C$37,3,0)*H1725*I1725/12+VLOOKUP(B1725,Summary!$A$32:$D$37,4,0)*I1725)*0.765</f>
        <v>5.9677899473387823</v>
      </c>
      <c r="K1725" s="6">
        <f t="shared" si="107"/>
        <v>9.860601706260347</v>
      </c>
      <c r="L1725" s="27">
        <f>2.721*J1725*G1725+VLOOKUP(B1725,Summary!$A$32:$B$37,2,0)*I1725</f>
        <v>0.52935929005353455</v>
      </c>
    </row>
    <row r="1726" spans="1:12">
      <c r="A1726" s="5" t="s">
        <v>615</v>
      </c>
      <c r="B1726" s="5" t="s">
        <v>189</v>
      </c>
      <c r="C1726" s="11">
        <v>6210</v>
      </c>
      <c r="D1726" s="5" t="str">
        <f t="shared" si="104"/>
        <v>Cypress</v>
      </c>
      <c r="E1726" s="11" t="s">
        <v>593</v>
      </c>
      <c r="F1726" s="12">
        <f t="shared" si="105"/>
        <v>0.60724136328827061</v>
      </c>
      <c r="G1726" s="13">
        <f t="shared" si="106"/>
        <v>3.2599314579082571E-2</v>
      </c>
      <c r="H1726" s="13">
        <f>HLOOKUP(E1726,ROCs!$B$1:$I$17,MATCH(VLOOKUP(C1726,HROC,2,0),ROCs!$A$2:$A$17,0)+1,0)</f>
        <v>2.5884593546846281E-2</v>
      </c>
      <c r="I1726" s="24">
        <v>12.393162</v>
      </c>
      <c r="J1726" s="24">
        <f>(VLOOKUP(B1726,Summary!$A$32:$C$37,3,0)*H1726*I1726/12+VLOOKUP(B1726,Summary!$A$32:$D$37,4,0)*I1726)*0.765</f>
        <v>4.1662230662476425</v>
      </c>
      <c r="K1726" s="6">
        <f t="shared" si="107"/>
        <v>6.8838659936451307</v>
      </c>
      <c r="L1726" s="27">
        <f>2.721*J1726*G1726+VLOOKUP(B1726,Summary!$A$32:$B$37,2,0)*I1726</f>
        <v>0.36955538046994751</v>
      </c>
    </row>
    <row r="1727" spans="1:12">
      <c r="A1727" s="5" t="s">
        <v>615</v>
      </c>
      <c r="B1727" s="5" t="s">
        <v>189</v>
      </c>
      <c r="C1727" s="11">
        <v>6410</v>
      </c>
      <c r="D1727" s="5" t="str">
        <f t="shared" si="104"/>
        <v>Freshwater Marshes</v>
      </c>
      <c r="E1727" s="11" t="s">
        <v>593</v>
      </c>
      <c r="F1727" s="12">
        <f t="shared" si="105"/>
        <v>0.60724136328827061</v>
      </c>
      <c r="G1727" s="13">
        <f t="shared" si="106"/>
        <v>3.2599314579082571E-2</v>
      </c>
      <c r="H1727" s="13">
        <f>HLOOKUP(E1727,ROCs!$B$1:$I$17,MATCH(VLOOKUP(C1727,HROC,2,0),ROCs!$A$2:$A$17,0)+1,0)</f>
        <v>2.5884593546846281E-2</v>
      </c>
      <c r="I1727" s="24">
        <v>131.21555000000001</v>
      </c>
      <c r="J1727" s="24">
        <f>(VLOOKUP(B1727,Summary!$A$32:$C$37,3,0)*H1727*I1727/12+VLOOKUP(B1727,Summary!$A$32:$D$37,4,0)*I1727)*0.765</f>
        <v>44.11087751942329</v>
      </c>
      <c r="K1727" s="6">
        <f t="shared" si="107"/>
        <v>72.884568319404096</v>
      </c>
      <c r="L1727" s="27">
        <f>2.721*J1727*G1727+VLOOKUP(B1727,Summary!$A$32:$B$37,2,0)*I1727</f>
        <v>3.9127554778855815</v>
      </c>
    </row>
    <row r="1728" spans="1:12">
      <c r="A1728" s="5" t="s">
        <v>615</v>
      </c>
      <c r="B1728" s="5" t="s">
        <v>189</v>
      </c>
      <c r="C1728" s="11">
        <v>6430</v>
      </c>
      <c r="D1728" s="5" t="str">
        <f t="shared" si="104"/>
        <v>Wet Prairies</v>
      </c>
      <c r="E1728" s="11" t="s">
        <v>593</v>
      </c>
      <c r="F1728" s="12">
        <f t="shared" si="105"/>
        <v>0.60724136328827061</v>
      </c>
      <c r="G1728" s="13">
        <f t="shared" si="106"/>
        <v>3.2599314579082571E-2</v>
      </c>
      <c r="H1728" s="13">
        <f>HLOOKUP(E1728,ROCs!$B$1:$I$17,MATCH(VLOOKUP(C1728,HROC,2,0),ROCs!$A$2:$A$17,0)+1,0)</f>
        <v>2.5884593546846281E-2</v>
      </c>
      <c r="I1728" s="24">
        <v>53.513280999999999</v>
      </c>
      <c r="J1728" s="24">
        <f>(VLOOKUP(B1728,Summary!$A$32:$C$37,3,0)*H1728*I1728/12+VLOOKUP(B1728,Summary!$A$32:$D$37,4,0)*I1728)*0.765</f>
        <v>17.989619247516632</v>
      </c>
      <c r="K1728" s="6">
        <f t="shared" si="107"/>
        <v>29.724315334881943</v>
      </c>
      <c r="L1728" s="27">
        <f>2.721*J1728*G1728+VLOOKUP(B1728,Summary!$A$32:$B$37,2,0)*I1728</f>
        <v>1.5957284283179882</v>
      </c>
    </row>
    <row r="1729" spans="1:12">
      <c r="A1729" s="5" t="s">
        <v>615</v>
      </c>
      <c r="B1729" s="5" t="s">
        <v>189</v>
      </c>
      <c r="C1729" s="11">
        <v>7430</v>
      </c>
      <c r="D1729" s="5" t="str">
        <f t="shared" si="104"/>
        <v>Spoil Areas</v>
      </c>
      <c r="E1729" s="11" t="s">
        <v>593</v>
      </c>
      <c r="F1729" s="12">
        <f t="shared" si="105"/>
        <v>0.70945030562392009</v>
      </c>
      <c r="G1729" s="13">
        <f t="shared" si="106"/>
        <v>9.7797943737247719E-2</v>
      </c>
      <c r="H1729" s="13">
        <f>HLOOKUP(E1729,ROCs!$B$1:$I$17,MATCH(VLOOKUP(C1729,HROC,2,0),ROCs!$A$2:$A$17,0)+1,0)</f>
        <v>0.26229721460804234</v>
      </c>
      <c r="I1729" s="24">
        <v>2.72228</v>
      </c>
      <c r="J1729" s="24">
        <f>(VLOOKUP(B1729,Summary!$A$32:$C$37,3,0)*H1729*I1729/12+VLOOKUP(B1729,Summary!$A$32:$D$37,4,0)*I1729)*0.765</f>
        <v>2.9378476337602075</v>
      </c>
      <c r="K1729" s="6">
        <f t="shared" si="107"/>
        <v>5.6712630293833639</v>
      </c>
      <c r="L1729" s="27">
        <f>2.721*J1729*G1729+VLOOKUP(B1729,Summary!$A$32:$B$37,2,0)*I1729</f>
        <v>0.78178536011623201</v>
      </c>
    </row>
    <row r="1730" spans="1:12">
      <c r="A1730" s="5" t="s">
        <v>615</v>
      </c>
      <c r="B1730" s="5" t="s">
        <v>189</v>
      </c>
      <c r="C1730" s="11">
        <v>8100</v>
      </c>
      <c r="D1730" s="5" t="str">
        <f t="shared" ref="D1730:D1793" si="108">VLOOKUP(C1730,FLUCCS,2,0)</f>
        <v>Transportation</v>
      </c>
      <c r="E1730" s="11" t="s">
        <v>593</v>
      </c>
      <c r="F1730" s="12">
        <f t="shared" ref="F1730:F1793" si="109">VLOOKUP(VLOOKUP(C1730,HEMC,2,0),EMCN,2,0)</f>
        <v>0.98601567900273634</v>
      </c>
      <c r="G1730" s="13">
        <f t="shared" ref="G1730:G1793" si="110">VLOOKUP(VLOOKUP(C1730,HEMC,2,0),EMCP,3,0)</f>
        <v>0.14343698414796333</v>
      </c>
      <c r="H1730" s="13">
        <f>HLOOKUP(E1730,ROCs!$B$1:$I$17,MATCH(VLOOKUP(C1730,HROC,2,0),ROCs!$A$2:$A$17,0)+1,0)</f>
        <v>0.44607782879065094</v>
      </c>
      <c r="I1730" s="24">
        <v>8.2293289999999999</v>
      </c>
      <c r="J1730" s="24">
        <f>(VLOOKUP(B1730,Summary!$A$32:$C$37,3,0)*H1730*I1730/12+VLOOKUP(B1730,Summary!$A$32:$D$37,4,0)*I1730)*0.765</f>
        <v>13.634236479708342</v>
      </c>
      <c r="K1730" s="6">
        <f t="shared" ref="K1730:K1793" si="111">2.721*J1730*F1730</f>
        <v>36.579956528348134</v>
      </c>
      <c r="L1730" s="27">
        <f>2.721*J1730*G1730+VLOOKUP(B1730,Summary!$A$32:$B$37,2,0)*I1730</f>
        <v>5.3213338858836732</v>
      </c>
    </row>
    <row r="1731" spans="1:12">
      <c r="A1731" s="5" t="s">
        <v>615</v>
      </c>
      <c r="B1731" s="5" t="s">
        <v>189</v>
      </c>
      <c r="C1731" s="11">
        <v>8115</v>
      </c>
      <c r="D1731" s="5" t="e">
        <f t="shared" si="108"/>
        <v>#N/A</v>
      </c>
      <c r="E1731" s="11" t="s">
        <v>593</v>
      </c>
      <c r="F1731" s="12">
        <f t="shared" si="109"/>
        <v>0.96797880682585713</v>
      </c>
      <c r="G1731" s="13">
        <f t="shared" si="110"/>
        <v>0.12452938169209543</v>
      </c>
      <c r="H1731" s="13">
        <f>HLOOKUP(E1731,ROCs!$B$1:$I$17,MATCH(VLOOKUP(C1731,HROC,2,0),ROCs!$A$2:$A$17,0)+1,0)</f>
        <v>0.28818180815488864</v>
      </c>
      <c r="I1731" s="24">
        <v>54.048006000000001</v>
      </c>
      <c r="J1731" s="24">
        <f>(VLOOKUP(B1731,Summary!$A$32:$C$37,3,0)*H1731*I1731/12+VLOOKUP(B1731,Summary!$A$32:$D$37,4,0)*I1731)*0.765</f>
        <v>62.724790276963155</v>
      </c>
      <c r="K1731" s="6">
        <f t="shared" si="111"/>
        <v>165.20896427754633</v>
      </c>
      <c r="L1731" s="27">
        <f>2.721*J1731*G1731+VLOOKUP(B1731,Summary!$A$32:$B$37,2,0)*I1731</f>
        <v>21.253946911231857</v>
      </c>
    </row>
    <row r="1732" spans="1:12">
      <c r="A1732" s="5" t="s">
        <v>615</v>
      </c>
      <c r="B1732" s="5" t="s">
        <v>189</v>
      </c>
      <c r="C1732" s="11">
        <v>8310</v>
      </c>
      <c r="D1732" s="5" t="str">
        <f t="shared" si="108"/>
        <v>Electric Power Facilities</v>
      </c>
      <c r="E1732" s="11" t="s">
        <v>593</v>
      </c>
      <c r="F1732" s="12">
        <f t="shared" si="109"/>
        <v>0.72147488707517293</v>
      </c>
      <c r="G1732" s="13">
        <f t="shared" si="110"/>
        <v>0.16951643581122938</v>
      </c>
      <c r="H1732" s="13">
        <f>HLOOKUP(E1732,ROCs!$B$1:$I$17,MATCH(VLOOKUP(C1732,HROC,2,0),ROCs!$A$2:$A$17,0)+1,0)</f>
        <v>0.43140989244743805</v>
      </c>
      <c r="I1732" s="24">
        <v>4.2159129999999996</v>
      </c>
      <c r="J1732" s="24">
        <f>(VLOOKUP(B1732,Summary!$A$32:$C$37,3,0)*H1732*I1732/12+VLOOKUP(B1732,Summary!$A$32:$D$37,4,0)*I1732)*0.765</f>
        <v>6.79051388881454</v>
      </c>
      <c r="K1732" s="6">
        <f t="shared" si="111"/>
        <v>13.330683041073543</v>
      </c>
      <c r="L1732" s="27">
        <f>2.721*J1732*G1732+VLOOKUP(B1732,Summary!$A$32:$B$37,2,0)*I1732</f>
        <v>3.1321531996948555</v>
      </c>
    </row>
    <row r="1733" spans="1:12">
      <c r="A1733" s="5" t="s">
        <v>615</v>
      </c>
      <c r="B1733" s="5" t="s">
        <v>189</v>
      </c>
      <c r="C1733" s="11">
        <v>1110</v>
      </c>
      <c r="D1733" s="5" t="str">
        <f t="shared" si="108"/>
        <v>Fixed Single Family Units</v>
      </c>
      <c r="E1733" s="11" t="s">
        <v>2</v>
      </c>
      <c r="F1733" s="12">
        <f t="shared" si="109"/>
        <v>0.96797880682585713</v>
      </c>
      <c r="G1733" s="13">
        <f t="shared" si="110"/>
        <v>0.12452938169209543</v>
      </c>
      <c r="H1733" s="13">
        <f>HLOOKUP(E1733,ROCs!$B$1:$I$17,MATCH(VLOOKUP(C1733,HROC,2,0),ROCs!$A$2:$A$17,0)+1,0)</f>
        <v>0.28818180815488864</v>
      </c>
      <c r="I1733" s="24">
        <v>5.3835150000000001</v>
      </c>
      <c r="J1733" s="24">
        <f>(VLOOKUP(B1733,Summary!$A$32:$C$37,3,0)*H1733*I1733/12+VLOOKUP(B1733,Summary!$A$32:$D$37,4,0)*I1733)*0.765</f>
        <v>6.2477762700049535</v>
      </c>
      <c r="K1733" s="6">
        <f t="shared" si="111"/>
        <v>16.455832567118847</v>
      </c>
      <c r="L1733" s="27">
        <f>2.721*J1733*G1733+VLOOKUP(B1733,Summary!$A$32:$B$37,2,0)*I1733</f>
        <v>2.1170242988394499</v>
      </c>
    </row>
    <row r="1734" spans="1:12">
      <c r="A1734" s="5" t="s">
        <v>615</v>
      </c>
      <c r="B1734" s="5" t="s">
        <v>189</v>
      </c>
      <c r="C1734" s="11">
        <v>1850</v>
      </c>
      <c r="D1734" s="5" t="str">
        <f t="shared" si="108"/>
        <v>Parks and Zoos</v>
      </c>
      <c r="E1734" s="11" t="s">
        <v>2</v>
      </c>
      <c r="F1734" s="12">
        <f t="shared" si="109"/>
        <v>0.96797880682585713</v>
      </c>
      <c r="G1734" s="13">
        <f t="shared" si="110"/>
        <v>0.12452938169209543</v>
      </c>
      <c r="H1734" s="13">
        <f>HLOOKUP(E1734,ROCs!$B$1:$I$17,MATCH(VLOOKUP(C1734,HROC,2,0),ROCs!$A$2:$A$17,0)+1,0)</f>
        <v>0.34081381503347608</v>
      </c>
      <c r="I1734" s="24">
        <v>1.0376E-2</v>
      </c>
      <c r="J1734" s="24">
        <f>(VLOOKUP(B1734,Summary!$A$32:$C$37,3,0)*H1734*I1734/12+VLOOKUP(B1734,Summary!$A$32:$D$37,4,0)*I1734)*0.765</f>
        <v>1.37581017154411E-2</v>
      </c>
      <c r="K1734" s="6">
        <f t="shared" si="111"/>
        <v>3.623705595183066E-2</v>
      </c>
      <c r="L1734" s="27">
        <f>2.721*J1734*G1734+VLOOKUP(B1734,Summary!$A$32:$B$37,2,0)*I1734</f>
        <v>4.6618563755757595E-3</v>
      </c>
    </row>
    <row r="1735" spans="1:12">
      <c r="A1735" s="5" t="s">
        <v>615</v>
      </c>
      <c r="B1735" s="5" t="s">
        <v>189</v>
      </c>
      <c r="C1735" s="11">
        <v>2110</v>
      </c>
      <c r="D1735" s="5" t="str">
        <f t="shared" si="108"/>
        <v>Improved Pastures</v>
      </c>
      <c r="E1735" s="11" t="s">
        <v>2</v>
      </c>
      <c r="F1735" s="12">
        <f t="shared" si="109"/>
        <v>2.0141173930848577</v>
      </c>
      <c r="G1735" s="13">
        <f t="shared" si="110"/>
        <v>0.28687396829592665</v>
      </c>
      <c r="H1735" s="13">
        <f>HLOOKUP(E1735,ROCs!$B$1:$I$17,MATCH(VLOOKUP(C1735,HROC,2,0),ROCs!$A$2:$A$17,0)+1,0)</f>
        <v>0.31492922148662977</v>
      </c>
      <c r="I1735" s="24">
        <v>4.5280630000000004</v>
      </c>
      <c r="J1735" s="24">
        <f>(VLOOKUP(B1735,Summary!$A$32:$C$37,3,0)*H1735*I1735/12+VLOOKUP(B1735,Summary!$A$32:$D$37,4,0)*I1735)*0.765</f>
        <v>5.6356373901890944</v>
      </c>
      <c r="K1735" s="6">
        <f t="shared" si="111"/>
        <v>30.885622820550552</v>
      </c>
      <c r="L1735" s="27">
        <f>2.721*J1735*G1735+VLOOKUP(B1735,Summary!$A$32:$B$37,2,0)*I1735</f>
        <v>4.3990887583032112</v>
      </c>
    </row>
    <row r="1736" spans="1:12">
      <c r="A1736" s="5" t="s">
        <v>615</v>
      </c>
      <c r="B1736" s="5" t="s">
        <v>189</v>
      </c>
      <c r="C1736" s="11">
        <v>2120</v>
      </c>
      <c r="D1736" s="5" t="str">
        <f t="shared" si="108"/>
        <v>Unimproved Pastures</v>
      </c>
      <c r="E1736" s="11" t="s">
        <v>2</v>
      </c>
      <c r="F1736" s="12">
        <f t="shared" si="109"/>
        <v>1.022089423356495</v>
      </c>
      <c r="G1736" s="13">
        <f t="shared" si="110"/>
        <v>0.19559588747449544</v>
      </c>
      <c r="H1736" s="13">
        <f>HLOOKUP(E1736,ROCs!$B$1:$I$17,MATCH(VLOOKUP(C1736,HROC,2,0),ROCs!$A$2:$A$17,0)+1,0)</f>
        <v>0.26229721460804234</v>
      </c>
      <c r="I1736" s="24">
        <v>3.6369009999999999</v>
      </c>
      <c r="J1736" s="24">
        <f>(VLOOKUP(B1736,Summary!$A$32:$C$37,3,0)*H1736*I1736/12+VLOOKUP(B1736,Summary!$A$32:$D$37,4,0)*I1736)*0.765</f>
        <v>3.9248942052507942</v>
      </c>
      <c r="K1736" s="6">
        <f t="shared" si="111"/>
        <v>10.915544158400669</v>
      </c>
      <c r="L1736" s="27">
        <f>2.721*J1736*G1736+VLOOKUP(B1736,Summary!$A$32:$B$37,2,0)*I1736</f>
        <v>2.0888931028344508</v>
      </c>
    </row>
    <row r="1737" spans="1:12">
      <c r="A1737" s="5" t="s">
        <v>615</v>
      </c>
      <c r="B1737" s="5" t="s">
        <v>189</v>
      </c>
      <c r="C1737" s="11">
        <v>2130</v>
      </c>
      <c r="D1737" s="5" t="str">
        <f t="shared" si="108"/>
        <v>Woodland Pastures</v>
      </c>
      <c r="E1737" s="11" t="s">
        <v>2</v>
      </c>
      <c r="F1737" s="12">
        <f t="shared" si="109"/>
        <v>1.022089423356495</v>
      </c>
      <c r="G1737" s="13">
        <f t="shared" si="110"/>
        <v>0.19559588747449544</v>
      </c>
      <c r="H1737" s="13">
        <f>HLOOKUP(E1737,ROCs!$B$1:$I$17,MATCH(VLOOKUP(C1737,HROC,2,0),ROCs!$A$2:$A$17,0)+1,0)</f>
        <v>0.26229721460804234</v>
      </c>
      <c r="I1737" s="24">
        <v>26.924534000000001</v>
      </c>
      <c r="J1737" s="24">
        <f>(VLOOKUP(B1737,Summary!$A$32:$C$37,3,0)*H1737*I1737/12+VLOOKUP(B1737,Summary!$A$32:$D$37,4,0)*I1737)*0.765</f>
        <v>29.056591717970324</v>
      </c>
      <c r="K1737" s="6">
        <f t="shared" si="111"/>
        <v>80.809441835606805</v>
      </c>
      <c r="L1737" s="27">
        <f>2.721*J1737*G1737+VLOOKUP(B1737,Summary!$A$32:$B$37,2,0)*I1737</f>
        <v>15.464394925688566</v>
      </c>
    </row>
    <row r="1738" spans="1:12">
      <c r="A1738" s="5" t="s">
        <v>615</v>
      </c>
      <c r="B1738" s="5" t="s">
        <v>189</v>
      </c>
      <c r="C1738" s="11">
        <v>2210</v>
      </c>
      <c r="D1738" s="5" t="str">
        <f t="shared" si="108"/>
        <v>Citrus Groves</v>
      </c>
      <c r="E1738" s="11" t="s">
        <v>2</v>
      </c>
      <c r="F1738" s="12">
        <f t="shared" si="109"/>
        <v>1.3467531225403229</v>
      </c>
      <c r="G1738" s="13">
        <f t="shared" si="110"/>
        <v>0.27383424246429361</v>
      </c>
      <c r="H1738" s="13">
        <f>HLOOKUP(E1738,ROCs!$B$1:$I$17,MATCH(VLOOKUP(C1738,HROC,2,0),ROCs!$A$2:$A$17,0)+1,0)</f>
        <v>0.31492922148662977</v>
      </c>
      <c r="I1738" s="24">
        <v>53.843910999999999</v>
      </c>
      <c r="J1738" s="24">
        <f>(VLOOKUP(B1738,Summary!$A$32:$C$37,3,0)*H1738*I1738/12+VLOOKUP(B1738,Summary!$A$32:$D$37,4,0)*I1738)*0.765</f>
        <v>67.014252687211695</v>
      </c>
      <c r="K1738" s="6">
        <f t="shared" si="111"/>
        <v>245.57475070054855</v>
      </c>
      <c r="L1738" s="27">
        <f>2.721*J1738*G1738+VLOOKUP(B1738,Summary!$A$32:$B$37,2,0)*I1738</f>
        <v>49.932518960563279</v>
      </c>
    </row>
    <row r="1739" spans="1:12">
      <c r="A1739" s="5" t="s">
        <v>615</v>
      </c>
      <c r="B1739" s="5" t="s">
        <v>189</v>
      </c>
      <c r="C1739" s="11">
        <v>3100</v>
      </c>
      <c r="D1739" s="5" t="str">
        <f t="shared" si="108"/>
        <v>Herbaceous (Dry Prairie)</v>
      </c>
      <c r="E1739" s="11" t="s">
        <v>2</v>
      </c>
      <c r="F1739" s="12">
        <f t="shared" si="109"/>
        <v>0.69141343344704065</v>
      </c>
      <c r="G1739" s="13">
        <f t="shared" si="110"/>
        <v>3.5859246036990831E-2</v>
      </c>
      <c r="H1739" s="13">
        <f>HLOOKUP(E1739,ROCs!$B$1:$I$17,MATCH(VLOOKUP(C1739,HROC,2,0),ROCs!$A$2:$A$17,0)+1,0)</f>
        <v>0.26229721460804234</v>
      </c>
      <c r="I1739" s="24">
        <v>5.2469270000000003</v>
      </c>
      <c r="J1739" s="24">
        <f>(VLOOKUP(B1739,Summary!$A$32:$C$37,3,0)*H1739*I1739/12+VLOOKUP(B1739,Summary!$A$32:$D$37,4,0)*I1739)*0.765</f>
        <v>5.6624124158655782</v>
      </c>
      <c r="K1739" s="6">
        <f t="shared" si="111"/>
        <v>10.652900055337266</v>
      </c>
      <c r="L1739" s="27">
        <f>2.721*J1739*G1739+VLOOKUP(B1739,Summary!$A$32:$B$37,2,0)*I1739</f>
        <v>0.55249861459492777</v>
      </c>
    </row>
    <row r="1740" spans="1:12">
      <c r="A1740" s="5" t="s">
        <v>615</v>
      </c>
      <c r="B1740" s="5" t="s">
        <v>189</v>
      </c>
      <c r="C1740" s="11">
        <v>3200</v>
      </c>
      <c r="D1740" s="5" t="str">
        <f t="shared" si="108"/>
        <v>Shrub and Brushland</v>
      </c>
      <c r="E1740" s="11" t="s">
        <v>2</v>
      </c>
      <c r="F1740" s="12">
        <f t="shared" si="109"/>
        <v>0.69141343344704065</v>
      </c>
      <c r="G1740" s="13">
        <f t="shared" si="110"/>
        <v>3.5859246036990831E-2</v>
      </c>
      <c r="H1740" s="13">
        <f>HLOOKUP(E1740,ROCs!$B$1:$I$17,MATCH(VLOOKUP(C1740,HROC,2,0),ROCs!$A$2:$A$17,0)+1,0)</f>
        <v>0.26229721460804234</v>
      </c>
      <c r="I1740" s="24">
        <v>0.122124</v>
      </c>
      <c r="J1740" s="24">
        <f>(VLOOKUP(B1740,Summary!$A$32:$C$37,3,0)*H1740*I1740/12+VLOOKUP(B1740,Summary!$A$32:$D$37,4,0)*I1740)*0.765</f>
        <v>0.13179456353693653</v>
      </c>
      <c r="K1740" s="6">
        <f t="shared" si="111"/>
        <v>0.24794985071414335</v>
      </c>
      <c r="L1740" s="27">
        <f>2.721*J1740*G1740+VLOOKUP(B1740,Summary!$A$32:$B$37,2,0)*I1740</f>
        <v>1.285959206384822E-2</v>
      </c>
    </row>
    <row r="1741" spans="1:12">
      <c r="A1741" s="5" t="s">
        <v>615</v>
      </c>
      <c r="B1741" s="5" t="s">
        <v>189</v>
      </c>
      <c r="C1741" s="11">
        <v>4110</v>
      </c>
      <c r="D1741" s="5" t="str">
        <f t="shared" si="108"/>
        <v>Pine Flatwoods</v>
      </c>
      <c r="E1741" s="11" t="s">
        <v>2</v>
      </c>
      <c r="F1741" s="12">
        <f t="shared" si="109"/>
        <v>0.69141343344704065</v>
      </c>
      <c r="G1741" s="13">
        <f t="shared" si="110"/>
        <v>3.5859246036990831E-2</v>
      </c>
      <c r="H1741" s="13">
        <f>HLOOKUP(E1741,ROCs!$B$1:$I$17,MATCH(VLOOKUP(C1741,HROC,2,0),ROCs!$A$2:$A$17,0)+1,0)</f>
        <v>0.26229721460804234</v>
      </c>
      <c r="I1741" s="24">
        <v>0.146393</v>
      </c>
      <c r="J1741" s="24">
        <f>(VLOOKUP(B1741,Summary!$A$32:$C$37,3,0)*H1741*I1741/12+VLOOKUP(B1741,Summary!$A$32:$D$37,4,0)*I1741)*0.765</f>
        <v>0.15798533899858136</v>
      </c>
      <c r="K1741" s="6">
        <f t="shared" si="111"/>
        <v>0.29722349821161759</v>
      </c>
      <c r="L1741" s="27">
        <f>2.721*J1741*G1741+VLOOKUP(B1741,Summary!$A$32:$B$37,2,0)*I1741</f>
        <v>1.5415104819715473E-2</v>
      </c>
    </row>
    <row r="1742" spans="1:12">
      <c r="A1742" s="5" t="s">
        <v>615</v>
      </c>
      <c r="B1742" s="5" t="s">
        <v>189</v>
      </c>
      <c r="C1742" s="11">
        <v>4200</v>
      </c>
      <c r="D1742" s="5" t="str">
        <f t="shared" si="108"/>
        <v>Upland Hardwood Forests</v>
      </c>
      <c r="E1742" s="11" t="s">
        <v>2</v>
      </c>
      <c r="F1742" s="12">
        <f t="shared" si="109"/>
        <v>0.69141343344704065</v>
      </c>
      <c r="G1742" s="13">
        <f t="shared" si="110"/>
        <v>3.5859246036990831E-2</v>
      </c>
      <c r="H1742" s="13">
        <f>HLOOKUP(E1742,ROCs!$B$1:$I$17,MATCH(VLOOKUP(C1742,HROC,2,0),ROCs!$A$2:$A$17,0)+1,0)</f>
        <v>0.26229721460804234</v>
      </c>
      <c r="I1742" s="24">
        <v>56.763207999999999</v>
      </c>
      <c r="J1742" s="24">
        <f>(VLOOKUP(B1742,Summary!$A$32:$C$37,3,0)*H1742*I1742/12+VLOOKUP(B1742,Summary!$A$32:$D$37,4,0)*I1742)*0.765</f>
        <v>61.258083778097209</v>
      </c>
      <c r="K1742" s="6">
        <f t="shared" si="111"/>
        <v>115.24703538744117</v>
      </c>
      <c r="L1742" s="27">
        <f>2.721*J1742*G1742+VLOOKUP(B1742,Summary!$A$32:$B$37,2,0)*I1742</f>
        <v>5.9771355271311597</v>
      </c>
    </row>
    <row r="1743" spans="1:12">
      <c r="A1743" s="5" t="s">
        <v>615</v>
      </c>
      <c r="B1743" s="5" t="s">
        <v>189</v>
      </c>
      <c r="C1743" s="11">
        <v>4340</v>
      </c>
      <c r="D1743" s="5" t="str">
        <f t="shared" si="108"/>
        <v>Hardwood - Coniferous Mixed</v>
      </c>
      <c r="E1743" s="11" t="s">
        <v>2</v>
      </c>
      <c r="F1743" s="12">
        <f t="shared" si="109"/>
        <v>0.69141343344704065</v>
      </c>
      <c r="G1743" s="13">
        <f t="shared" si="110"/>
        <v>3.5859246036990831E-2</v>
      </c>
      <c r="H1743" s="13">
        <f>HLOOKUP(E1743,ROCs!$B$1:$I$17,MATCH(VLOOKUP(C1743,HROC,2,0),ROCs!$A$2:$A$17,0)+1,0)</f>
        <v>0.26229721460804234</v>
      </c>
      <c r="I1743" s="24">
        <v>3.2924570000000002</v>
      </c>
      <c r="J1743" s="24">
        <f>(VLOOKUP(B1743,Summary!$A$32:$C$37,3,0)*H1743*I1743/12+VLOOKUP(B1743,Summary!$A$32:$D$37,4,0)*I1743)*0.765</f>
        <v>3.5531749146697735</v>
      </c>
      <c r="K1743" s="6">
        <f t="shared" si="111"/>
        <v>6.6847157121674394</v>
      </c>
      <c r="L1743" s="27">
        <f>2.721*J1743*G1743+VLOOKUP(B1743,Summary!$A$32:$B$37,2,0)*I1743</f>
        <v>0.34669396603256952</v>
      </c>
    </row>
    <row r="1744" spans="1:12">
      <c r="A1744" s="5" t="s">
        <v>615</v>
      </c>
      <c r="B1744" s="5" t="s">
        <v>189</v>
      </c>
      <c r="C1744" s="11">
        <v>6172</v>
      </c>
      <c r="D1744" s="5" t="str">
        <f t="shared" si="108"/>
        <v>Mixed Shrubs</v>
      </c>
      <c r="E1744" s="11" t="s">
        <v>2</v>
      </c>
      <c r="F1744" s="12">
        <f t="shared" si="109"/>
        <v>0.60724136328827061</v>
      </c>
      <c r="G1744" s="13">
        <f t="shared" si="110"/>
        <v>3.2599314579082571E-2</v>
      </c>
      <c r="H1744" s="13">
        <f>HLOOKUP(E1744,ROCs!$B$1:$I$17,MATCH(VLOOKUP(C1744,HROC,2,0),ROCs!$A$2:$A$17,0)+1,0)</f>
        <v>2.5884593546846281E-2</v>
      </c>
      <c r="I1744" s="24">
        <v>1.4185E-2</v>
      </c>
      <c r="J1744" s="24">
        <f>(VLOOKUP(B1744,Summary!$A$32:$C$37,3,0)*H1744*I1744/12+VLOOKUP(B1744,Summary!$A$32:$D$37,4,0)*I1744)*0.765</f>
        <v>4.7685872414741943E-3</v>
      </c>
      <c r="K1744" s="6">
        <f t="shared" si="111"/>
        <v>7.8791545789408859E-3</v>
      </c>
      <c r="L1744" s="27">
        <f>2.721*J1744*G1744+VLOOKUP(B1744,Summary!$A$32:$B$37,2,0)*I1744</f>
        <v>4.2298673026030045E-4</v>
      </c>
    </row>
    <row r="1745" spans="1:12">
      <c r="A1745" s="5" t="s">
        <v>615</v>
      </c>
      <c r="B1745" s="5" t="s">
        <v>189</v>
      </c>
      <c r="C1745" s="11">
        <v>6410</v>
      </c>
      <c r="D1745" s="5" t="str">
        <f t="shared" si="108"/>
        <v>Freshwater Marshes</v>
      </c>
      <c r="E1745" s="11" t="s">
        <v>2</v>
      </c>
      <c r="F1745" s="12">
        <f t="shared" si="109"/>
        <v>0.60724136328827061</v>
      </c>
      <c r="G1745" s="13">
        <f t="shared" si="110"/>
        <v>3.2599314579082571E-2</v>
      </c>
      <c r="H1745" s="13">
        <f>HLOOKUP(E1745,ROCs!$B$1:$I$17,MATCH(VLOOKUP(C1745,HROC,2,0),ROCs!$A$2:$A$17,0)+1,0)</f>
        <v>2.5884593546846281E-2</v>
      </c>
      <c r="I1745" s="24">
        <v>1.289741</v>
      </c>
      <c r="J1745" s="24">
        <f>(VLOOKUP(B1745,Summary!$A$32:$C$37,3,0)*H1745*I1745/12+VLOOKUP(B1745,Summary!$A$32:$D$37,4,0)*I1745)*0.765</f>
        <v>0.4335736677762545</v>
      </c>
      <c r="K1745" s="6">
        <f t="shared" si="111"/>
        <v>0.71639539695437426</v>
      </c>
      <c r="L1745" s="27">
        <f>2.721*J1745*G1745+VLOOKUP(B1745,Summary!$A$32:$B$37,2,0)*I1745</f>
        <v>3.845917014259078E-2</v>
      </c>
    </row>
    <row r="1746" spans="1:12">
      <c r="A1746" s="5" t="s">
        <v>615</v>
      </c>
      <c r="B1746" s="5" t="s">
        <v>189</v>
      </c>
      <c r="C1746" s="11">
        <v>6430</v>
      </c>
      <c r="D1746" s="5" t="str">
        <f t="shared" si="108"/>
        <v>Wet Prairies</v>
      </c>
      <c r="E1746" s="11" t="s">
        <v>2</v>
      </c>
      <c r="F1746" s="12">
        <f t="shared" si="109"/>
        <v>0.60724136328827061</v>
      </c>
      <c r="G1746" s="13">
        <f t="shared" si="110"/>
        <v>3.2599314579082571E-2</v>
      </c>
      <c r="H1746" s="13">
        <f>HLOOKUP(E1746,ROCs!$B$1:$I$17,MATCH(VLOOKUP(C1746,HROC,2,0),ROCs!$A$2:$A$17,0)+1,0)</f>
        <v>2.5884593546846281E-2</v>
      </c>
      <c r="I1746" s="24">
        <v>1.2415290000000001</v>
      </c>
      <c r="J1746" s="24">
        <f>(VLOOKUP(B1746,Summary!$A$32:$C$37,3,0)*H1746*I1746/12+VLOOKUP(B1746,Summary!$A$32:$D$37,4,0)*I1746)*0.765</f>
        <v>0.41736618606416753</v>
      </c>
      <c r="K1746" s="6">
        <f t="shared" si="111"/>
        <v>0.68961571415142064</v>
      </c>
      <c r="L1746" s="27">
        <f>2.721*J1746*G1746+VLOOKUP(B1746,Summary!$A$32:$B$37,2,0)*I1746</f>
        <v>3.7021522187757533E-2</v>
      </c>
    </row>
    <row r="1747" spans="1:12">
      <c r="A1747" s="5" t="s">
        <v>615</v>
      </c>
      <c r="B1747" s="5" t="s">
        <v>189</v>
      </c>
      <c r="C1747" s="11">
        <v>8115</v>
      </c>
      <c r="D1747" s="5" t="e">
        <f t="shared" si="108"/>
        <v>#N/A</v>
      </c>
      <c r="E1747" s="11" t="s">
        <v>2</v>
      </c>
      <c r="F1747" s="12">
        <f t="shared" si="109"/>
        <v>0.96797880682585713</v>
      </c>
      <c r="G1747" s="13">
        <f t="shared" si="110"/>
        <v>0.12452938169209543</v>
      </c>
      <c r="H1747" s="13">
        <f>HLOOKUP(E1747,ROCs!$B$1:$I$17,MATCH(VLOOKUP(C1747,HROC,2,0),ROCs!$A$2:$A$17,0)+1,0)</f>
        <v>0.28818180815488864</v>
      </c>
      <c r="I1747" s="24">
        <v>2.2737259999999999</v>
      </c>
      <c r="J1747" s="24">
        <f>(VLOOKUP(B1747,Summary!$A$32:$C$37,3,0)*H1747*I1747/12+VLOOKUP(B1747,Summary!$A$32:$D$37,4,0)*I1747)*0.765</f>
        <v>2.6387464969064411</v>
      </c>
      <c r="K1747" s="6">
        <f t="shared" si="111"/>
        <v>6.9501161154942199</v>
      </c>
      <c r="L1747" s="27">
        <f>2.721*J1747*G1747+VLOOKUP(B1747,Summary!$A$32:$B$37,2,0)*I1747</f>
        <v>0.894124599058984</v>
      </c>
    </row>
    <row r="1748" spans="1:12">
      <c r="A1748" s="5" t="s">
        <v>616</v>
      </c>
      <c r="B1748" s="5" t="s">
        <v>189</v>
      </c>
      <c r="C1748" s="11">
        <v>1850</v>
      </c>
      <c r="D1748" s="5" t="str">
        <f t="shared" si="108"/>
        <v>Parks and Zoos</v>
      </c>
      <c r="E1748" s="11" t="s">
        <v>3</v>
      </c>
      <c r="F1748" s="12">
        <f t="shared" si="109"/>
        <v>0.96797880682585713</v>
      </c>
      <c r="G1748" s="13">
        <f t="shared" si="110"/>
        <v>0.12452938169209543</v>
      </c>
      <c r="H1748" s="13">
        <f>HLOOKUP(E1748,ROCs!$B$1:$I$17,MATCH(VLOOKUP(C1748,HROC,2,0),ROCs!$A$2:$A$17,0)+1,0)</f>
        <v>0.34081381503347608</v>
      </c>
      <c r="I1748" s="24">
        <v>1.3899999999999999E-2</v>
      </c>
      <c r="J1748" s="24">
        <f>(VLOOKUP(B1748,Summary!$A$32:$C$37,3,0)*H1748*I1748/12+VLOOKUP(B1748,Summary!$A$32:$D$37,4,0)*I1748)*0.765</f>
        <v>1.8430764634216584E-2</v>
      </c>
      <c r="K1748" s="6">
        <f t="shared" si="111"/>
        <v>4.8544244191446234E-2</v>
      </c>
      <c r="L1748" s="27">
        <f>2.721*J1748*G1748+VLOOKUP(B1748,Summary!$A$32:$B$37,2,0)*I1748</f>
        <v>6.2451622610353759E-3</v>
      </c>
    </row>
    <row r="1749" spans="1:12">
      <c r="A1749" s="5" t="s">
        <v>616</v>
      </c>
      <c r="B1749" s="5" t="s">
        <v>189</v>
      </c>
      <c r="C1749" s="11">
        <v>2110</v>
      </c>
      <c r="D1749" s="5" t="str">
        <f t="shared" si="108"/>
        <v>Improved Pastures</v>
      </c>
      <c r="E1749" s="11" t="s">
        <v>3</v>
      </c>
      <c r="F1749" s="12">
        <f t="shared" si="109"/>
        <v>2.0141173930848577</v>
      </c>
      <c r="G1749" s="13">
        <f t="shared" si="110"/>
        <v>0.28687396829592665</v>
      </c>
      <c r="H1749" s="13">
        <f>HLOOKUP(E1749,ROCs!$B$1:$I$17,MATCH(VLOOKUP(C1749,HROC,2,0),ROCs!$A$2:$A$17,0)+1,0)</f>
        <v>0.31492922148662977</v>
      </c>
      <c r="I1749" s="24">
        <v>0.22473599999999999</v>
      </c>
      <c r="J1749" s="24">
        <f>(VLOOKUP(B1749,Summary!$A$32:$C$37,3,0)*H1749*I1749/12+VLOOKUP(B1749,Summary!$A$32:$D$37,4,0)*I1749)*0.765</f>
        <v>0.27970693087122156</v>
      </c>
      <c r="K1749" s="6">
        <f t="shared" si="111"/>
        <v>1.5329096194552168</v>
      </c>
      <c r="L1749" s="27">
        <f>2.721*J1749*G1749+VLOOKUP(B1749,Summary!$A$32:$B$37,2,0)*I1749</f>
        <v>0.2183347738726317</v>
      </c>
    </row>
    <row r="1750" spans="1:12">
      <c r="A1750" s="5" t="s">
        <v>616</v>
      </c>
      <c r="B1750" s="5" t="s">
        <v>189</v>
      </c>
      <c r="C1750" s="11">
        <v>2210</v>
      </c>
      <c r="D1750" s="5" t="str">
        <f t="shared" si="108"/>
        <v>Citrus Groves</v>
      </c>
      <c r="E1750" s="11" t="s">
        <v>3</v>
      </c>
      <c r="F1750" s="12">
        <f t="shared" si="109"/>
        <v>1.3467531225403229</v>
      </c>
      <c r="G1750" s="13">
        <f t="shared" si="110"/>
        <v>0.27383424246429361</v>
      </c>
      <c r="H1750" s="13">
        <f>HLOOKUP(E1750,ROCs!$B$1:$I$17,MATCH(VLOOKUP(C1750,HROC,2,0),ROCs!$A$2:$A$17,0)+1,0)</f>
        <v>0.31492922148662977</v>
      </c>
      <c r="I1750" s="24">
        <v>0.77268599999999998</v>
      </c>
      <c r="J1750" s="24">
        <f>(VLOOKUP(B1750,Summary!$A$32:$C$37,3,0)*H1750*I1750/12+VLOOKUP(B1750,Summary!$A$32:$D$37,4,0)*I1750)*0.765</f>
        <v>0.96168673282055694</v>
      </c>
      <c r="K1750" s="6">
        <f t="shared" si="111"/>
        <v>3.5241156947125187</v>
      </c>
      <c r="L1750" s="27">
        <f>2.721*J1750*G1750+VLOOKUP(B1750,Summary!$A$32:$B$37,2,0)*I1750</f>
        <v>0.71655564443604014</v>
      </c>
    </row>
    <row r="1751" spans="1:12">
      <c r="A1751" s="5" t="s">
        <v>616</v>
      </c>
      <c r="B1751" s="5" t="s">
        <v>189</v>
      </c>
      <c r="C1751" s="11">
        <v>4110</v>
      </c>
      <c r="D1751" s="5" t="str">
        <f t="shared" si="108"/>
        <v>Pine Flatwoods</v>
      </c>
      <c r="E1751" s="11" t="s">
        <v>3</v>
      </c>
      <c r="F1751" s="12">
        <f t="shared" si="109"/>
        <v>0.69141343344704065</v>
      </c>
      <c r="G1751" s="13">
        <f t="shared" si="110"/>
        <v>3.5859246036990831E-2</v>
      </c>
      <c r="H1751" s="13">
        <f>HLOOKUP(E1751,ROCs!$B$1:$I$17,MATCH(VLOOKUP(C1751,HROC,2,0),ROCs!$A$2:$A$17,0)+1,0)</f>
        <v>0.26229721460804234</v>
      </c>
      <c r="I1751" s="24">
        <v>1.4200000000000001E-4</v>
      </c>
      <c r="J1751" s="24">
        <f>(VLOOKUP(B1751,Summary!$A$32:$C$37,3,0)*H1751*I1751/12+VLOOKUP(B1751,Summary!$A$32:$D$37,4,0)*I1751)*0.765</f>
        <v>1.5324447301304402E-4</v>
      </c>
      <c r="K1751" s="6">
        <f t="shared" si="111"/>
        <v>2.8830433658747141E-4</v>
      </c>
      <c r="L1751" s="27">
        <f>2.721*J1751*G1751+VLOOKUP(B1751,Summary!$A$32:$B$37,2,0)*I1751</f>
        <v>1.4952524262769377E-5</v>
      </c>
    </row>
    <row r="1752" spans="1:12">
      <c r="A1752" s="5" t="s">
        <v>616</v>
      </c>
      <c r="B1752" s="5" t="s">
        <v>189</v>
      </c>
      <c r="C1752" s="11">
        <v>5120</v>
      </c>
      <c r="D1752" s="5" t="e">
        <f t="shared" si="108"/>
        <v>#N/A</v>
      </c>
      <c r="E1752" s="11" t="s">
        <v>3</v>
      </c>
      <c r="F1752" s="12">
        <f t="shared" si="109"/>
        <v>0.50503242095262102</v>
      </c>
      <c r="G1752" s="13">
        <f t="shared" si="110"/>
        <v>6.8458560616073402E-2</v>
      </c>
      <c r="H1752" s="13">
        <f>HLOOKUP(E1752,ROCs!$B$1:$I$17,MATCH(VLOOKUP(C1752,HROC,2,0),ROCs!$A$2:$A$17,0)+1,0)</f>
        <v>5.2632006878587441E-2</v>
      </c>
      <c r="I1752" s="24">
        <v>0.21571000000000001</v>
      </c>
      <c r="J1752" s="24">
        <f>(VLOOKUP(B1752,Summary!$A$32:$C$37,3,0)*H1752*I1752/12+VLOOKUP(B1752,Summary!$A$32:$D$37,4,0)*I1752)*0.765</f>
        <v>9.0648868106069813E-2</v>
      </c>
      <c r="K1752" s="6">
        <f t="shared" si="111"/>
        <v>0.12456905971744352</v>
      </c>
      <c r="L1752" s="27">
        <f>2.721*J1752*G1752+VLOOKUP(B1752,Summary!$A$32:$B$37,2,0)*I1752</f>
        <v>1.6885685298120498E-2</v>
      </c>
    </row>
    <row r="1753" spans="1:12">
      <c r="A1753" s="5" t="s">
        <v>616</v>
      </c>
      <c r="B1753" s="5" t="s">
        <v>189</v>
      </c>
      <c r="C1753" s="11">
        <v>5250</v>
      </c>
      <c r="D1753" s="5" t="str">
        <f t="shared" si="108"/>
        <v>Marshy Lakes</v>
      </c>
      <c r="E1753" s="11" t="s">
        <v>3</v>
      </c>
      <c r="F1753" s="12">
        <f t="shared" si="109"/>
        <v>0.50503242095262102</v>
      </c>
      <c r="G1753" s="13">
        <f t="shared" si="110"/>
        <v>6.8458560616073402E-2</v>
      </c>
      <c r="H1753" s="13">
        <f>HLOOKUP(E1753,ROCs!$B$1:$I$17,MATCH(VLOOKUP(C1753,HROC,2,0),ROCs!$A$2:$A$17,0)+1,0)</f>
        <v>5.2632006878587441E-2</v>
      </c>
      <c r="I1753" s="24">
        <v>1.6000000000000001E-4</v>
      </c>
      <c r="J1753" s="24">
        <f>(VLOOKUP(B1753,Summary!$A$32:$C$37,3,0)*H1753*I1753/12+VLOOKUP(B1753,Summary!$A$32:$D$37,4,0)*I1753)*0.765</f>
        <v>6.7237582388258164E-5</v>
      </c>
      <c r="K1753" s="6">
        <f t="shared" si="111"/>
        <v>9.2397429673130412E-5</v>
      </c>
      <c r="L1753" s="27">
        <f>2.721*J1753*G1753+VLOOKUP(B1753,Summary!$A$32:$B$37,2,0)*I1753</f>
        <v>1.2524730646234662E-5</v>
      </c>
    </row>
    <row r="1754" spans="1:12">
      <c r="A1754" s="5" t="s">
        <v>616</v>
      </c>
      <c r="B1754" s="5" t="s">
        <v>189</v>
      </c>
      <c r="C1754" s="11">
        <v>5300</v>
      </c>
      <c r="D1754" s="5" t="str">
        <f t="shared" si="108"/>
        <v>Reservoirs</v>
      </c>
      <c r="E1754" s="11" t="s">
        <v>3</v>
      </c>
      <c r="F1754" s="12">
        <f t="shared" si="109"/>
        <v>0.50503242095262102</v>
      </c>
      <c r="G1754" s="13">
        <f t="shared" si="110"/>
        <v>6.8458560616073402E-2</v>
      </c>
      <c r="H1754" s="13">
        <f>HLOOKUP(E1754,ROCs!$B$1:$I$17,MATCH(VLOOKUP(C1754,HROC,2,0),ROCs!$A$2:$A$17,0)+1,0)</f>
        <v>5.2632006878587441E-2</v>
      </c>
      <c r="I1754" s="24">
        <v>4.2276020000000001</v>
      </c>
      <c r="J1754" s="24">
        <f>(VLOOKUP(B1754,Summary!$A$32:$C$37,3,0)*H1754*I1754/12+VLOOKUP(B1754,Summary!$A$32:$D$37,4,0)*I1754)*0.765</f>
        <v>1.776585861123531</v>
      </c>
      <c r="K1754" s="6">
        <f t="shared" si="111"/>
        <v>2.4413722405061593</v>
      </c>
      <c r="L1754" s="27">
        <f>2.721*J1754*G1754+VLOOKUP(B1754,Summary!$A$32:$B$37,2,0)*I1754</f>
        <v>0.33093485205926848</v>
      </c>
    </row>
    <row r="1755" spans="1:12">
      <c r="A1755" s="5" t="s">
        <v>616</v>
      </c>
      <c r="B1755" s="5" t="s">
        <v>189</v>
      </c>
      <c r="C1755" s="11">
        <v>6250</v>
      </c>
      <c r="D1755" s="5" t="str">
        <f t="shared" si="108"/>
        <v>Hydric Pine Flatwoods</v>
      </c>
      <c r="E1755" s="11" t="s">
        <v>3</v>
      </c>
      <c r="F1755" s="12">
        <f t="shared" si="109"/>
        <v>0.60724136328827061</v>
      </c>
      <c r="G1755" s="13">
        <f t="shared" si="110"/>
        <v>3.2599314579082571E-2</v>
      </c>
      <c r="H1755" s="13">
        <f>HLOOKUP(E1755,ROCs!$B$1:$I$17,MATCH(VLOOKUP(C1755,HROC,2,0),ROCs!$A$2:$A$17,0)+1,0)</f>
        <v>2.5884593546846281E-2</v>
      </c>
      <c r="I1755" s="24">
        <v>1.44E-4</v>
      </c>
      <c r="J1755" s="24">
        <f>(VLOOKUP(B1755,Summary!$A$32:$C$37,3,0)*H1755*I1755/12+VLOOKUP(B1755,Summary!$A$32:$D$37,4,0)*I1755)*0.765</f>
        <v>4.840864030823293E-5</v>
      </c>
      <c r="K1755" s="6">
        <f t="shared" si="111"/>
        <v>7.9985777889847576E-5</v>
      </c>
      <c r="L1755" s="27">
        <f>2.721*J1755*G1755+VLOOKUP(B1755,Summary!$A$32:$B$37,2,0)*I1755</f>
        <v>4.2939787915039318E-6</v>
      </c>
    </row>
    <row r="1756" spans="1:12">
      <c r="A1756" s="5" t="s">
        <v>616</v>
      </c>
      <c r="B1756" s="5" t="s">
        <v>189</v>
      </c>
      <c r="C1756" s="11">
        <v>7430</v>
      </c>
      <c r="D1756" s="5" t="str">
        <f t="shared" si="108"/>
        <v>Spoil Areas</v>
      </c>
      <c r="E1756" s="11" t="s">
        <v>3</v>
      </c>
      <c r="F1756" s="12">
        <f t="shared" si="109"/>
        <v>0.70945030562392009</v>
      </c>
      <c r="G1756" s="13">
        <f t="shared" si="110"/>
        <v>9.7797943737247719E-2</v>
      </c>
      <c r="H1756" s="13">
        <f>HLOOKUP(E1756,ROCs!$B$1:$I$17,MATCH(VLOOKUP(C1756,HROC,2,0),ROCs!$A$2:$A$17,0)+1,0)</f>
        <v>0.26229721460804234</v>
      </c>
      <c r="I1756" s="24">
        <v>0.323656</v>
      </c>
      <c r="J1756" s="24">
        <f>(VLOOKUP(B1756,Summary!$A$32:$C$37,3,0)*H1756*I1756/12+VLOOKUP(B1756,Summary!$A$32:$D$37,4,0)*I1756)*0.765</f>
        <v>0.34928516308105473</v>
      </c>
      <c r="K1756" s="6">
        <f t="shared" si="111"/>
        <v>0.67426506716359158</v>
      </c>
      <c r="L1756" s="27">
        <f>2.721*J1756*G1756+VLOOKUP(B1756,Summary!$A$32:$B$37,2,0)*I1756</f>
        <v>9.2947647748864631E-2</v>
      </c>
    </row>
    <row r="1757" spans="1:12">
      <c r="A1757" s="5" t="s">
        <v>616</v>
      </c>
      <c r="B1757" s="5" t="s">
        <v>189</v>
      </c>
      <c r="C1757" s="11">
        <v>8360</v>
      </c>
      <c r="D1757" s="5" t="e">
        <f t="shared" si="108"/>
        <v>#N/A</v>
      </c>
      <c r="E1757" s="11" t="s">
        <v>3</v>
      </c>
      <c r="F1757" s="12">
        <f t="shared" si="109"/>
        <v>1.4429497741503459</v>
      </c>
      <c r="G1757" s="13">
        <f t="shared" si="110"/>
        <v>0.22493527059566973</v>
      </c>
      <c r="H1757" s="13">
        <f>HLOOKUP(E1757,ROCs!$B$1:$I$17,MATCH(VLOOKUP(C1757,HROC,2,0),ROCs!$A$2:$A$17,0)+1,0)</f>
        <v>0.43140989244743805</v>
      </c>
      <c r="I1757" s="24">
        <v>5.3600000000000002E-4</v>
      </c>
      <c r="J1757" s="24">
        <f>(VLOOKUP(B1757,Summary!$A$32:$C$37,3,0)*H1757*I1757/12+VLOOKUP(B1757,Summary!$A$32:$D$37,4,0)*I1757)*0.765</f>
        <v>8.6332793025012487E-4</v>
      </c>
      <c r="K1757" s="6">
        <f t="shared" si="111"/>
        <v>3.3896553890060935E-3</v>
      </c>
      <c r="L1757" s="27">
        <f>2.721*J1757*G1757+VLOOKUP(B1757,Summary!$A$32:$B$37,2,0)*I1757</f>
        <v>5.2839888526342649E-4</v>
      </c>
    </row>
    <row r="1758" spans="1:12">
      <c r="A1758" s="5" t="s">
        <v>616</v>
      </c>
      <c r="B1758" s="5" t="s">
        <v>189</v>
      </c>
      <c r="C1758" s="11">
        <v>1850</v>
      </c>
      <c r="D1758" s="5" t="str">
        <f t="shared" si="108"/>
        <v>Parks and Zoos</v>
      </c>
      <c r="E1758" s="11" t="s">
        <v>4</v>
      </c>
      <c r="F1758" s="12">
        <f t="shared" si="109"/>
        <v>0.96797880682585713</v>
      </c>
      <c r="G1758" s="13">
        <f t="shared" si="110"/>
        <v>0.12452938169209543</v>
      </c>
      <c r="H1758" s="13">
        <f>HLOOKUP(E1758,ROCs!$B$1:$I$17,MATCH(VLOOKUP(C1758,HROC,2,0),ROCs!$A$2:$A$17,0)+1,0)</f>
        <v>0.34081381503347608</v>
      </c>
      <c r="I1758" s="24">
        <v>5.4493770000000001</v>
      </c>
      <c r="J1758" s="24">
        <f>(VLOOKUP(B1758,Summary!$A$32:$C$37,3,0)*H1758*I1758/12+VLOOKUP(B1758,Summary!$A$32:$D$37,4,0)*I1758)*0.765</f>
        <v>7.2256248122383644</v>
      </c>
      <c r="K1758" s="6">
        <f t="shared" si="111"/>
        <v>19.031358833039619</v>
      </c>
      <c r="L1758" s="27">
        <f>2.721*J1758*G1758+VLOOKUP(B1758,Summary!$A$32:$B$37,2,0)*I1758</f>
        <v>2.4483628479535371</v>
      </c>
    </row>
    <row r="1759" spans="1:12">
      <c r="A1759" s="5" t="s">
        <v>616</v>
      </c>
      <c r="B1759" s="5" t="s">
        <v>189</v>
      </c>
      <c r="C1759" s="11">
        <v>2110</v>
      </c>
      <c r="D1759" s="5" t="str">
        <f t="shared" si="108"/>
        <v>Improved Pastures</v>
      </c>
      <c r="E1759" s="11" t="s">
        <v>4</v>
      </c>
      <c r="F1759" s="12">
        <f t="shared" si="109"/>
        <v>2.0141173930848577</v>
      </c>
      <c r="G1759" s="13">
        <f t="shared" si="110"/>
        <v>0.28687396829592665</v>
      </c>
      <c r="H1759" s="13">
        <f>HLOOKUP(E1759,ROCs!$B$1:$I$17,MATCH(VLOOKUP(C1759,HROC,2,0),ROCs!$A$2:$A$17,0)+1,0)</f>
        <v>0.31492922148662977</v>
      </c>
      <c r="I1759" s="24">
        <v>211.61218299999999</v>
      </c>
      <c r="J1759" s="24">
        <f>(VLOOKUP(B1759,Summary!$A$32:$C$37,3,0)*H1759*I1759/12+VLOOKUP(B1759,Summary!$A$32:$D$37,4,0)*I1759)*0.765</f>
        <v>263.37299872690301</v>
      </c>
      <c r="K1759" s="6">
        <f t="shared" si="111"/>
        <v>1443.3929184225831</v>
      </c>
      <c r="L1759" s="27">
        <f>2.721*J1759*G1759+VLOOKUP(B1759,Summary!$A$32:$B$37,2,0)*I1759</f>
        <v>205.58476667734121</v>
      </c>
    </row>
    <row r="1760" spans="1:12">
      <c r="A1760" s="5" t="s">
        <v>616</v>
      </c>
      <c r="B1760" s="5" t="s">
        <v>189</v>
      </c>
      <c r="C1760" s="11">
        <v>2130</v>
      </c>
      <c r="D1760" s="5" t="str">
        <f t="shared" si="108"/>
        <v>Woodland Pastures</v>
      </c>
      <c r="E1760" s="11" t="s">
        <v>4</v>
      </c>
      <c r="F1760" s="12">
        <f t="shared" si="109"/>
        <v>1.022089423356495</v>
      </c>
      <c r="G1760" s="13">
        <f t="shared" si="110"/>
        <v>0.19559588747449544</v>
      </c>
      <c r="H1760" s="13">
        <f>HLOOKUP(E1760,ROCs!$B$1:$I$17,MATCH(VLOOKUP(C1760,HROC,2,0),ROCs!$A$2:$A$17,0)+1,0)</f>
        <v>0.26229721460804234</v>
      </c>
      <c r="I1760" s="24">
        <v>7.9159980000000001</v>
      </c>
      <c r="J1760" s="24">
        <f>(VLOOKUP(B1760,Summary!$A$32:$C$37,3,0)*H1760*I1760/12+VLOOKUP(B1760,Summary!$A$32:$D$37,4,0)*I1760)*0.765</f>
        <v>8.5428376188895108</v>
      </c>
      <c r="K1760" s="6">
        <f t="shared" si="111"/>
        <v>23.758531157931273</v>
      </c>
      <c r="L1760" s="27">
        <f>2.721*J1760*G1760+VLOOKUP(B1760,Summary!$A$32:$B$37,2,0)*I1760</f>
        <v>4.5466383671844</v>
      </c>
    </row>
    <row r="1761" spans="1:12">
      <c r="A1761" s="5" t="s">
        <v>616</v>
      </c>
      <c r="B1761" s="5" t="s">
        <v>189</v>
      </c>
      <c r="C1761" s="11">
        <v>2210</v>
      </c>
      <c r="D1761" s="5" t="str">
        <f t="shared" si="108"/>
        <v>Citrus Groves</v>
      </c>
      <c r="E1761" s="11" t="s">
        <v>4</v>
      </c>
      <c r="F1761" s="12">
        <f t="shared" si="109"/>
        <v>1.3467531225403229</v>
      </c>
      <c r="G1761" s="13">
        <f t="shared" si="110"/>
        <v>0.27383424246429361</v>
      </c>
      <c r="H1761" s="13">
        <f>HLOOKUP(E1761,ROCs!$B$1:$I$17,MATCH(VLOOKUP(C1761,HROC,2,0),ROCs!$A$2:$A$17,0)+1,0)</f>
        <v>0.31492922148662977</v>
      </c>
      <c r="I1761" s="24">
        <v>74.10342</v>
      </c>
      <c r="J1761" s="24">
        <f>(VLOOKUP(B1761,Summary!$A$32:$C$37,3,0)*H1761*I1761/12+VLOOKUP(B1761,Summary!$A$32:$D$37,4,0)*I1761)*0.765</f>
        <v>92.22928313781992</v>
      </c>
      <c r="K1761" s="6">
        <f t="shared" si="111"/>
        <v>337.97561422605503</v>
      </c>
      <c r="L1761" s="27">
        <f>2.721*J1761*G1761+VLOOKUP(B1761,Summary!$A$32:$B$37,2,0)*I1761</f>
        <v>68.720313132390842</v>
      </c>
    </row>
    <row r="1762" spans="1:12">
      <c r="A1762" s="5" t="s">
        <v>616</v>
      </c>
      <c r="B1762" s="5" t="s">
        <v>189</v>
      </c>
      <c r="C1762" s="11">
        <v>3100</v>
      </c>
      <c r="D1762" s="5" t="str">
        <f t="shared" si="108"/>
        <v>Herbaceous (Dry Prairie)</v>
      </c>
      <c r="E1762" s="11" t="s">
        <v>4</v>
      </c>
      <c r="F1762" s="12">
        <f t="shared" si="109"/>
        <v>0.69141343344704065</v>
      </c>
      <c r="G1762" s="13">
        <f t="shared" si="110"/>
        <v>3.5859246036990831E-2</v>
      </c>
      <c r="H1762" s="13">
        <f>HLOOKUP(E1762,ROCs!$B$1:$I$17,MATCH(VLOOKUP(C1762,HROC,2,0),ROCs!$A$2:$A$17,0)+1,0)</f>
        <v>0.26229721460804234</v>
      </c>
      <c r="I1762" s="24">
        <v>4.0677490000000001</v>
      </c>
      <c r="J1762" s="24">
        <f>(VLOOKUP(B1762,Summary!$A$32:$C$37,3,0)*H1762*I1762/12+VLOOKUP(B1762,Summary!$A$32:$D$37,4,0)*I1762)*0.765</f>
        <v>4.3898595201009636</v>
      </c>
      <c r="K1762" s="6">
        <f t="shared" si="111"/>
        <v>8.258800541192608</v>
      </c>
      <c r="L1762" s="27">
        <f>2.721*J1762*G1762+VLOOKUP(B1762,Summary!$A$32:$B$37,2,0)*I1762</f>
        <v>0.42833180012222444</v>
      </c>
    </row>
    <row r="1763" spans="1:12">
      <c r="A1763" s="5" t="s">
        <v>616</v>
      </c>
      <c r="B1763" s="5" t="s">
        <v>189</v>
      </c>
      <c r="C1763" s="11">
        <v>3200</v>
      </c>
      <c r="D1763" s="5" t="str">
        <f t="shared" si="108"/>
        <v>Shrub and Brushland</v>
      </c>
      <c r="E1763" s="11" t="s">
        <v>4</v>
      </c>
      <c r="F1763" s="12">
        <f t="shared" si="109"/>
        <v>0.69141343344704065</v>
      </c>
      <c r="G1763" s="13">
        <f t="shared" si="110"/>
        <v>3.5859246036990831E-2</v>
      </c>
      <c r="H1763" s="13">
        <f>HLOOKUP(E1763,ROCs!$B$1:$I$17,MATCH(VLOOKUP(C1763,HROC,2,0),ROCs!$A$2:$A$17,0)+1,0)</f>
        <v>0.26229721460804234</v>
      </c>
      <c r="I1763" s="24">
        <v>5.3132619999999999</v>
      </c>
      <c r="J1763" s="24">
        <f>(VLOOKUP(B1763,Summary!$A$32:$C$37,3,0)*H1763*I1763/12+VLOOKUP(B1763,Summary!$A$32:$D$37,4,0)*I1763)*0.765</f>
        <v>5.7340002476776926</v>
      </c>
      <c r="K1763" s="6">
        <f t="shared" si="111"/>
        <v>10.787580817080434</v>
      </c>
      <c r="L1763" s="27">
        <f>2.721*J1763*G1763+VLOOKUP(B1763,Summary!$A$32:$B$37,2,0)*I1763</f>
        <v>0.5594836547144405</v>
      </c>
    </row>
    <row r="1764" spans="1:12">
      <c r="A1764" s="5" t="s">
        <v>616</v>
      </c>
      <c r="B1764" s="5" t="s">
        <v>189</v>
      </c>
      <c r="C1764" s="11">
        <v>3300</v>
      </c>
      <c r="D1764" s="5" t="str">
        <f t="shared" si="108"/>
        <v>Mixed Rangeland</v>
      </c>
      <c r="E1764" s="11" t="s">
        <v>4</v>
      </c>
      <c r="F1764" s="12">
        <f t="shared" si="109"/>
        <v>0.69141343344704065</v>
      </c>
      <c r="G1764" s="13">
        <f t="shared" si="110"/>
        <v>3.5859246036990831E-2</v>
      </c>
      <c r="H1764" s="13">
        <f>HLOOKUP(E1764,ROCs!$B$1:$I$17,MATCH(VLOOKUP(C1764,HROC,2,0),ROCs!$A$2:$A$17,0)+1,0)</f>
        <v>0.26229721460804234</v>
      </c>
      <c r="I1764" s="24">
        <v>0.43077799999999999</v>
      </c>
      <c r="J1764" s="24">
        <f>(VLOOKUP(B1764,Summary!$A$32:$C$37,3,0)*H1764*I1764/12+VLOOKUP(B1764,Summary!$A$32:$D$37,4,0)*I1764)*0.765</f>
        <v>0.46488977180009211</v>
      </c>
      <c r="K1764" s="6">
        <f t="shared" si="111"/>
        <v>0.87461384159491384</v>
      </c>
      <c r="L1764" s="27">
        <f>2.721*J1764*G1764+VLOOKUP(B1764,Summary!$A$32:$B$37,2,0)*I1764</f>
        <v>4.5360693639910334E-2</v>
      </c>
    </row>
    <row r="1765" spans="1:12">
      <c r="A1765" s="5" t="s">
        <v>616</v>
      </c>
      <c r="B1765" s="5" t="s">
        <v>189</v>
      </c>
      <c r="C1765" s="11">
        <v>4100</v>
      </c>
      <c r="D1765" s="5" t="str">
        <f t="shared" si="108"/>
        <v>Upland Coniferous Forests</v>
      </c>
      <c r="E1765" s="11" t="s">
        <v>4</v>
      </c>
      <c r="F1765" s="12">
        <f t="shared" si="109"/>
        <v>0.69141343344704065</v>
      </c>
      <c r="G1765" s="13">
        <f t="shared" si="110"/>
        <v>3.5859246036990831E-2</v>
      </c>
      <c r="H1765" s="13">
        <f>HLOOKUP(E1765,ROCs!$B$1:$I$17,MATCH(VLOOKUP(C1765,HROC,2,0),ROCs!$A$2:$A$17,0)+1,0)</f>
        <v>0.26229721460804234</v>
      </c>
      <c r="I1765" s="24">
        <v>13.224769999999999</v>
      </c>
      <c r="J1765" s="24">
        <f>(VLOOKUP(B1765,Summary!$A$32:$C$37,3,0)*H1765*I1765/12+VLOOKUP(B1765,Summary!$A$32:$D$37,4,0)*I1765)*0.765</f>
        <v>14.271992319497988</v>
      </c>
      <c r="K1765" s="6">
        <f t="shared" si="111"/>
        <v>26.850412263182356</v>
      </c>
      <c r="L1765" s="27">
        <f>2.721*J1765*G1765+VLOOKUP(B1765,Summary!$A$32:$B$37,2,0)*I1765</f>
        <v>1.3925612274263703</v>
      </c>
    </row>
    <row r="1766" spans="1:12">
      <c r="A1766" s="5" t="s">
        <v>616</v>
      </c>
      <c r="B1766" s="5" t="s">
        <v>189</v>
      </c>
      <c r="C1766" s="11">
        <v>4110</v>
      </c>
      <c r="D1766" s="5" t="str">
        <f t="shared" si="108"/>
        <v>Pine Flatwoods</v>
      </c>
      <c r="E1766" s="11" t="s">
        <v>4</v>
      </c>
      <c r="F1766" s="12">
        <f t="shared" si="109"/>
        <v>0.69141343344704065</v>
      </c>
      <c r="G1766" s="13">
        <f t="shared" si="110"/>
        <v>3.5859246036990831E-2</v>
      </c>
      <c r="H1766" s="13">
        <f>HLOOKUP(E1766,ROCs!$B$1:$I$17,MATCH(VLOOKUP(C1766,HROC,2,0),ROCs!$A$2:$A$17,0)+1,0)</f>
        <v>0.26229721460804234</v>
      </c>
      <c r="I1766" s="24">
        <v>1.7440739999999999</v>
      </c>
      <c r="J1766" s="24">
        <f>(VLOOKUP(B1766,Summary!$A$32:$C$37,3,0)*H1766*I1766/12+VLOOKUP(B1766,Summary!$A$32:$D$37,4,0)*I1766)*0.765</f>
        <v>1.8821809931390965</v>
      </c>
      <c r="K1766" s="6">
        <f t="shared" si="111"/>
        <v>3.5410147713342082</v>
      </c>
      <c r="L1766" s="27">
        <f>2.721*J1766*G1766+VLOOKUP(B1766,Summary!$A$32:$B$37,2,0)*I1766</f>
        <v>0.18365006197933265</v>
      </c>
    </row>
    <row r="1767" spans="1:12">
      <c r="A1767" s="5" t="s">
        <v>616</v>
      </c>
      <c r="B1767" s="5" t="s">
        <v>189</v>
      </c>
      <c r="C1767" s="11">
        <v>4340</v>
      </c>
      <c r="D1767" s="5" t="str">
        <f t="shared" si="108"/>
        <v>Hardwood - Coniferous Mixed</v>
      </c>
      <c r="E1767" s="11" t="s">
        <v>4</v>
      </c>
      <c r="F1767" s="12">
        <f t="shared" si="109"/>
        <v>0.69141343344704065</v>
      </c>
      <c r="G1767" s="13">
        <f t="shared" si="110"/>
        <v>3.5859246036990831E-2</v>
      </c>
      <c r="H1767" s="13">
        <f>HLOOKUP(E1767,ROCs!$B$1:$I$17,MATCH(VLOOKUP(C1767,HROC,2,0),ROCs!$A$2:$A$17,0)+1,0)</f>
        <v>0.26229721460804234</v>
      </c>
      <c r="I1767" s="24">
        <v>5.5752610000000002</v>
      </c>
      <c r="J1767" s="24">
        <f>(VLOOKUP(B1767,Summary!$A$32:$C$37,3,0)*H1767*I1767/12+VLOOKUP(B1767,Summary!$A$32:$D$37,4,0)*I1767)*0.765</f>
        <v>6.0167460130646253</v>
      </c>
      <c r="K1767" s="6">
        <f t="shared" si="111"/>
        <v>11.319520590894383</v>
      </c>
      <c r="L1767" s="27">
        <f>2.721*J1767*G1767+VLOOKUP(B1767,Summary!$A$32:$B$37,2,0)*I1767</f>
        <v>0.58707200967444961</v>
      </c>
    </row>
    <row r="1768" spans="1:12">
      <c r="A1768" s="5" t="s">
        <v>616</v>
      </c>
      <c r="B1768" s="5" t="s">
        <v>189</v>
      </c>
      <c r="C1768" s="11">
        <v>5120</v>
      </c>
      <c r="D1768" s="5" t="e">
        <f t="shared" si="108"/>
        <v>#N/A</v>
      </c>
      <c r="E1768" s="11" t="s">
        <v>4</v>
      </c>
      <c r="F1768" s="12">
        <f t="shared" si="109"/>
        <v>0.50503242095262102</v>
      </c>
      <c r="G1768" s="13">
        <f t="shared" si="110"/>
        <v>6.8458560616073402E-2</v>
      </c>
      <c r="H1768" s="13">
        <f>HLOOKUP(E1768,ROCs!$B$1:$I$17,MATCH(VLOOKUP(C1768,HROC,2,0),ROCs!$A$2:$A$17,0)+1,0)</f>
        <v>5.2632006878587441E-2</v>
      </c>
      <c r="I1768" s="24">
        <v>1.88554</v>
      </c>
      <c r="J1768" s="24">
        <f>(VLOOKUP(B1768,Summary!$A$32:$C$37,3,0)*H1768*I1768/12+VLOOKUP(B1768,Summary!$A$32:$D$37,4,0)*I1768)*0.765</f>
        <v>0.79236969435222693</v>
      </c>
      <c r="K1768" s="6">
        <f t="shared" si="111"/>
        <v>1.0888690596617145</v>
      </c>
      <c r="L1768" s="27">
        <f>2.721*J1768*G1768+VLOOKUP(B1768,Summary!$A$32:$B$37,2,0)*I1768</f>
        <v>0.14759925389188319</v>
      </c>
    </row>
    <row r="1769" spans="1:12">
      <c r="A1769" s="5" t="s">
        <v>616</v>
      </c>
      <c r="B1769" s="5" t="s">
        <v>189</v>
      </c>
      <c r="C1769" s="11">
        <v>6172</v>
      </c>
      <c r="D1769" s="5" t="str">
        <f t="shared" si="108"/>
        <v>Mixed Shrubs</v>
      </c>
      <c r="E1769" s="11" t="s">
        <v>4</v>
      </c>
      <c r="F1769" s="12">
        <f t="shared" si="109"/>
        <v>0.60724136328827061</v>
      </c>
      <c r="G1769" s="13">
        <f t="shared" si="110"/>
        <v>3.2599314579082571E-2</v>
      </c>
      <c r="H1769" s="13">
        <f>HLOOKUP(E1769,ROCs!$B$1:$I$17,MATCH(VLOOKUP(C1769,HROC,2,0),ROCs!$A$2:$A$17,0)+1,0)</f>
        <v>2.5884593546846281E-2</v>
      </c>
      <c r="I1769" s="24">
        <v>1.7312129999999999</v>
      </c>
      <c r="J1769" s="24">
        <f>(VLOOKUP(B1769,Summary!$A$32:$C$37,3,0)*H1769*I1769/12+VLOOKUP(B1769,Summary!$A$32:$D$37,4,0)*I1769)*0.765</f>
        <v>0.58198380148567253</v>
      </c>
      <c r="K1769" s="6">
        <f t="shared" si="111"/>
        <v>0.96161401734733798</v>
      </c>
      <c r="L1769" s="27">
        <f>2.721*J1769*G1769+VLOOKUP(B1769,Summary!$A$32:$B$37,2,0)*I1769</f>
        <v>5.1623554899832606E-2</v>
      </c>
    </row>
    <row r="1770" spans="1:12">
      <c r="A1770" s="5" t="s">
        <v>616</v>
      </c>
      <c r="B1770" s="5" t="s">
        <v>189</v>
      </c>
      <c r="C1770" s="11">
        <v>6210</v>
      </c>
      <c r="D1770" s="5" t="str">
        <f t="shared" si="108"/>
        <v>Cypress</v>
      </c>
      <c r="E1770" s="11" t="s">
        <v>4</v>
      </c>
      <c r="F1770" s="12">
        <f t="shared" si="109"/>
        <v>0.60724136328827061</v>
      </c>
      <c r="G1770" s="13">
        <f t="shared" si="110"/>
        <v>3.2599314579082571E-2</v>
      </c>
      <c r="H1770" s="13">
        <f>HLOOKUP(E1770,ROCs!$B$1:$I$17,MATCH(VLOOKUP(C1770,HROC,2,0),ROCs!$A$2:$A$17,0)+1,0)</f>
        <v>2.5884593546846281E-2</v>
      </c>
      <c r="I1770" s="24">
        <v>0.59631999999999996</v>
      </c>
      <c r="J1770" s="24">
        <f>(VLOOKUP(B1770,Summary!$A$32:$C$37,3,0)*H1770*I1770/12+VLOOKUP(B1770,Summary!$A$32:$D$37,4,0)*I1770)*0.765</f>
        <v>0.20046555825420459</v>
      </c>
      <c r="K1770" s="6">
        <f t="shared" si="111"/>
        <v>0.33122999355051325</v>
      </c>
      <c r="L1770" s="27">
        <f>2.721*J1770*G1770+VLOOKUP(B1770,Summary!$A$32:$B$37,2,0)*I1770</f>
        <v>1.7781843284372396E-2</v>
      </c>
    </row>
    <row r="1771" spans="1:12">
      <c r="A1771" s="5" t="s">
        <v>616</v>
      </c>
      <c r="B1771" s="5" t="s">
        <v>189</v>
      </c>
      <c r="C1771" s="11">
        <v>6410</v>
      </c>
      <c r="D1771" s="5" t="str">
        <f t="shared" si="108"/>
        <v>Freshwater Marshes</v>
      </c>
      <c r="E1771" s="11" t="s">
        <v>4</v>
      </c>
      <c r="F1771" s="12">
        <f t="shared" si="109"/>
        <v>0.60724136328827061</v>
      </c>
      <c r="G1771" s="13">
        <f t="shared" si="110"/>
        <v>3.2599314579082571E-2</v>
      </c>
      <c r="H1771" s="13">
        <f>HLOOKUP(E1771,ROCs!$B$1:$I$17,MATCH(VLOOKUP(C1771,HROC,2,0),ROCs!$A$2:$A$17,0)+1,0)</f>
        <v>2.5884593546846281E-2</v>
      </c>
      <c r="I1771" s="24">
        <v>9.0305999999999997E-2</v>
      </c>
      <c r="J1771" s="24">
        <f>(VLOOKUP(B1771,Summary!$A$32:$C$37,3,0)*H1771*I1771/12+VLOOKUP(B1771,Summary!$A$32:$D$37,4,0)*I1771)*0.765</f>
        <v>3.0358268553300569E-2</v>
      </c>
      <c r="K1771" s="6">
        <f t="shared" si="111"/>
        <v>5.0161080959170649E-2</v>
      </c>
      <c r="L1771" s="27">
        <f>2.721*J1771*G1771+VLOOKUP(B1771,Summary!$A$32:$B$37,2,0)*I1771</f>
        <v>2.692861449621903E-3</v>
      </c>
    </row>
    <row r="1772" spans="1:12">
      <c r="A1772" s="5" t="s">
        <v>616</v>
      </c>
      <c r="B1772" s="5" t="s">
        <v>189</v>
      </c>
      <c r="C1772" s="11">
        <v>6440</v>
      </c>
      <c r="D1772" s="5" t="str">
        <f t="shared" si="108"/>
        <v>Emergent Aquatic Vegetation</v>
      </c>
      <c r="E1772" s="11" t="s">
        <v>4</v>
      </c>
      <c r="F1772" s="12">
        <f t="shared" si="109"/>
        <v>0.60724136328827061</v>
      </c>
      <c r="G1772" s="13">
        <f t="shared" si="110"/>
        <v>3.2599314579082571E-2</v>
      </c>
      <c r="H1772" s="13">
        <f>HLOOKUP(E1772,ROCs!$B$1:$I$17,MATCH(VLOOKUP(C1772,HROC,2,0),ROCs!$A$2:$A$17,0)+1,0)</f>
        <v>2.5884593546846281E-2</v>
      </c>
      <c r="I1772" s="24">
        <v>0.67636799999999997</v>
      </c>
      <c r="J1772" s="24">
        <f>(VLOOKUP(B1772,Summary!$A$32:$C$37,3,0)*H1772*I1772/12+VLOOKUP(B1772,Summary!$A$32:$D$37,4,0)*I1772)*0.765</f>
        <v>0.22737538352777006</v>
      </c>
      <c r="K1772" s="6">
        <f t="shared" si="111"/>
        <v>0.37569319874861401</v>
      </c>
      <c r="L1772" s="27">
        <f>2.721*J1772*G1772+VLOOKUP(B1772,Summary!$A$32:$B$37,2,0)*I1772</f>
        <v>2.0168818383693967E-2</v>
      </c>
    </row>
    <row r="1773" spans="1:12">
      <c r="A1773" s="5" t="s">
        <v>616</v>
      </c>
      <c r="B1773" s="5" t="s">
        <v>189</v>
      </c>
      <c r="C1773" s="11">
        <v>7430</v>
      </c>
      <c r="D1773" s="5" t="str">
        <f t="shared" si="108"/>
        <v>Spoil Areas</v>
      </c>
      <c r="E1773" s="11" t="s">
        <v>4</v>
      </c>
      <c r="F1773" s="12">
        <f t="shared" si="109"/>
        <v>0.70945030562392009</v>
      </c>
      <c r="G1773" s="13">
        <f t="shared" si="110"/>
        <v>9.7797943737247719E-2</v>
      </c>
      <c r="H1773" s="13">
        <f>HLOOKUP(E1773,ROCs!$B$1:$I$17,MATCH(VLOOKUP(C1773,HROC,2,0),ROCs!$A$2:$A$17,0)+1,0)</f>
        <v>0.26229721460804234</v>
      </c>
      <c r="I1773" s="24">
        <v>58.780920999999999</v>
      </c>
      <c r="J1773" s="24">
        <f>(VLOOKUP(B1773,Summary!$A$32:$C$37,3,0)*H1773*I1773/12+VLOOKUP(B1773,Summary!$A$32:$D$37,4,0)*I1773)*0.765</f>
        <v>63.435572266664593</v>
      </c>
      <c r="K1773" s="6">
        <f t="shared" si="111"/>
        <v>122.45693466520864</v>
      </c>
      <c r="L1773" s="27">
        <f>2.721*J1773*G1773+VLOOKUP(B1773,Summary!$A$32:$B$37,2,0)*I1773</f>
        <v>16.880726263260499</v>
      </c>
    </row>
    <row r="1774" spans="1:12">
      <c r="A1774" s="5" t="s">
        <v>616</v>
      </c>
      <c r="B1774" s="5" t="s">
        <v>189</v>
      </c>
      <c r="C1774" s="11">
        <v>8115</v>
      </c>
      <c r="D1774" s="5" t="e">
        <f t="shared" si="108"/>
        <v>#N/A</v>
      </c>
      <c r="E1774" s="11" t="s">
        <v>4</v>
      </c>
      <c r="F1774" s="12">
        <f t="shared" si="109"/>
        <v>0.96797880682585713</v>
      </c>
      <c r="G1774" s="13">
        <f t="shared" si="110"/>
        <v>0.12452938169209543</v>
      </c>
      <c r="H1774" s="13">
        <f>HLOOKUP(E1774,ROCs!$B$1:$I$17,MATCH(VLOOKUP(C1774,HROC,2,0),ROCs!$A$2:$A$17,0)+1,0)</f>
        <v>0.28818180815488864</v>
      </c>
      <c r="I1774" s="24">
        <v>0.79470300000000005</v>
      </c>
      <c r="J1774" s="24">
        <f>(VLOOKUP(B1774,Summary!$A$32:$C$37,3,0)*H1774*I1774/12+VLOOKUP(B1774,Summary!$A$32:$D$37,4,0)*I1774)*0.765</f>
        <v>0.92228340500616168</v>
      </c>
      <c r="K1774" s="6">
        <f t="shared" si="111"/>
        <v>2.4291748994081095</v>
      </c>
      <c r="L1774" s="27">
        <f>2.721*J1774*G1774+VLOOKUP(B1774,Summary!$A$32:$B$37,2,0)*I1774</f>
        <v>0.31251061088538018</v>
      </c>
    </row>
    <row r="1775" spans="1:12">
      <c r="A1775" s="5" t="s">
        <v>616</v>
      </c>
      <c r="B1775" s="5" t="s">
        <v>189</v>
      </c>
      <c r="C1775" s="11">
        <v>1480</v>
      </c>
      <c r="D1775" s="5" t="str">
        <f t="shared" si="108"/>
        <v>Cemeteries</v>
      </c>
      <c r="E1775" s="11" t="s">
        <v>591</v>
      </c>
      <c r="F1775" s="12">
        <f t="shared" si="109"/>
        <v>1.2445441802046733</v>
      </c>
      <c r="G1775" s="13">
        <f t="shared" si="110"/>
        <v>0.21319951734720002</v>
      </c>
      <c r="H1775" s="13">
        <f>HLOOKUP(E1775,ROCs!$B$1:$I$17,MATCH(VLOOKUP(C1775,HROC,2,0),ROCs!$A$2:$A$17,0)+1,0)</f>
        <v>0.28818180815488864</v>
      </c>
      <c r="I1775" s="24">
        <v>1.438323</v>
      </c>
      <c r="J1775" s="24">
        <f>(VLOOKUP(B1775,Summary!$A$32:$C$37,3,0)*H1775*I1775/12+VLOOKUP(B1775,Summary!$A$32:$D$37,4,0)*I1775)*0.765</f>
        <v>1.6692291761056364</v>
      </c>
      <c r="K1775" s="6">
        <f t="shared" si="111"/>
        <v>5.6526855512728531</v>
      </c>
      <c r="L1775" s="27">
        <f>2.721*J1775*G1775+VLOOKUP(B1775,Summary!$A$32:$B$37,2,0)*I1775</f>
        <v>0.96834636360492155</v>
      </c>
    </row>
    <row r="1776" spans="1:12">
      <c r="A1776" s="5" t="s">
        <v>616</v>
      </c>
      <c r="B1776" s="5" t="s">
        <v>189</v>
      </c>
      <c r="C1776" s="11">
        <v>1700</v>
      </c>
      <c r="D1776" s="5" t="str">
        <f t="shared" si="108"/>
        <v>Institutional</v>
      </c>
      <c r="E1776" s="11" t="s">
        <v>591</v>
      </c>
      <c r="F1776" s="12">
        <f t="shared" si="109"/>
        <v>0.96797880682585713</v>
      </c>
      <c r="G1776" s="13">
        <f t="shared" si="110"/>
        <v>0.12452938169209543</v>
      </c>
      <c r="H1776" s="13">
        <f>HLOOKUP(E1776,ROCs!$B$1:$I$17,MATCH(VLOOKUP(C1776,HROC,2,0),ROCs!$A$2:$A$17,0)+1,0)</f>
        <v>0.34081381503347608</v>
      </c>
      <c r="I1776" s="24">
        <v>18.787454</v>
      </c>
      <c r="J1776" s="24">
        <f>(VLOOKUP(B1776,Summary!$A$32:$C$37,3,0)*H1776*I1776/12+VLOOKUP(B1776,Summary!$A$32:$D$37,4,0)*I1776)*0.765</f>
        <v>24.911305233825249</v>
      </c>
      <c r="K1776" s="6">
        <f t="shared" si="111"/>
        <v>65.613147820975783</v>
      </c>
      <c r="L1776" s="27">
        <f>2.721*J1776*G1776+VLOOKUP(B1776,Summary!$A$32:$B$37,2,0)*I1776</f>
        <v>8.4410574605566993</v>
      </c>
    </row>
    <row r="1777" spans="1:12">
      <c r="A1777" s="5" t="s">
        <v>616</v>
      </c>
      <c r="B1777" s="5" t="s">
        <v>189</v>
      </c>
      <c r="C1777" s="11">
        <v>1850</v>
      </c>
      <c r="D1777" s="5" t="str">
        <f t="shared" si="108"/>
        <v>Parks and Zoos</v>
      </c>
      <c r="E1777" s="11" t="s">
        <v>591</v>
      </c>
      <c r="F1777" s="12">
        <f t="shared" si="109"/>
        <v>0.96797880682585713</v>
      </c>
      <c r="G1777" s="13">
        <f t="shared" si="110"/>
        <v>0.12452938169209543</v>
      </c>
      <c r="H1777" s="13">
        <f>HLOOKUP(E1777,ROCs!$B$1:$I$17,MATCH(VLOOKUP(C1777,HROC,2,0),ROCs!$A$2:$A$17,0)+1,0)</f>
        <v>0.34081381503347608</v>
      </c>
      <c r="I1777" s="24">
        <v>19.232809</v>
      </c>
      <c r="J1777" s="24">
        <f>(VLOOKUP(B1777,Summary!$A$32:$C$37,3,0)*H1777*I1777/12+VLOOKUP(B1777,Summary!$A$32:$D$37,4,0)*I1777)*0.765</f>
        <v>25.501825606751254</v>
      </c>
      <c r="K1777" s="6">
        <f t="shared" si="111"/>
        <v>67.16850191247805</v>
      </c>
      <c r="L1777" s="27">
        <f>2.721*J1777*G1777+VLOOKUP(B1777,Summary!$A$32:$B$37,2,0)*I1777</f>
        <v>8.6411520101080228</v>
      </c>
    </row>
    <row r="1778" spans="1:12">
      <c r="A1778" s="5" t="s">
        <v>616</v>
      </c>
      <c r="B1778" s="5" t="s">
        <v>189</v>
      </c>
      <c r="C1778" s="11">
        <v>2110</v>
      </c>
      <c r="D1778" s="5" t="str">
        <f t="shared" si="108"/>
        <v>Improved Pastures</v>
      </c>
      <c r="E1778" s="11" t="s">
        <v>591</v>
      </c>
      <c r="F1778" s="12">
        <f t="shared" si="109"/>
        <v>2.0141173930848577</v>
      </c>
      <c r="G1778" s="13">
        <f t="shared" si="110"/>
        <v>0.28687396829592665</v>
      </c>
      <c r="H1778" s="13">
        <f>HLOOKUP(E1778,ROCs!$B$1:$I$17,MATCH(VLOOKUP(C1778,HROC,2,0),ROCs!$A$2:$A$17,0)+1,0)</f>
        <v>0.31492922148662977</v>
      </c>
      <c r="I1778" s="24">
        <v>1207.2993980000001</v>
      </c>
      <c r="J1778" s="24">
        <f>(VLOOKUP(B1778,Summary!$A$32:$C$37,3,0)*H1778*I1778/12+VLOOKUP(B1778,Summary!$A$32:$D$37,4,0)*I1778)*0.765</f>
        <v>1502.6075451073855</v>
      </c>
      <c r="K1778" s="6">
        <f t="shared" si="111"/>
        <v>8234.910565092785</v>
      </c>
      <c r="L1778" s="27">
        <f>2.721*J1778*G1778+VLOOKUP(B1778,Summary!$A$32:$B$37,2,0)*I1778</f>
        <v>1172.9115097665454</v>
      </c>
    </row>
    <row r="1779" spans="1:12">
      <c r="A1779" s="5" t="s">
        <v>616</v>
      </c>
      <c r="B1779" s="5" t="s">
        <v>189</v>
      </c>
      <c r="C1779" s="11">
        <v>2120</v>
      </c>
      <c r="D1779" s="5" t="str">
        <f t="shared" si="108"/>
        <v>Unimproved Pastures</v>
      </c>
      <c r="E1779" s="11" t="s">
        <v>591</v>
      </c>
      <c r="F1779" s="12">
        <f t="shared" si="109"/>
        <v>1.022089423356495</v>
      </c>
      <c r="G1779" s="13">
        <f t="shared" si="110"/>
        <v>0.19559588747449544</v>
      </c>
      <c r="H1779" s="13">
        <f>HLOOKUP(E1779,ROCs!$B$1:$I$17,MATCH(VLOOKUP(C1779,HROC,2,0),ROCs!$A$2:$A$17,0)+1,0)</f>
        <v>0.26229721460804234</v>
      </c>
      <c r="I1779" s="24">
        <v>122.159792</v>
      </c>
      <c r="J1779" s="24">
        <f>(VLOOKUP(B1779,Summary!$A$32:$C$37,3,0)*H1779*I1779/12+VLOOKUP(B1779,Summary!$A$32:$D$37,4,0)*I1779)*0.765</f>
        <v>131.83318977762727</v>
      </c>
      <c r="K1779" s="6">
        <f t="shared" si="111"/>
        <v>366.64198556876886</v>
      </c>
      <c r="L1779" s="27">
        <f>2.721*J1779*G1779+VLOOKUP(B1779,Summary!$A$32:$B$37,2,0)*I1779</f>
        <v>70.163786958317303</v>
      </c>
    </row>
    <row r="1780" spans="1:12">
      <c r="A1780" s="5" t="s">
        <v>616</v>
      </c>
      <c r="B1780" s="5" t="s">
        <v>189</v>
      </c>
      <c r="C1780" s="11">
        <v>2130</v>
      </c>
      <c r="D1780" s="5" t="str">
        <f t="shared" si="108"/>
        <v>Woodland Pastures</v>
      </c>
      <c r="E1780" s="11" t="s">
        <v>591</v>
      </c>
      <c r="F1780" s="12">
        <f t="shared" si="109"/>
        <v>1.022089423356495</v>
      </c>
      <c r="G1780" s="13">
        <f t="shared" si="110"/>
        <v>0.19559588747449544</v>
      </c>
      <c r="H1780" s="13">
        <f>HLOOKUP(E1780,ROCs!$B$1:$I$17,MATCH(VLOOKUP(C1780,HROC,2,0),ROCs!$A$2:$A$17,0)+1,0)</f>
        <v>0.26229721460804234</v>
      </c>
      <c r="I1780" s="24">
        <v>221.44425100000001</v>
      </c>
      <c r="J1780" s="24">
        <f>(VLOOKUP(B1780,Summary!$A$32:$C$37,3,0)*H1780*I1780/12+VLOOKUP(B1780,Summary!$A$32:$D$37,4,0)*I1780)*0.765</f>
        <v>238.97963060748765</v>
      </c>
      <c r="K1780" s="6">
        <f t="shared" si="111"/>
        <v>664.62752228187185</v>
      </c>
      <c r="L1780" s="27">
        <f>2.721*J1780*G1780+VLOOKUP(B1780,Summary!$A$32:$B$37,2,0)*I1780</f>
        <v>127.18888102157329</v>
      </c>
    </row>
    <row r="1781" spans="1:12">
      <c r="A1781" s="5" t="s">
        <v>616</v>
      </c>
      <c r="B1781" s="5" t="s">
        <v>189</v>
      </c>
      <c r="C1781" s="11">
        <v>2140</v>
      </c>
      <c r="D1781" s="5" t="str">
        <f t="shared" si="108"/>
        <v>Row Crops</v>
      </c>
      <c r="E1781" s="11" t="s">
        <v>591</v>
      </c>
      <c r="F1781" s="12">
        <f t="shared" si="109"/>
        <v>1.7435643104316678</v>
      </c>
      <c r="G1781" s="13">
        <f t="shared" si="110"/>
        <v>0.58026779950766982</v>
      </c>
      <c r="H1781" s="13">
        <f>HLOOKUP(E1781,ROCs!$B$1:$I$17,MATCH(VLOOKUP(C1781,HROC,2,0),ROCs!$A$2:$A$17,0)+1,0)</f>
        <v>0.36669840858032232</v>
      </c>
      <c r="I1781" s="24">
        <v>3.6473620000000002</v>
      </c>
      <c r="J1781" s="24">
        <f>(VLOOKUP(B1781,Summary!$A$32:$C$37,3,0)*H1781*I1781/12+VLOOKUP(B1781,Summary!$A$32:$D$37,4,0)*I1781)*0.765</f>
        <v>5.1329556383343027</v>
      </c>
      <c r="K1781" s="6">
        <f t="shared" si="111"/>
        <v>24.351965700096066</v>
      </c>
      <c r="L1781" s="27">
        <f>2.721*J1781*G1781+VLOOKUP(B1781,Summary!$A$32:$B$37,2,0)*I1781</f>
        <v>8.1044682240499402</v>
      </c>
    </row>
    <row r="1782" spans="1:12">
      <c r="A1782" s="5" t="s">
        <v>616</v>
      </c>
      <c r="B1782" s="5" t="s">
        <v>189</v>
      </c>
      <c r="C1782" s="11">
        <v>2210</v>
      </c>
      <c r="D1782" s="5" t="str">
        <f t="shared" si="108"/>
        <v>Citrus Groves</v>
      </c>
      <c r="E1782" s="11" t="s">
        <v>591</v>
      </c>
      <c r="F1782" s="12">
        <f t="shared" si="109"/>
        <v>1.3467531225403229</v>
      </c>
      <c r="G1782" s="13">
        <f t="shared" si="110"/>
        <v>0.27383424246429361</v>
      </c>
      <c r="H1782" s="13">
        <f>HLOOKUP(E1782,ROCs!$B$1:$I$17,MATCH(VLOOKUP(C1782,HROC,2,0),ROCs!$A$2:$A$17,0)+1,0)</f>
        <v>0.31492922148662977</v>
      </c>
      <c r="I1782" s="24">
        <v>1859.6162449999999</v>
      </c>
      <c r="J1782" s="24">
        <f>(VLOOKUP(B1782,Summary!$A$32:$C$37,3,0)*H1782*I1782/12+VLOOKUP(B1782,Summary!$A$32:$D$37,4,0)*I1782)*0.765</f>
        <v>2314.4825594796362</v>
      </c>
      <c r="K1782" s="6">
        <f t="shared" si="111"/>
        <v>8481.45662681459</v>
      </c>
      <c r="L1782" s="27">
        <f>2.721*J1782*G1782+VLOOKUP(B1782,Summary!$A$32:$B$37,2,0)*I1782</f>
        <v>1724.5278377500094</v>
      </c>
    </row>
    <row r="1783" spans="1:12">
      <c r="A1783" s="5" t="s">
        <v>616</v>
      </c>
      <c r="B1783" s="5" t="s">
        <v>189</v>
      </c>
      <c r="C1783" s="11">
        <v>3100</v>
      </c>
      <c r="D1783" s="5" t="str">
        <f t="shared" si="108"/>
        <v>Herbaceous (Dry Prairie)</v>
      </c>
      <c r="E1783" s="11" t="s">
        <v>591</v>
      </c>
      <c r="F1783" s="12">
        <f t="shared" si="109"/>
        <v>0.69141343344704065</v>
      </c>
      <c r="G1783" s="13">
        <f t="shared" si="110"/>
        <v>3.5859246036990831E-2</v>
      </c>
      <c r="H1783" s="13">
        <f>HLOOKUP(E1783,ROCs!$B$1:$I$17,MATCH(VLOOKUP(C1783,HROC,2,0),ROCs!$A$2:$A$17,0)+1,0)</f>
        <v>0.26229721460804234</v>
      </c>
      <c r="I1783" s="24">
        <v>563.74942099999998</v>
      </c>
      <c r="J1783" s="24">
        <f>(VLOOKUP(B1783,Summary!$A$32:$C$37,3,0)*H1783*I1783/12+VLOOKUP(B1783,Summary!$A$32:$D$37,4,0)*I1783)*0.765</f>
        <v>608.39072487713861</v>
      </c>
      <c r="K1783" s="6">
        <f t="shared" si="111"/>
        <v>1144.5873438237754</v>
      </c>
      <c r="L1783" s="27">
        <f>2.721*J1783*G1783+VLOOKUP(B1783,Summary!$A$32:$B$37,2,0)*I1783</f>
        <v>59.36251334946963</v>
      </c>
    </row>
    <row r="1784" spans="1:12">
      <c r="A1784" s="5" t="s">
        <v>616</v>
      </c>
      <c r="B1784" s="5" t="s">
        <v>189</v>
      </c>
      <c r="C1784" s="11">
        <v>3200</v>
      </c>
      <c r="D1784" s="5" t="str">
        <f t="shared" si="108"/>
        <v>Shrub and Brushland</v>
      </c>
      <c r="E1784" s="11" t="s">
        <v>591</v>
      </c>
      <c r="F1784" s="12">
        <f t="shared" si="109"/>
        <v>0.69141343344704065</v>
      </c>
      <c r="G1784" s="13">
        <f t="shared" si="110"/>
        <v>3.5859246036990831E-2</v>
      </c>
      <c r="H1784" s="13">
        <f>HLOOKUP(E1784,ROCs!$B$1:$I$17,MATCH(VLOOKUP(C1784,HROC,2,0),ROCs!$A$2:$A$17,0)+1,0)</f>
        <v>0.26229721460804234</v>
      </c>
      <c r="I1784" s="24">
        <v>31.262553</v>
      </c>
      <c r="J1784" s="24">
        <f>(VLOOKUP(B1784,Summary!$A$32:$C$37,3,0)*H1784*I1784/12+VLOOKUP(B1784,Summary!$A$32:$D$37,4,0)*I1784)*0.765</f>
        <v>33.738122954418017</v>
      </c>
      <c r="K1784" s="6">
        <f t="shared" si="111"/>
        <v>63.472743680955382</v>
      </c>
      <c r="L1784" s="27">
        <f>2.721*J1784*G1784+VLOOKUP(B1784,Summary!$A$32:$B$37,2,0)*I1784</f>
        <v>3.2919301566803774</v>
      </c>
    </row>
    <row r="1785" spans="1:12">
      <c r="A1785" s="5" t="s">
        <v>616</v>
      </c>
      <c r="B1785" s="5" t="s">
        <v>189</v>
      </c>
      <c r="C1785" s="11">
        <v>3210</v>
      </c>
      <c r="D1785" s="5" t="str">
        <f t="shared" si="108"/>
        <v>Palmetto Prairies</v>
      </c>
      <c r="E1785" s="11" t="s">
        <v>591</v>
      </c>
      <c r="F1785" s="12">
        <f t="shared" si="109"/>
        <v>0.69141343344704065</v>
      </c>
      <c r="G1785" s="13">
        <f t="shared" si="110"/>
        <v>3.5859246036990831E-2</v>
      </c>
      <c r="H1785" s="13">
        <f>HLOOKUP(E1785,ROCs!$B$1:$I$17,MATCH(VLOOKUP(C1785,HROC,2,0),ROCs!$A$2:$A$17,0)+1,0)</f>
        <v>0.26229721460804234</v>
      </c>
      <c r="I1785" s="24">
        <v>184.370486</v>
      </c>
      <c r="J1785" s="24">
        <f>(VLOOKUP(B1785,Summary!$A$32:$C$37,3,0)*H1785*I1785/12+VLOOKUP(B1785,Summary!$A$32:$D$37,4,0)*I1785)*0.765</f>
        <v>198.97012652273807</v>
      </c>
      <c r="K1785" s="6">
        <f t="shared" si="111"/>
        <v>374.32965248267379</v>
      </c>
      <c r="L1785" s="27">
        <f>2.721*J1785*G1785+VLOOKUP(B1785,Summary!$A$32:$B$37,2,0)*I1785</f>
        <v>19.414113839813954</v>
      </c>
    </row>
    <row r="1786" spans="1:12">
      <c r="A1786" s="5" t="s">
        <v>616</v>
      </c>
      <c r="B1786" s="5" t="s">
        <v>189</v>
      </c>
      <c r="C1786" s="11">
        <v>3300</v>
      </c>
      <c r="D1786" s="5" t="str">
        <f t="shared" si="108"/>
        <v>Mixed Rangeland</v>
      </c>
      <c r="E1786" s="11" t="s">
        <v>591</v>
      </c>
      <c r="F1786" s="12">
        <f t="shared" si="109"/>
        <v>0.69141343344704065</v>
      </c>
      <c r="G1786" s="13">
        <f t="shared" si="110"/>
        <v>3.5859246036990831E-2</v>
      </c>
      <c r="H1786" s="13">
        <f>HLOOKUP(E1786,ROCs!$B$1:$I$17,MATCH(VLOOKUP(C1786,HROC,2,0),ROCs!$A$2:$A$17,0)+1,0)</f>
        <v>0.26229721460804234</v>
      </c>
      <c r="I1786" s="24">
        <v>23.178922</v>
      </c>
      <c r="J1786" s="24">
        <f>(VLOOKUP(B1786,Summary!$A$32:$C$37,3,0)*H1786*I1786/12+VLOOKUP(B1786,Summary!$A$32:$D$37,4,0)*I1786)*0.765</f>
        <v>25.014378076763748</v>
      </c>
      <c r="K1786" s="6">
        <f t="shared" si="111"/>
        <v>47.060448802977085</v>
      </c>
      <c r="L1786" s="27">
        <f>2.721*J1786*G1786+VLOOKUP(B1786,Summary!$A$32:$B$37,2,0)*I1786</f>
        <v>2.4407281238721046</v>
      </c>
    </row>
    <row r="1787" spans="1:12">
      <c r="A1787" s="5" t="s">
        <v>616</v>
      </c>
      <c r="B1787" s="5" t="s">
        <v>189</v>
      </c>
      <c r="C1787" s="11">
        <v>4100</v>
      </c>
      <c r="D1787" s="5" t="str">
        <f t="shared" si="108"/>
        <v>Upland Coniferous Forests</v>
      </c>
      <c r="E1787" s="11" t="s">
        <v>591</v>
      </c>
      <c r="F1787" s="12">
        <f t="shared" si="109"/>
        <v>0.69141343344704065</v>
      </c>
      <c r="G1787" s="13">
        <f t="shared" si="110"/>
        <v>3.5859246036990831E-2</v>
      </c>
      <c r="H1787" s="13">
        <f>HLOOKUP(E1787,ROCs!$B$1:$I$17,MATCH(VLOOKUP(C1787,HROC,2,0),ROCs!$A$2:$A$17,0)+1,0)</f>
        <v>0.26229721460804234</v>
      </c>
      <c r="I1787" s="24">
        <v>64.951023000000006</v>
      </c>
      <c r="J1787" s="24">
        <f>(VLOOKUP(B1787,Summary!$A$32:$C$37,3,0)*H1787*I1787/12+VLOOKUP(B1787,Summary!$A$32:$D$37,4,0)*I1787)*0.765</f>
        <v>70.09426261474016</v>
      </c>
      <c r="K1787" s="6">
        <f t="shared" si="111"/>
        <v>131.87085631473661</v>
      </c>
      <c r="L1787" s="27">
        <f>2.721*J1787*G1787+VLOOKUP(B1787,Summary!$A$32:$B$37,2,0)*I1787</f>
        <v>6.839308079571774</v>
      </c>
    </row>
    <row r="1788" spans="1:12">
      <c r="A1788" s="5" t="s">
        <v>616</v>
      </c>
      <c r="B1788" s="5" t="s">
        <v>189</v>
      </c>
      <c r="C1788" s="11">
        <v>4110</v>
      </c>
      <c r="D1788" s="5" t="str">
        <f t="shared" si="108"/>
        <v>Pine Flatwoods</v>
      </c>
      <c r="E1788" s="11" t="s">
        <v>591</v>
      </c>
      <c r="F1788" s="12">
        <f t="shared" si="109"/>
        <v>0.69141343344704065</v>
      </c>
      <c r="G1788" s="13">
        <f t="shared" si="110"/>
        <v>3.5859246036990831E-2</v>
      </c>
      <c r="H1788" s="13">
        <f>HLOOKUP(E1788,ROCs!$B$1:$I$17,MATCH(VLOOKUP(C1788,HROC,2,0),ROCs!$A$2:$A$17,0)+1,0)</f>
        <v>0.26229721460804234</v>
      </c>
      <c r="I1788" s="24">
        <v>2664.9913099999999</v>
      </c>
      <c r="J1788" s="24">
        <f>(VLOOKUP(B1788,Summary!$A$32:$C$37,3,0)*H1788*I1788/12+VLOOKUP(B1788,Summary!$A$32:$D$37,4,0)*I1788)*0.765</f>
        <v>2876.0224569386746</v>
      </c>
      <c r="K1788" s="6">
        <f t="shared" si="111"/>
        <v>5410.7644481755378</v>
      </c>
      <c r="L1788" s="27">
        <f>2.721*J1788*G1788+VLOOKUP(B1788,Summary!$A$32:$B$37,2,0)*I1788</f>
        <v>280.62216354115873</v>
      </c>
    </row>
    <row r="1789" spans="1:12">
      <c r="A1789" s="5" t="s">
        <v>616</v>
      </c>
      <c r="B1789" s="5" t="s">
        <v>189</v>
      </c>
      <c r="C1789" s="11">
        <v>4200</v>
      </c>
      <c r="D1789" s="5" t="str">
        <f t="shared" si="108"/>
        <v>Upland Hardwood Forests</v>
      </c>
      <c r="E1789" s="11" t="s">
        <v>591</v>
      </c>
      <c r="F1789" s="12">
        <f t="shared" si="109"/>
        <v>0.69141343344704065</v>
      </c>
      <c r="G1789" s="13">
        <f t="shared" si="110"/>
        <v>3.5859246036990831E-2</v>
      </c>
      <c r="H1789" s="13">
        <f>HLOOKUP(E1789,ROCs!$B$1:$I$17,MATCH(VLOOKUP(C1789,HROC,2,0),ROCs!$A$2:$A$17,0)+1,0)</f>
        <v>0.26229721460804234</v>
      </c>
      <c r="I1789" s="24">
        <v>1.106992</v>
      </c>
      <c r="J1789" s="24">
        <f>(VLOOKUP(B1789,Summary!$A$32:$C$37,3,0)*H1789*I1789/12+VLOOKUP(B1789,Summary!$A$32:$D$37,4,0)*I1789)*0.765</f>
        <v>1.1946507441525043</v>
      </c>
      <c r="K1789" s="6">
        <f t="shared" si="111"/>
        <v>2.2475393955467471</v>
      </c>
      <c r="L1789" s="27">
        <f>2.721*J1789*G1789+VLOOKUP(B1789,Summary!$A$32:$B$37,2,0)*I1789</f>
        <v>0.11656566717388447</v>
      </c>
    </row>
    <row r="1790" spans="1:12">
      <c r="A1790" s="5" t="s">
        <v>616</v>
      </c>
      <c r="B1790" s="5" t="s">
        <v>189</v>
      </c>
      <c r="C1790" s="11">
        <v>4340</v>
      </c>
      <c r="D1790" s="5" t="str">
        <f t="shared" si="108"/>
        <v>Hardwood - Coniferous Mixed</v>
      </c>
      <c r="E1790" s="11" t="s">
        <v>591</v>
      </c>
      <c r="F1790" s="12">
        <f t="shared" si="109"/>
        <v>0.69141343344704065</v>
      </c>
      <c r="G1790" s="13">
        <f t="shared" si="110"/>
        <v>3.5859246036990831E-2</v>
      </c>
      <c r="H1790" s="13">
        <f>HLOOKUP(E1790,ROCs!$B$1:$I$17,MATCH(VLOOKUP(C1790,HROC,2,0),ROCs!$A$2:$A$17,0)+1,0)</f>
        <v>0.26229721460804234</v>
      </c>
      <c r="I1790" s="24">
        <v>32.025111000000003</v>
      </c>
      <c r="J1790" s="24">
        <f>(VLOOKUP(B1790,Summary!$A$32:$C$37,3,0)*H1790*I1790/12+VLOOKUP(B1790,Summary!$A$32:$D$37,4,0)*I1790)*0.765</f>
        <v>34.5610651998538</v>
      </c>
      <c r="K1790" s="6">
        <f t="shared" si="111"/>
        <v>65.020974514050238</v>
      </c>
      <c r="L1790" s="27">
        <f>2.721*J1790*G1790+VLOOKUP(B1790,Summary!$A$32:$B$37,2,0)*I1790</f>
        <v>3.3722271073618484</v>
      </c>
    </row>
    <row r="1791" spans="1:12">
      <c r="A1791" s="5" t="s">
        <v>616</v>
      </c>
      <c r="B1791" s="5" t="s">
        <v>189</v>
      </c>
      <c r="C1791" s="11">
        <v>5120</v>
      </c>
      <c r="D1791" s="5" t="e">
        <f t="shared" si="108"/>
        <v>#N/A</v>
      </c>
      <c r="E1791" s="11" t="s">
        <v>591</v>
      </c>
      <c r="F1791" s="12">
        <f t="shared" si="109"/>
        <v>0.50503242095262102</v>
      </c>
      <c r="G1791" s="13">
        <f t="shared" si="110"/>
        <v>6.8458560616073402E-2</v>
      </c>
      <c r="H1791" s="13">
        <f>HLOOKUP(E1791,ROCs!$B$1:$I$17,MATCH(VLOOKUP(C1791,HROC,2,0),ROCs!$A$2:$A$17,0)+1,0)</f>
        <v>5.2632006878587441E-2</v>
      </c>
      <c r="I1791" s="24">
        <v>14.166356</v>
      </c>
      <c r="J1791" s="24">
        <f>(VLOOKUP(B1791,Summary!$A$32:$C$37,3,0)*H1791*I1791/12+VLOOKUP(B1791,Summary!$A$32:$D$37,4,0)*I1791)*0.765</f>
        <v>5.9531970543212216</v>
      </c>
      <c r="K1791" s="6">
        <f t="shared" si="111"/>
        <v>8.1808430139658075</v>
      </c>
      <c r="L1791" s="27">
        <f>2.721*J1791*G1791+VLOOKUP(B1791,Summary!$A$32:$B$37,2,0)*I1791</f>
        <v>1.1089362071166895</v>
      </c>
    </row>
    <row r="1792" spans="1:12">
      <c r="A1792" s="5" t="s">
        <v>616</v>
      </c>
      <c r="B1792" s="5" t="s">
        <v>189</v>
      </c>
      <c r="C1792" s="11">
        <v>5200</v>
      </c>
      <c r="D1792" s="5" t="str">
        <f t="shared" si="108"/>
        <v>Lakes</v>
      </c>
      <c r="E1792" s="11" t="s">
        <v>591</v>
      </c>
      <c r="F1792" s="12">
        <f t="shared" si="109"/>
        <v>0.50503242095262102</v>
      </c>
      <c r="G1792" s="13">
        <f t="shared" si="110"/>
        <v>6.8458560616073402E-2</v>
      </c>
      <c r="H1792" s="13">
        <f>HLOOKUP(E1792,ROCs!$B$1:$I$17,MATCH(VLOOKUP(C1792,HROC,2,0),ROCs!$A$2:$A$17,0)+1,0)</f>
        <v>5.2632006878587441E-2</v>
      </c>
      <c r="I1792" s="24">
        <v>2.5230480000000002</v>
      </c>
      <c r="J1792" s="24">
        <f>(VLOOKUP(B1792,Summary!$A$32:$C$37,3,0)*H1792*I1792/12+VLOOKUP(B1792,Summary!$A$32:$D$37,4,0)*I1792)*0.765</f>
        <v>1.0602727985595626</v>
      </c>
      <c r="K1792" s="6">
        <f t="shared" si="111"/>
        <v>1.4570196883870774</v>
      </c>
      <c r="L1792" s="27">
        <f>2.721*J1792*G1792+VLOOKUP(B1792,Summary!$A$32:$B$37,2,0)*I1792</f>
        <v>0.19750310379700675</v>
      </c>
    </row>
    <row r="1793" spans="1:12">
      <c r="A1793" s="5" t="s">
        <v>616</v>
      </c>
      <c r="B1793" s="5" t="s">
        <v>189</v>
      </c>
      <c r="C1793" s="11">
        <v>5250</v>
      </c>
      <c r="D1793" s="5" t="str">
        <f t="shared" si="108"/>
        <v>Marshy Lakes</v>
      </c>
      <c r="E1793" s="11" t="s">
        <v>591</v>
      </c>
      <c r="F1793" s="12">
        <f t="shared" si="109"/>
        <v>0.50503242095262102</v>
      </c>
      <c r="G1793" s="13">
        <f t="shared" si="110"/>
        <v>6.8458560616073402E-2</v>
      </c>
      <c r="H1793" s="13">
        <f>HLOOKUP(E1793,ROCs!$B$1:$I$17,MATCH(VLOOKUP(C1793,HROC,2,0),ROCs!$A$2:$A$17,0)+1,0)</f>
        <v>5.2632006878587441E-2</v>
      </c>
      <c r="I1793" s="24">
        <v>37.391587000000001</v>
      </c>
      <c r="J1793" s="24">
        <f>(VLOOKUP(B1793,Summary!$A$32:$C$37,3,0)*H1793*I1793/12+VLOOKUP(B1793,Summary!$A$32:$D$37,4,0)*I1793)*0.765</f>
        <v>15.713249447126394</v>
      </c>
      <c r="K1793" s="6">
        <f t="shared" si="111"/>
        <v>21.593040813745233</v>
      </c>
      <c r="L1793" s="27">
        <f>2.721*J1793*G1793+VLOOKUP(B1793,Summary!$A$32:$B$37,2,0)*I1793</f>
        <v>2.9269972225640601</v>
      </c>
    </row>
    <row r="1794" spans="1:12">
      <c r="A1794" s="5" t="s">
        <v>616</v>
      </c>
      <c r="B1794" s="5" t="s">
        <v>189</v>
      </c>
      <c r="C1794" s="11">
        <v>5300</v>
      </c>
      <c r="D1794" s="5" t="str">
        <f t="shared" ref="D1794:D1857" si="112">VLOOKUP(C1794,FLUCCS,2,0)</f>
        <v>Reservoirs</v>
      </c>
      <c r="E1794" s="11" t="s">
        <v>591</v>
      </c>
      <c r="F1794" s="12">
        <f t="shared" ref="F1794:F1857" si="113">VLOOKUP(VLOOKUP(C1794,HEMC,2,0),EMCN,2,0)</f>
        <v>0.50503242095262102</v>
      </c>
      <c r="G1794" s="13">
        <f t="shared" ref="G1794:G1857" si="114">VLOOKUP(VLOOKUP(C1794,HEMC,2,0),EMCP,3,0)</f>
        <v>6.8458560616073402E-2</v>
      </c>
      <c r="H1794" s="13">
        <f>HLOOKUP(E1794,ROCs!$B$1:$I$17,MATCH(VLOOKUP(C1794,HROC,2,0),ROCs!$A$2:$A$17,0)+1,0)</f>
        <v>5.2632006878587441E-2</v>
      </c>
      <c r="I1794" s="24">
        <v>3.5011540000000001</v>
      </c>
      <c r="J1794" s="24">
        <f>(VLOOKUP(B1794,Summary!$A$32:$C$37,3,0)*H1794*I1794/12+VLOOKUP(B1794,Summary!$A$32:$D$37,4,0)*I1794)*0.765</f>
        <v>1.4713070658061227</v>
      </c>
      <c r="K1794" s="6">
        <f t="shared" ref="K1794:K1857" si="115">2.721*J1794*F1794</f>
        <v>2.0218601905612452</v>
      </c>
      <c r="L1794" s="27">
        <f>2.721*J1794*G1794+VLOOKUP(B1794,Summary!$A$32:$B$37,2,0)*I1794</f>
        <v>0.27406881750616924</v>
      </c>
    </row>
    <row r="1795" spans="1:12">
      <c r="A1795" s="5" t="s">
        <v>616</v>
      </c>
      <c r="B1795" s="5" t="s">
        <v>189</v>
      </c>
      <c r="C1795" s="11">
        <v>6170</v>
      </c>
      <c r="D1795" s="5" t="str">
        <f t="shared" si="112"/>
        <v>Mixed Wetland Hardwoods</v>
      </c>
      <c r="E1795" s="11" t="s">
        <v>591</v>
      </c>
      <c r="F1795" s="12">
        <f t="shared" si="113"/>
        <v>0.60724136328827061</v>
      </c>
      <c r="G1795" s="13">
        <f t="shared" si="114"/>
        <v>3.2599314579082571E-2</v>
      </c>
      <c r="H1795" s="13">
        <f>HLOOKUP(E1795,ROCs!$B$1:$I$17,MATCH(VLOOKUP(C1795,HROC,2,0),ROCs!$A$2:$A$17,0)+1,0)</f>
        <v>2.5884593546846281E-2</v>
      </c>
      <c r="I1795" s="24">
        <v>11.969701000000001</v>
      </c>
      <c r="J1795" s="24">
        <f>(VLOOKUP(B1795,Summary!$A$32:$C$37,3,0)*H1795*I1795/12+VLOOKUP(B1795,Summary!$A$32:$D$37,4,0)*I1795)*0.765</f>
        <v>4.0238677104590002</v>
      </c>
      <c r="K1795" s="6">
        <f t="shared" si="115"/>
        <v>6.6486517055131005</v>
      </c>
      <c r="L1795" s="27">
        <f>2.721*J1795*G1795+VLOOKUP(B1795,Summary!$A$32:$B$37,2,0)*I1795</f>
        <v>0.35692807107391256</v>
      </c>
    </row>
    <row r="1796" spans="1:12">
      <c r="A1796" s="5" t="s">
        <v>616</v>
      </c>
      <c r="B1796" s="5" t="s">
        <v>189</v>
      </c>
      <c r="C1796" s="11">
        <v>6172</v>
      </c>
      <c r="D1796" s="5" t="str">
        <f t="shared" si="112"/>
        <v>Mixed Shrubs</v>
      </c>
      <c r="E1796" s="11" t="s">
        <v>591</v>
      </c>
      <c r="F1796" s="12">
        <f t="shared" si="113"/>
        <v>0.60724136328827061</v>
      </c>
      <c r="G1796" s="13">
        <f t="shared" si="114"/>
        <v>3.2599314579082571E-2</v>
      </c>
      <c r="H1796" s="13">
        <f>HLOOKUP(E1796,ROCs!$B$1:$I$17,MATCH(VLOOKUP(C1796,HROC,2,0),ROCs!$A$2:$A$17,0)+1,0)</f>
        <v>2.5884593546846281E-2</v>
      </c>
      <c r="I1796" s="24">
        <v>34.387242000000001</v>
      </c>
      <c r="J1796" s="24">
        <f>(VLOOKUP(B1796,Summary!$A$32:$C$37,3,0)*H1796*I1796/12+VLOOKUP(B1796,Summary!$A$32:$D$37,4,0)*I1796)*0.765</f>
        <v>11.55999742479278</v>
      </c>
      <c r="K1796" s="6">
        <f t="shared" si="115"/>
        <v>19.100627089280817</v>
      </c>
      <c r="L1796" s="27">
        <f>2.721*J1796*G1796+VLOOKUP(B1796,Summary!$A$32:$B$37,2,0)*I1796</f>
        <v>1.0254033878216198</v>
      </c>
    </row>
    <row r="1797" spans="1:12">
      <c r="A1797" s="5" t="s">
        <v>616</v>
      </c>
      <c r="B1797" s="5" t="s">
        <v>189</v>
      </c>
      <c r="C1797" s="11">
        <v>6210</v>
      </c>
      <c r="D1797" s="5" t="str">
        <f t="shared" si="112"/>
        <v>Cypress</v>
      </c>
      <c r="E1797" s="11" t="s">
        <v>591</v>
      </c>
      <c r="F1797" s="12">
        <f t="shared" si="113"/>
        <v>0.60724136328827061</v>
      </c>
      <c r="G1797" s="13">
        <f t="shared" si="114"/>
        <v>3.2599314579082571E-2</v>
      </c>
      <c r="H1797" s="13">
        <f>HLOOKUP(E1797,ROCs!$B$1:$I$17,MATCH(VLOOKUP(C1797,HROC,2,0),ROCs!$A$2:$A$17,0)+1,0)</f>
        <v>2.5884593546846281E-2</v>
      </c>
      <c r="I1797" s="24">
        <v>58.600192</v>
      </c>
      <c r="J1797" s="24">
        <f>(VLOOKUP(B1797,Summary!$A$32:$C$37,3,0)*H1797*I1797/12+VLOOKUP(B1797,Summary!$A$32:$D$37,4,0)*I1797)*0.765</f>
        <v>19.699691781398531</v>
      </c>
      <c r="K1797" s="6">
        <f t="shared" si="115"/>
        <v>32.549874594544598</v>
      </c>
      <c r="L1797" s="27">
        <f>2.721*J1797*G1797+VLOOKUP(B1797,Summary!$A$32:$B$37,2,0)*I1797</f>
        <v>1.7474165390698495</v>
      </c>
    </row>
    <row r="1798" spans="1:12">
      <c r="A1798" s="5" t="s">
        <v>616</v>
      </c>
      <c r="B1798" s="5" t="s">
        <v>189</v>
      </c>
      <c r="C1798" s="11">
        <v>6215</v>
      </c>
      <c r="D1798" s="5" t="e">
        <f t="shared" si="112"/>
        <v>#N/A</v>
      </c>
      <c r="E1798" s="11" t="s">
        <v>591</v>
      </c>
      <c r="F1798" s="12">
        <f t="shared" si="113"/>
        <v>0.60724136328827061</v>
      </c>
      <c r="G1798" s="13">
        <f t="shared" si="114"/>
        <v>3.2599314579082571E-2</v>
      </c>
      <c r="H1798" s="13">
        <f>HLOOKUP(E1798,ROCs!$B$1:$I$17,MATCH(VLOOKUP(C1798,HROC,2,0),ROCs!$A$2:$A$17,0)+1,0)</f>
        <v>2.5884593546846281E-2</v>
      </c>
      <c r="I1798" s="24">
        <v>1.3593740000000001</v>
      </c>
      <c r="J1798" s="24">
        <f>(VLOOKUP(B1798,Summary!$A$32:$C$37,3,0)*H1798*I1798/12+VLOOKUP(B1798,Summary!$A$32:$D$37,4,0)*I1798)*0.765</f>
        <v>0.45698227090530436</v>
      </c>
      <c r="K1798" s="6">
        <f t="shared" si="115"/>
        <v>0.75507351967523373</v>
      </c>
      <c r="L1798" s="27">
        <f>2.721*J1798*G1798+VLOOKUP(B1798,Summary!$A$32:$B$37,2,0)*I1798</f>
        <v>4.0535577261957403E-2</v>
      </c>
    </row>
    <row r="1799" spans="1:12">
      <c r="A1799" s="5" t="s">
        <v>616</v>
      </c>
      <c r="B1799" s="5" t="s">
        <v>189</v>
      </c>
      <c r="C1799" s="11">
        <v>6216</v>
      </c>
      <c r="D1799" s="5" t="e">
        <f t="shared" si="112"/>
        <v>#N/A</v>
      </c>
      <c r="E1799" s="11" t="s">
        <v>591</v>
      </c>
      <c r="F1799" s="12">
        <f t="shared" si="113"/>
        <v>0.60724136328827061</v>
      </c>
      <c r="G1799" s="13">
        <f t="shared" si="114"/>
        <v>3.2599314579082571E-2</v>
      </c>
      <c r="H1799" s="13">
        <f>HLOOKUP(E1799,ROCs!$B$1:$I$17,MATCH(VLOOKUP(C1799,HROC,2,0),ROCs!$A$2:$A$17,0)+1,0)</f>
        <v>2.5884593546846281E-2</v>
      </c>
      <c r="I1799" s="24">
        <v>6.3487</v>
      </c>
      <c r="J1799" s="24">
        <f>(VLOOKUP(B1799,Summary!$A$32:$C$37,3,0)*H1799*I1799/12+VLOOKUP(B1799,Summary!$A$32:$D$37,4,0)*I1799)*0.765</f>
        <v>2.1342495467005445</v>
      </c>
      <c r="K1799" s="6">
        <f t="shared" si="115"/>
        <v>3.5264285283977448</v>
      </c>
      <c r="L1799" s="27">
        <f>2.721*J1799*G1799+VLOOKUP(B1799,Summary!$A$32:$B$37,2,0)*I1799</f>
        <v>0.18931377190014592</v>
      </c>
    </row>
    <row r="1800" spans="1:12">
      <c r="A1800" s="5" t="s">
        <v>616</v>
      </c>
      <c r="B1800" s="5" t="s">
        <v>189</v>
      </c>
      <c r="C1800" s="11">
        <v>6250</v>
      </c>
      <c r="D1800" s="5" t="str">
        <f t="shared" si="112"/>
        <v>Hydric Pine Flatwoods</v>
      </c>
      <c r="E1800" s="11" t="s">
        <v>591</v>
      </c>
      <c r="F1800" s="12">
        <f t="shared" si="113"/>
        <v>0.60724136328827061</v>
      </c>
      <c r="G1800" s="13">
        <f t="shared" si="114"/>
        <v>3.2599314579082571E-2</v>
      </c>
      <c r="H1800" s="13">
        <f>HLOOKUP(E1800,ROCs!$B$1:$I$17,MATCH(VLOOKUP(C1800,HROC,2,0),ROCs!$A$2:$A$17,0)+1,0)</f>
        <v>2.5884593546846281E-2</v>
      </c>
      <c r="I1800" s="24">
        <v>30.984303000000001</v>
      </c>
      <c r="J1800" s="24">
        <f>(VLOOKUP(B1800,Summary!$A$32:$C$37,3,0)*H1800*I1800/12+VLOOKUP(B1800,Summary!$A$32:$D$37,4,0)*I1800)*0.765</f>
        <v>10.416027632835434</v>
      </c>
      <c r="K1800" s="6">
        <f t="shared" si="115"/>
        <v>17.21044151270651</v>
      </c>
      <c r="L1800" s="27">
        <f>2.721*J1800*G1800+VLOOKUP(B1800,Summary!$A$32:$B$37,2,0)*I1800</f>
        <v>0.9239301385523031</v>
      </c>
    </row>
    <row r="1801" spans="1:12">
      <c r="A1801" s="5" t="s">
        <v>616</v>
      </c>
      <c r="B1801" s="5" t="s">
        <v>189</v>
      </c>
      <c r="C1801" s="11">
        <v>6410</v>
      </c>
      <c r="D1801" s="5" t="str">
        <f t="shared" si="112"/>
        <v>Freshwater Marshes</v>
      </c>
      <c r="E1801" s="11" t="s">
        <v>591</v>
      </c>
      <c r="F1801" s="12">
        <f t="shared" si="113"/>
        <v>0.60724136328827061</v>
      </c>
      <c r="G1801" s="13">
        <f t="shared" si="114"/>
        <v>3.2599314579082571E-2</v>
      </c>
      <c r="H1801" s="13">
        <f>HLOOKUP(E1801,ROCs!$B$1:$I$17,MATCH(VLOOKUP(C1801,HROC,2,0),ROCs!$A$2:$A$17,0)+1,0)</f>
        <v>2.5884593546846281E-2</v>
      </c>
      <c r="I1801" s="24">
        <v>620.22738200000003</v>
      </c>
      <c r="J1801" s="24">
        <f>(VLOOKUP(B1801,Summary!$A$32:$C$37,3,0)*H1801*I1801/12+VLOOKUP(B1801,Summary!$A$32:$D$37,4,0)*I1801)*0.765</f>
        <v>208.50252947607629</v>
      </c>
      <c r="K1801" s="6">
        <f t="shared" si="115"/>
        <v>344.50951123509481</v>
      </c>
      <c r="L1801" s="27">
        <f>2.721*J1801*G1801+VLOOKUP(B1801,Summary!$A$32:$B$37,2,0)*I1801</f>
        <v>18.494744612625055</v>
      </c>
    </row>
    <row r="1802" spans="1:12">
      <c r="A1802" s="5" t="s">
        <v>616</v>
      </c>
      <c r="B1802" s="5" t="s">
        <v>189</v>
      </c>
      <c r="C1802" s="11">
        <v>6430</v>
      </c>
      <c r="D1802" s="5" t="str">
        <f t="shared" si="112"/>
        <v>Wet Prairies</v>
      </c>
      <c r="E1802" s="11" t="s">
        <v>591</v>
      </c>
      <c r="F1802" s="12">
        <f t="shared" si="113"/>
        <v>0.60724136328827061</v>
      </c>
      <c r="G1802" s="13">
        <f t="shared" si="114"/>
        <v>3.2599314579082571E-2</v>
      </c>
      <c r="H1802" s="13">
        <f>HLOOKUP(E1802,ROCs!$B$1:$I$17,MATCH(VLOOKUP(C1802,HROC,2,0),ROCs!$A$2:$A$17,0)+1,0)</f>
        <v>2.5884593546846281E-2</v>
      </c>
      <c r="I1802" s="24">
        <v>17.640605000000001</v>
      </c>
      <c r="J1802" s="24">
        <f>(VLOOKUP(B1802,Summary!$A$32:$C$37,3,0)*H1802*I1802/12+VLOOKUP(B1802,Summary!$A$32:$D$37,4,0)*I1802)*0.765</f>
        <v>5.930261821282051</v>
      </c>
      <c r="K1802" s="6">
        <f t="shared" si="115"/>
        <v>9.7985938428648236</v>
      </c>
      <c r="L1802" s="27">
        <f>2.721*J1802*G1802+VLOOKUP(B1802,Summary!$A$32:$B$37,2,0)*I1802</f>
        <v>0.52603044263401544</v>
      </c>
    </row>
    <row r="1803" spans="1:12">
      <c r="A1803" s="5" t="s">
        <v>616</v>
      </c>
      <c r="B1803" s="5" t="s">
        <v>189</v>
      </c>
      <c r="C1803" s="11">
        <v>6440</v>
      </c>
      <c r="D1803" s="5" t="str">
        <f t="shared" si="112"/>
        <v>Emergent Aquatic Vegetation</v>
      </c>
      <c r="E1803" s="11" t="s">
        <v>591</v>
      </c>
      <c r="F1803" s="12">
        <f t="shared" si="113"/>
        <v>0.60724136328827061</v>
      </c>
      <c r="G1803" s="13">
        <f t="shared" si="114"/>
        <v>3.2599314579082571E-2</v>
      </c>
      <c r="H1803" s="13">
        <f>HLOOKUP(E1803,ROCs!$B$1:$I$17,MATCH(VLOOKUP(C1803,HROC,2,0),ROCs!$A$2:$A$17,0)+1,0)</f>
        <v>2.5884593546846281E-2</v>
      </c>
      <c r="I1803" s="24">
        <v>1.048827</v>
      </c>
      <c r="J1803" s="24">
        <f>(VLOOKUP(B1803,Summary!$A$32:$C$37,3,0)*H1803*I1803/12+VLOOKUP(B1803,Summary!$A$32:$D$37,4,0)*I1803)*0.765</f>
        <v>0.35258534019835425</v>
      </c>
      <c r="K1803" s="6">
        <f t="shared" si="115"/>
        <v>0.58257807963107744</v>
      </c>
      <c r="L1803" s="27">
        <f>2.721*J1803*G1803+VLOOKUP(B1803,Summary!$A$32:$B$37,2,0)*I1803</f>
        <v>3.1275283985810372E-2</v>
      </c>
    </row>
    <row r="1804" spans="1:12">
      <c r="A1804" s="5" t="s">
        <v>616</v>
      </c>
      <c r="B1804" s="5" t="s">
        <v>189</v>
      </c>
      <c r="C1804" s="11">
        <v>7430</v>
      </c>
      <c r="D1804" s="5" t="str">
        <f t="shared" si="112"/>
        <v>Spoil Areas</v>
      </c>
      <c r="E1804" s="11" t="s">
        <v>591</v>
      </c>
      <c r="F1804" s="12">
        <f t="shared" si="113"/>
        <v>0.70945030562392009</v>
      </c>
      <c r="G1804" s="13">
        <f t="shared" si="114"/>
        <v>9.7797943737247719E-2</v>
      </c>
      <c r="H1804" s="13">
        <f>HLOOKUP(E1804,ROCs!$B$1:$I$17,MATCH(VLOOKUP(C1804,HROC,2,0),ROCs!$A$2:$A$17,0)+1,0)</f>
        <v>0.26229721460804234</v>
      </c>
      <c r="I1804" s="24">
        <v>5.5367319999999998</v>
      </c>
      <c r="J1804" s="24">
        <f>(VLOOKUP(B1804,Summary!$A$32:$C$37,3,0)*H1804*I1804/12+VLOOKUP(B1804,Summary!$A$32:$D$37,4,0)*I1804)*0.765</f>
        <v>5.9751660391158952</v>
      </c>
      <c r="K1804" s="6">
        <f t="shared" si="115"/>
        <v>11.534545856856683</v>
      </c>
      <c r="L1804" s="27">
        <f>2.721*J1804*G1804+VLOOKUP(B1804,Summary!$A$32:$B$37,2,0)*I1804</f>
        <v>1.5900407087026558</v>
      </c>
    </row>
    <row r="1805" spans="1:12">
      <c r="A1805" s="5" t="s">
        <v>616</v>
      </c>
      <c r="B1805" s="5" t="s">
        <v>189</v>
      </c>
      <c r="C1805" s="11">
        <v>8100</v>
      </c>
      <c r="D1805" s="5" t="str">
        <f t="shared" si="112"/>
        <v>Transportation</v>
      </c>
      <c r="E1805" s="11" t="s">
        <v>591</v>
      </c>
      <c r="F1805" s="12">
        <f t="shared" si="113"/>
        <v>0.98601567900273634</v>
      </c>
      <c r="G1805" s="13">
        <f t="shared" si="114"/>
        <v>0.14343698414796333</v>
      </c>
      <c r="H1805" s="13">
        <f>HLOOKUP(E1805,ROCs!$B$1:$I$17,MATCH(VLOOKUP(C1805,HROC,2,0),ROCs!$A$2:$A$17,0)+1,0)</f>
        <v>0.44607782879065094</v>
      </c>
      <c r="I1805" s="24">
        <v>3.4574150000000001</v>
      </c>
      <c r="J1805" s="24">
        <f>(VLOOKUP(B1805,Summary!$A$32:$C$37,3,0)*H1805*I1805/12+VLOOKUP(B1805,Summary!$A$32:$D$37,4,0)*I1805)*0.765</f>
        <v>5.7281965174184695</v>
      </c>
      <c r="K1805" s="6">
        <f t="shared" si="115"/>
        <v>15.368457185325655</v>
      </c>
      <c r="L1805" s="27">
        <f>2.721*J1805*G1805+VLOOKUP(B1805,Summary!$A$32:$B$37,2,0)*I1805</f>
        <v>2.2356694691708765</v>
      </c>
    </row>
    <row r="1806" spans="1:12">
      <c r="A1806" s="5" t="s">
        <v>616</v>
      </c>
      <c r="B1806" s="5" t="s">
        <v>189</v>
      </c>
      <c r="C1806" s="11">
        <v>8115</v>
      </c>
      <c r="D1806" s="5" t="e">
        <f t="shared" si="112"/>
        <v>#N/A</v>
      </c>
      <c r="E1806" s="11" t="s">
        <v>591</v>
      </c>
      <c r="F1806" s="12">
        <f t="shared" si="113"/>
        <v>0.96797880682585713</v>
      </c>
      <c r="G1806" s="13">
        <f t="shared" si="114"/>
        <v>0.12452938169209543</v>
      </c>
      <c r="H1806" s="13">
        <f>HLOOKUP(E1806,ROCs!$B$1:$I$17,MATCH(VLOOKUP(C1806,HROC,2,0),ROCs!$A$2:$A$17,0)+1,0)</f>
        <v>0.28818180815488864</v>
      </c>
      <c r="I1806" s="24">
        <v>31.353774999999999</v>
      </c>
      <c r="J1806" s="24">
        <f>(VLOOKUP(B1806,Summary!$A$32:$C$37,3,0)*H1806*I1806/12+VLOOKUP(B1806,Summary!$A$32:$D$37,4,0)*I1806)*0.765</f>
        <v>36.387262117793767</v>
      </c>
      <c r="K1806" s="6">
        <f t="shared" si="115"/>
        <v>95.839330204729919</v>
      </c>
      <c r="L1806" s="27">
        <f>2.721*J1806*G1806+VLOOKUP(B1806,Summary!$A$32:$B$37,2,0)*I1806</f>
        <v>12.329621731405012</v>
      </c>
    </row>
    <row r="1807" spans="1:12">
      <c r="A1807" s="5" t="s">
        <v>616</v>
      </c>
      <c r="B1807" s="5" t="s">
        <v>189</v>
      </c>
      <c r="C1807" s="11">
        <v>8320</v>
      </c>
      <c r="D1807" s="5" t="str">
        <f t="shared" si="112"/>
        <v>Electrical Power Transmission Lines</v>
      </c>
      <c r="E1807" s="11" t="s">
        <v>591</v>
      </c>
      <c r="F1807" s="12">
        <f t="shared" si="113"/>
        <v>0.70945030562392009</v>
      </c>
      <c r="G1807" s="13">
        <f t="shared" si="114"/>
        <v>0.1167055461931156</v>
      </c>
      <c r="H1807" s="13">
        <f>HLOOKUP(E1807,ROCs!$B$1:$I$17,MATCH(VLOOKUP(C1807,HROC,2,0),ROCs!$A$2:$A$17,0)+1,0)</f>
        <v>0.26229721460804234</v>
      </c>
      <c r="I1807" s="24">
        <v>0.102976</v>
      </c>
      <c r="J1807" s="24">
        <f>(VLOOKUP(B1807,Summary!$A$32:$C$37,3,0)*H1807*I1807/12+VLOOKUP(B1807,Summary!$A$32:$D$37,4,0)*I1807)*0.765</f>
        <v>0.11113030178162832</v>
      </c>
      <c r="K1807" s="6">
        <f t="shared" si="115"/>
        <v>0.21452752167807182</v>
      </c>
      <c r="L1807" s="27">
        <f>2.721*J1807*G1807+VLOOKUP(B1807,Summary!$A$32:$B$37,2,0)*I1807</f>
        <v>3.5290070907611541E-2</v>
      </c>
    </row>
    <row r="1808" spans="1:12">
      <c r="A1808" s="5" t="s">
        <v>616</v>
      </c>
      <c r="B1808" s="5" t="s">
        <v>189</v>
      </c>
      <c r="C1808" s="11">
        <v>1850</v>
      </c>
      <c r="D1808" s="5" t="str">
        <f t="shared" si="112"/>
        <v>Parks and Zoos</v>
      </c>
      <c r="E1808" s="11" t="s">
        <v>592</v>
      </c>
      <c r="F1808" s="12">
        <f t="shared" si="113"/>
        <v>0.96797880682585713</v>
      </c>
      <c r="G1808" s="13">
        <f t="shared" si="114"/>
        <v>0.12452938169209543</v>
      </c>
      <c r="H1808" s="13">
        <f>HLOOKUP(E1808,ROCs!$B$1:$I$17,MATCH(VLOOKUP(C1808,HROC,2,0),ROCs!$A$2:$A$17,0)+1,0)</f>
        <v>0.34081381503347608</v>
      </c>
      <c r="I1808" s="24">
        <v>5.1130599999999999</v>
      </c>
      <c r="J1808" s="24">
        <f>(VLOOKUP(B1808,Summary!$A$32:$C$37,3,0)*H1808*I1808/12+VLOOKUP(B1808,Summary!$A$32:$D$37,4,0)*I1808)*0.765</f>
        <v>6.7796838432106075</v>
      </c>
      <c r="K1808" s="6">
        <f t="shared" si="115"/>
        <v>17.856808144281729</v>
      </c>
      <c r="L1808" s="27">
        <f>2.721*J1808*G1808+VLOOKUP(B1808,Summary!$A$32:$B$37,2,0)*I1808</f>
        <v>2.2972582266481676</v>
      </c>
    </row>
    <row r="1809" spans="1:12">
      <c r="A1809" s="5" t="s">
        <v>616</v>
      </c>
      <c r="B1809" s="5" t="s">
        <v>189</v>
      </c>
      <c r="C1809" s="11">
        <v>2110</v>
      </c>
      <c r="D1809" s="5" t="str">
        <f t="shared" si="112"/>
        <v>Improved Pastures</v>
      </c>
      <c r="E1809" s="11" t="s">
        <v>592</v>
      </c>
      <c r="F1809" s="12">
        <f t="shared" si="113"/>
        <v>2.0141173930848577</v>
      </c>
      <c r="G1809" s="13">
        <f t="shared" si="114"/>
        <v>0.28687396829592665</v>
      </c>
      <c r="H1809" s="13">
        <f>HLOOKUP(E1809,ROCs!$B$1:$I$17,MATCH(VLOOKUP(C1809,HROC,2,0),ROCs!$A$2:$A$17,0)+1,0)</f>
        <v>0.31492922148662977</v>
      </c>
      <c r="I1809" s="24">
        <v>29.687543000000002</v>
      </c>
      <c r="J1809" s="24">
        <f>(VLOOKUP(B1809,Summary!$A$32:$C$37,3,0)*H1809*I1809/12+VLOOKUP(B1809,Summary!$A$32:$D$37,4,0)*I1809)*0.765</f>
        <v>36.949182763942652</v>
      </c>
      <c r="K1809" s="6">
        <f t="shared" si="115"/>
        <v>202.49679732081364</v>
      </c>
      <c r="L1809" s="27">
        <f>2.721*J1809*G1809+VLOOKUP(B1809,Summary!$A$32:$B$37,2,0)*I1809</f>
        <v>28.841943381296403</v>
      </c>
    </row>
    <row r="1810" spans="1:12">
      <c r="A1810" s="5" t="s">
        <v>616</v>
      </c>
      <c r="B1810" s="5" t="s">
        <v>189</v>
      </c>
      <c r="C1810" s="11">
        <v>2120</v>
      </c>
      <c r="D1810" s="5" t="str">
        <f t="shared" si="112"/>
        <v>Unimproved Pastures</v>
      </c>
      <c r="E1810" s="11" t="s">
        <v>592</v>
      </c>
      <c r="F1810" s="12">
        <f t="shared" si="113"/>
        <v>1.022089423356495</v>
      </c>
      <c r="G1810" s="13">
        <f t="shared" si="114"/>
        <v>0.19559588747449544</v>
      </c>
      <c r="H1810" s="13">
        <f>HLOOKUP(E1810,ROCs!$B$1:$I$17,MATCH(VLOOKUP(C1810,HROC,2,0),ROCs!$A$2:$A$17,0)+1,0)</f>
        <v>0.26229721460804234</v>
      </c>
      <c r="I1810" s="24">
        <v>7.2148529999999997</v>
      </c>
      <c r="J1810" s="24">
        <f>(VLOOKUP(B1810,Summary!$A$32:$C$37,3,0)*H1810*I1810/12+VLOOKUP(B1810,Summary!$A$32:$D$37,4,0)*I1810)*0.765</f>
        <v>7.7861714496590118</v>
      </c>
      <c r="K1810" s="6">
        <f t="shared" si="115"/>
        <v>21.65416284849919</v>
      </c>
      <c r="L1810" s="27">
        <f>2.721*J1810*G1810+VLOOKUP(B1810,Summary!$A$32:$B$37,2,0)*I1810</f>
        <v>4.1439282151657268</v>
      </c>
    </row>
    <row r="1811" spans="1:12">
      <c r="A1811" s="5" t="s">
        <v>616</v>
      </c>
      <c r="B1811" s="5" t="s">
        <v>189</v>
      </c>
      <c r="C1811" s="11">
        <v>2130</v>
      </c>
      <c r="D1811" s="5" t="str">
        <f t="shared" si="112"/>
        <v>Woodland Pastures</v>
      </c>
      <c r="E1811" s="11" t="s">
        <v>592</v>
      </c>
      <c r="F1811" s="12">
        <f t="shared" si="113"/>
        <v>1.022089423356495</v>
      </c>
      <c r="G1811" s="13">
        <f t="shared" si="114"/>
        <v>0.19559588747449544</v>
      </c>
      <c r="H1811" s="13">
        <f>HLOOKUP(E1811,ROCs!$B$1:$I$17,MATCH(VLOOKUP(C1811,HROC,2,0),ROCs!$A$2:$A$17,0)+1,0)</f>
        <v>0.26229721460804234</v>
      </c>
      <c r="I1811" s="24">
        <v>35.763182</v>
      </c>
      <c r="J1811" s="24">
        <f>(VLOOKUP(B1811,Summary!$A$32:$C$37,3,0)*H1811*I1811/12+VLOOKUP(B1811,Summary!$A$32:$D$37,4,0)*I1811)*0.765</f>
        <v>38.595140696194235</v>
      </c>
      <c r="K1811" s="6">
        <f t="shared" si="115"/>
        <v>107.33715115311634</v>
      </c>
      <c r="L1811" s="27">
        <f>2.721*J1811*G1811+VLOOKUP(B1811,Summary!$A$32:$B$37,2,0)*I1811</f>
        <v>20.540967217753021</v>
      </c>
    </row>
    <row r="1812" spans="1:12">
      <c r="A1812" s="5" t="s">
        <v>616</v>
      </c>
      <c r="B1812" s="5" t="s">
        <v>189</v>
      </c>
      <c r="C1812" s="11">
        <v>2210</v>
      </c>
      <c r="D1812" s="5" t="str">
        <f t="shared" si="112"/>
        <v>Citrus Groves</v>
      </c>
      <c r="E1812" s="11" t="s">
        <v>592</v>
      </c>
      <c r="F1812" s="12">
        <f t="shared" si="113"/>
        <v>1.3467531225403229</v>
      </c>
      <c r="G1812" s="13">
        <f t="shared" si="114"/>
        <v>0.27383424246429361</v>
      </c>
      <c r="H1812" s="13">
        <f>HLOOKUP(E1812,ROCs!$B$1:$I$17,MATCH(VLOOKUP(C1812,HROC,2,0),ROCs!$A$2:$A$17,0)+1,0)</f>
        <v>0.31492922148662977</v>
      </c>
      <c r="I1812" s="24">
        <v>58.929057999999998</v>
      </c>
      <c r="J1812" s="24">
        <f>(VLOOKUP(B1812,Summary!$A$32:$C$37,3,0)*H1812*I1812/12+VLOOKUP(B1812,Summary!$A$32:$D$37,4,0)*I1812)*0.765</f>
        <v>73.343238076285971</v>
      </c>
      <c r="K1812" s="6">
        <f t="shared" si="115"/>
        <v>268.76741415325796</v>
      </c>
      <c r="L1812" s="27">
        <f>2.721*J1812*G1812+VLOOKUP(B1812,Summary!$A$32:$B$37,2,0)*I1812</f>
        <v>54.648264794753338</v>
      </c>
    </row>
    <row r="1813" spans="1:12">
      <c r="A1813" s="5" t="s">
        <v>616</v>
      </c>
      <c r="B1813" s="5" t="s">
        <v>189</v>
      </c>
      <c r="C1813" s="11">
        <v>3100</v>
      </c>
      <c r="D1813" s="5" t="str">
        <f t="shared" si="112"/>
        <v>Herbaceous (Dry Prairie)</v>
      </c>
      <c r="E1813" s="11" t="s">
        <v>592</v>
      </c>
      <c r="F1813" s="12">
        <f t="shared" si="113"/>
        <v>0.69141343344704065</v>
      </c>
      <c r="G1813" s="13">
        <f t="shared" si="114"/>
        <v>3.5859246036990831E-2</v>
      </c>
      <c r="H1813" s="13">
        <f>HLOOKUP(E1813,ROCs!$B$1:$I$17,MATCH(VLOOKUP(C1813,HROC,2,0),ROCs!$A$2:$A$17,0)+1,0)</f>
        <v>0.26229721460804234</v>
      </c>
      <c r="I1813" s="24">
        <v>54.718246000000001</v>
      </c>
      <c r="J1813" s="24">
        <f>(VLOOKUP(B1813,Summary!$A$32:$C$37,3,0)*H1813*I1813/12+VLOOKUP(B1813,Summary!$A$32:$D$37,4,0)*I1813)*0.765</f>
        <v>59.05118853850778</v>
      </c>
      <c r="K1813" s="6">
        <f t="shared" si="115"/>
        <v>111.09512403000043</v>
      </c>
      <c r="L1813" s="27">
        <f>2.721*J1813*G1813+VLOOKUP(B1813,Summary!$A$32:$B$37,2,0)*I1813</f>
        <v>5.7618021192336863</v>
      </c>
    </row>
    <row r="1814" spans="1:12">
      <c r="A1814" s="5" t="s">
        <v>616</v>
      </c>
      <c r="B1814" s="5" t="s">
        <v>189</v>
      </c>
      <c r="C1814" s="11">
        <v>3200</v>
      </c>
      <c r="D1814" s="5" t="str">
        <f t="shared" si="112"/>
        <v>Shrub and Brushland</v>
      </c>
      <c r="E1814" s="11" t="s">
        <v>592</v>
      </c>
      <c r="F1814" s="12">
        <f t="shared" si="113"/>
        <v>0.69141343344704065</v>
      </c>
      <c r="G1814" s="13">
        <f t="shared" si="114"/>
        <v>3.5859246036990831E-2</v>
      </c>
      <c r="H1814" s="13">
        <f>HLOOKUP(E1814,ROCs!$B$1:$I$17,MATCH(VLOOKUP(C1814,HROC,2,0),ROCs!$A$2:$A$17,0)+1,0)</f>
        <v>0.26229721460804234</v>
      </c>
      <c r="I1814" s="24">
        <v>0.236011</v>
      </c>
      <c r="J1814" s="24">
        <f>(VLOOKUP(B1814,Summary!$A$32:$C$37,3,0)*H1814*I1814/12+VLOOKUP(B1814,Summary!$A$32:$D$37,4,0)*I1814)*0.765</f>
        <v>0.25469986845268683</v>
      </c>
      <c r="K1814" s="6">
        <f t="shared" si="115"/>
        <v>0.47917601959398387</v>
      </c>
      <c r="L1814" s="27">
        <f>2.721*J1814*G1814+VLOOKUP(B1814,Summary!$A$32:$B$37,2,0)*I1814</f>
        <v>2.4851832420989178E-2</v>
      </c>
    </row>
    <row r="1815" spans="1:12">
      <c r="A1815" s="5" t="s">
        <v>616</v>
      </c>
      <c r="B1815" s="5" t="s">
        <v>189</v>
      </c>
      <c r="C1815" s="11">
        <v>3210</v>
      </c>
      <c r="D1815" s="5" t="str">
        <f t="shared" si="112"/>
        <v>Palmetto Prairies</v>
      </c>
      <c r="E1815" s="11" t="s">
        <v>592</v>
      </c>
      <c r="F1815" s="12">
        <f t="shared" si="113"/>
        <v>0.69141343344704065</v>
      </c>
      <c r="G1815" s="13">
        <f t="shared" si="114"/>
        <v>3.5859246036990831E-2</v>
      </c>
      <c r="H1815" s="13">
        <f>HLOOKUP(E1815,ROCs!$B$1:$I$17,MATCH(VLOOKUP(C1815,HROC,2,0),ROCs!$A$2:$A$17,0)+1,0)</f>
        <v>0.26229721460804234</v>
      </c>
      <c r="I1815" s="24">
        <v>23.32938</v>
      </c>
      <c r="J1815" s="24">
        <f>(VLOOKUP(B1815,Summary!$A$32:$C$37,3,0)*H1815*I1815/12+VLOOKUP(B1815,Summary!$A$32:$D$37,4,0)*I1815)*0.765</f>
        <v>25.176750308598937</v>
      </c>
      <c r="K1815" s="6">
        <f t="shared" si="115"/>
        <v>47.365925520401575</v>
      </c>
      <c r="L1815" s="27">
        <f>2.721*J1815*G1815+VLOOKUP(B1815,Summary!$A$32:$B$37,2,0)*I1815</f>
        <v>2.4565712710237086</v>
      </c>
    </row>
    <row r="1816" spans="1:12">
      <c r="A1816" s="5" t="s">
        <v>616</v>
      </c>
      <c r="B1816" s="5" t="s">
        <v>189</v>
      </c>
      <c r="C1816" s="11">
        <v>4110</v>
      </c>
      <c r="D1816" s="5" t="str">
        <f t="shared" si="112"/>
        <v>Pine Flatwoods</v>
      </c>
      <c r="E1816" s="11" t="s">
        <v>592</v>
      </c>
      <c r="F1816" s="12">
        <f t="shared" si="113"/>
        <v>0.69141343344704065</v>
      </c>
      <c r="G1816" s="13">
        <f t="shared" si="114"/>
        <v>3.5859246036990831E-2</v>
      </c>
      <c r="H1816" s="13">
        <f>HLOOKUP(E1816,ROCs!$B$1:$I$17,MATCH(VLOOKUP(C1816,HROC,2,0),ROCs!$A$2:$A$17,0)+1,0)</f>
        <v>0.26229721460804234</v>
      </c>
      <c r="I1816" s="24">
        <v>241.92855900000001</v>
      </c>
      <c r="J1816" s="24">
        <f>(VLOOKUP(B1816,Summary!$A$32:$C$37,3,0)*H1816*I1816/12+VLOOKUP(B1816,Summary!$A$32:$D$37,4,0)*I1816)*0.765</f>
        <v>261.08601782225441</v>
      </c>
      <c r="K1816" s="6">
        <f t="shared" si="115"/>
        <v>491.19051200040798</v>
      </c>
      <c r="L1816" s="27">
        <f>2.721*J1816*G1816+VLOOKUP(B1816,Summary!$A$32:$B$37,2,0)*I1816</f>
        <v>25.4749482274953</v>
      </c>
    </row>
    <row r="1817" spans="1:12">
      <c r="A1817" s="5" t="s">
        <v>616</v>
      </c>
      <c r="B1817" s="5" t="s">
        <v>189</v>
      </c>
      <c r="C1817" s="11">
        <v>4200</v>
      </c>
      <c r="D1817" s="5" t="str">
        <f t="shared" si="112"/>
        <v>Upland Hardwood Forests</v>
      </c>
      <c r="E1817" s="11" t="s">
        <v>592</v>
      </c>
      <c r="F1817" s="12">
        <f t="shared" si="113"/>
        <v>0.69141343344704065</v>
      </c>
      <c r="G1817" s="13">
        <f t="shared" si="114"/>
        <v>3.5859246036990831E-2</v>
      </c>
      <c r="H1817" s="13">
        <f>HLOOKUP(E1817,ROCs!$B$1:$I$17,MATCH(VLOOKUP(C1817,HROC,2,0),ROCs!$A$2:$A$17,0)+1,0)</f>
        <v>0.26229721460804234</v>
      </c>
      <c r="I1817" s="24">
        <v>2.9281799999999998</v>
      </c>
      <c r="J1817" s="24">
        <f>(VLOOKUP(B1817,Summary!$A$32:$C$37,3,0)*H1817*I1817/12+VLOOKUP(B1817,Summary!$A$32:$D$37,4,0)*I1817)*0.765</f>
        <v>3.1600521196291207</v>
      </c>
      <c r="K1817" s="6">
        <f t="shared" si="115"/>
        <v>5.9451196641457882</v>
      </c>
      <c r="L1817" s="27">
        <f>2.721*J1817*G1817+VLOOKUP(B1817,Summary!$A$32:$B$37,2,0)*I1817</f>
        <v>0.308335792223634</v>
      </c>
    </row>
    <row r="1818" spans="1:12">
      <c r="A1818" s="5" t="s">
        <v>616</v>
      </c>
      <c r="B1818" s="5" t="s">
        <v>189</v>
      </c>
      <c r="C1818" s="11">
        <v>5250</v>
      </c>
      <c r="D1818" s="5" t="str">
        <f t="shared" si="112"/>
        <v>Marshy Lakes</v>
      </c>
      <c r="E1818" s="11" t="s">
        <v>592</v>
      </c>
      <c r="F1818" s="12">
        <f t="shared" si="113"/>
        <v>0.50503242095262102</v>
      </c>
      <c r="G1818" s="13">
        <f t="shared" si="114"/>
        <v>6.8458560616073402E-2</v>
      </c>
      <c r="H1818" s="13">
        <f>HLOOKUP(E1818,ROCs!$B$1:$I$17,MATCH(VLOOKUP(C1818,HROC,2,0),ROCs!$A$2:$A$17,0)+1,0)</f>
        <v>5.2632006878587441E-2</v>
      </c>
      <c r="I1818" s="24">
        <v>0.67807200000000001</v>
      </c>
      <c r="J1818" s="24">
        <f>(VLOOKUP(B1818,Summary!$A$32:$C$37,3,0)*H1818*I1818/12+VLOOKUP(B1818,Summary!$A$32:$D$37,4,0)*I1818)*0.765</f>
        <v>0.28494951228231868</v>
      </c>
      <c r="K1818" s="6">
        <f t="shared" si="115"/>
        <v>0.39157568708324308</v>
      </c>
      <c r="L1818" s="27">
        <f>2.721*J1818*G1818+VLOOKUP(B1818,Summary!$A$32:$B$37,2,0)*I1818</f>
        <v>5.3079182242210199E-2</v>
      </c>
    </row>
    <row r="1819" spans="1:12">
      <c r="A1819" s="5" t="s">
        <v>616</v>
      </c>
      <c r="B1819" s="5" t="s">
        <v>189</v>
      </c>
      <c r="C1819" s="11">
        <v>6170</v>
      </c>
      <c r="D1819" s="5" t="str">
        <f t="shared" si="112"/>
        <v>Mixed Wetland Hardwoods</v>
      </c>
      <c r="E1819" s="11" t="s">
        <v>592</v>
      </c>
      <c r="F1819" s="12">
        <f t="shared" si="113"/>
        <v>0.60724136328827061</v>
      </c>
      <c r="G1819" s="13">
        <f t="shared" si="114"/>
        <v>3.2599314579082571E-2</v>
      </c>
      <c r="H1819" s="13">
        <f>HLOOKUP(E1819,ROCs!$B$1:$I$17,MATCH(VLOOKUP(C1819,HROC,2,0),ROCs!$A$2:$A$17,0)+1,0)</f>
        <v>2.5884593546846281E-2</v>
      </c>
      <c r="I1819" s="24">
        <v>2.0265999999999999E-2</v>
      </c>
      <c r="J1819" s="24">
        <f>(VLOOKUP(B1819,Summary!$A$32:$C$37,3,0)*H1819*I1819/12+VLOOKUP(B1819,Summary!$A$32:$D$37,4,0)*I1819)*0.765</f>
        <v>6.8128437811572811E-3</v>
      </c>
      <c r="K1819" s="6">
        <f t="shared" si="115"/>
        <v>1.1256887324414242E-2</v>
      </c>
      <c r="L1819" s="27">
        <f>2.721*J1819*G1819+VLOOKUP(B1819,Summary!$A$32:$B$37,2,0)*I1819</f>
        <v>6.0431787630985188E-4</v>
      </c>
    </row>
    <row r="1820" spans="1:12">
      <c r="A1820" s="5" t="s">
        <v>616</v>
      </c>
      <c r="B1820" s="5" t="s">
        <v>189</v>
      </c>
      <c r="C1820" s="11">
        <v>6172</v>
      </c>
      <c r="D1820" s="5" t="str">
        <f t="shared" si="112"/>
        <v>Mixed Shrubs</v>
      </c>
      <c r="E1820" s="11" t="s">
        <v>592</v>
      </c>
      <c r="F1820" s="12">
        <f t="shared" si="113"/>
        <v>0.60724136328827061</v>
      </c>
      <c r="G1820" s="13">
        <f t="shared" si="114"/>
        <v>3.2599314579082571E-2</v>
      </c>
      <c r="H1820" s="13">
        <f>HLOOKUP(E1820,ROCs!$B$1:$I$17,MATCH(VLOOKUP(C1820,HROC,2,0),ROCs!$A$2:$A$17,0)+1,0)</f>
        <v>2.5884593546846281E-2</v>
      </c>
      <c r="I1820" s="24">
        <v>3.0809549999999999</v>
      </c>
      <c r="J1820" s="24">
        <f>(VLOOKUP(B1820,Summary!$A$32:$C$37,3,0)*H1820*I1820/12+VLOOKUP(B1820,Summary!$A$32:$D$37,4,0)*I1820)*0.765</f>
        <v>1.0357280722281372</v>
      </c>
      <c r="K1820" s="6">
        <f t="shared" si="115"/>
        <v>1.7113373772126061</v>
      </c>
      <c r="L1820" s="27">
        <f>2.721*J1820*G1820+VLOOKUP(B1820,Summary!$A$32:$B$37,2,0)*I1820</f>
        <v>9.1871912691513846E-2</v>
      </c>
    </row>
    <row r="1821" spans="1:12">
      <c r="A1821" s="5" t="s">
        <v>616</v>
      </c>
      <c r="B1821" s="5" t="s">
        <v>189</v>
      </c>
      <c r="C1821" s="11">
        <v>6250</v>
      </c>
      <c r="D1821" s="5" t="str">
        <f t="shared" si="112"/>
        <v>Hydric Pine Flatwoods</v>
      </c>
      <c r="E1821" s="11" t="s">
        <v>592</v>
      </c>
      <c r="F1821" s="12">
        <f t="shared" si="113"/>
        <v>0.60724136328827061</v>
      </c>
      <c r="G1821" s="13">
        <f t="shared" si="114"/>
        <v>3.2599314579082571E-2</v>
      </c>
      <c r="H1821" s="13">
        <f>HLOOKUP(E1821,ROCs!$B$1:$I$17,MATCH(VLOOKUP(C1821,HROC,2,0),ROCs!$A$2:$A$17,0)+1,0)</f>
        <v>2.5884593546846281E-2</v>
      </c>
      <c r="I1821" s="24">
        <v>64.028949999999995</v>
      </c>
      <c r="J1821" s="24">
        <f>(VLOOKUP(B1821,Summary!$A$32:$C$37,3,0)*H1821*I1821/12+VLOOKUP(B1821,Summary!$A$32:$D$37,4,0)*I1821)*0.765</f>
        <v>21.524683401832156</v>
      </c>
      <c r="K1821" s="6">
        <f t="shared" si="115"/>
        <v>35.565315091806632</v>
      </c>
      <c r="L1821" s="27">
        <f>2.721*J1821*G1821+VLOOKUP(B1821,Summary!$A$32:$B$37,2,0)*I1821</f>
        <v>1.9092982870990671</v>
      </c>
    </row>
    <row r="1822" spans="1:12">
      <c r="A1822" s="5" t="s">
        <v>616</v>
      </c>
      <c r="B1822" s="5" t="s">
        <v>189</v>
      </c>
      <c r="C1822" s="11">
        <v>6410</v>
      </c>
      <c r="D1822" s="5" t="str">
        <f t="shared" si="112"/>
        <v>Freshwater Marshes</v>
      </c>
      <c r="E1822" s="11" t="s">
        <v>592</v>
      </c>
      <c r="F1822" s="12">
        <f t="shared" si="113"/>
        <v>0.60724136328827061</v>
      </c>
      <c r="G1822" s="13">
        <f t="shared" si="114"/>
        <v>3.2599314579082571E-2</v>
      </c>
      <c r="H1822" s="13">
        <f>HLOOKUP(E1822,ROCs!$B$1:$I$17,MATCH(VLOOKUP(C1822,HROC,2,0),ROCs!$A$2:$A$17,0)+1,0)</f>
        <v>2.5884593546846281E-2</v>
      </c>
      <c r="I1822" s="24">
        <v>3.2528049999999999</v>
      </c>
      <c r="J1822" s="24">
        <f>(VLOOKUP(B1822,Summary!$A$32:$C$37,3,0)*H1822*I1822/12+VLOOKUP(B1822,Summary!$A$32:$D$37,4,0)*I1822)*0.765</f>
        <v>1.0934990780404277</v>
      </c>
      <c r="K1822" s="6">
        <f t="shared" si="115"/>
        <v>1.8067926267290666</v>
      </c>
      <c r="L1822" s="27">
        <f>2.721*J1822*G1822+VLOOKUP(B1822,Summary!$A$32:$B$37,2,0)*I1822</f>
        <v>9.6996358909013508E-2</v>
      </c>
    </row>
    <row r="1823" spans="1:12">
      <c r="A1823" s="5" t="s">
        <v>616</v>
      </c>
      <c r="B1823" s="5" t="s">
        <v>189</v>
      </c>
      <c r="C1823" s="11">
        <v>6430</v>
      </c>
      <c r="D1823" s="5" t="str">
        <f t="shared" si="112"/>
        <v>Wet Prairies</v>
      </c>
      <c r="E1823" s="11" t="s">
        <v>592</v>
      </c>
      <c r="F1823" s="12">
        <f t="shared" si="113"/>
        <v>0.60724136328827061</v>
      </c>
      <c r="G1823" s="13">
        <f t="shared" si="114"/>
        <v>3.2599314579082571E-2</v>
      </c>
      <c r="H1823" s="13">
        <f>HLOOKUP(E1823,ROCs!$B$1:$I$17,MATCH(VLOOKUP(C1823,HROC,2,0),ROCs!$A$2:$A$17,0)+1,0)</f>
        <v>2.5884593546846281E-2</v>
      </c>
      <c r="I1823" s="24">
        <v>3.4746890000000001</v>
      </c>
      <c r="J1823" s="24">
        <f>(VLOOKUP(B1823,Summary!$A$32:$C$37,3,0)*H1823*I1823/12+VLOOKUP(B1823,Summary!$A$32:$D$37,4,0)*I1823)*0.765</f>
        <v>1.1680900693331497</v>
      </c>
      <c r="K1823" s="6">
        <f t="shared" si="115"/>
        <v>1.9300396013215038</v>
      </c>
      <c r="L1823" s="27">
        <f>2.721*J1823*G1823+VLOOKUP(B1823,Summary!$A$32:$B$37,2,0)*I1823</f>
        <v>0.10361278384077781</v>
      </c>
    </row>
    <row r="1824" spans="1:12">
      <c r="A1824" s="5" t="s">
        <v>616</v>
      </c>
      <c r="B1824" s="5" t="s">
        <v>189</v>
      </c>
      <c r="C1824" s="11">
        <v>1320</v>
      </c>
      <c r="D1824" s="5" t="str">
        <f t="shared" si="112"/>
        <v>Mobile Home Units &lt;Six or more dwelling units per acre&gt;</v>
      </c>
      <c r="E1824" s="11" t="s">
        <v>593</v>
      </c>
      <c r="F1824" s="12">
        <f t="shared" si="113"/>
        <v>1.3948514483453343</v>
      </c>
      <c r="G1824" s="13">
        <f t="shared" si="114"/>
        <v>0.33903287162245876</v>
      </c>
      <c r="H1824" s="13">
        <f>HLOOKUP(E1824,ROCs!$B$1:$I$17,MATCH(VLOOKUP(C1824,HROC,2,0),ROCs!$A$2:$A$17,0)+1,0)</f>
        <v>0.39344582191206351</v>
      </c>
      <c r="I1824" s="24">
        <v>1.661907</v>
      </c>
      <c r="J1824" s="24">
        <f>(VLOOKUP(B1824,Summary!$A$32:$C$37,3,0)*H1824*I1824/12+VLOOKUP(B1824,Summary!$A$32:$D$37,4,0)*I1824)*0.765</f>
        <v>2.4785184234884934</v>
      </c>
      <c r="K1824" s="6">
        <f t="shared" si="115"/>
        <v>9.4069459997023266</v>
      </c>
      <c r="L1824" s="27">
        <f>2.721*J1824*G1824+VLOOKUP(B1824,Summary!$A$32:$B$37,2,0)*I1824</f>
        <v>2.2864541734962516</v>
      </c>
    </row>
    <row r="1825" spans="1:12">
      <c r="A1825" s="5" t="s">
        <v>616</v>
      </c>
      <c r="B1825" s="5" t="s">
        <v>189</v>
      </c>
      <c r="C1825" s="11">
        <v>2110</v>
      </c>
      <c r="D1825" s="5" t="str">
        <f t="shared" si="112"/>
        <v>Improved Pastures</v>
      </c>
      <c r="E1825" s="11" t="s">
        <v>593</v>
      </c>
      <c r="F1825" s="12">
        <f t="shared" si="113"/>
        <v>2.0141173930848577</v>
      </c>
      <c r="G1825" s="13">
        <f t="shared" si="114"/>
        <v>0.28687396829592665</v>
      </c>
      <c r="H1825" s="13">
        <f>HLOOKUP(E1825,ROCs!$B$1:$I$17,MATCH(VLOOKUP(C1825,HROC,2,0),ROCs!$A$2:$A$17,0)+1,0)</f>
        <v>0.31492922148662977</v>
      </c>
      <c r="I1825" s="24">
        <v>348.72180200000003</v>
      </c>
      <c r="J1825" s="24">
        <f>(VLOOKUP(B1825,Summary!$A$32:$C$37,3,0)*H1825*I1825/12+VLOOKUP(B1825,Summary!$A$32:$D$37,4,0)*I1825)*0.765</f>
        <v>434.01993879619556</v>
      </c>
      <c r="K1825" s="6">
        <f t="shared" si="115"/>
        <v>2378.6086999837921</v>
      </c>
      <c r="L1825" s="27">
        <f>2.721*J1825*G1825+VLOOKUP(B1825,Summary!$A$32:$B$37,2,0)*I1825</f>
        <v>338.78904930285597</v>
      </c>
    </row>
    <row r="1826" spans="1:12">
      <c r="A1826" s="5" t="s">
        <v>616</v>
      </c>
      <c r="B1826" s="5" t="s">
        <v>189</v>
      </c>
      <c r="C1826" s="11">
        <v>2120</v>
      </c>
      <c r="D1826" s="5" t="str">
        <f t="shared" si="112"/>
        <v>Unimproved Pastures</v>
      </c>
      <c r="E1826" s="11" t="s">
        <v>593</v>
      </c>
      <c r="F1826" s="12">
        <f t="shared" si="113"/>
        <v>1.022089423356495</v>
      </c>
      <c r="G1826" s="13">
        <f t="shared" si="114"/>
        <v>0.19559588747449544</v>
      </c>
      <c r="H1826" s="13">
        <f>HLOOKUP(E1826,ROCs!$B$1:$I$17,MATCH(VLOOKUP(C1826,HROC,2,0),ROCs!$A$2:$A$17,0)+1,0)</f>
        <v>0.26229721460804234</v>
      </c>
      <c r="I1826" s="24">
        <v>72.051478000000003</v>
      </c>
      <c r="J1826" s="24">
        <f>(VLOOKUP(B1826,Summary!$A$32:$C$37,3,0)*H1826*I1826/12+VLOOKUP(B1826,Summary!$A$32:$D$37,4,0)*I1826)*0.765</f>
        <v>77.756977295217851</v>
      </c>
      <c r="K1826" s="6">
        <f t="shared" si="115"/>
        <v>216.25034329695376</v>
      </c>
      <c r="L1826" s="27">
        <f>2.721*J1826*G1826+VLOOKUP(B1826,Summary!$A$32:$B$37,2,0)*I1826</f>
        <v>41.383539294368525</v>
      </c>
    </row>
    <row r="1827" spans="1:12">
      <c r="A1827" s="5" t="s">
        <v>616</v>
      </c>
      <c r="B1827" s="5" t="s">
        <v>189</v>
      </c>
      <c r="C1827" s="11">
        <v>2130</v>
      </c>
      <c r="D1827" s="5" t="str">
        <f t="shared" si="112"/>
        <v>Woodland Pastures</v>
      </c>
      <c r="E1827" s="11" t="s">
        <v>593</v>
      </c>
      <c r="F1827" s="12">
        <f t="shared" si="113"/>
        <v>1.022089423356495</v>
      </c>
      <c r="G1827" s="13">
        <f t="shared" si="114"/>
        <v>0.19559588747449544</v>
      </c>
      <c r="H1827" s="13">
        <f>HLOOKUP(E1827,ROCs!$B$1:$I$17,MATCH(VLOOKUP(C1827,HROC,2,0),ROCs!$A$2:$A$17,0)+1,0)</f>
        <v>0.26229721460804234</v>
      </c>
      <c r="I1827" s="24">
        <v>57.623614000000003</v>
      </c>
      <c r="J1827" s="24">
        <f>(VLOOKUP(B1827,Summary!$A$32:$C$37,3,0)*H1827*I1827/12+VLOOKUP(B1827,Summary!$A$32:$D$37,4,0)*I1827)*0.765</f>
        <v>62.186622257303284</v>
      </c>
      <c r="K1827" s="6">
        <f t="shared" si="115"/>
        <v>172.94754605188186</v>
      </c>
      <c r="L1827" s="27">
        <f>2.721*J1827*G1827+VLOOKUP(B1827,Summary!$A$32:$B$37,2,0)*I1827</f>
        <v>33.096740836496437</v>
      </c>
    </row>
    <row r="1828" spans="1:12">
      <c r="A1828" s="5" t="s">
        <v>616</v>
      </c>
      <c r="B1828" s="5" t="s">
        <v>189</v>
      </c>
      <c r="C1828" s="11">
        <v>2140</v>
      </c>
      <c r="D1828" s="5" t="str">
        <f t="shared" si="112"/>
        <v>Row Crops</v>
      </c>
      <c r="E1828" s="11" t="s">
        <v>593</v>
      </c>
      <c r="F1828" s="12">
        <f t="shared" si="113"/>
        <v>1.7435643104316678</v>
      </c>
      <c r="G1828" s="13">
        <f t="shared" si="114"/>
        <v>0.58026779950766982</v>
      </c>
      <c r="H1828" s="13">
        <f>HLOOKUP(E1828,ROCs!$B$1:$I$17,MATCH(VLOOKUP(C1828,HROC,2,0),ROCs!$A$2:$A$17,0)+1,0)</f>
        <v>0.36669840858032232</v>
      </c>
      <c r="I1828" s="24">
        <v>4.4250999999999999E-2</v>
      </c>
      <c r="J1828" s="24">
        <f>(VLOOKUP(B1828,Summary!$A$32:$C$37,3,0)*H1828*I1828/12+VLOOKUP(B1828,Summary!$A$32:$D$37,4,0)*I1828)*0.765</f>
        <v>6.2274712505073861E-2</v>
      </c>
      <c r="K1828" s="6">
        <f t="shared" si="115"/>
        <v>0.2954460879383376</v>
      </c>
      <c r="L1828" s="27">
        <f>2.721*J1828*G1828+VLOOKUP(B1828,Summary!$A$32:$B$37,2,0)*I1828</f>
        <v>9.8326084271984471E-2</v>
      </c>
    </row>
    <row r="1829" spans="1:12">
      <c r="A1829" s="5" t="s">
        <v>616</v>
      </c>
      <c r="B1829" s="5" t="s">
        <v>189</v>
      </c>
      <c r="C1829" s="11">
        <v>2210</v>
      </c>
      <c r="D1829" s="5" t="str">
        <f t="shared" si="112"/>
        <v>Citrus Groves</v>
      </c>
      <c r="E1829" s="11" t="s">
        <v>593</v>
      </c>
      <c r="F1829" s="12">
        <f t="shared" si="113"/>
        <v>1.3467531225403229</v>
      </c>
      <c r="G1829" s="13">
        <f t="shared" si="114"/>
        <v>0.27383424246429361</v>
      </c>
      <c r="H1829" s="13">
        <f>HLOOKUP(E1829,ROCs!$B$1:$I$17,MATCH(VLOOKUP(C1829,HROC,2,0),ROCs!$A$2:$A$17,0)+1,0)</f>
        <v>0.31492922148662977</v>
      </c>
      <c r="I1829" s="24">
        <v>10864.609614999999</v>
      </c>
      <c r="J1829" s="24">
        <f>(VLOOKUP(B1829,Summary!$A$32:$C$37,3,0)*H1829*I1829/12+VLOOKUP(B1829,Summary!$A$32:$D$37,4,0)*I1829)*0.765</f>
        <v>13522.11755359895</v>
      </c>
      <c r="K1829" s="6">
        <f t="shared" si="115"/>
        <v>49552.005939212089</v>
      </c>
      <c r="L1829" s="27">
        <f>2.721*J1829*G1829+VLOOKUP(B1829,Summary!$A$32:$B$37,2,0)*I1829</f>
        <v>10075.370000520679</v>
      </c>
    </row>
    <row r="1830" spans="1:12">
      <c r="A1830" s="5" t="s">
        <v>616</v>
      </c>
      <c r="B1830" s="5" t="s">
        <v>189</v>
      </c>
      <c r="C1830" s="11">
        <v>3100</v>
      </c>
      <c r="D1830" s="5" t="str">
        <f t="shared" si="112"/>
        <v>Herbaceous (Dry Prairie)</v>
      </c>
      <c r="E1830" s="11" t="s">
        <v>593</v>
      </c>
      <c r="F1830" s="12">
        <f t="shared" si="113"/>
        <v>0.69141343344704065</v>
      </c>
      <c r="G1830" s="13">
        <f t="shared" si="114"/>
        <v>3.5859246036990831E-2</v>
      </c>
      <c r="H1830" s="13">
        <f>HLOOKUP(E1830,ROCs!$B$1:$I$17,MATCH(VLOOKUP(C1830,HROC,2,0),ROCs!$A$2:$A$17,0)+1,0)</f>
        <v>0.26229721460804234</v>
      </c>
      <c r="I1830" s="24">
        <v>332.67286100000001</v>
      </c>
      <c r="J1830" s="24">
        <f>(VLOOKUP(B1830,Summary!$A$32:$C$37,3,0)*H1830*I1830/12+VLOOKUP(B1830,Summary!$A$32:$D$37,4,0)*I1830)*0.765</f>
        <v>359.01603711046931</v>
      </c>
      <c r="K1830" s="6">
        <f t="shared" si="115"/>
        <v>675.42977810747243</v>
      </c>
      <c r="L1830" s="27">
        <f>2.721*J1830*G1830+VLOOKUP(B1830,Summary!$A$32:$B$37,2,0)*I1830</f>
        <v>35.030274828643691</v>
      </c>
    </row>
    <row r="1831" spans="1:12">
      <c r="A1831" s="5" t="s">
        <v>616</v>
      </c>
      <c r="B1831" s="5" t="s">
        <v>189</v>
      </c>
      <c r="C1831" s="11">
        <v>3200</v>
      </c>
      <c r="D1831" s="5" t="str">
        <f t="shared" si="112"/>
        <v>Shrub and Brushland</v>
      </c>
      <c r="E1831" s="11" t="s">
        <v>593</v>
      </c>
      <c r="F1831" s="12">
        <f t="shared" si="113"/>
        <v>0.69141343344704065</v>
      </c>
      <c r="G1831" s="13">
        <f t="shared" si="114"/>
        <v>3.5859246036990831E-2</v>
      </c>
      <c r="H1831" s="13">
        <f>HLOOKUP(E1831,ROCs!$B$1:$I$17,MATCH(VLOOKUP(C1831,HROC,2,0),ROCs!$A$2:$A$17,0)+1,0)</f>
        <v>0.26229721460804234</v>
      </c>
      <c r="I1831" s="24">
        <v>43.271039999999999</v>
      </c>
      <c r="J1831" s="24">
        <f>(VLOOKUP(B1831,Summary!$A$32:$C$37,3,0)*H1831*I1831/12+VLOOKUP(B1831,Summary!$A$32:$D$37,4,0)*I1831)*0.765</f>
        <v>46.697519165678507</v>
      </c>
      <c r="K1831" s="6">
        <f t="shared" si="115"/>
        <v>87.853721694717876</v>
      </c>
      <c r="L1831" s="27">
        <f>2.721*J1831*G1831+VLOOKUP(B1831,Summary!$A$32:$B$37,2,0)*I1831</f>
        <v>4.5564174329243956</v>
      </c>
    </row>
    <row r="1832" spans="1:12">
      <c r="A1832" s="5" t="s">
        <v>616</v>
      </c>
      <c r="B1832" s="5" t="s">
        <v>189</v>
      </c>
      <c r="C1832" s="11">
        <v>3210</v>
      </c>
      <c r="D1832" s="5" t="str">
        <f t="shared" si="112"/>
        <v>Palmetto Prairies</v>
      </c>
      <c r="E1832" s="11" t="s">
        <v>593</v>
      </c>
      <c r="F1832" s="12">
        <f t="shared" si="113"/>
        <v>0.69141343344704065</v>
      </c>
      <c r="G1832" s="13">
        <f t="shared" si="114"/>
        <v>3.5859246036990831E-2</v>
      </c>
      <c r="H1832" s="13">
        <f>HLOOKUP(E1832,ROCs!$B$1:$I$17,MATCH(VLOOKUP(C1832,HROC,2,0),ROCs!$A$2:$A$17,0)+1,0)</f>
        <v>0.26229721460804234</v>
      </c>
      <c r="I1832" s="24">
        <v>7.0729829999999998</v>
      </c>
      <c r="J1832" s="24">
        <f>(VLOOKUP(B1832,Summary!$A$32:$C$37,3,0)*H1832*I1832/12+VLOOKUP(B1832,Summary!$A$32:$D$37,4,0)*I1832)*0.765</f>
        <v>7.6330672708818241</v>
      </c>
      <c r="K1832" s="6">
        <f t="shared" si="115"/>
        <v>14.360363883869459</v>
      </c>
      <c r="L1832" s="27">
        <f>2.721*J1832*G1832+VLOOKUP(B1832,Summary!$A$32:$B$37,2,0)*I1832</f>
        <v>0.74478133744827701</v>
      </c>
    </row>
    <row r="1833" spans="1:12">
      <c r="A1833" s="5" t="s">
        <v>616</v>
      </c>
      <c r="B1833" s="5" t="s">
        <v>189</v>
      </c>
      <c r="C1833" s="11">
        <v>3300</v>
      </c>
      <c r="D1833" s="5" t="str">
        <f t="shared" si="112"/>
        <v>Mixed Rangeland</v>
      </c>
      <c r="E1833" s="11" t="s">
        <v>593</v>
      </c>
      <c r="F1833" s="12">
        <f t="shared" si="113"/>
        <v>0.69141343344704065</v>
      </c>
      <c r="G1833" s="13">
        <f t="shared" si="114"/>
        <v>3.5859246036990831E-2</v>
      </c>
      <c r="H1833" s="13">
        <f>HLOOKUP(E1833,ROCs!$B$1:$I$17,MATCH(VLOOKUP(C1833,HROC,2,0),ROCs!$A$2:$A$17,0)+1,0)</f>
        <v>0.26229721460804234</v>
      </c>
      <c r="I1833" s="24">
        <v>2.12601</v>
      </c>
      <c r="J1833" s="24">
        <f>(VLOOKUP(B1833,Summary!$A$32:$C$37,3,0)*H1833*I1833/12+VLOOKUP(B1833,Summary!$A$32:$D$37,4,0)*I1833)*0.765</f>
        <v>2.2943611413412799</v>
      </c>
      <c r="K1833" s="6">
        <f t="shared" si="115"/>
        <v>4.3164641030164095</v>
      </c>
      <c r="L1833" s="27">
        <f>2.721*J1833*G1833+VLOOKUP(B1833,Summary!$A$32:$B$37,2,0)*I1833</f>
        <v>0.22386771906965017</v>
      </c>
    </row>
    <row r="1834" spans="1:12">
      <c r="A1834" s="5" t="s">
        <v>616</v>
      </c>
      <c r="B1834" s="5" t="s">
        <v>189</v>
      </c>
      <c r="C1834" s="11">
        <v>4100</v>
      </c>
      <c r="D1834" s="5" t="str">
        <f t="shared" si="112"/>
        <v>Upland Coniferous Forests</v>
      </c>
      <c r="E1834" s="11" t="s">
        <v>593</v>
      </c>
      <c r="F1834" s="12">
        <f t="shared" si="113"/>
        <v>0.69141343344704065</v>
      </c>
      <c r="G1834" s="13">
        <f t="shared" si="114"/>
        <v>3.5859246036990831E-2</v>
      </c>
      <c r="H1834" s="13">
        <f>HLOOKUP(E1834,ROCs!$B$1:$I$17,MATCH(VLOOKUP(C1834,HROC,2,0),ROCs!$A$2:$A$17,0)+1,0)</f>
        <v>0.26229721460804234</v>
      </c>
      <c r="I1834" s="24">
        <v>7.3769809999999998</v>
      </c>
      <c r="J1834" s="24">
        <f>(VLOOKUP(B1834,Summary!$A$32:$C$37,3,0)*H1834*I1834/12+VLOOKUP(B1834,Summary!$A$32:$D$37,4,0)*I1834)*0.765</f>
        <v>7.9611377871284388</v>
      </c>
      <c r="K1834" s="6">
        <f t="shared" si="115"/>
        <v>14.977574741009727</v>
      </c>
      <c r="L1834" s="27">
        <f>2.721*J1834*G1834+VLOOKUP(B1834,Summary!$A$32:$B$37,2,0)*I1834</f>
        <v>0.77679216470766688</v>
      </c>
    </row>
    <row r="1835" spans="1:12">
      <c r="A1835" s="5" t="s">
        <v>616</v>
      </c>
      <c r="B1835" s="5" t="s">
        <v>189</v>
      </c>
      <c r="C1835" s="11">
        <v>4110</v>
      </c>
      <c r="D1835" s="5" t="str">
        <f t="shared" si="112"/>
        <v>Pine Flatwoods</v>
      </c>
      <c r="E1835" s="11" t="s">
        <v>593</v>
      </c>
      <c r="F1835" s="12">
        <f t="shared" si="113"/>
        <v>0.69141343344704065</v>
      </c>
      <c r="G1835" s="13">
        <f t="shared" si="114"/>
        <v>3.5859246036990831E-2</v>
      </c>
      <c r="H1835" s="13">
        <f>HLOOKUP(E1835,ROCs!$B$1:$I$17,MATCH(VLOOKUP(C1835,HROC,2,0),ROCs!$A$2:$A$17,0)+1,0)</f>
        <v>0.26229721460804234</v>
      </c>
      <c r="I1835" s="24">
        <v>566.21826399999998</v>
      </c>
      <c r="J1835" s="24">
        <f>(VLOOKUP(B1835,Summary!$A$32:$C$37,3,0)*H1835*I1835/12+VLOOKUP(B1835,Summary!$A$32:$D$37,4,0)*I1835)*0.765</f>
        <v>611.05506673972275</v>
      </c>
      <c r="K1835" s="6">
        <f t="shared" si="115"/>
        <v>1149.5998659593643</v>
      </c>
      <c r="L1835" s="27">
        <f>2.721*J1835*G1835+VLOOKUP(B1835,Summary!$A$32:$B$37,2,0)*I1835</f>
        <v>59.622481200585604</v>
      </c>
    </row>
    <row r="1836" spans="1:12">
      <c r="A1836" s="5" t="s">
        <v>616</v>
      </c>
      <c r="B1836" s="5" t="s">
        <v>189</v>
      </c>
      <c r="C1836" s="11">
        <v>4220</v>
      </c>
      <c r="D1836" s="5" t="str">
        <f t="shared" si="112"/>
        <v>Brazilian Pepper</v>
      </c>
      <c r="E1836" s="11" t="s">
        <v>593</v>
      </c>
      <c r="F1836" s="12">
        <f t="shared" si="113"/>
        <v>0.69141343344704065</v>
      </c>
      <c r="G1836" s="13">
        <f t="shared" si="114"/>
        <v>3.5859246036990831E-2</v>
      </c>
      <c r="H1836" s="13">
        <f>HLOOKUP(E1836,ROCs!$B$1:$I$17,MATCH(VLOOKUP(C1836,HROC,2,0),ROCs!$A$2:$A$17,0)+1,0)</f>
        <v>0.26229721460804234</v>
      </c>
      <c r="I1836" s="24">
        <v>7.22682</v>
      </c>
      <c r="J1836" s="24">
        <f>(VLOOKUP(B1836,Summary!$A$32:$C$37,3,0)*H1836*I1836/12+VLOOKUP(B1836,Summary!$A$32:$D$37,4,0)*I1836)*0.765</f>
        <v>7.7990860736628642</v>
      </c>
      <c r="K1836" s="6">
        <f t="shared" si="115"/>
        <v>14.672701026317394</v>
      </c>
      <c r="L1836" s="27">
        <f>2.721*J1836*G1836+VLOOKUP(B1836,Summary!$A$32:$B$37,2,0)*I1836</f>
        <v>0.76098029149765478</v>
      </c>
    </row>
    <row r="1837" spans="1:12">
      <c r="A1837" s="5" t="s">
        <v>616</v>
      </c>
      <c r="B1837" s="5" t="s">
        <v>189</v>
      </c>
      <c r="C1837" s="11">
        <v>4340</v>
      </c>
      <c r="D1837" s="5" t="str">
        <f t="shared" si="112"/>
        <v>Hardwood - Coniferous Mixed</v>
      </c>
      <c r="E1837" s="11" t="s">
        <v>593</v>
      </c>
      <c r="F1837" s="12">
        <f t="shared" si="113"/>
        <v>0.69141343344704065</v>
      </c>
      <c r="G1837" s="13">
        <f t="shared" si="114"/>
        <v>3.5859246036990831E-2</v>
      </c>
      <c r="H1837" s="13">
        <f>HLOOKUP(E1837,ROCs!$B$1:$I$17,MATCH(VLOOKUP(C1837,HROC,2,0),ROCs!$A$2:$A$17,0)+1,0)</f>
        <v>0.26229721460804234</v>
      </c>
      <c r="I1837" s="24">
        <v>1.3643430000000001</v>
      </c>
      <c r="J1837" s="24">
        <f>(VLOOKUP(B1837,Summary!$A$32:$C$37,3,0)*H1837*I1837/12+VLOOKUP(B1837,Summary!$A$32:$D$37,4,0)*I1837)*0.765</f>
        <v>1.4723804510143348</v>
      </c>
      <c r="K1837" s="6">
        <f t="shared" si="115"/>
        <v>2.7700422781180323</v>
      </c>
      <c r="L1837" s="27">
        <f>2.721*J1837*G1837+VLOOKUP(B1837,Summary!$A$32:$B$37,2,0)*I1837</f>
        <v>0.14366459021295466</v>
      </c>
    </row>
    <row r="1838" spans="1:12">
      <c r="A1838" s="5" t="s">
        <v>616</v>
      </c>
      <c r="B1838" s="5" t="s">
        <v>189</v>
      </c>
      <c r="C1838" s="11">
        <v>5120</v>
      </c>
      <c r="D1838" s="5" t="e">
        <f t="shared" si="112"/>
        <v>#N/A</v>
      </c>
      <c r="E1838" s="11" t="s">
        <v>593</v>
      </c>
      <c r="F1838" s="12">
        <f t="shared" si="113"/>
        <v>0.50503242095262102</v>
      </c>
      <c r="G1838" s="13">
        <f t="shared" si="114"/>
        <v>6.8458560616073402E-2</v>
      </c>
      <c r="H1838" s="13">
        <f>HLOOKUP(E1838,ROCs!$B$1:$I$17,MATCH(VLOOKUP(C1838,HROC,2,0),ROCs!$A$2:$A$17,0)+1,0)</f>
        <v>5.2632006878587441E-2</v>
      </c>
      <c r="I1838" s="24">
        <v>37.423932000000001</v>
      </c>
      <c r="J1838" s="24">
        <f>(VLOOKUP(B1838,Summary!$A$32:$C$37,3,0)*H1838*I1838/12+VLOOKUP(B1838,Summary!$A$32:$D$37,4,0)*I1838)*0.765</f>
        <v>15.726841944641073</v>
      </c>
      <c r="K1838" s="6">
        <f t="shared" si="115"/>
        <v>21.611719531637597</v>
      </c>
      <c r="L1838" s="27">
        <f>2.721*J1838*G1838+VLOOKUP(B1838,Summary!$A$32:$B$37,2,0)*I1838</f>
        <v>2.929529175143764</v>
      </c>
    </row>
    <row r="1839" spans="1:12">
      <c r="A1839" s="5" t="s">
        <v>616</v>
      </c>
      <c r="B1839" s="5" t="s">
        <v>189</v>
      </c>
      <c r="C1839" s="11">
        <v>5250</v>
      </c>
      <c r="D1839" s="5" t="str">
        <f t="shared" si="112"/>
        <v>Marshy Lakes</v>
      </c>
      <c r="E1839" s="11" t="s">
        <v>593</v>
      </c>
      <c r="F1839" s="12">
        <f t="shared" si="113"/>
        <v>0.50503242095262102</v>
      </c>
      <c r="G1839" s="13">
        <f t="shared" si="114"/>
        <v>6.8458560616073402E-2</v>
      </c>
      <c r="H1839" s="13">
        <f>HLOOKUP(E1839,ROCs!$B$1:$I$17,MATCH(VLOOKUP(C1839,HROC,2,0),ROCs!$A$2:$A$17,0)+1,0)</f>
        <v>5.2632006878587441E-2</v>
      </c>
      <c r="I1839" s="24">
        <v>275.88140299999998</v>
      </c>
      <c r="J1839" s="24">
        <f>(VLOOKUP(B1839,Summary!$A$32:$C$37,3,0)*H1839*I1839/12+VLOOKUP(B1839,Summary!$A$32:$D$37,4,0)*I1839)*0.765</f>
        <v>115.9349910225047</v>
      </c>
      <c r="K1839" s="6">
        <f t="shared" si="115"/>
        <v>159.31707832385658</v>
      </c>
      <c r="L1839" s="27">
        <f>2.721*J1839*G1839+VLOOKUP(B1839,Summary!$A$32:$B$37,2,0)*I1839</f>
        <v>21.595876643001972</v>
      </c>
    </row>
    <row r="1840" spans="1:12">
      <c r="A1840" s="5" t="s">
        <v>616</v>
      </c>
      <c r="B1840" s="5" t="s">
        <v>189</v>
      </c>
      <c r="C1840" s="11">
        <v>5300</v>
      </c>
      <c r="D1840" s="5" t="str">
        <f t="shared" si="112"/>
        <v>Reservoirs</v>
      </c>
      <c r="E1840" s="11" t="s">
        <v>593</v>
      </c>
      <c r="F1840" s="12">
        <f t="shared" si="113"/>
        <v>0.50503242095262102</v>
      </c>
      <c r="G1840" s="13">
        <f t="shared" si="114"/>
        <v>6.8458560616073402E-2</v>
      </c>
      <c r="H1840" s="13">
        <f>HLOOKUP(E1840,ROCs!$B$1:$I$17,MATCH(VLOOKUP(C1840,HROC,2,0),ROCs!$A$2:$A$17,0)+1,0)</f>
        <v>5.2632006878587441E-2</v>
      </c>
      <c r="I1840" s="24">
        <v>4.441897</v>
      </c>
      <c r="J1840" s="24">
        <f>(VLOOKUP(B1840,Summary!$A$32:$C$37,3,0)*H1840*I1840/12+VLOOKUP(B1840,Summary!$A$32:$D$37,4,0)*I1840)*0.765</f>
        <v>1.8666400968603547</v>
      </c>
      <c r="K1840" s="6">
        <f t="shared" si="115"/>
        <v>2.5651241604549311</v>
      </c>
      <c r="L1840" s="27">
        <f>2.721*J1840*G1840+VLOOKUP(B1840,Summary!$A$32:$B$37,2,0)*I1840</f>
        <v>0.34770977177073636</v>
      </c>
    </row>
    <row r="1841" spans="1:12">
      <c r="A1841" s="5" t="s">
        <v>616</v>
      </c>
      <c r="B1841" s="5" t="s">
        <v>189</v>
      </c>
      <c r="C1841" s="11">
        <v>6170</v>
      </c>
      <c r="D1841" s="5" t="str">
        <f t="shared" si="112"/>
        <v>Mixed Wetland Hardwoods</v>
      </c>
      <c r="E1841" s="11" t="s">
        <v>593</v>
      </c>
      <c r="F1841" s="12">
        <f t="shared" si="113"/>
        <v>0.60724136328827061</v>
      </c>
      <c r="G1841" s="13">
        <f t="shared" si="114"/>
        <v>3.2599314579082571E-2</v>
      </c>
      <c r="H1841" s="13">
        <f>HLOOKUP(E1841,ROCs!$B$1:$I$17,MATCH(VLOOKUP(C1841,HROC,2,0),ROCs!$A$2:$A$17,0)+1,0)</f>
        <v>2.5884593546846281E-2</v>
      </c>
      <c r="I1841" s="24">
        <v>10.956576</v>
      </c>
      <c r="J1841" s="24">
        <f>(VLOOKUP(B1841,Summary!$A$32:$C$37,3,0)*H1841*I1841/12+VLOOKUP(B1841,Summary!$A$32:$D$37,4,0)*I1841)*0.765</f>
        <v>3.683284351345955</v>
      </c>
      <c r="K1841" s="6">
        <f t="shared" si="115"/>
        <v>6.0859045442307949</v>
      </c>
      <c r="L1841" s="27">
        <f>2.721*J1841*G1841+VLOOKUP(B1841,Summary!$A$32:$B$37,2,0)*I1841</f>
        <v>0.32671739563542351</v>
      </c>
    </row>
    <row r="1842" spans="1:12">
      <c r="A1842" s="5" t="s">
        <v>616</v>
      </c>
      <c r="B1842" s="5" t="s">
        <v>189</v>
      </c>
      <c r="C1842" s="11">
        <v>6172</v>
      </c>
      <c r="D1842" s="5" t="str">
        <f t="shared" si="112"/>
        <v>Mixed Shrubs</v>
      </c>
      <c r="E1842" s="11" t="s">
        <v>593</v>
      </c>
      <c r="F1842" s="12">
        <f t="shared" si="113"/>
        <v>0.60724136328827061</v>
      </c>
      <c r="G1842" s="13">
        <f t="shared" si="114"/>
        <v>3.2599314579082571E-2</v>
      </c>
      <c r="H1842" s="13">
        <f>HLOOKUP(E1842,ROCs!$B$1:$I$17,MATCH(VLOOKUP(C1842,HROC,2,0),ROCs!$A$2:$A$17,0)+1,0)</f>
        <v>2.5884593546846281E-2</v>
      </c>
      <c r="I1842" s="24">
        <v>106.534378</v>
      </c>
      <c r="J1842" s="24">
        <f>(VLOOKUP(B1842,Summary!$A$32:$C$37,3,0)*H1842*I1842/12+VLOOKUP(B1842,Summary!$A$32:$D$37,4,0)*I1842)*0.765</f>
        <v>35.813780451828634</v>
      </c>
      <c r="K1842" s="6">
        <f t="shared" si="115"/>
        <v>59.175243724590722</v>
      </c>
      <c r="L1842" s="27">
        <f>2.721*J1842*G1842+VLOOKUP(B1842,Summary!$A$32:$B$37,2,0)*I1842</f>
        <v>3.1767802756809935</v>
      </c>
    </row>
    <row r="1843" spans="1:12">
      <c r="A1843" s="5" t="s">
        <v>616</v>
      </c>
      <c r="B1843" s="5" t="s">
        <v>189</v>
      </c>
      <c r="C1843" s="11">
        <v>6210</v>
      </c>
      <c r="D1843" s="5" t="str">
        <f t="shared" si="112"/>
        <v>Cypress</v>
      </c>
      <c r="E1843" s="11" t="s">
        <v>593</v>
      </c>
      <c r="F1843" s="12">
        <f t="shared" si="113"/>
        <v>0.60724136328827061</v>
      </c>
      <c r="G1843" s="13">
        <f t="shared" si="114"/>
        <v>3.2599314579082571E-2</v>
      </c>
      <c r="H1843" s="13">
        <f>HLOOKUP(E1843,ROCs!$B$1:$I$17,MATCH(VLOOKUP(C1843,HROC,2,0),ROCs!$A$2:$A$17,0)+1,0)</f>
        <v>2.5884593546846281E-2</v>
      </c>
      <c r="I1843" s="24">
        <v>92.226704999999995</v>
      </c>
      <c r="J1843" s="24">
        <f>(VLOOKUP(B1843,Summary!$A$32:$C$37,3,0)*H1843*I1843/12+VLOOKUP(B1843,Summary!$A$32:$D$37,4,0)*I1843)*0.765</f>
        <v>31.003954091378525</v>
      </c>
      <c r="K1843" s="6">
        <f t="shared" si="115"/>
        <v>51.227949594739549</v>
      </c>
      <c r="L1843" s="27">
        <f>2.721*J1843*G1843+VLOOKUP(B1843,Summary!$A$32:$B$37,2,0)*I1843</f>
        <v>2.7501355227797895</v>
      </c>
    </row>
    <row r="1844" spans="1:12">
      <c r="A1844" s="5" t="s">
        <v>616</v>
      </c>
      <c r="B1844" s="5" t="s">
        <v>189</v>
      </c>
      <c r="C1844" s="11">
        <v>6215</v>
      </c>
      <c r="D1844" s="5" t="e">
        <f t="shared" si="112"/>
        <v>#N/A</v>
      </c>
      <c r="E1844" s="11" t="s">
        <v>593</v>
      </c>
      <c r="F1844" s="12">
        <f t="shared" si="113"/>
        <v>0.60724136328827061</v>
      </c>
      <c r="G1844" s="13">
        <f t="shared" si="114"/>
        <v>3.2599314579082571E-2</v>
      </c>
      <c r="H1844" s="13">
        <f>HLOOKUP(E1844,ROCs!$B$1:$I$17,MATCH(VLOOKUP(C1844,HROC,2,0),ROCs!$A$2:$A$17,0)+1,0)</f>
        <v>2.5884593546846281E-2</v>
      </c>
      <c r="I1844" s="24">
        <v>7.0953900000000001</v>
      </c>
      <c r="J1844" s="24">
        <f>(VLOOKUP(B1844,Summary!$A$32:$C$37,3,0)*H1844*I1844/12+VLOOKUP(B1844,Summary!$A$32:$D$37,4,0)*I1844)*0.765</f>
        <v>2.3852651552543946</v>
      </c>
      <c r="K1844" s="6">
        <f t="shared" si="115"/>
        <v>3.9411825595961498</v>
      </c>
      <c r="L1844" s="27">
        <f>2.721*J1844*G1844+VLOOKUP(B1844,Summary!$A$32:$B$37,2,0)*I1844</f>
        <v>0.21157954289895198</v>
      </c>
    </row>
    <row r="1845" spans="1:12">
      <c r="A1845" s="5" t="s">
        <v>616</v>
      </c>
      <c r="B1845" s="5" t="s">
        <v>189</v>
      </c>
      <c r="C1845" s="11">
        <v>6216</v>
      </c>
      <c r="D1845" s="5" t="e">
        <f t="shared" si="112"/>
        <v>#N/A</v>
      </c>
      <c r="E1845" s="11" t="s">
        <v>593</v>
      </c>
      <c r="F1845" s="12">
        <f t="shared" si="113"/>
        <v>0.60724136328827061</v>
      </c>
      <c r="G1845" s="13">
        <f t="shared" si="114"/>
        <v>3.2599314579082571E-2</v>
      </c>
      <c r="H1845" s="13">
        <f>HLOOKUP(E1845,ROCs!$B$1:$I$17,MATCH(VLOOKUP(C1845,HROC,2,0),ROCs!$A$2:$A$17,0)+1,0)</f>
        <v>2.5884593546846281E-2</v>
      </c>
      <c r="I1845" s="24">
        <v>0.30157899999999999</v>
      </c>
      <c r="J1845" s="24">
        <f>(VLOOKUP(B1845,Summary!$A$32:$C$37,3,0)*H1845*I1845/12+VLOOKUP(B1845,Summary!$A$32:$D$37,4,0)*I1845)*0.765</f>
        <v>0.10138214816330957</v>
      </c>
      <c r="K1845" s="6">
        <f t="shared" si="115"/>
        <v>0.16751410354334956</v>
      </c>
      <c r="L1845" s="27">
        <f>2.721*J1845*G1845+VLOOKUP(B1845,Summary!$A$32:$B$37,2,0)*I1845</f>
        <v>8.9928738191872512E-3</v>
      </c>
    </row>
    <row r="1846" spans="1:12">
      <c r="A1846" s="5" t="s">
        <v>616</v>
      </c>
      <c r="B1846" s="5" t="s">
        <v>189</v>
      </c>
      <c r="C1846" s="11">
        <v>6250</v>
      </c>
      <c r="D1846" s="5" t="str">
        <f t="shared" si="112"/>
        <v>Hydric Pine Flatwoods</v>
      </c>
      <c r="E1846" s="11" t="s">
        <v>593</v>
      </c>
      <c r="F1846" s="12">
        <f t="shared" si="113"/>
        <v>0.60724136328827061</v>
      </c>
      <c r="G1846" s="13">
        <f t="shared" si="114"/>
        <v>3.2599314579082571E-2</v>
      </c>
      <c r="H1846" s="13">
        <f>HLOOKUP(E1846,ROCs!$B$1:$I$17,MATCH(VLOOKUP(C1846,HROC,2,0),ROCs!$A$2:$A$17,0)+1,0)</f>
        <v>2.5884593546846281E-2</v>
      </c>
      <c r="I1846" s="24">
        <v>299.536835</v>
      </c>
      <c r="J1846" s="24">
        <f>(VLOOKUP(B1846,Summary!$A$32:$C$37,3,0)*H1846*I1846/12+VLOOKUP(B1846,Summary!$A$32:$D$37,4,0)*I1846)*0.765</f>
        <v>100.69563128181608</v>
      </c>
      <c r="K1846" s="6">
        <f t="shared" si="115"/>
        <v>166.37976912595778</v>
      </c>
      <c r="L1846" s="27">
        <f>2.721*J1846*G1846+VLOOKUP(B1846,Summary!$A$32:$B$37,2,0)*I1846</f>
        <v>8.9319778941959207</v>
      </c>
    </row>
    <row r="1847" spans="1:12">
      <c r="A1847" s="5" t="s">
        <v>616</v>
      </c>
      <c r="B1847" s="5" t="s">
        <v>189</v>
      </c>
      <c r="C1847" s="11">
        <v>6300</v>
      </c>
      <c r="D1847" s="5" t="str">
        <f t="shared" si="112"/>
        <v>Wetland Forested Mixed</v>
      </c>
      <c r="E1847" s="11" t="s">
        <v>593</v>
      </c>
      <c r="F1847" s="12">
        <f t="shared" si="113"/>
        <v>0.60724136328827061</v>
      </c>
      <c r="G1847" s="13">
        <f t="shared" si="114"/>
        <v>3.2599314579082571E-2</v>
      </c>
      <c r="H1847" s="13">
        <f>HLOOKUP(E1847,ROCs!$B$1:$I$17,MATCH(VLOOKUP(C1847,HROC,2,0),ROCs!$A$2:$A$17,0)+1,0)</f>
        <v>2.5884593546846281E-2</v>
      </c>
      <c r="I1847" s="24">
        <v>4.0299999999999998E-4</v>
      </c>
      <c r="J1847" s="24">
        <f>(VLOOKUP(B1847,Summary!$A$32:$C$37,3,0)*H1847*I1847/12+VLOOKUP(B1847,Summary!$A$32:$D$37,4,0)*I1847)*0.765</f>
        <v>1.3547695864040188E-4</v>
      </c>
      <c r="K1847" s="6">
        <f t="shared" si="115"/>
        <v>2.2384908673339288E-4</v>
      </c>
      <c r="L1847" s="27">
        <f>2.721*J1847*G1847+VLOOKUP(B1847,Summary!$A$32:$B$37,2,0)*I1847</f>
        <v>1.2017176756778365E-5</v>
      </c>
    </row>
    <row r="1848" spans="1:12">
      <c r="A1848" s="5" t="s">
        <v>616</v>
      </c>
      <c r="B1848" s="5" t="s">
        <v>189</v>
      </c>
      <c r="C1848" s="11">
        <v>6410</v>
      </c>
      <c r="D1848" s="5" t="str">
        <f t="shared" si="112"/>
        <v>Freshwater Marshes</v>
      </c>
      <c r="E1848" s="11" t="s">
        <v>593</v>
      </c>
      <c r="F1848" s="12">
        <f t="shared" si="113"/>
        <v>0.60724136328827061</v>
      </c>
      <c r="G1848" s="13">
        <f t="shared" si="114"/>
        <v>3.2599314579082571E-2</v>
      </c>
      <c r="H1848" s="13">
        <f>HLOOKUP(E1848,ROCs!$B$1:$I$17,MATCH(VLOOKUP(C1848,HROC,2,0),ROCs!$A$2:$A$17,0)+1,0)</f>
        <v>2.5884593546846281E-2</v>
      </c>
      <c r="I1848" s="24">
        <v>454.195897</v>
      </c>
      <c r="J1848" s="24">
        <f>(VLOOKUP(B1848,Summary!$A$32:$C$37,3,0)*H1848*I1848/12+VLOOKUP(B1848,Summary!$A$32:$D$37,4,0)*I1848)*0.765</f>
        <v>152.68754032880702</v>
      </c>
      <c r="K1848" s="6">
        <f t="shared" si="115"/>
        <v>252.28619538834781</v>
      </c>
      <c r="L1848" s="27">
        <f>2.721*J1848*G1848+VLOOKUP(B1848,Summary!$A$32:$B$37,2,0)*I1848</f>
        <v>13.543802422959057</v>
      </c>
    </row>
    <row r="1849" spans="1:12">
      <c r="A1849" s="5" t="s">
        <v>616</v>
      </c>
      <c r="B1849" s="5" t="s">
        <v>189</v>
      </c>
      <c r="C1849" s="11">
        <v>6430</v>
      </c>
      <c r="D1849" s="5" t="str">
        <f t="shared" si="112"/>
        <v>Wet Prairies</v>
      </c>
      <c r="E1849" s="11" t="s">
        <v>593</v>
      </c>
      <c r="F1849" s="12">
        <f t="shared" si="113"/>
        <v>0.60724136328827061</v>
      </c>
      <c r="G1849" s="13">
        <f t="shared" si="114"/>
        <v>3.2599314579082571E-2</v>
      </c>
      <c r="H1849" s="13">
        <f>HLOOKUP(E1849,ROCs!$B$1:$I$17,MATCH(VLOOKUP(C1849,HROC,2,0),ROCs!$A$2:$A$17,0)+1,0)</f>
        <v>2.5884593546846281E-2</v>
      </c>
      <c r="I1849" s="24">
        <v>479.209295</v>
      </c>
      <c r="J1849" s="24">
        <f>(VLOOKUP(B1849,Summary!$A$32:$C$37,3,0)*H1849*I1849/12+VLOOKUP(B1849,Summary!$A$32:$D$37,4,0)*I1849)*0.765</f>
        <v>161.09632218067279</v>
      </c>
      <c r="K1849" s="6">
        <f t="shared" si="115"/>
        <v>266.18005717097526</v>
      </c>
      <c r="L1849" s="27">
        <f>2.721*J1849*G1849+VLOOKUP(B1849,Summary!$A$32:$B$37,2,0)*I1849</f>
        <v>14.289684370982991</v>
      </c>
    </row>
    <row r="1850" spans="1:12">
      <c r="A1850" s="5" t="s">
        <v>616</v>
      </c>
      <c r="B1850" s="5" t="s">
        <v>189</v>
      </c>
      <c r="C1850" s="11">
        <v>6440</v>
      </c>
      <c r="D1850" s="5" t="str">
        <f t="shared" si="112"/>
        <v>Emergent Aquatic Vegetation</v>
      </c>
      <c r="E1850" s="11" t="s">
        <v>593</v>
      </c>
      <c r="F1850" s="12">
        <f t="shared" si="113"/>
        <v>0.60724136328827061</v>
      </c>
      <c r="G1850" s="13">
        <f t="shared" si="114"/>
        <v>3.2599314579082571E-2</v>
      </c>
      <c r="H1850" s="13">
        <f>HLOOKUP(E1850,ROCs!$B$1:$I$17,MATCH(VLOOKUP(C1850,HROC,2,0),ROCs!$A$2:$A$17,0)+1,0)</f>
        <v>2.5884593546846281E-2</v>
      </c>
      <c r="I1850" s="24">
        <v>0.148117</v>
      </c>
      <c r="J1850" s="24">
        <f>(VLOOKUP(B1850,Summary!$A$32:$C$37,3,0)*H1850*I1850/12+VLOOKUP(B1850,Summary!$A$32:$D$37,4,0)*I1850)*0.765</f>
        <v>4.9792656781489836E-2</v>
      </c>
      <c r="K1850" s="6">
        <f t="shared" si="115"/>
        <v>8.2272593497989946E-2</v>
      </c>
      <c r="L1850" s="27">
        <f>2.721*J1850*G1850+VLOOKUP(B1850,Summary!$A$32:$B$37,2,0)*I1850</f>
        <v>4.4167448379249154E-3</v>
      </c>
    </row>
    <row r="1851" spans="1:12">
      <c r="A1851" s="5" t="s">
        <v>616</v>
      </c>
      <c r="B1851" s="5" t="s">
        <v>189</v>
      </c>
      <c r="C1851" s="11">
        <v>7430</v>
      </c>
      <c r="D1851" s="5" t="str">
        <f t="shared" si="112"/>
        <v>Spoil Areas</v>
      </c>
      <c r="E1851" s="11" t="s">
        <v>593</v>
      </c>
      <c r="F1851" s="12">
        <f t="shared" si="113"/>
        <v>0.70945030562392009</v>
      </c>
      <c r="G1851" s="13">
        <f t="shared" si="114"/>
        <v>9.7797943737247719E-2</v>
      </c>
      <c r="H1851" s="13">
        <f>HLOOKUP(E1851,ROCs!$B$1:$I$17,MATCH(VLOOKUP(C1851,HROC,2,0),ROCs!$A$2:$A$17,0)+1,0)</f>
        <v>0.26229721460804234</v>
      </c>
      <c r="I1851" s="24">
        <v>1.319863</v>
      </c>
      <c r="J1851" s="24">
        <f>(VLOOKUP(B1851,Summary!$A$32:$C$37,3,0)*H1851*I1851/12+VLOOKUP(B1851,Summary!$A$32:$D$37,4,0)*I1851)*0.765</f>
        <v>1.4243782386226431</v>
      </c>
      <c r="K1851" s="6">
        <f t="shared" si="115"/>
        <v>2.7496400942412298</v>
      </c>
      <c r="L1851" s="27">
        <f>2.721*J1851*G1851+VLOOKUP(B1851,Summary!$A$32:$B$37,2,0)*I1851</f>
        <v>0.37903873619138756</v>
      </c>
    </row>
    <row r="1852" spans="1:12">
      <c r="A1852" s="5" t="s">
        <v>616</v>
      </c>
      <c r="B1852" s="5" t="s">
        <v>189</v>
      </c>
      <c r="C1852" s="11">
        <v>8100</v>
      </c>
      <c r="D1852" s="5" t="str">
        <f t="shared" si="112"/>
        <v>Transportation</v>
      </c>
      <c r="E1852" s="11" t="s">
        <v>593</v>
      </c>
      <c r="F1852" s="12">
        <f t="shared" si="113"/>
        <v>0.98601567900273634</v>
      </c>
      <c r="G1852" s="13">
        <f t="shared" si="114"/>
        <v>0.14343698414796333</v>
      </c>
      <c r="H1852" s="13">
        <f>HLOOKUP(E1852,ROCs!$B$1:$I$17,MATCH(VLOOKUP(C1852,HROC,2,0),ROCs!$A$2:$A$17,0)+1,0)</f>
        <v>0.44607782879065094</v>
      </c>
      <c r="I1852" s="24">
        <v>1.2889360000000001</v>
      </c>
      <c r="J1852" s="24">
        <f>(VLOOKUP(B1852,Summary!$A$32:$C$37,3,0)*H1852*I1852/12+VLOOKUP(B1852,Summary!$A$32:$D$37,4,0)*I1852)*0.765</f>
        <v>2.135491026207526</v>
      </c>
      <c r="K1852" s="6">
        <f t="shared" si="115"/>
        <v>5.7294127926861282</v>
      </c>
      <c r="L1852" s="27">
        <f>2.721*J1852*G1852+VLOOKUP(B1852,Summary!$A$32:$B$37,2,0)*I1852</f>
        <v>0.83346513592242566</v>
      </c>
    </row>
    <row r="1853" spans="1:12">
      <c r="A1853" s="5" t="s">
        <v>616</v>
      </c>
      <c r="B1853" s="5" t="s">
        <v>189</v>
      </c>
      <c r="C1853" s="11">
        <v>8113</v>
      </c>
      <c r="D1853" s="5" t="str">
        <f t="shared" si="112"/>
        <v>Private</v>
      </c>
      <c r="E1853" s="11" t="s">
        <v>593</v>
      </c>
      <c r="F1853" s="12">
        <f t="shared" si="113"/>
        <v>0.96797880682585713</v>
      </c>
      <c r="G1853" s="13">
        <f t="shared" si="114"/>
        <v>0.12452938169209543</v>
      </c>
      <c r="H1853" s="13">
        <f>HLOOKUP(E1853,ROCs!$B$1:$I$17,MATCH(VLOOKUP(C1853,HROC,2,0),ROCs!$A$2:$A$17,0)+1,0)</f>
        <v>0.28818180815488864</v>
      </c>
      <c r="I1853" s="24">
        <v>2.0898789999999998</v>
      </c>
      <c r="J1853" s="24">
        <f>(VLOOKUP(B1853,Summary!$A$32:$C$37,3,0)*H1853*I1853/12+VLOOKUP(B1853,Summary!$A$32:$D$37,4,0)*I1853)*0.765</f>
        <v>2.4253849805158301</v>
      </c>
      <c r="K1853" s="6">
        <f t="shared" si="115"/>
        <v>6.388149547189478</v>
      </c>
      <c r="L1853" s="27">
        <f>2.721*J1853*G1853+VLOOKUP(B1853,Summary!$A$32:$B$37,2,0)*I1853</f>
        <v>0.82182823390188198</v>
      </c>
    </row>
    <row r="1854" spans="1:12">
      <c r="A1854" s="5" t="s">
        <v>616</v>
      </c>
      <c r="B1854" s="5" t="s">
        <v>189</v>
      </c>
      <c r="C1854" s="11">
        <v>8115</v>
      </c>
      <c r="D1854" s="5" t="e">
        <f t="shared" si="112"/>
        <v>#N/A</v>
      </c>
      <c r="E1854" s="11" t="s">
        <v>593</v>
      </c>
      <c r="F1854" s="12">
        <f t="shared" si="113"/>
        <v>0.96797880682585713</v>
      </c>
      <c r="G1854" s="13">
        <f t="shared" si="114"/>
        <v>0.12452938169209543</v>
      </c>
      <c r="H1854" s="13">
        <f>HLOOKUP(E1854,ROCs!$B$1:$I$17,MATCH(VLOOKUP(C1854,HROC,2,0),ROCs!$A$2:$A$17,0)+1,0)</f>
        <v>0.28818180815488864</v>
      </c>
      <c r="I1854" s="24">
        <v>7.3379979999999998</v>
      </c>
      <c r="J1854" s="24">
        <f>(VLOOKUP(B1854,Summary!$A$32:$C$37,3,0)*H1854*I1854/12+VLOOKUP(B1854,Summary!$A$32:$D$37,4,0)*I1854)*0.765</f>
        <v>8.5160289836182859</v>
      </c>
      <c r="K1854" s="6">
        <f t="shared" si="115"/>
        <v>22.430116098098164</v>
      </c>
      <c r="L1854" s="27">
        <f>2.721*J1854*G1854+VLOOKUP(B1854,Summary!$A$32:$B$37,2,0)*I1854</f>
        <v>2.8856091365651033</v>
      </c>
    </row>
    <row r="1855" spans="1:12">
      <c r="A1855" s="5" t="s">
        <v>616</v>
      </c>
      <c r="B1855" s="5" t="s">
        <v>189</v>
      </c>
      <c r="C1855" s="11">
        <v>8320</v>
      </c>
      <c r="D1855" s="5" t="str">
        <f t="shared" si="112"/>
        <v>Electrical Power Transmission Lines</v>
      </c>
      <c r="E1855" s="11" t="s">
        <v>593</v>
      </c>
      <c r="F1855" s="12">
        <f t="shared" si="113"/>
        <v>0.70945030562392009</v>
      </c>
      <c r="G1855" s="13">
        <f t="shared" si="114"/>
        <v>0.1167055461931156</v>
      </c>
      <c r="H1855" s="13">
        <f>HLOOKUP(E1855,ROCs!$B$1:$I$17,MATCH(VLOOKUP(C1855,HROC,2,0),ROCs!$A$2:$A$17,0)+1,0)</f>
        <v>0.26229721460804234</v>
      </c>
      <c r="I1855" s="24">
        <v>0.14488300000000001</v>
      </c>
      <c r="J1855" s="24">
        <f>(VLOOKUP(B1855,Summary!$A$32:$C$37,3,0)*H1855*I1855/12+VLOOKUP(B1855,Summary!$A$32:$D$37,4,0)*I1855)*0.765</f>
        <v>0.15635576748978069</v>
      </c>
      <c r="K1855" s="6">
        <f t="shared" si="115"/>
        <v>0.30183140657322172</v>
      </c>
      <c r="L1855" s="27">
        <f>2.721*J1855*G1855+VLOOKUP(B1855,Summary!$A$32:$B$37,2,0)*I1855</f>
        <v>4.9651679452566447E-2</v>
      </c>
    </row>
    <row r="1856" spans="1:12">
      <c r="A1856" s="5" t="s">
        <v>616</v>
      </c>
      <c r="B1856" s="5" t="s">
        <v>189</v>
      </c>
      <c r="C1856" s="11">
        <v>2110</v>
      </c>
      <c r="D1856" s="5" t="str">
        <f t="shared" si="112"/>
        <v>Improved Pastures</v>
      </c>
      <c r="E1856" s="11" t="s">
        <v>2</v>
      </c>
      <c r="F1856" s="12">
        <f t="shared" si="113"/>
        <v>2.0141173930848577</v>
      </c>
      <c r="G1856" s="13">
        <f t="shared" si="114"/>
        <v>0.28687396829592665</v>
      </c>
      <c r="H1856" s="13">
        <f>HLOOKUP(E1856,ROCs!$B$1:$I$17,MATCH(VLOOKUP(C1856,HROC,2,0),ROCs!$A$2:$A$17,0)+1,0)</f>
        <v>0.31492922148662977</v>
      </c>
      <c r="I1856" s="24">
        <v>25.924909</v>
      </c>
      <c r="J1856" s="24">
        <f>(VLOOKUP(B1856,Summary!$A$32:$C$37,3,0)*H1856*I1856/12+VLOOKUP(B1856,Summary!$A$32:$D$37,4,0)*I1856)*0.765</f>
        <v>32.2662000280583</v>
      </c>
      <c r="K1856" s="6">
        <f t="shared" si="115"/>
        <v>176.83211585861247</v>
      </c>
      <c r="L1856" s="27">
        <f>2.721*J1856*G1856+VLOOKUP(B1856,Summary!$A$32:$B$37,2,0)*I1856</f>
        <v>25.18648166819537</v>
      </c>
    </row>
    <row r="1857" spans="1:12">
      <c r="A1857" s="5" t="s">
        <v>616</v>
      </c>
      <c r="B1857" s="5" t="s">
        <v>189</v>
      </c>
      <c r="C1857" s="11">
        <v>2120</v>
      </c>
      <c r="D1857" s="5" t="str">
        <f t="shared" si="112"/>
        <v>Unimproved Pastures</v>
      </c>
      <c r="E1857" s="11" t="s">
        <v>2</v>
      </c>
      <c r="F1857" s="12">
        <f t="shared" si="113"/>
        <v>1.022089423356495</v>
      </c>
      <c r="G1857" s="13">
        <f t="shared" si="114"/>
        <v>0.19559588747449544</v>
      </c>
      <c r="H1857" s="13">
        <f>HLOOKUP(E1857,ROCs!$B$1:$I$17,MATCH(VLOOKUP(C1857,HROC,2,0),ROCs!$A$2:$A$17,0)+1,0)</f>
        <v>0.26229721460804234</v>
      </c>
      <c r="I1857" s="24">
        <v>8.2478800000000003</v>
      </c>
      <c r="J1857" s="24">
        <f>(VLOOKUP(B1857,Summary!$A$32:$C$37,3,0)*H1857*I1857/12+VLOOKUP(B1857,Summary!$A$32:$D$37,4,0)*I1857)*0.765</f>
        <v>8.9010001695410264</v>
      </c>
      <c r="K1857" s="6">
        <f t="shared" si="115"/>
        <v>24.754618933314308</v>
      </c>
      <c r="L1857" s="27">
        <f>2.721*J1857*G1857+VLOOKUP(B1857,Summary!$A$32:$B$37,2,0)*I1857</f>
        <v>4.7372583540234432</v>
      </c>
    </row>
    <row r="1858" spans="1:12">
      <c r="A1858" s="5" t="s">
        <v>616</v>
      </c>
      <c r="B1858" s="5" t="s">
        <v>189</v>
      </c>
      <c r="C1858" s="11">
        <v>2130</v>
      </c>
      <c r="D1858" s="5" t="str">
        <f t="shared" ref="D1858:D1921" si="116">VLOOKUP(C1858,FLUCCS,2,0)</f>
        <v>Woodland Pastures</v>
      </c>
      <c r="E1858" s="11" t="s">
        <v>2</v>
      </c>
      <c r="F1858" s="12">
        <f t="shared" ref="F1858:F1921" si="117">VLOOKUP(VLOOKUP(C1858,HEMC,2,0),EMCN,2,0)</f>
        <v>1.022089423356495</v>
      </c>
      <c r="G1858" s="13">
        <f t="shared" ref="G1858:G1921" si="118">VLOOKUP(VLOOKUP(C1858,HEMC,2,0),EMCP,3,0)</f>
        <v>0.19559588747449544</v>
      </c>
      <c r="H1858" s="13">
        <f>HLOOKUP(E1858,ROCs!$B$1:$I$17,MATCH(VLOOKUP(C1858,HROC,2,0),ROCs!$A$2:$A$17,0)+1,0)</f>
        <v>0.26229721460804234</v>
      </c>
      <c r="I1858" s="24">
        <v>12.799474</v>
      </c>
      <c r="J1858" s="24">
        <f>(VLOOKUP(B1858,Summary!$A$32:$C$37,3,0)*H1858*I1858/12+VLOOKUP(B1858,Summary!$A$32:$D$37,4,0)*I1858)*0.765</f>
        <v>13.813018647705341</v>
      </c>
      <c r="K1858" s="6">
        <f t="shared" ref="K1858:K1921" si="119">2.721*J1858*F1858</f>
        <v>38.415459659556653</v>
      </c>
      <c r="L1858" s="27">
        <f>2.721*J1858*G1858+VLOOKUP(B1858,Summary!$A$32:$B$37,2,0)*I1858</f>
        <v>7.3515151934322329</v>
      </c>
    </row>
    <row r="1859" spans="1:12">
      <c r="A1859" s="5" t="s">
        <v>616</v>
      </c>
      <c r="B1859" s="5" t="s">
        <v>189</v>
      </c>
      <c r="C1859" s="11">
        <v>2210</v>
      </c>
      <c r="D1859" s="5" t="str">
        <f t="shared" si="116"/>
        <v>Citrus Groves</v>
      </c>
      <c r="E1859" s="11" t="s">
        <v>2</v>
      </c>
      <c r="F1859" s="12">
        <f t="shared" si="117"/>
        <v>1.3467531225403229</v>
      </c>
      <c r="G1859" s="13">
        <f t="shared" si="118"/>
        <v>0.27383424246429361</v>
      </c>
      <c r="H1859" s="13">
        <f>HLOOKUP(E1859,ROCs!$B$1:$I$17,MATCH(VLOOKUP(C1859,HROC,2,0),ROCs!$A$2:$A$17,0)+1,0)</f>
        <v>0.31492922148662977</v>
      </c>
      <c r="I1859" s="24">
        <v>167.90841399999999</v>
      </c>
      <c r="J1859" s="24">
        <f>(VLOOKUP(B1859,Summary!$A$32:$C$37,3,0)*H1859*I1859/12+VLOOKUP(B1859,Summary!$A$32:$D$37,4,0)*I1859)*0.765</f>
        <v>208.97918957084954</v>
      </c>
      <c r="K1859" s="6">
        <f t="shared" si="119"/>
        <v>765.80742636942693</v>
      </c>
      <c r="L1859" s="27">
        <f>2.721*J1859*G1859+VLOOKUP(B1859,Summary!$A$32:$B$37,2,0)*I1859</f>
        <v>155.71101560013173</v>
      </c>
    </row>
    <row r="1860" spans="1:12">
      <c r="A1860" s="5" t="s">
        <v>616</v>
      </c>
      <c r="B1860" s="5" t="s">
        <v>189</v>
      </c>
      <c r="C1860" s="11">
        <v>3100</v>
      </c>
      <c r="D1860" s="5" t="str">
        <f t="shared" si="116"/>
        <v>Herbaceous (Dry Prairie)</v>
      </c>
      <c r="E1860" s="11" t="s">
        <v>2</v>
      </c>
      <c r="F1860" s="12">
        <f t="shared" si="117"/>
        <v>0.69141343344704065</v>
      </c>
      <c r="G1860" s="13">
        <f t="shared" si="118"/>
        <v>3.5859246036990831E-2</v>
      </c>
      <c r="H1860" s="13">
        <f>HLOOKUP(E1860,ROCs!$B$1:$I$17,MATCH(VLOOKUP(C1860,HROC,2,0),ROCs!$A$2:$A$17,0)+1,0)</f>
        <v>0.26229721460804234</v>
      </c>
      <c r="I1860" s="24">
        <v>14.461180000000001</v>
      </c>
      <c r="J1860" s="24">
        <f>(VLOOKUP(B1860,Summary!$A$32:$C$37,3,0)*H1860*I1860/12+VLOOKUP(B1860,Summary!$A$32:$D$37,4,0)*I1860)*0.765</f>
        <v>15.606309213005437</v>
      </c>
      <c r="K1860" s="6">
        <f t="shared" si="119"/>
        <v>29.360710606845139</v>
      </c>
      <c r="L1860" s="27">
        <f>2.721*J1860*G1860+VLOOKUP(B1860,Summary!$A$32:$B$37,2,0)*I1860</f>
        <v>1.5227545409737695</v>
      </c>
    </row>
    <row r="1861" spans="1:12">
      <c r="A1861" s="5" t="s">
        <v>616</v>
      </c>
      <c r="B1861" s="5" t="s">
        <v>189</v>
      </c>
      <c r="C1861" s="11">
        <v>3200</v>
      </c>
      <c r="D1861" s="5" t="str">
        <f t="shared" si="116"/>
        <v>Shrub and Brushland</v>
      </c>
      <c r="E1861" s="11" t="s">
        <v>2</v>
      </c>
      <c r="F1861" s="12">
        <f t="shared" si="117"/>
        <v>0.69141343344704065</v>
      </c>
      <c r="G1861" s="13">
        <f t="shared" si="118"/>
        <v>3.5859246036990831E-2</v>
      </c>
      <c r="H1861" s="13">
        <f>HLOOKUP(E1861,ROCs!$B$1:$I$17,MATCH(VLOOKUP(C1861,HROC,2,0),ROCs!$A$2:$A$17,0)+1,0)</f>
        <v>0.26229721460804234</v>
      </c>
      <c r="I1861" s="24">
        <v>0.77388000000000001</v>
      </c>
      <c r="J1861" s="24">
        <f>(VLOOKUP(B1861,Summary!$A$32:$C$37,3,0)*H1861*I1861/12+VLOOKUP(B1861,Summary!$A$32:$D$37,4,0)*I1861)*0.765</f>
        <v>0.83516079419249656</v>
      </c>
      <c r="K1861" s="6">
        <f t="shared" si="119"/>
        <v>1.5712180281571295</v>
      </c>
      <c r="L1861" s="27">
        <f>2.721*J1861*G1861+VLOOKUP(B1861,Summary!$A$32:$B$37,2,0)*I1861</f>
        <v>8.1489151242760322E-2</v>
      </c>
    </row>
    <row r="1862" spans="1:12">
      <c r="A1862" s="5" t="s">
        <v>616</v>
      </c>
      <c r="B1862" s="5" t="s">
        <v>189</v>
      </c>
      <c r="C1862" s="11">
        <v>4110</v>
      </c>
      <c r="D1862" s="5" t="str">
        <f t="shared" si="116"/>
        <v>Pine Flatwoods</v>
      </c>
      <c r="E1862" s="11" t="s">
        <v>2</v>
      </c>
      <c r="F1862" s="12">
        <f t="shared" si="117"/>
        <v>0.69141343344704065</v>
      </c>
      <c r="G1862" s="13">
        <f t="shared" si="118"/>
        <v>3.5859246036990831E-2</v>
      </c>
      <c r="H1862" s="13">
        <f>HLOOKUP(E1862,ROCs!$B$1:$I$17,MATCH(VLOOKUP(C1862,HROC,2,0),ROCs!$A$2:$A$17,0)+1,0)</f>
        <v>0.26229721460804234</v>
      </c>
      <c r="I1862" s="24">
        <v>38.619217999999996</v>
      </c>
      <c r="J1862" s="24">
        <f>(VLOOKUP(B1862,Summary!$A$32:$C$37,3,0)*H1862*I1862/12+VLOOKUP(B1862,Summary!$A$32:$D$37,4,0)*I1862)*0.765</f>
        <v>41.677335990041293</v>
      </c>
      <c r="K1862" s="6">
        <f t="shared" si="119"/>
        <v>78.409070598710798</v>
      </c>
      <c r="L1862" s="27">
        <f>2.721*J1862*G1862+VLOOKUP(B1862,Summary!$A$32:$B$37,2,0)*I1862</f>
        <v>4.0665830574238013</v>
      </c>
    </row>
    <row r="1863" spans="1:12">
      <c r="A1863" s="5" t="s">
        <v>616</v>
      </c>
      <c r="B1863" s="5" t="s">
        <v>189</v>
      </c>
      <c r="C1863" s="11">
        <v>4220</v>
      </c>
      <c r="D1863" s="5" t="str">
        <f t="shared" si="116"/>
        <v>Brazilian Pepper</v>
      </c>
      <c r="E1863" s="11" t="s">
        <v>2</v>
      </c>
      <c r="F1863" s="12">
        <f t="shared" si="117"/>
        <v>0.69141343344704065</v>
      </c>
      <c r="G1863" s="13">
        <f t="shared" si="118"/>
        <v>3.5859246036990831E-2</v>
      </c>
      <c r="H1863" s="13">
        <f>HLOOKUP(E1863,ROCs!$B$1:$I$17,MATCH(VLOOKUP(C1863,HROC,2,0),ROCs!$A$2:$A$17,0)+1,0)</f>
        <v>0.26229721460804234</v>
      </c>
      <c r="I1863" s="24">
        <v>1.801796</v>
      </c>
      <c r="J1863" s="24">
        <f>(VLOOKUP(B1863,Summary!$A$32:$C$37,3,0)*H1863*I1863/12+VLOOKUP(B1863,Summary!$A$32:$D$37,4,0)*I1863)*0.765</f>
        <v>1.9444737922324693</v>
      </c>
      <c r="K1863" s="6">
        <f t="shared" si="119"/>
        <v>3.6582084538447863</v>
      </c>
      <c r="L1863" s="27">
        <f>2.721*J1863*G1863+VLOOKUP(B1863,Summary!$A$32:$B$37,2,0)*I1863</f>
        <v>0.18972815779268176</v>
      </c>
    </row>
    <row r="1864" spans="1:12">
      <c r="A1864" s="5" t="s">
        <v>616</v>
      </c>
      <c r="B1864" s="5" t="s">
        <v>189</v>
      </c>
      <c r="C1864" s="11">
        <v>5250</v>
      </c>
      <c r="D1864" s="5" t="str">
        <f t="shared" si="116"/>
        <v>Marshy Lakes</v>
      </c>
      <c r="E1864" s="11" t="s">
        <v>2</v>
      </c>
      <c r="F1864" s="12">
        <f t="shared" si="117"/>
        <v>0.50503242095262102</v>
      </c>
      <c r="G1864" s="13">
        <f t="shared" si="118"/>
        <v>6.8458560616073402E-2</v>
      </c>
      <c r="H1864" s="13">
        <f>HLOOKUP(E1864,ROCs!$B$1:$I$17,MATCH(VLOOKUP(C1864,HROC,2,0),ROCs!$A$2:$A$17,0)+1,0)</f>
        <v>5.2632006878587441E-2</v>
      </c>
      <c r="I1864" s="24">
        <v>1.9485680000000001</v>
      </c>
      <c r="J1864" s="24">
        <f>(VLOOKUP(B1864,Summary!$A$32:$C$37,3,0)*H1864*I1864/12+VLOOKUP(B1864,Summary!$A$32:$D$37,4,0)*I1864)*0.765</f>
        <v>0.81885625899452152</v>
      </c>
      <c r="K1864" s="6">
        <f t="shared" si="119"/>
        <v>1.1252667171457025</v>
      </c>
      <c r="L1864" s="27">
        <f>2.721*J1864*G1864+VLOOKUP(B1864,Summary!$A$32:$B$37,2,0)*I1864</f>
        <v>0.15253305841170117</v>
      </c>
    </row>
    <row r="1865" spans="1:12">
      <c r="A1865" s="5" t="s">
        <v>616</v>
      </c>
      <c r="B1865" s="5" t="s">
        <v>189</v>
      </c>
      <c r="C1865" s="11">
        <v>6172</v>
      </c>
      <c r="D1865" s="5" t="str">
        <f t="shared" si="116"/>
        <v>Mixed Shrubs</v>
      </c>
      <c r="E1865" s="11" t="s">
        <v>2</v>
      </c>
      <c r="F1865" s="12">
        <f t="shared" si="117"/>
        <v>0.60724136328827061</v>
      </c>
      <c r="G1865" s="13">
        <f t="shared" si="118"/>
        <v>3.2599314579082571E-2</v>
      </c>
      <c r="H1865" s="13">
        <f>HLOOKUP(E1865,ROCs!$B$1:$I$17,MATCH(VLOOKUP(C1865,HROC,2,0),ROCs!$A$2:$A$17,0)+1,0)</f>
        <v>2.5884593546846281E-2</v>
      </c>
      <c r="I1865" s="24">
        <v>39.265363999999998</v>
      </c>
      <c r="J1865" s="24">
        <f>(VLOOKUP(B1865,Summary!$A$32:$C$37,3,0)*H1865*I1865/12+VLOOKUP(B1865,Summary!$A$32:$D$37,4,0)*I1865)*0.765</f>
        <v>13.199881128109986</v>
      </c>
      <c r="K1865" s="6">
        <f t="shared" si="119"/>
        <v>21.810213081027893</v>
      </c>
      <c r="L1865" s="27">
        <f>2.721*J1865*G1865+VLOOKUP(B1865,Summary!$A$32:$B$37,2,0)*I1865</f>
        <v>1.1708655573380693</v>
      </c>
    </row>
    <row r="1866" spans="1:12">
      <c r="A1866" s="5" t="s">
        <v>616</v>
      </c>
      <c r="B1866" s="5" t="s">
        <v>189</v>
      </c>
      <c r="C1866" s="11">
        <v>6250</v>
      </c>
      <c r="D1866" s="5" t="str">
        <f t="shared" si="116"/>
        <v>Hydric Pine Flatwoods</v>
      </c>
      <c r="E1866" s="11" t="s">
        <v>2</v>
      </c>
      <c r="F1866" s="12">
        <f t="shared" si="117"/>
        <v>0.60724136328827061</v>
      </c>
      <c r="G1866" s="13">
        <f t="shared" si="118"/>
        <v>3.2599314579082571E-2</v>
      </c>
      <c r="H1866" s="13">
        <f>HLOOKUP(E1866,ROCs!$B$1:$I$17,MATCH(VLOOKUP(C1866,HROC,2,0),ROCs!$A$2:$A$17,0)+1,0)</f>
        <v>2.5884593546846281E-2</v>
      </c>
      <c r="I1866" s="24">
        <v>46.922350999999999</v>
      </c>
      <c r="J1866" s="24">
        <f>(VLOOKUP(B1866,Summary!$A$32:$C$37,3,0)*H1866*I1866/12+VLOOKUP(B1866,Summary!$A$32:$D$37,4,0)*I1866)*0.765</f>
        <v>15.77393897205315</v>
      </c>
      <c r="K1866" s="6">
        <f t="shared" si="119"/>
        <v>26.063338508024078</v>
      </c>
      <c r="L1866" s="27">
        <f>2.721*J1866*G1866+VLOOKUP(B1866,Summary!$A$32:$B$37,2,0)*I1866</f>
        <v>1.3991915280659952</v>
      </c>
    </row>
    <row r="1867" spans="1:12">
      <c r="A1867" s="5" t="s">
        <v>616</v>
      </c>
      <c r="B1867" s="5" t="s">
        <v>189</v>
      </c>
      <c r="C1867" s="11">
        <v>6410</v>
      </c>
      <c r="D1867" s="5" t="str">
        <f t="shared" si="116"/>
        <v>Freshwater Marshes</v>
      </c>
      <c r="E1867" s="11" t="s">
        <v>2</v>
      </c>
      <c r="F1867" s="12">
        <f t="shared" si="117"/>
        <v>0.60724136328827061</v>
      </c>
      <c r="G1867" s="13">
        <f t="shared" si="118"/>
        <v>3.2599314579082571E-2</v>
      </c>
      <c r="H1867" s="13">
        <f>HLOOKUP(E1867,ROCs!$B$1:$I$17,MATCH(VLOOKUP(C1867,HROC,2,0),ROCs!$A$2:$A$17,0)+1,0)</f>
        <v>2.5884593546846281E-2</v>
      </c>
      <c r="I1867" s="24">
        <v>3.2865730000000002</v>
      </c>
      <c r="J1867" s="24">
        <f>(VLOOKUP(B1867,Summary!$A$32:$C$37,3,0)*H1867*I1867/12+VLOOKUP(B1867,Summary!$A$32:$D$37,4,0)*I1867)*0.765</f>
        <v>1.1048509041927086</v>
      </c>
      <c r="K1867" s="6">
        <f t="shared" si="119"/>
        <v>1.8255492916442364</v>
      </c>
      <c r="L1867" s="27">
        <f>2.721*J1867*G1867+VLOOKUP(B1867,Summary!$A$32:$B$37,2,0)*I1867</f>
        <v>9.8003296935621209E-2</v>
      </c>
    </row>
    <row r="1868" spans="1:12">
      <c r="A1868" s="5" t="s">
        <v>616</v>
      </c>
      <c r="B1868" s="5" t="s">
        <v>189</v>
      </c>
      <c r="C1868" s="11">
        <v>6430</v>
      </c>
      <c r="D1868" s="5" t="str">
        <f t="shared" si="116"/>
        <v>Wet Prairies</v>
      </c>
      <c r="E1868" s="11" t="s">
        <v>2</v>
      </c>
      <c r="F1868" s="12">
        <f t="shared" si="117"/>
        <v>0.60724136328827061</v>
      </c>
      <c r="G1868" s="13">
        <f t="shared" si="118"/>
        <v>3.2599314579082571E-2</v>
      </c>
      <c r="H1868" s="13">
        <f>HLOOKUP(E1868,ROCs!$B$1:$I$17,MATCH(VLOOKUP(C1868,HROC,2,0),ROCs!$A$2:$A$17,0)+1,0)</f>
        <v>2.5884593546846281E-2</v>
      </c>
      <c r="I1868" s="24">
        <v>0.18490000000000001</v>
      </c>
      <c r="J1868" s="24">
        <f>(VLOOKUP(B1868,Summary!$A$32:$C$37,3,0)*H1868*I1868/12+VLOOKUP(B1868,Summary!$A$32:$D$37,4,0)*I1868)*0.765</f>
        <v>6.215803884022409E-2</v>
      </c>
      <c r="K1868" s="6">
        <f t="shared" si="119"/>
        <v>0.1027039606377279</v>
      </c>
      <c r="L1868" s="27">
        <f>2.721*J1868*G1868+VLOOKUP(B1868,Summary!$A$32:$B$37,2,0)*I1868</f>
        <v>5.5135880454797023E-3</v>
      </c>
    </row>
    <row r="1869" spans="1:12">
      <c r="A1869" s="5" t="s">
        <v>617</v>
      </c>
      <c r="B1869" s="5" t="s">
        <v>189</v>
      </c>
      <c r="C1869" s="11">
        <v>1110</v>
      </c>
      <c r="D1869" s="5" t="str">
        <f t="shared" si="116"/>
        <v>Fixed Single Family Units</v>
      </c>
      <c r="E1869" s="11" t="s">
        <v>3</v>
      </c>
      <c r="F1869" s="12">
        <f t="shared" si="117"/>
        <v>0.96797880682585713</v>
      </c>
      <c r="G1869" s="13">
        <f t="shared" si="118"/>
        <v>0.12452938169209543</v>
      </c>
      <c r="H1869" s="13">
        <f>HLOOKUP(E1869,ROCs!$B$1:$I$17,MATCH(VLOOKUP(C1869,HROC,2,0),ROCs!$A$2:$A$17,0)+1,0)</f>
        <v>0.28818180815488864</v>
      </c>
      <c r="I1869" s="24">
        <v>0.40812799999999999</v>
      </c>
      <c r="J1869" s="24">
        <f>(VLOOKUP(B1869,Summary!$A$32:$C$37,3,0)*H1869*I1869/12+VLOOKUP(B1869,Summary!$A$32:$D$37,4,0)*I1869)*0.765</f>
        <v>0.4736482453424169</v>
      </c>
      <c r="K1869" s="6">
        <f t="shared" si="119"/>
        <v>1.2475280618616427</v>
      </c>
      <c r="L1869" s="27">
        <f>2.721*J1869*G1869+VLOOKUP(B1869,Summary!$A$32:$B$37,2,0)*I1869</f>
        <v>0.16049307804227295</v>
      </c>
    </row>
    <row r="1870" spans="1:12">
      <c r="A1870" s="5" t="s">
        <v>617</v>
      </c>
      <c r="B1870" s="5" t="s">
        <v>189</v>
      </c>
      <c r="C1870" s="11">
        <v>1120</v>
      </c>
      <c r="D1870" s="5" t="str">
        <f t="shared" si="116"/>
        <v>Mobile Home Units</v>
      </c>
      <c r="E1870" s="11" t="s">
        <v>3</v>
      </c>
      <c r="F1870" s="12">
        <f t="shared" si="117"/>
        <v>0.96797880682585713</v>
      </c>
      <c r="G1870" s="13">
        <f t="shared" si="118"/>
        <v>0.12452938169209543</v>
      </c>
      <c r="H1870" s="13">
        <f>HLOOKUP(E1870,ROCs!$B$1:$I$17,MATCH(VLOOKUP(C1870,HROC,2,0),ROCs!$A$2:$A$17,0)+1,0)</f>
        <v>0.28818180815488864</v>
      </c>
      <c r="I1870" s="24">
        <v>1.671E-3</v>
      </c>
      <c r="J1870" s="24">
        <f>(VLOOKUP(B1870,Summary!$A$32:$C$37,3,0)*H1870*I1870/12+VLOOKUP(B1870,Summary!$A$32:$D$37,4,0)*I1870)*0.765</f>
        <v>1.9392597860651037E-3</v>
      </c>
      <c r="K1870" s="6">
        <f t="shared" si="119"/>
        <v>5.1077588192204523E-3</v>
      </c>
      <c r="L1870" s="27">
        <f>2.721*J1870*G1870+VLOOKUP(B1870,Summary!$A$32:$B$37,2,0)*I1870</f>
        <v>6.5710741093146787E-4</v>
      </c>
    </row>
    <row r="1871" spans="1:12">
      <c r="A1871" s="5" t="s">
        <v>617</v>
      </c>
      <c r="B1871" s="5" t="s">
        <v>189</v>
      </c>
      <c r="C1871" s="11">
        <v>1220</v>
      </c>
      <c r="D1871" s="5" t="str">
        <f t="shared" si="116"/>
        <v>Mobile Home Units</v>
      </c>
      <c r="E1871" s="11" t="s">
        <v>3</v>
      </c>
      <c r="F1871" s="12">
        <f t="shared" si="117"/>
        <v>1.2445441802046733</v>
      </c>
      <c r="G1871" s="13">
        <f t="shared" si="118"/>
        <v>0.21319951734720002</v>
      </c>
      <c r="H1871" s="13">
        <f>HLOOKUP(E1871,ROCs!$B$1:$I$17,MATCH(VLOOKUP(C1871,HROC,2,0),ROCs!$A$2:$A$17,0)+1,0)</f>
        <v>0.28818180815488864</v>
      </c>
      <c r="I1871" s="24">
        <v>0.25988299999999998</v>
      </c>
      <c r="J1871" s="24">
        <f>(VLOOKUP(B1871,Summary!$A$32:$C$37,3,0)*H1871*I1871/12+VLOOKUP(B1871,Summary!$A$32:$D$37,4,0)*I1871)*0.765</f>
        <v>0.30160421961816714</v>
      </c>
      <c r="K1871" s="6">
        <f t="shared" si="119"/>
        <v>1.0213539511788678</v>
      </c>
      <c r="L1871" s="27">
        <f>2.721*J1871*G1871+VLOOKUP(B1871,Summary!$A$32:$B$37,2,0)*I1871</f>
        <v>0.17496539929677674</v>
      </c>
    </row>
    <row r="1872" spans="1:12">
      <c r="A1872" s="5" t="s">
        <v>617</v>
      </c>
      <c r="B1872" s="5" t="s">
        <v>189</v>
      </c>
      <c r="C1872" s="11">
        <v>1400</v>
      </c>
      <c r="D1872" s="5" t="str">
        <f t="shared" si="116"/>
        <v>Commercial and Services</v>
      </c>
      <c r="E1872" s="11" t="s">
        <v>3</v>
      </c>
      <c r="F1872" s="12">
        <f t="shared" si="117"/>
        <v>0.70945030562392009</v>
      </c>
      <c r="G1872" s="13">
        <f t="shared" si="118"/>
        <v>0.1167055461931156</v>
      </c>
      <c r="H1872" s="13">
        <f>HLOOKUP(E1872,ROCs!$B$1:$I$17,MATCH(VLOOKUP(C1872,HROC,2,0),ROCs!$A$2:$A$17,0)+1,0)</f>
        <v>0.43140989244743805</v>
      </c>
      <c r="I1872" s="24">
        <v>0.14346500000000001</v>
      </c>
      <c r="J1872" s="24">
        <f>(VLOOKUP(B1872,Summary!$A$32:$C$37,3,0)*H1872*I1872/12+VLOOKUP(B1872,Summary!$A$32:$D$37,4,0)*I1872)*0.765</f>
        <v>0.23107712968905628</v>
      </c>
      <c r="K1872" s="6">
        <f t="shared" si="119"/>
        <v>0.4460745913035104</v>
      </c>
      <c r="L1872" s="27">
        <f>2.721*J1872*G1872+VLOOKUP(B1872,Summary!$A$32:$B$37,2,0)*I1872</f>
        <v>7.3379880744661619E-2</v>
      </c>
    </row>
    <row r="1873" spans="1:12">
      <c r="A1873" s="5" t="s">
        <v>617</v>
      </c>
      <c r="B1873" s="5" t="s">
        <v>189</v>
      </c>
      <c r="C1873" s="11">
        <v>1840</v>
      </c>
      <c r="D1873" s="5" t="str">
        <f t="shared" si="116"/>
        <v>Marinas and Fish Camps</v>
      </c>
      <c r="E1873" s="11" t="s">
        <v>3</v>
      </c>
      <c r="F1873" s="12">
        <f t="shared" si="117"/>
        <v>0.70945030562392009</v>
      </c>
      <c r="G1873" s="13">
        <f t="shared" si="118"/>
        <v>0.1167055461931156</v>
      </c>
      <c r="H1873" s="13">
        <f>HLOOKUP(E1873,ROCs!$B$1:$I$17,MATCH(VLOOKUP(C1873,HROC,2,0),ROCs!$A$2:$A$17,0)+1,0)</f>
        <v>0.28818180815488864</v>
      </c>
      <c r="I1873" s="24">
        <v>0.44276599999999999</v>
      </c>
      <c r="J1873" s="24">
        <f>(VLOOKUP(B1873,Summary!$A$32:$C$37,3,0)*H1873*I1873/12+VLOOKUP(B1873,Summary!$A$32:$D$37,4,0)*I1873)*0.765</f>
        <v>0.51384697692214343</v>
      </c>
      <c r="K1873" s="6">
        <f t="shared" si="119"/>
        <v>0.9919375428088717</v>
      </c>
      <c r="L1873" s="27">
        <f>2.721*J1873*G1873+VLOOKUP(B1873,Summary!$A$32:$B$37,2,0)*I1873</f>
        <v>0.16317508330785502</v>
      </c>
    </row>
    <row r="1874" spans="1:12">
      <c r="A1874" s="5" t="s">
        <v>617</v>
      </c>
      <c r="B1874" s="5" t="s">
        <v>189</v>
      </c>
      <c r="C1874" s="11">
        <v>1850</v>
      </c>
      <c r="D1874" s="5" t="str">
        <f t="shared" si="116"/>
        <v>Parks and Zoos</v>
      </c>
      <c r="E1874" s="11" t="s">
        <v>3</v>
      </c>
      <c r="F1874" s="12">
        <f t="shared" si="117"/>
        <v>0.96797880682585713</v>
      </c>
      <c r="G1874" s="13">
        <f t="shared" si="118"/>
        <v>0.12452938169209543</v>
      </c>
      <c r="H1874" s="13">
        <f>HLOOKUP(E1874,ROCs!$B$1:$I$17,MATCH(VLOOKUP(C1874,HROC,2,0),ROCs!$A$2:$A$17,0)+1,0)</f>
        <v>0.34081381503347608</v>
      </c>
      <c r="I1874" s="24">
        <v>0.119988</v>
      </c>
      <c r="J1874" s="24">
        <f>(VLOOKUP(B1874,Summary!$A$32:$C$37,3,0)*H1874*I1874/12+VLOOKUP(B1874,Summary!$A$32:$D$37,4,0)*I1874)*0.765</f>
        <v>0.15909860337628629</v>
      </c>
      <c r="K1874" s="6">
        <f t="shared" si="119"/>
        <v>0.4190450915139029</v>
      </c>
      <c r="L1874" s="27">
        <f>2.721*J1874*G1874+VLOOKUP(B1874,Summary!$A$32:$B$37,2,0)*I1874</f>
        <v>5.390967837245414E-2</v>
      </c>
    </row>
    <row r="1875" spans="1:12">
      <c r="A1875" s="5" t="s">
        <v>617</v>
      </c>
      <c r="B1875" s="5" t="s">
        <v>189</v>
      </c>
      <c r="C1875" s="11">
        <v>3100</v>
      </c>
      <c r="D1875" s="5" t="str">
        <f t="shared" si="116"/>
        <v>Herbaceous (Dry Prairie)</v>
      </c>
      <c r="E1875" s="11" t="s">
        <v>3</v>
      </c>
      <c r="F1875" s="12">
        <f t="shared" si="117"/>
        <v>0.69141343344704065</v>
      </c>
      <c r="G1875" s="13">
        <f t="shared" si="118"/>
        <v>3.5859246036990831E-2</v>
      </c>
      <c r="H1875" s="13">
        <f>HLOOKUP(E1875,ROCs!$B$1:$I$17,MATCH(VLOOKUP(C1875,HROC,2,0),ROCs!$A$2:$A$17,0)+1,0)</f>
        <v>0.26229721460804234</v>
      </c>
      <c r="I1875" s="24">
        <v>2.0641060000000002</v>
      </c>
      <c r="J1875" s="24">
        <f>(VLOOKUP(B1875,Summary!$A$32:$C$37,3,0)*H1875*I1875/12+VLOOKUP(B1875,Summary!$A$32:$D$37,4,0)*I1875)*0.765</f>
        <v>2.22755518459903</v>
      </c>
      <c r="K1875" s="6">
        <f t="shared" si="119"/>
        <v>4.1907796547621077</v>
      </c>
      <c r="L1875" s="27">
        <f>2.721*J1875*G1875+VLOOKUP(B1875,Summary!$A$32:$B$37,2,0)*I1875</f>
        <v>0.21734926088681586</v>
      </c>
    </row>
    <row r="1876" spans="1:12">
      <c r="A1876" s="5" t="s">
        <v>617</v>
      </c>
      <c r="B1876" s="5" t="s">
        <v>189</v>
      </c>
      <c r="C1876" s="11">
        <v>3200</v>
      </c>
      <c r="D1876" s="5" t="str">
        <f t="shared" si="116"/>
        <v>Shrub and Brushland</v>
      </c>
      <c r="E1876" s="11" t="s">
        <v>3</v>
      </c>
      <c r="F1876" s="12">
        <f t="shared" si="117"/>
        <v>0.69141343344704065</v>
      </c>
      <c r="G1876" s="13">
        <f t="shared" si="118"/>
        <v>3.5859246036990831E-2</v>
      </c>
      <c r="H1876" s="13">
        <f>HLOOKUP(E1876,ROCs!$B$1:$I$17,MATCH(VLOOKUP(C1876,HROC,2,0),ROCs!$A$2:$A$17,0)+1,0)</f>
        <v>0.26229721460804234</v>
      </c>
      <c r="I1876" s="24">
        <v>0.498836</v>
      </c>
      <c r="J1876" s="24">
        <f>(VLOOKUP(B1876,Summary!$A$32:$C$37,3,0)*H1876*I1876/12+VLOOKUP(B1876,Summary!$A$32:$D$37,4,0)*I1876)*0.765</f>
        <v>0.53833704183052689</v>
      </c>
      <c r="K1876" s="6">
        <f t="shared" si="119"/>
        <v>1.012792831309492</v>
      </c>
      <c r="L1876" s="27">
        <f>2.721*J1876*G1876+VLOOKUP(B1876,Summary!$A$32:$B$37,2,0)*I1876</f>
        <v>5.2527164740442424E-2</v>
      </c>
    </row>
    <row r="1877" spans="1:12">
      <c r="A1877" s="5" t="s">
        <v>617</v>
      </c>
      <c r="B1877" s="5" t="s">
        <v>189</v>
      </c>
      <c r="C1877" s="11">
        <v>4110</v>
      </c>
      <c r="D1877" s="5" t="str">
        <f t="shared" si="116"/>
        <v>Pine Flatwoods</v>
      </c>
      <c r="E1877" s="11" t="s">
        <v>3</v>
      </c>
      <c r="F1877" s="12">
        <f t="shared" si="117"/>
        <v>0.69141343344704065</v>
      </c>
      <c r="G1877" s="13">
        <f t="shared" si="118"/>
        <v>3.5859246036990831E-2</v>
      </c>
      <c r="H1877" s="13">
        <f>HLOOKUP(E1877,ROCs!$B$1:$I$17,MATCH(VLOOKUP(C1877,HROC,2,0),ROCs!$A$2:$A$17,0)+1,0)</f>
        <v>0.26229721460804234</v>
      </c>
      <c r="I1877" s="24">
        <v>18.963342000000001</v>
      </c>
      <c r="J1877" s="24">
        <f>(VLOOKUP(B1877,Summary!$A$32:$C$37,3,0)*H1877*I1877/12+VLOOKUP(B1877,Summary!$A$32:$D$37,4,0)*I1877)*0.765</f>
        <v>20.464981347578341</v>
      </c>
      <c r="K1877" s="6">
        <f t="shared" si="119"/>
        <v>38.501505174586853</v>
      </c>
      <c r="L1877" s="27">
        <f>2.721*J1877*G1877+VLOOKUP(B1877,Summary!$A$32:$B$37,2,0)*I1877</f>
        <v>1.9968297982971377</v>
      </c>
    </row>
    <row r="1878" spans="1:12">
      <c r="A1878" s="5" t="s">
        <v>617</v>
      </c>
      <c r="B1878" s="5" t="s">
        <v>189</v>
      </c>
      <c r="C1878" s="11">
        <v>4200</v>
      </c>
      <c r="D1878" s="5" t="str">
        <f t="shared" si="116"/>
        <v>Upland Hardwood Forests</v>
      </c>
      <c r="E1878" s="11" t="s">
        <v>3</v>
      </c>
      <c r="F1878" s="12">
        <f t="shared" si="117"/>
        <v>0.69141343344704065</v>
      </c>
      <c r="G1878" s="13">
        <f t="shared" si="118"/>
        <v>3.5859246036990831E-2</v>
      </c>
      <c r="H1878" s="13">
        <f>HLOOKUP(E1878,ROCs!$B$1:$I$17,MATCH(VLOOKUP(C1878,HROC,2,0),ROCs!$A$2:$A$17,0)+1,0)</f>
        <v>0.26229721460804234</v>
      </c>
      <c r="I1878" s="24">
        <v>1.7588109999999999</v>
      </c>
      <c r="J1878" s="24">
        <f>(VLOOKUP(B1878,Summary!$A$32:$C$37,3,0)*H1878*I1878/12+VLOOKUP(B1878,Summary!$A$32:$D$37,4,0)*I1878)*0.765</f>
        <v>1.8980849635531336</v>
      </c>
      <c r="K1878" s="6">
        <f t="shared" si="119"/>
        <v>3.5709354826601913</v>
      </c>
      <c r="L1878" s="27">
        <f>2.721*J1878*G1878+VLOOKUP(B1878,Summary!$A$32:$B$37,2,0)*I1878</f>
        <v>0.18520186021919485</v>
      </c>
    </row>
    <row r="1879" spans="1:12">
      <c r="A1879" s="5" t="s">
        <v>617</v>
      </c>
      <c r="B1879" s="5" t="s">
        <v>189</v>
      </c>
      <c r="C1879" s="11">
        <v>4220</v>
      </c>
      <c r="D1879" s="5" t="str">
        <f t="shared" si="116"/>
        <v>Brazilian Pepper</v>
      </c>
      <c r="E1879" s="11" t="s">
        <v>3</v>
      </c>
      <c r="F1879" s="12">
        <f t="shared" si="117"/>
        <v>0.69141343344704065</v>
      </c>
      <c r="G1879" s="13">
        <f t="shared" si="118"/>
        <v>3.5859246036990831E-2</v>
      </c>
      <c r="H1879" s="13">
        <f>HLOOKUP(E1879,ROCs!$B$1:$I$17,MATCH(VLOOKUP(C1879,HROC,2,0),ROCs!$A$2:$A$17,0)+1,0)</f>
        <v>0.26229721460804234</v>
      </c>
      <c r="I1879" s="24">
        <v>0.134827</v>
      </c>
      <c r="J1879" s="24">
        <f>(VLOOKUP(B1879,Summary!$A$32:$C$37,3,0)*H1879*I1879/12+VLOOKUP(B1879,Summary!$A$32:$D$37,4,0)*I1879)*0.765</f>
        <v>0.14550346875302594</v>
      </c>
      <c r="K1879" s="6">
        <f t="shared" si="119"/>
        <v>0.27374090696534509</v>
      </c>
      <c r="L1879" s="27">
        <f>2.721*J1879*G1879+VLOOKUP(B1879,Summary!$A$32:$B$37,2,0)*I1879</f>
        <v>1.4197211188566244E-2</v>
      </c>
    </row>
    <row r="1880" spans="1:12">
      <c r="A1880" s="5" t="s">
        <v>617</v>
      </c>
      <c r="B1880" s="5" t="s">
        <v>189</v>
      </c>
      <c r="C1880" s="11">
        <v>4340</v>
      </c>
      <c r="D1880" s="5" t="str">
        <f t="shared" si="116"/>
        <v>Hardwood - Coniferous Mixed</v>
      </c>
      <c r="E1880" s="11" t="s">
        <v>3</v>
      </c>
      <c r="F1880" s="12">
        <f t="shared" si="117"/>
        <v>0.69141343344704065</v>
      </c>
      <c r="G1880" s="13">
        <f t="shared" si="118"/>
        <v>3.5859246036990831E-2</v>
      </c>
      <c r="H1880" s="13">
        <f>HLOOKUP(E1880,ROCs!$B$1:$I$17,MATCH(VLOOKUP(C1880,HROC,2,0),ROCs!$A$2:$A$17,0)+1,0)</f>
        <v>0.26229721460804234</v>
      </c>
      <c r="I1880" s="24">
        <v>1.722601</v>
      </c>
      <c r="J1880" s="24">
        <f>(VLOOKUP(B1880,Summary!$A$32:$C$37,3,0)*H1880*I1880/12+VLOOKUP(B1880,Summary!$A$32:$D$37,4,0)*I1880)*0.765</f>
        <v>1.8590076229348074</v>
      </c>
      <c r="K1880" s="6">
        <f t="shared" si="119"/>
        <v>3.4974178768303861</v>
      </c>
      <c r="L1880" s="27">
        <f>2.721*J1880*G1880+VLOOKUP(B1880,Summary!$A$32:$B$37,2,0)*I1880</f>
        <v>0.18138896653218867</v>
      </c>
    </row>
    <row r="1881" spans="1:12">
      <c r="A1881" s="5" t="s">
        <v>617</v>
      </c>
      <c r="B1881" s="5" t="s">
        <v>189</v>
      </c>
      <c r="C1881" s="11">
        <v>5120</v>
      </c>
      <c r="D1881" s="5" t="e">
        <f t="shared" si="116"/>
        <v>#N/A</v>
      </c>
      <c r="E1881" s="11" t="s">
        <v>3</v>
      </c>
      <c r="F1881" s="12">
        <f t="shared" si="117"/>
        <v>0.50503242095262102</v>
      </c>
      <c r="G1881" s="13">
        <f t="shared" si="118"/>
        <v>6.8458560616073402E-2</v>
      </c>
      <c r="H1881" s="13">
        <f>HLOOKUP(E1881,ROCs!$B$1:$I$17,MATCH(VLOOKUP(C1881,HROC,2,0),ROCs!$A$2:$A$17,0)+1,0)</f>
        <v>5.2632006878587441E-2</v>
      </c>
      <c r="I1881" s="24">
        <v>687.02727800000002</v>
      </c>
      <c r="J1881" s="24">
        <f>(VLOOKUP(B1881,Summary!$A$32:$C$37,3,0)*H1881*I1881/12+VLOOKUP(B1881,Summary!$A$32:$D$37,4,0)*I1881)*0.765</f>
        <v>288.71283254691093</v>
      </c>
      <c r="K1881" s="6">
        <f t="shared" si="119"/>
        <v>396.74721626579515</v>
      </c>
      <c r="L1881" s="27">
        <f>2.721*J1881*G1881+VLOOKUP(B1881,Summary!$A$32:$B$37,2,0)*I1881</f>
        <v>53.780197522286144</v>
      </c>
    </row>
    <row r="1882" spans="1:12">
      <c r="A1882" s="5" t="s">
        <v>617</v>
      </c>
      <c r="B1882" s="5" t="s">
        <v>189</v>
      </c>
      <c r="C1882" s="11">
        <v>5200</v>
      </c>
      <c r="D1882" s="5" t="str">
        <f t="shared" si="116"/>
        <v>Lakes</v>
      </c>
      <c r="E1882" s="11" t="s">
        <v>3</v>
      </c>
      <c r="F1882" s="12">
        <f t="shared" si="117"/>
        <v>0.50503242095262102</v>
      </c>
      <c r="G1882" s="13">
        <f t="shared" si="118"/>
        <v>6.8458560616073402E-2</v>
      </c>
      <c r="H1882" s="13">
        <f>HLOOKUP(E1882,ROCs!$B$1:$I$17,MATCH(VLOOKUP(C1882,HROC,2,0),ROCs!$A$2:$A$17,0)+1,0)</f>
        <v>5.2632006878587441E-2</v>
      </c>
      <c r="I1882" s="24">
        <v>9.2312799999999999</v>
      </c>
      <c r="J1882" s="24">
        <f>(VLOOKUP(B1882,Summary!$A$32:$C$37,3,0)*H1882*I1882/12+VLOOKUP(B1882,Summary!$A$32:$D$37,4,0)*I1882)*0.765</f>
        <v>3.8793059346817493</v>
      </c>
      <c r="K1882" s="6">
        <f t="shared" si="119"/>
        <v>5.3309159037060958</v>
      </c>
      <c r="L1882" s="27">
        <f>2.721*J1882*G1882+VLOOKUP(B1882,Summary!$A$32:$B$37,2,0)*I1882</f>
        <v>0.72262059699983205</v>
      </c>
    </row>
    <row r="1883" spans="1:12">
      <c r="A1883" s="5" t="s">
        <v>617</v>
      </c>
      <c r="B1883" s="5" t="s">
        <v>189</v>
      </c>
      <c r="C1883" s="11">
        <v>5250</v>
      </c>
      <c r="D1883" s="5" t="str">
        <f t="shared" si="116"/>
        <v>Marshy Lakes</v>
      </c>
      <c r="E1883" s="11" t="s">
        <v>3</v>
      </c>
      <c r="F1883" s="12">
        <f t="shared" si="117"/>
        <v>0.50503242095262102</v>
      </c>
      <c r="G1883" s="13">
        <f t="shared" si="118"/>
        <v>6.8458560616073402E-2</v>
      </c>
      <c r="H1883" s="13">
        <f>HLOOKUP(E1883,ROCs!$B$1:$I$17,MATCH(VLOOKUP(C1883,HROC,2,0),ROCs!$A$2:$A$17,0)+1,0)</f>
        <v>5.2632006878587441E-2</v>
      </c>
      <c r="I1883" s="24">
        <v>3.737765</v>
      </c>
      <c r="J1883" s="24">
        <f>(VLOOKUP(B1883,Summary!$A$32:$C$37,3,0)*H1883*I1883/12+VLOOKUP(B1883,Summary!$A$32:$D$37,4,0)*I1883)*0.765</f>
        <v>1.5707392633465485</v>
      </c>
      <c r="K1883" s="6">
        <f t="shared" si="119"/>
        <v>2.158499242013677</v>
      </c>
      <c r="L1883" s="27">
        <f>2.721*J1883*G1883+VLOOKUP(B1883,Summary!$A$32:$B$37,2,0)*I1883</f>
        <v>0.29259062402452068</v>
      </c>
    </row>
    <row r="1884" spans="1:12">
      <c r="A1884" s="5" t="s">
        <v>617</v>
      </c>
      <c r="B1884" s="5" t="s">
        <v>189</v>
      </c>
      <c r="C1884" s="11">
        <v>5300</v>
      </c>
      <c r="D1884" s="5" t="str">
        <f t="shared" si="116"/>
        <v>Reservoirs</v>
      </c>
      <c r="E1884" s="11" t="s">
        <v>3</v>
      </c>
      <c r="F1884" s="12">
        <f t="shared" si="117"/>
        <v>0.50503242095262102</v>
      </c>
      <c r="G1884" s="13">
        <f t="shared" si="118"/>
        <v>6.8458560616073402E-2</v>
      </c>
      <c r="H1884" s="13">
        <f>HLOOKUP(E1884,ROCs!$B$1:$I$17,MATCH(VLOOKUP(C1884,HROC,2,0),ROCs!$A$2:$A$17,0)+1,0)</f>
        <v>5.2632006878587441E-2</v>
      </c>
      <c r="I1884" s="24">
        <v>121.615571</v>
      </c>
      <c r="J1884" s="24">
        <f>(VLOOKUP(B1884,Summary!$A$32:$C$37,3,0)*H1884*I1884/12+VLOOKUP(B1884,Summary!$A$32:$D$37,4,0)*I1884)*0.765</f>
        <v>51.107106092547248</v>
      </c>
      <c r="K1884" s="6">
        <f t="shared" si="119"/>
        <v>70.23103855393812</v>
      </c>
      <c r="L1884" s="27">
        <f>2.721*J1884*G1884+VLOOKUP(B1884,Summary!$A$32:$B$37,2,0)*I1884</f>
        <v>9.5200141822689215</v>
      </c>
    </row>
    <row r="1885" spans="1:12">
      <c r="A1885" s="5" t="s">
        <v>617</v>
      </c>
      <c r="B1885" s="5" t="s">
        <v>189</v>
      </c>
      <c r="C1885" s="11">
        <v>6172</v>
      </c>
      <c r="D1885" s="5" t="str">
        <f t="shared" si="116"/>
        <v>Mixed Shrubs</v>
      </c>
      <c r="E1885" s="11" t="s">
        <v>3</v>
      </c>
      <c r="F1885" s="12">
        <f t="shared" si="117"/>
        <v>0.60724136328827061</v>
      </c>
      <c r="G1885" s="13">
        <f t="shared" si="118"/>
        <v>3.2599314579082571E-2</v>
      </c>
      <c r="H1885" s="13">
        <f>HLOOKUP(E1885,ROCs!$B$1:$I$17,MATCH(VLOOKUP(C1885,HROC,2,0),ROCs!$A$2:$A$17,0)+1,0)</f>
        <v>2.5884593546846281E-2</v>
      </c>
      <c r="I1885" s="24">
        <v>4.3239650000000003</v>
      </c>
      <c r="J1885" s="24">
        <f>(VLOOKUP(B1885,Summary!$A$32:$C$37,3,0)*H1885*I1885/12+VLOOKUP(B1885,Summary!$A$32:$D$37,4,0)*I1885)*0.765</f>
        <v>1.4535921277110306</v>
      </c>
      <c r="K1885" s="6">
        <f t="shared" si="119"/>
        <v>2.4017757228713528</v>
      </c>
      <c r="L1885" s="27">
        <f>2.721*J1885*G1885+VLOOKUP(B1885,Summary!$A$32:$B$37,2,0)*I1885</f>
        <v>0.12893759725837015</v>
      </c>
    </row>
    <row r="1886" spans="1:12">
      <c r="A1886" s="5" t="s">
        <v>617</v>
      </c>
      <c r="B1886" s="5" t="s">
        <v>189</v>
      </c>
      <c r="C1886" s="11">
        <v>6210</v>
      </c>
      <c r="D1886" s="5" t="str">
        <f t="shared" si="116"/>
        <v>Cypress</v>
      </c>
      <c r="E1886" s="11" t="s">
        <v>3</v>
      </c>
      <c r="F1886" s="12">
        <f t="shared" si="117"/>
        <v>0.60724136328827061</v>
      </c>
      <c r="G1886" s="13">
        <f t="shared" si="118"/>
        <v>3.2599314579082571E-2</v>
      </c>
      <c r="H1886" s="13">
        <f>HLOOKUP(E1886,ROCs!$B$1:$I$17,MATCH(VLOOKUP(C1886,HROC,2,0),ROCs!$A$2:$A$17,0)+1,0)</f>
        <v>2.5884593546846281E-2</v>
      </c>
      <c r="I1886" s="24">
        <v>2.1499999999999999E-4</v>
      </c>
      <c r="J1886" s="24">
        <f>(VLOOKUP(B1886,Summary!$A$32:$C$37,3,0)*H1886*I1886/12+VLOOKUP(B1886,Summary!$A$32:$D$37,4,0)*I1886)*0.765</f>
        <v>7.227678934909776E-5</v>
      </c>
      <c r="K1886" s="6">
        <f t="shared" si="119"/>
        <v>1.1942321004386961E-4</v>
      </c>
      <c r="L1886" s="27">
        <f>2.721*J1886*G1886+VLOOKUP(B1886,Summary!$A$32:$B$37,2,0)*I1886</f>
        <v>6.4111488900926743E-6</v>
      </c>
    </row>
    <row r="1887" spans="1:12">
      <c r="A1887" s="5" t="s">
        <v>617</v>
      </c>
      <c r="B1887" s="5" t="s">
        <v>189</v>
      </c>
      <c r="C1887" s="11">
        <v>6250</v>
      </c>
      <c r="D1887" s="5" t="str">
        <f t="shared" si="116"/>
        <v>Hydric Pine Flatwoods</v>
      </c>
      <c r="E1887" s="11" t="s">
        <v>3</v>
      </c>
      <c r="F1887" s="12">
        <f t="shared" si="117"/>
        <v>0.60724136328827061</v>
      </c>
      <c r="G1887" s="13">
        <f t="shared" si="118"/>
        <v>3.2599314579082571E-2</v>
      </c>
      <c r="H1887" s="13">
        <f>HLOOKUP(E1887,ROCs!$B$1:$I$17,MATCH(VLOOKUP(C1887,HROC,2,0),ROCs!$A$2:$A$17,0)+1,0)</f>
        <v>2.5884593546846281E-2</v>
      </c>
      <c r="I1887" s="24">
        <v>2.2800000000000001E-4</v>
      </c>
      <c r="J1887" s="24">
        <f>(VLOOKUP(B1887,Summary!$A$32:$C$37,3,0)*H1887*I1887/12+VLOOKUP(B1887,Summary!$A$32:$D$37,4,0)*I1887)*0.765</f>
        <v>7.6647013821368813E-5</v>
      </c>
      <c r="K1887" s="6">
        <f t="shared" si="119"/>
        <v>1.2664414832559202E-4</v>
      </c>
      <c r="L1887" s="27">
        <f>2.721*J1887*G1887+VLOOKUP(B1887,Summary!$A$32:$B$37,2,0)*I1887</f>
        <v>6.7987997532145597E-6</v>
      </c>
    </row>
    <row r="1888" spans="1:12">
      <c r="A1888" s="5" t="s">
        <v>617</v>
      </c>
      <c r="B1888" s="5" t="s">
        <v>189</v>
      </c>
      <c r="C1888" s="11">
        <v>6410</v>
      </c>
      <c r="D1888" s="5" t="str">
        <f t="shared" si="116"/>
        <v>Freshwater Marshes</v>
      </c>
      <c r="E1888" s="11" t="s">
        <v>3</v>
      </c>
      <c r="F1888" s="12">
        <f t="shared" si="117"/>
        <v>0.60724136328827061</v>
      </c>
      <c r="G1888" s="13">
        <f t="shared" si="118"/>
        <v>3.2599314579082571E-2</v>
      </c>
      <c r="H1888" s="13">
        <f>HLOOKUP(E1888,ROCs!$B$1:$I$17,MATCH(VLOOKUP(C1888,HROC,2,0),ROCs!$A$2:$A$17,0)+1,0)</f>
        <v>2.5884593546846281E-2</v>
      </c>
      <c r="I1888" s="24">
        <v>34.185758</v>
      </c>
      <c r="J1888" s="24">
        <f>(VLOOKUP(B1888,Summary!$A$32:$C$37,3,0)*H1888*I1888/12+VLOOKUP(B1888,Summary!$A$32:$D$37,4,0)*I1888)*0.765</f>
        <v>11.492264324210391</v>
      </c>
      <c r="K1888" s="6">
        <f t="shared" si="119"/>
        <v>18.988711433222775</v>
      </c>
      <c r="L1888" s="27">
        <f>2.721*J1888*G1888+VLOOKUP(B1888,Summary!$A$32:$B$37,2,0)*I1888</f>
        <v>1.0193952765519851</v>
      </c>
    </row>
    <row r="1889" spans="1:12">
      <c r="A1889" s="5" t="s">
        <v>617</v>
      </c>
      <c r="B1889" s="5" t="s">
        <v>189</v>
      </c>
      <c r="C1889" s="11">
        <v>6430</v>
      </c>
      <c r="D1889" s="5" t="str">
        <f t="shared" si="116"/>
        <v>Wet Prairies</v>
      </c>
      <c r="E1889" s="11" t="s">
        <v>3</v>
      </c>
      <c r="F1889" s="12">
        <f t="shared" si="117"/>
        <v>0.60724136328827061</v>
      </c>
      <c r="G1889" s="13">
        <f t="shared" si="118"/>
        <v>3.2599314579082571E-2</v>
      </c>
      <c r="H1889" s="13">
        <f>HLOOKUP(E1889,ROCs!$B$1:$I$17,MATCH(VLOOKUP(C1889,HROC,2,0),ROCs!$A$2:$A$17,0)+1,0)</f>
        <v>2.5884593546846281E-2</v>
      </c>
      <c r="I1889" s="24">
        <v>1.7510079999999999</v>
      </c>
      <c r="J1889" s="24">
        <f>(VLOOKUP(B1889,Summary!$A$32:$C$37,3,0)*H1889*I1889/12+VLOOKUP(B1889,Summary!$A$32:$D$37,4,0)*I1889)*0.765</f>
        <v>0.58863830867248834</v>
      </c>
      <c r="K1889" s="6">
        <f t="shared" si="119"/>
        <v>0.97260928452323758</v>
      </c>
      <c r="L1889" s="27">
        <f>2.721*J1889*G1889+VLOOKUP(B1889,Summary!$A$32:$B$37,2,0)*I1889</f>
        <v>5.2213827887178585E-2</v>
      </c>
    </row>
    <row r="1890" spans="1:12">
      <c r="A1890" s="5" t="s">
        <v>617</v>
      </c>
      <c r="B1890" s="5" t="s">
        <v>189</v>
      </c>
      <c r="C1890" s="11">
        <v>6440</v>
      </c>
      <c r="D1890" s="5" t="str">
        <f t="shared" si="116"/>
        <v>Emergent Aquatic Vegetation</v>
      </c>
      <c r="E1890" s="11" t="s">
        <v>3</v>
      </c>
      <c r="F1890" s="12">
        <f t="shared" si="117"/>
        <v>0.60724136328827061</v>
      </c>
      <c r="G1890" s="13">
        <f t="shared" si="118"/>
        <v>3.2599314579082571E-2</v>
      </c>
      <c r="H1890" s="13">
        <f>HLOOKUP(E1890,ROCs!$B$1:$I$17,MATCH(VLOOKUP(C1890,HROC,2,0),ROCs!$A$2:$A$17,0)+1,0)</f>
        <v>2.5884593546846281E-2</v>
      </c>
      <c r="I1890" s="24">
        <v>1.08182</v>
      </c>
      <c r="J1890" s="24">
        <f>(VLOOKUP(B1890,Summary!$A$32:$C$37,3,0)*H1890*I1890/12+VLOOKUP(B1890,Summary!$A$32:$D$37,4,0)*I1890)*0.765</f>
        <v>0.36367663373786491</v>
      </c>
      <c r="K1890" s="6">
        <f t="shared" si="119"/>
        <v>0.6009042655332979</v>
      </c>
      <c r="L1890" s="27">
        <f>2.721*J1890*G1890+VLOOKUP(B1890,Summary!$A$32:$B$37,2,0)*I1890</f>
        <v>3.2259112057116554E-2</v>
      </c>
    </row>
    <row r="1891" spans="1:12">
      <c r="A1891" s="5" t="s">
        <v>617</v>
      </c>
      <c r="B1891" s="5" t="s">
        <v>189</v>
      </c>
      <c r="C1891" s="11">
        <v>7400</v>
      </c>
      <c r="D1891" s="5" t="str">
        <f t="shared" si="116"/>
        <v>Disturbed Land</v>
      </c>
      <c r="E1891" s="11" t="s">
        <v>3</v>
      </c>
      <c r="F1891" s="12">
        <f t="shared" si="117"/>
        <v>0.70945030562392009</v>
      </c>
      <c r="G1891" s="13">
        <f t="shared" si="118"/>
        <v>9.7797943737247719E-2</v>
      </c>
      <c r="H1891" s="13">
        <f>HLOOKUP(E1891,ROCs!$B$1:$I$17,MATCH(VLOOKUP(C1891,HROC,2,0),ROCs!$A$2:$A$17,0)+1,0)</f>
        <v>0.26229721460804234</v>
      </c>
      <c r="I1891" s="24">
        <v>2.8153999999999998E-2</v>
      </c>
      <c r="J1891" s="24">
        <f>(VLOOKUP(B1891,Summary!$A$32:$C$37,3,0)*H1891*I1891/12+VLOOKUP(B1891,Summary!$A$32:$D$37,4,0)*I1891)*0.765</f>
        <v>3.0383414740910147E-2</v>
      </c>
      <c r="K1891" s="6">
        <f t="shared" si="119"/>
        <v>5.8652577739710533E-2</v>
      </c>
      <c r="L1891" s="27">
        <f>2.721*J1891*G1891+VLOOKUP(B1891,Summary!$A$32:$B$37,2,0)*I1891</f>
        <v>8.0852759557107998E-3</v>
      </c>
    </row>
    <row r="1892" spans="1:12">
      <c r="A1892" s="5" t="s">
        <v>617</v>
      </c>
      <c r="B1892" s="5" t="s">
        <v>189</v>
      </c>
      <c r="C1892" s="11">
        <v>7430</v>
      </c>
      <c r="D1892" s="5" t="str">
        <f t="shared" si="116"/>
        <v>Spoil Areas</v>
      </c>
      <c r="E1892" s="11" t="s">
        <v>3</v>
      </c>
      <c r="F1892" s="12">
        <f t="shared" si="117"/>
        <v>0.70945030562392009</v>
      </c>
      <c r="G1892" s="13">
        <f t="shared" si="118"/>
        <v>9.7797943737247719E-2</v>
      </c>
      <c r="H1892" s="13">
        <f>HLOOKUP(E1892,ROCs!$B$1:$I$17,MATCH(VLOOKUP(C1892,HROC,2,0),ROCs!$A$2:$A$17,0)+1,0)</f>
        <v>0.26229721460804234</v>
      </c>
      <c r="I1892" s="24">
        <v>21.401004</v>
      </c>
      <c r="J1892" s="24">
        <f>(VLOOKUP(B1892,Summary!$A$32:$C$37,3,0)*H1892*I1892/12+VLOOKUP(B1892,Summary!$A$32:$D$37,4,0)*I1892)*0.765</f>
        <v>23.095673098098924</v>
      </c>
      <c r="K1892" s="6">
        <f t="shared" si="119"/>
        <v>44.58421719179713</v>
      </c>
      <c r="L1892" s="27">
        <f>2.721*J1892*G1892+VLOOKUP(B1892,Summary!$A$32:$B$37,2,0)*I1892</f>
        <v>6.1459481093013659</v>
      </c>
    </row>
    <row r="1893" spans="1:12">
      <c r="A1893" s="5" t="s">
        <v>617</v>
      </c>
      <c r="B1893" s="5" t="s">
        <v>189</v>
      </c>
      <c r="C1893" s="11">
        <v>8320</v>
      </c>
      <c r="D1893" s="5" t="str">
        <f t="shared" si="116"/>
        <v>Electrical Power Transmission Lines</v>
      </c>
      <c r="E1893" s="11" t="s">
        <v>3</v>
      </c>
      <c r="F1893" s="12">
        <f t="shared" si="117"/>
        <v>0.70945030562392009</v>
      </c>
      <c r="G1893" s="13">
        <f t="shared" si="118"/>
        <v>0.1167055461931156</v>
      </c>
      <c r="H1893" s="13">
        <f>HLOOKUP(E1893,ROCs!$B$1:$I$17,MATCH(VLOOKUP(C1893,HROC,2,0),ROCs!$A$2:$A$17,0)+1,0)</f>
        <v>0.26229721460804234</v>
      </c>
      <c r="I1893" s="24">
        <v>2.4000000000000001E-5</v>
      </c>
      <c r="J1893" s="24">
        <f>(VLOOKUP(B1893,Summary!$A$32:$C$37,3,0)*H1893*I1893/12+VLOOKUP(B1893,Summary!$A$32:$D$37,4,0)*I1893)*0.765</f>
        <v>2.5900474312063779E-5</v>
      </c>
      <c r="K1893" s="6">
        <f t="shared" si="119"/>
        <v>4.9998645512291438E-5</v>
      </c>
      <c r="L1893" s="27">
        <f>2.721*J1893*G1893+VLOOKUP(B1893,Summary!$A$32:$B$37,2,0)*I1893</f>
        <v>8.2248456124016947E-6</v>
      </c>
    </row>
    <row r="1894" spans="1:12">
      <c r="A1894" s="5" t="s">
        <v>617</v>
      </c>
      <c r="B1894" s="5" t="s">
        <v>189</v>
      </c>
      <c r="C1894" s="11">
        <v>1110</v>
      </c>
      <c r="D1894" s="5" t="str">
        <f t="shared" si="116"/>
        <v>Fixed Single Family Units</v>
      </c>
      <c r="E1894" s="11" t="s">
        <v>4</v>
      </c>
      <c r="F1894" s="12">
        <f t="shared" si="117"/>
        <v>0.96797880682585713</v>
      </c>
      <c r="G1894" s="13">
        <f t="shared" si="118"/>
        <v>0.12452938169209543</v>
      </c>
      <c r="H1894" s="13">
        <f>HLOOKUP(E1894,ROCs!$B$1:$I$17,MATCH(VLOOKUP(C1894,HROC,2,0),ROCs!$A$2:$A$17,0)+1,0)</f>
        <v>0.28818180815488864</v>
      </c>
      <c r="I1894" s="24">
        <v>118.65566</v>
      </c>
      <c r="J1894" s="24">
        <f>(VLOOKUP(B1894,Summary!$A$32:$C$37,3,0)*H1894*I1894/12+VLOOKUP(B1894,Summary!$A$32:$D$37,4,0)*I1894)*0.765</f>
        <v>137.7044583046162</v>
      </c>
      <c r="K1894" s="6">
        <f t="shared" si="119"/>
        <v>362.69568750174949</v>
      </c>
      <c r="L1894" s="27">
        <f>2.721*J1894*G1894+VLOOKUP(B1894,Summary!$A$32:$B$37,2,0)*I1894</f>
        <v>46.660391104108029</v>
      </c>
    </row>
    <row r="1895" spans="1:12">
      <c r="A1895" s="5" t="s">
        <v>617</v>
      </c>
      <c r="B1895" s="5" t="s">
        <v>189</v>
      </c>
      <c r="C1895" s="11">
        <v>1210</v>
      </c>
      <c r="D1895" s="5" t="str">
        <f t="shared" si="116"/>
        <v>Fixed Single Family Units</v>
      </c>
      <c r="E1895" s="11" t="s">
        <v>4</v>
      </c>
      <c r="F1895" s="12">
        <f t="shared" si="117"/>
        <v>1.2445441802046733</v>
      </c>
      <c r="G1895" s="13">
        <f t="shared" si="118"/>
        <v>0.21319951734720002</v>
      </c>
      <c r="H1895" s="13">
        <f>HLOOKUP(E1895,ROCs!$B$1:$I$17,MATCH(VLOOKUP(C1895,HROC,2,0),ROCs!$A$2:$A$17,0)+1,0)</f>
        <v>0.28818180815488864</v>
      </c>
      <c r="I1895" s="24">
        <v>2.6746940000000001</v>
      </c>
      <c r="J1895" s="24">
        <f>(VLOOKUP(B1895,Summary!$A$32:$C$37,3,0)*H1895*I1895/12+VLOOKUP(B1895,Summary!$A$32:$D$37,4,0)*I1895)*0.765</f>
        <v>3.10408528679211</v>
      </c>
      <c r="K1895" s="6">
        <f t="shared" si="119"/>
        <v>10.51168904889666</v>
      </c>
      <c r="L1895" s="27">
        <f>2.721*J1895*G1895+VLOOKUP(B1895,Summary!$A$32:$B$37,2,0)*I1895</f>
        <v>1.8007291885452028</v>
      </c>
    </row>
    <row r="1896" spans="1:12">
      <c r="A1896" s="5" t="s">
        <v>617</v>
      </c>
      <c r="B1896" s="5" t="s">
        <v>189</v>
      </c>
      <c r="C1896" s="11">
        <v>1400</v>
      </c>
      <c r="D1896" s="5" t="str">
        <f t="shared" si="116"/>
        <v>Commercial and Services</v>
      </c>
      <c r="E1896" s="11" t="s">
        <v>4</v>
      </c>
      <c r="F1896" s="12">
        <f t="shared" si="117"/>
        <v>0.70945030562392009</v>
      </c>
      <c r="G1896" s="13">
        <f t="shared" si="118"/>
        <v>0.1167055461931156</v>
      </c>
      <c r="H1896" s="13">
        <f>HLOOKUP(E1896,ROCs!$B$1:$I$17,MATCH(VLOOKUP(C1896,HROC,2,0),ROCs!$A$2:$A$17,0)+1,0)</f>
        <v>0.43140989244743805</v>
      </c>
      <c r="I1896" s="24">
        <v>4.2030200000000004</v>
      </c>
      <c r="J1896" s="24">
        <f>(VLOOKUP(B1896,Summary!$A$32:$C$37,3,0)*H1896*I1896/12+VLOOKUP(B1896,Summary!$A$32:$D$37,4,0)*I1896)*0.765</f>
        <v>6.7697473085818647</v>
      </c>
      <c r="K1896" s="6">
        <f t="shared" si="119"/>
        <v>13.068416887327782</v>
      </c>
      <c r="L1896" s="27">
        <f>2.721*J1896*G1896+VLOOKUP(B1896,Summary!$A$32:$B$37,2,0)*I1896</f>
        <v>2.1497724627430221</v>
      </c>
    </row>
    <row r="1897" spans="1:12">
      <c r="A1897" s="5" t="s">
        <v>617</v>
      </c>
      <c r="B1897" s="5" t="s">
        <v>189</v>
      </c>
      <c r="C1897" s="11">
        <v>1840</v>
      </c>
      <c r="D1897" s="5" t="str">
        <f t="shared" si="116"/>
        <v>Marinas and Fish Camps</v>
      </c>
      <c r="E1897" s="11" t="s">
        <v>4</v>
      </c>
      <c r="F1897" s="12">
        <f t="shared" si="117"/>
        <v>0.70945030562392009</v>
      </c>
      <c r="G1897" s="13">
        <f t="shared" si="118"/>
        <v>0.1167055461931156</v>
      </c>
      <c r="H1897" s="13">
        <f>HLOOKUP(E1897,ROCs!$B$1:$I$17,MATCH(VLOOKUP(C1897,HROC,2,0),ROCs!$A$2:$A$17,0)+1,0)</f>
        <v>0.28818180815488864</v>
      </c>
      <c r="I1897" s="24">
        <v>3.6915999999999997E-2</v>
      </c>
      <c r="J1897" s="24">
        <f>(VLOOKUP(B1897,Summary!$A$32:$C$37,3,0)*H1897*I1897/12+VLOOKUP(B1897,Summary!$A$32:$D$37,4,0)*I1897)*0.765</f>
        <v>4.2842438218060656E-2</v>
      </c>
      <c r="K1897" s="6">
        <f t="shared" si="119"/>
        <v>8.2703654594825052E-2</v>
      </c>
      <c r="L1897" s="27">
        <f>2.721*J1897*G1897+VLOOKUP(B1897,Summary!$A$32:$B$37,2,0)*I1897</f>
        <v>1.3604864364907819E-2</v>
      </c>
    </row>
    <row r="1898" spans="1:12">
      <c r="A1898" s="5" t="s">
        <v>617</v>
      </c>
      <c r="B1898" s="5" t="s">
        <v>189</v>
      </c>
      <c r="C1898" s="11">
        <v>1850</v>
      </c>
      <c r="D1898" s="5" t="str">
        <f t="shared" si="116"/>
        <v>Parks and Zoos</v>
      </c>
      <c r="E1898" s="11" t="s">
        <v>4</v>
      </c>
      <c r="F1898" s="12">
        <f t="shared" si="117"/>
        <v>0.96797880682585713</v>
      </c>
      <c r="G1898" s="13">
        <f t="shared" si="118"/>
        <v>0.12452938169209543</v>
      </c>
      <c r="H1898" s="13">
        <f>HLOOKUP(E1898,ROCs!$B$1:$I$17,MATCH(VLOOKUP(C1898,HROC,2,0),ROCs!$A$2:$A$17,0)+1,0)</f>
        <v>0.34081381503347608</v>
      </c>
      <c r="I1898" s="24">
        <v>0.127663</v>
      </c>
      <c r="J1898" s="24">
        <f>(VLOOKUP(B1898,Summary!$A$32:$C$37,3,0)*H1898*I1898/12+VLOOKUP(B1898,Summary!$A$32:$D$37,4,0)*I1898)*0.765</f>
        <v>0.16927530255381237</v>
      </c>
      <c r="K1898" s="6">
        <f t="shared" si="119"/>
        <v>0.4458491975692519</v>
      </c>
      <c r="L1898" s="27">
        <f>2.721*J1898*G1898+VLOOKUP(B1898,Summary!$A$32:$B$37,2,0)*I1898</f>
        <v>5.7357996383493468E-2</v>
      </c>
    </row>
    <row r="1899" spans="1:12">
      <c r="A1899" s="5" t="s">
        <v>617</v>
      </c>
      <c r="B1899" s="5" t="s">
        <v>189</v>
      </c>
      <c r="C1899" s="11">
        <v>3100</v>
      </c>
      <c r="D1899" s="5" t="str">
        <f t="shared" si="116"/>
        <v>Herbaceous (Dry Prairie)</v>
      </c>
      <c r="E1899" s="11" t="s">
        <v>4</v>
      </c>
      <c r="F1899" s="12">
        <f t="shared" si="117"/>
        <v>0.69141343344704065</v>
      </c>
      <c r="G1899" s="13">
        <f t="shared" si="118"/>
        <v>3.5859246036990831E-2</v>
      </c>
      <c r="H1899" s="13">
        <f>HLOOKUP(E1899,ROCs!$B$1:$I$17,MATCH(VLOOKUP(C1899,HROC,2,0),ROCs!$A$2:$A$17,0)+1,0)</f>
        <v>0.26229721460804234</v>
      </c>
      <c r="I1899" s="24">
        <v>151.716545</v>
      </c>
      <c r="J1899" s="24">
        <f>(VLOOKUP(B1899,Summary!$A$32:$C$37,3,0)*H1899*I1899/12+VLOOKUP(B1899,Summary!$A$32:$D$37,4,0)*I1899)*0.765</f>
        <v>163.73043652031535</v>
      </c>
      <c r="K1899" s="6">
        <f t="shared" si="119"/>
        <v>308.03195672935391</v>
      </c>
      <c r="L1899" s="27">
        <f>2.721*J1899*G1899+VLOOKUP(B1899,Summary!$A$32:$B$37,2,0)*I1899</f>
        <v>15.975671268845367</v>
      </c>
    </row>
    <row r="1900" spans="1:12">
      <c r="A1900" s="5" t="s">
        <v>617</v>
      </c>
      <c r="B1900" s="5" t="s">
        <v>189</v>
      </c>
      <c r="C1900" s="11">
        <v>3200</v>
      </c>
      <c r="D1900" s="5" t="str">
        <f t="shared" si="116"/>
        <v>Shrub and Brushland</v>
      </c>
      <c r="E1900" s="11" t="s">
        <v>4</v>
      </c>
      <c r="F1900" s="12">
        <f t="shared" si="117"/>
        <v>0.69141343344704065</v>
      </c>
      <c r="G1900" s="13">
        <f t="shared" si="118"/>
        <v>3.5859246036990831E-2</v>
      </c>
      <c r="H1900" s="13">
        <f>HLOOKUP(E1900,ROCs!$B$1:$I$17,MATCH(VLOOKUP(C1900,HROC,2,0),ROCs!$A$2:$A$17,0)+1,0)</f>
        <v>0.26229721460804234</v>
      </c>
      <c r="I1900" s="24">
        <v>185.626306</v>
      </c>
      <c r="J1900" s="24">
        <f>(VLOOKUP(B1900,Summary!$A$32:$C$37,3,0)*H1900*I1900/12+VLOOKUP(B1900,Summary!$A$32:$D$37,4,0)*I1900)*0.765</f>
        <v>200.32539042484541</v>
      </c>
      <c r="K1900" s="6">
        <f t="shared" si="119"/>
        <v>376.87935918671099</v>
      </c>
      <c r="L1900" s="27">
        <f>2.721*J1900*G1900+VLOOKUP(B1900,Summary!$A$32:$B$37,2,0)*I1900</f>
        <v>19.546351016008821</v>
      </c>
    </row>
    <row r="1901" spans="1:12">
      <c r="A1901" s="5" t="s">
        <v>617</v>
      </c>
      <c r="B1901" s="5" t="s">
        <v>189</v>
      </c>
      <c r="C1901" s="11">
        <v>4100</v>
      </c>
      <c r="D1901" s="5" t="str">
        <f t="shared" si="116"/>
        <v>Upland Coniferous Forests</v>
      </c>
      <c r="E1901" s="11" t="s">
        <v>4</v>
      </c>
      <c r="F1901" s="12">
        <f t="shared" si="117"/>
        <v>0.69141343344704065</v>
      </c>
      <c r="G1901" s="13">
        <f t="shared" si="118"/>
        <v>3.5859246036990831E-2</v>
      </c>
      <c r="H1901" s="13">
        <f>HLOOKUP(E1901,ROCs!$B$1:$I$17,MATCH(VLOOKUP(C1901,HROC,2,0),ROCs!$A$2:$A$17,0)+1,0)</f>
        <v>0.26229721460804234</v>
      </c>
      <c r="I1901" s="24">
        <v>8.06189</v>
      </c>
      <c r="J1901" s="24">
        <f>(VLOOKUP(B1901,Summary!$A$32:$C$37,3,0)*H1901*I1901/12+VLOOKUP(B1901,Summary!$A$32:$D$37,4,0)*I1901)*0.765</f>
        <v>8.7002822854868267</v>
      </c>
      <c r="K1901" s="6">
        <f t="shared" si="119"/>
        <v>16.368153859796969</v>
      </c>
      <c r="L1901" s="27">
        <f>2.721*J1901*G1901+VLOOKUP(B1901,Summary!$A$32:$B$37,2,0)*I1901</f>
        <v>0.84891271710406901</v>
      </c>
    </row>
    <row r="1902" spans="1:12">
      <c r="A1902" s="5" t="s">
        <v>617</v>
      </c>
      <c r="B1902" s="5" t="s">
        <v>189</v>
      </c>
      <c r="C1902" s="11">
        <v>4110</v>
      </c>
      <c r="D1902" s="5" t="str">
        <f t="shared" si="116"/>
        <v>Pine Flatwoods</v>
      </c>
      <c r="E1902" s="11" t="s">
        <v>4</v>
      </c>
      <c r="F1902" s="12">
        <f t="shared" si="117"/>
        <v>0.69141343344704065</v>
      </c>
      <c r="G1902" s="13">
        <f t="shared" si="118"/>
        <v>3.5859246036990831E-2</v>
      </c>
      <c r="H1902" s="13">
        <f>HLOOKUP(E1902,ROCs!$B$1:$I$17,MATCH(VLOOKUP(C1902,HROC,2,0),ROCs!$A$2:$A$17,0)+1,0)</f>
        <v>0.26229721460804234</v>
      </c>
      <c r="I1902" s="24">
        <v>394.29278900000003</v>
      </c>
      <c r="J1902" s="24">
        <f>(VLOOKUP(B1902,Summary!$A$32:$C$37,3,0)*H1902*I1902/12+VLOOKUP(B1902,Summary!$A$32:$D$37,4,0)*I1902)*0.765</f>
        <v>425.51542720527021</v>
      </c>
      <c r="K1902" s="6">
        <f t="shared" si="119"/>
        <v>800.53747150611878</v>
      </c>
      <c r="L1902" s="27">
        <f>2.721*J1902*G1902+VLOOKUP(B1902,Summary!$A$32:$B$37,2,0)*I1902</f>
        <v>41.518820381390896</v>
      </c>
    </row>
    <row r="1903" spans="1:12">
      <c r="A1903" s="5" t="s">
        <v>617</v>
      </c>
      <c r="B1903" s="5" t="s">
        <v>189</v>
      </c>
      <c r="C1903" s="11">
        <v>4200</v>
      </c>
      <c r="D1903" s="5" t="str">
        <f t="shared" si="116"/>
        <v>Upland Hardwood Forests</v>
      </c>
      <c r="E1903" s="11" t="s">
        <v>4</v>
      </c>
      <c r="F1903" s="12">
        <f t="shared" si="117"/>
        <v>0.69141343344704065</v>
      </c>
      <c r="G1903" s="13">
        <f t="shared" si="118"/>
        <v>3.5859246036990831E-2</v>
      </c>
      <c r="H1903" s="13">
        <f>HLOOKUP(E1903,ROCs!$B$1:$I$17,MATCH(VLOOKUP(C1903,HROC,2,0),ROCs!$A$2:$A$17,0)+1,0)</f>
        <v>0.26229721460804234</v>
      </c>
      <c r="I1903" s="24">
        <v>78.633497000000006</v>
      </c>
      <c r="J1903" s="24">
        <f>(VLOOKUP(B1903,Summary!$A$32:$C$37,3,0)*H1903*I1903/12+VLOOKUP(B1903,Summary!$A$32:$D$37,4,0)*I1903)*0.765</f>
        <v>84.860202879843513</v>
      </c>
      <c r="K1903" s="6">
        <f t="shared" si="119"/>
        <v>159.65055060660509</v>
      </c>
      <c r="L1903" s="27">
        <f>2.721*J1903*G1903+VLOOKUP(B1903,Summary!$A$32:$B$37,2,0)*I1903</f>
        <v>8.2800652940767829</v>
      </c>
    </row>
    <row r="1904" spans="1:12">
      <c r="A1904" s="5" t="s">
        <v>617</v>
      </c>
      <c r="B1904" s="5" t="s">
        <v>189</v>
      </c>
      <c r="C1904" s="11">
        <v>4220</v>
      </c>
      <c r="D1904" s="5" t="str">
        <f t="shared" si="116"/>
        <v>Brazilian Pepper</v>
      </c>
      <c r="E1904" s="11" t="s">
        <v>4</v>
      </c>
      <c r="F1904" s="12">
        <f t="shared" si="117"/>
        <v>0.69141343344704065</v>
      </c>
      <c r="G1904" s="13">
        <f t="shared" si="118"/>
        <v>3.5859246036990831E-2</v>
      </c>
      <c r="H1904" s="13">
        <f>HLOOKUP(E1904,ROCs!$B$1:$I$17,MATCH(VLOOKUP(C1904,HROC,2,0),ROCs!$A$2:$A$17,0)+1,0)</f>
        <v>0.26229721460804234</v>
      </c>
      <c r="I1904" s="24">
        <v>40.963406999999997</v>
      </c>
      <c r="J1904" s="24">
        <f>(VLOOKUP(B1904,Summary!$A$32:$C$37,3,0)*H1904*I1904/12+VLOOKUP(B1904,Summary!$A$32:$D$37,4,0)*I1904)*0.765</f>
        <v>44.207152947421392</v>
      </c>
      <c r="K1904" s="6">
        <f t="shared" si="119"/>
        <v>83.16850619364493</v>
      </c>
      <c r="L1904" s="27">
        <f>2.721*J1904*G1904+VLOOKUP(B1904,Summary!$A$32:$B$37,2,0)*I1904</f>
        <v>4.31342490882533</v>
      </c>
    </row>
    <row r="1905" spans="1:12">
      <c r="A1905" s="5" t="s">
        <v>617</v>
      </c>
      <c r="B1905" s="5" t="s">
        <v>189</v>
      </c>
      <c r="C1905" s="11">
        <v>4270</v>
      </c>
      <c r="D1905" s="5" t="str">
        <f t="shared" si="116"/>
        <v>Live Oak</v>
      </c>
      <c r="E1905" s="11" t="s">
        <v>4</v>
      </c>
      <c r="F1905" s="12">
        <f t="shared" si="117"/>
        <v>0.69141343344704065</v>
      </c>
      <c r="G1905" s="13">
        <f t="shared" si="118"/>
        <v>3.5859246036990831E-2</v>
      </c>
      <c r="H1905" s="13">
        <f>HLOOKUP(E1905,ROCs!$B$1:$I$17,MATCH(VLOOKUP(C1905,HROC,2,0),ROCs!$A$2:$A$17,0)+1,0)</f>
        <v>0.26229721460804234</v>
      </c>
      <c r="I1905" s="24">
        <v>2.4874740000000002</v>
      </c>
      <c r="J1905" s="24">
        <f>(VLOOKUP(B1905,Summary!$A$32:$C$37,3,0)*H1905*I1905/12+VLOOKUP(B1905,Summary!$A$32:$D$37,4,0)*I1905)*0.765</f>
        <v>2.6844481849552722</v>
      </c>
      <c r="K1905" s="6">
        <f t="shared" si="119"/>
        <v>5.0503488827365057</v>
      </c>
      <c r="L1905" s="27">
        <f>2.721*J1905*G1905+VLOOKUP(B1905,Summary!$A$32:$B$37,2,0)*I1905</f>
        <v>0.26192968547892947</v>
      </c>
    </row>
    <row r="1906" spans="1:12">
      <c r="A1906" s="5" t="s">
        <v>617</v>
      </c>
      <c r="B1906" s="5" t="s">
        <v>189</v>
      </c>
      <c r="C1906" s="11">
        <v>4340</v>
      </c>
      <c r="D1906" s="5" t="str">
        <f t="shared" si="116"/>
        <v>Hardwood - Coniferous Mixed</v>
      </c>
      <c r="E1906" s="11" t="s">
        <v>4</v>
      </c>
      <c r="F1906" s="12">
        <f t="shared" si="117"/>
        <v>0.69141343344704065</v>
      </c>
      <c r="G1906" s="13">
        <f t="shared" si="118"/>
        <v>3.5859246036990831E-2</v>
      </c>
      <c r="H1906" s="13">
        <f>HLOOKUP(E1906,ROCs!$B$1:$I$17,MATCH(VLOOKUP(C1906,HROC,2,0),ROCs!$A$2:$A$17,0)+1,0)</f>
        <v>0.26229721460804234</v>
      </c>
      <c r="I1906" s="24">
        <v>137.46089599999999</v>
      </c>
      <c r="J1906" s="24">
        <f>(VLOOKUP(B1906,Summary!$A$32:$C$37,3,0)*H1906*I1906/12+VLOOKUP(B1906,Summary!$A$32:$D$37,4,0)*I1906)*0.765</f>
        <v>148.34593357338625</v>
      </c>
      <c r="K1906" s="6">
        <f t="shared" si="119"/>
        <v>279.08853822534786</v>
      </c>
      <c r="L1906" s="27">
        <f>2.721*J1906*G1906+VLOOKUP(B1906,Summary!$A$32:$B$37,2,0)*I1906</f>
        <v>14.47455903254942</v>
      </c>
    </row>
    <row r="1907" spans="1:12">
      <c r="A1907" s="5" t="s">
        <v>617</v>
      </c>
      <c r="B1907" s="5" t="s">
        <v>189</v>
      </c>
      <c r="C1907" s="11">
        <v>5120</v>
      </c>
      <c r="D1907" s="5" t="e">
        <f t="shared" si="116"/>
        <v>#N/A</v>
      </c>
      <c r="E1907" s="11" t="s">
        <v>4</v>
      </c>
      <c r="F1907" s="12">
        <f t="shared" si="117"/>
        <v>0.50503242095262102</v>
      </c>
      <c r="G1907" s="13">
        <f t="shared" si="118"/>
        <v>6.8458560616073402E-2</v>
      </c>
      <c r="H1907" s="13">
        <f>HLOOKUP(E1907,ROCs!$B$1:$I$17,MATCH(VLOOKUP(C1907,HROC,2,0),ROCs!$A$2:$A$17,0)+1,0)</f>
        <v>5.2632006878587441E-2</v>
      </c>
      <c r="I1907" s="24">
        <v>98.189912000000007</v>
      </c>
      <c r="J1907" s="24">
        <f>(VLOOKUP(B1907,Summary!$A$32:$C$37,3,0)*H1907*I1907/12+VLOOKUP(B1907,Summary!$A$32:$D$37,4,0)*I1907)*0.765</f>
        <v>41.262826861223871</v>
      </c>
      <c r="K1907" s="6">
        <f t="shared" si="119"/>
        <v>56.703096803942906</v>
      </c>
      <c r="L1907" s="27">
        <f>2.721*J1907*G1907+VLOOKUP(B1907,Summary!$A$32:$B$37,2,0)*I1907</f>
        <v>7.6862637498592807</v>
      </c>
    </row>
    <row r="1908" spans="1:12">
      <c r="A1908" s="5" t="s">
        <v>617</v>
      </c>
      <c r="B1908" s="5" t="s">
        <v>189</v>
      </c>
      <c r="C1908" s="11">
        <v>5300</v>
      </c>
      <c r="D1908" s="5" t="str">
        <f t="shared" si="116"/>
        <v>Reservoirs</v>
      </c>
      <c r="E1908" s="11" t="s">
        <v>4</v>
      </c>
      <c r="F1908" s="12">
        <f t="shared" si="117"/>
        <v>0.50503242095262102</v>
      </c>
      <c r="G1908" s="13">
        <f t="shared" si="118"/>
        <v>6.8458560616073402E-2</v>
      </c>
      <c r="H1908" s="13">
        <f>HLOOKUP(E1908,ROCs!$B$1:$I$17,MATCH(VLOOKUP(C1908,HROC,2,0),ROCs!$A$2:$A$17,0)+1,0)</f>
        <v>5.2632006878587441E-2</v>
      </c>
      <c r="I1908" s="24">
        <v>3.3476819999999998</v>
      </c>
      <c r="J1908" s="24">
        <f>(VLOOKUP(B1908,Summary!$A$32:$C$37,3,0)*H1908*I1908/12+VLOOKUP(B1908,Summary!$A$32:$D$37,4,0)*I1908)*0.765</f>
        <v>1.4068127767793051</v>
      </c>
      <c r="K1908" s="6">
        <f t="shared" si="119"/>
        <v>1.9332325760187781</v>
      </c>
      <c r="L1908" s="27">
        <f>2.721*J1908*G1908+VLOOKUP(B1908,Summary!$A$32:$B$37,2,0)*I1908</f>
        <v>0.2620550958703009</v>
      </c>
    </row>
    <row r="1909" spans="1:12">
      <c r="A1909" s="5" t="s">
        <v>617</v>
      </c>
      <c r="B1909" s="5" t="s">
        <v>189</v>
      </c>
      <c r="C1909" s="11">
        <v>6170</v>
      </c>
      <c r="D1909" s="5" t="str">
        <f t="shared" si="116"/>
        <v>Mixed Wetland Hardwoods</v>
      </c>
      <c r="E1909" s="11" t="s">
        <v>4</v>
      </c>
      <c r="F1909" s="12">
        <f t="shared" si="117"/>
        <v>0.60724136328827061</v>
      </c>
      <c r="G1909" s="13">
        <f t="shared" si="118"/>
        <v>3.2599314579082571E-2</v>
      </c>
      <c r="H1909" s="13">
        <f>HLOOKUP(E1909,ROCs!$B$1:$I$17,MATCH(VLOOKUP(C1909,HROC,2,0),ROCs!$A$2:$A$17,0)+1,0)</f>
        <v>2.5884593546846281E-2</v>
      </c>
      <c r="I1909" s="24">
        <v>0.512934</v>
      </c>
      <c r="J1909" s="24">
        <f>(VLOOKUP(B1909,Summary!$A$32:$C$37,3,0)*H1909*I1909/12+VLOOKUP(B1909,Summary!$A$32:$D$37,4,0)*I1909)*0.765</f>
        <v>0.17243359380460518</v>
      </c>
      <c r="K1909" s="6">
        <f t="shared" si="119"/>
        <v>0.28491267358438244</v>
      </c>
      <c r="L1909" s="27">
        <f>2.721*J1909*G1909+VLOOKUP(B1909,Summary!$A$32:$B$37,2,0)*I1909</f>
        <v>1.5295331371119984E-2</v>
      </c>
    </row>
    <row r="1910" spans="1:12">
      <c r="A1910" s="5" t="s">
        <v>617</v>
      </c>
      <c r="B1910" s="5" t="s">
        <v>189</v>
      </c>
      <c r="C1910" s="11">
        <v>6216</v>
      </c>
      <c r="D1910" s="5" t="e">
        <f t="shared" si="116"/>
        <v>#N/A</v>
      </c>
      <c r="E1910" s="11" t="s">
        <v>4</v>
      </c>
      <c r="F1910" s="12">
        <f t="shared" si="117"/>
        <v>0.60724136328827061</v>
      </c>
      <c r="G1910" s="13">
        <f t="shared" si="118"/>
        <v>3.2599314579082571E-2</v>
      </c>
      <c r="H1910" s="13">
        <f>HLOOKUP(E1910,ROCs!$B$1:$I$17,MATCH(VLOOKUP(C1910,HROC,2,0),ROCs!$A$2:$A$17,0)+1,0)</f>
        <v>2.5884593546846281E-2</v>
      </c>
      <c r="I1910" s="24">
        <v>0.50309700000000002</v>
      </c>
      <c r="J1910" s="24">
        <f>(VLOOKUP(B1910,Summary!$A$32:$C$37,3,0)*H1910*I1910/12+VLOOKUP(B1910,Summary!$A$32:$D$37,4,0)*I1910)*0.765</f>
        <v>0.16912667856354904</v>
      </c>
      <c r="K1910" s="6">
        <f t="shared" si="119"/>
        <v>0.27944864513228224</v>
      </c>
      <c r="L1910" s="27">
        <f>2.721*J1910*G1910+VLOOKUP(B1910,Summary!$A$32:$B$37,2,0)*I1910</f>
        <v>1.5001998944925371E-2</v>
      </c>
    </row>
    <row r="1911" spans="1:12">
      <c r="A1911" s="5" t="s">
        <v>617</v>
      </c>
      <c r="B1911" s="5" t="s">
        <v>189</v>
      </c>
      <c r="C1911" s="11">
        <v>6300</v>
      </c>
      <c r="D1911" s="5" t="str">
        <f t="shared" si="116"/>
        <v>Wetland Forested Mixed</v>
      </c>
      <c r="E1911" s="11" t="s">
        <v>4</v>
      </c>
      <c r="F1911" s="12">
        <f t="shared" si="117"/>
        <v>0.60724136328827061</v>
      </c>
      <c r="G1911" s="13">
        <f t="shared" si="118"/>
        <v>3.2599314579082571E-2</v>
      </c>
      <c r="H1911" s="13">
        <f>HLOOKUP(E1911,ROCs!$B$1:$I$17,MATCH(VLOOKUP(C1911,HROC,2,0),ROCs!$A$2:$A$17,0)+1,0)</f>
        <v>2.5884593546846281E-2</v>
      </c>
      <c r="I1911" s="24">
        <v>0.39341799999999999</v>
      </c>
      <c r="J1911" s="24">
        <f>(VLOOKUP(B1911,Summary!$A$32:$C$37,3,0)*H1911*I1911/12+VLOOKUP(B1911,Summary!$A$32:$D$37,4,0)*I1911)*0.765</f>
        <v>0.13225576703322486</v>
      </c>
      <c r="K1911" s="6">
        <f t="shared" si="119"/>
        <v>0.21852669976297256</v>
      </c>
      <c r="L1911" s="27">
        <f>2.721*J1911*G1911+VLOOKUP(B1911,Summary!$A$32:$B$37,2,0)*I1911</f>
        <v>1.1731448251360372E-2</v>
      </c>
    </row>
    <row r="1912" spans="1:12">
      <c r="A1912" s="5" t="s">
        <v>617</v>
      </c>
      <c r="B1912" s="5" t="s">
        <v>189</v>
      </c>
      <c r="C1912" s="11">
        <v>6410</v>
      </c>
      <c r="D1912" s="5" t="str">
        <f t="shared" si="116"/>
        <v>Freshwater Marshes</v>
      </c>
      <c r="E1912" s="11" t="s">
        <v>4</v>
      </c>
      <c r="F1912" s="12">
        <f t="shared" si="117"/>
        <v>0.60724136328827061</v>
      </c>
      <c r="G1912" s="13">
        <f t="shared" si="118"/>
        <v>3.2599314579082571E-2</v>
      </c>
      <c r="H1912" s="13">
        <f>HLOOKUP(E1912,ROCs!$B$1:$I$17,MATCH(VLOOKUP(C1912,HROC,2,0),ROCs!$A$2:$A$17,0)+1,0)</f>
        <v>2.5884593546846281E-2</v>
      </c>
      <c r="I1912" s="24">
        <v>4.8872989999999996</v>
      </c>
      <c r="J1912" s="24">
        <f>(VLOOKUP(B1912,Summary!$A$32:$C$37,3,0)*H1912*I1912/12+VLOOKUP(B1912,Summary!$A$32:$D$37,4,0)*I1912)*0.765</f>
        <v>1.6429687456235169</v>
      </c>
      <c r="K1912" s="6">
        <f t="shared" si="119"/>
        <v>2.7146834187171813</v>
      </c>
      <c r="L1912" s="27">
        <f>2.721*J1912*G1912+VLOOKUP(B1912,Summary!$A$32:$B$37,2,0)*I1912</f>
        <v>0.14573582120651649</v>
      </c>
    </row>
    <row r="1913" spans="1:12">
      <c r="A1913" s="5" t="s">
        <v>617</v>
      </c>
      <c r="B1913" s="5" t="s">
        <v>189</v>
      </c>
      <c r="C1913" s="11">
        <v>6430</v>
      </c>
      <c r="D1913" s="5" t="str">
        <f t="shared" si="116"/>
        <v>Wet Prairies</v>
      </c>
      <c r="E1913" s="11" t="s">
        <v>4</v>
      </c>
      <c r="F1913" s="12">
        <f t="shared" si="117"/>
        <v>0.60724136328827061</v>
      </c>
      <c r="G1913" s="13">
        <f t="shared" si="118"/>
        <v>3.2599314579082571E-2</v>
      </c>
      <c r="H1913" s="13">
        <f>HLOOKUP(E1913,ROCs!$B$1:$I$17,MATCH(VLOOKUP(C1913,HROC,2,0),ROCs!$A$2:$A$17,0)+1,0)</f>
        <v>2.5884593546846281E-2</v>
      </c>
      <c r="I1913" s="24">
        <v>1.8500049999999999</v>
      </c>
      <c r="J1913" s="24">
        <f>(VLOOKUP(B1913,Summary!$A$32:$C$37,3,0)*H1913*I1913/12+VLOOKUP(B1913,Summary!$A$32:$D$37,4,0)*I1913)*0.765</f>
        <v>0.62191824037105869</v>
      </c>
      <c r="K1913" s="6">
        <f t="shared" si="119"/>
        <v>1.0275978404521351</v>
      </c>
      <c r="L1913" s="27">
        <f>2.721*J1913*G1913+VLOOKUP(B1913,Summary!$A$32:$B$37,2,0)*I1913</f>
        <v>5.5165848848446053E-2</v>
      </c>
    </row>
    <row r="1914" spans="1:12">
      <c r="A1914" s="5" t="s">
        <v>617</v>
      </c>
      <c r="B1914" s="5" t="s">
        <v>189</v>
      </c>
      <c r="C1914" s="11">
        <v>6440</v>
      </c>
      <c r="D1914" s="5" t="str">
        <f t="shared" si="116"/>
        <v>Emergent Aquatic Vegetation</v>
      </c>
      <c r="E1914" s="11" t="s">
        <v>4</v>
      </c>
      <c r="F1914" s="12">
        <f t="shared" si="117"/>
        <v>0.60724136328827061</v>
      </c>
      <c r="G1914" s="13">
        <f t="shared" si="118"/>
        <v>3.2599314579082571E-2</v>
      </c>
      <c r="H1914" s="13">
        <f>HLOOKUP(E1914,ROCs!$B$1:$I$17,MATCH(VLOOKUP(C1914,HROC,2,0),ROCs!$A$2:$A$17,0)+1,0)</f>
        <v>2.5884593546846281E-2</v>
      </c>
      <c r="I1914" s="24">
        <v>27.369875</v>
      </c>
      <c r="J1914" s="24">
        <f>(VLOOKUP(B1914,Summary!$A$32:$C$37,3,0)*H1914*I1914/12+VLOOKUP(B1914,Summary!$A$32:$D$37,4,0)*I1914)*0.765</f>
        <v>9.2009613483076169</v>
      </c>
      <c r="K1914" s="6">
        <f t="shared" si="119"/>
        <v>15.202782934881194</v>
      </c>
      <c r="L1914" s="27">
        <f>2.721*J1914*G1914+VLOOKUP(B1914,Summary!$A$32:$B$37,2,0)*I1914</f>
        <v>0.81615043594523395</v>
      </c>
    </row>
    <row r="1915" spans="1:12">
      <c r="A1915" s="5" t="s">
        <v>617</v>
      </c>
      <c r="B1915" s="5" t="s">
        <v>189</v>
      </c>
      <c r="C1915" s="11">
        <v>7400</v>
      </c>
      <c r="D1915" s="5" t="str">
        <f t="shared" si="116"/>
        <v>Disturbed Land</v>
      </c>
      <c r="E1915" s="11" t="s">
        <v>4</v>
      </c>
      <c r="F1915" s="12">
        <f t="shared" si="117"/>
        <v>0.70945030562392009</v>
      </c>
      <c r="G1915" s="13">
        <f t="shared" si="118"/>
        <v>9.7797943737247719E-2</v>
      </c>
      <c r="H1915" s="13">
        <f>HLOOKUP(E1915,ROCs!$B$1:$I$17,MATCH(VLOOKUP(C1915,HROC,2,0),ROCs!$A$2:$A$17,0)+1,0)</f>
        <v>0.26229721460804234</v>
      </c>
      <c r="I1915" s="24">
        <v>39.064571000000001</v>
      </c>
      <c r="J1915" s="24">
        <f>(VLOOKUP(B1915,Summary!$A$32:$C$37,3,0)*H1915*I1915/12+VLOOKUP(B1915,Summary!$A$32:$D$37,4,0)*I1915)*0.765</f>
        <v>42.157954904053817</v>
      </c>
      <c r="K1915" s="6">
        <f t="shared" si="119"/>
        <v>81.382318229947501</v>
      </c>
      <c r="L1915" s="27">
        <f>2.721*J1915*G1915+VLOOKUP(B1915,Summary!$A$32:$B$37,2,0)*I1915</f>
        <v>11.218577702154487</v>
      </c>
    </row>
    <row r="1916" spans="1:12">
      <c r="A1916" s="5" t="s">
        <v>617</v>
      </c>
      <c r="B1916" s="5" t="s">
        <v>189</v>
      </c>
      <c r="C1916" s="11">
        <v>7430</v>
      </c>
      <c r="D1916" s="5" t="str">
        <f t="shared" si="116"/>
        <v>Spoil Areas</v>
      </c>
      <c r="E1916" s="11" t="s">
        <v>4</v>
      </c>
      <c r="F1916" s="12">
        <f t="shared" si="117"/>
        <v>0.70945030562392009</v>
      </c>
      <c r="G1916" s="13">
        <f t="shared" si="118"/>
        <v>9.7797943737247719E-2</v>
      </c>
      <c r="H1916" s="13">
        <f>HLOOKUP(E1916,ROCs!$B$1:$I$17,MATCH(VLOOKUP(C1916,HROC,2,0),ROCs!$A$2:$A$17,0)+1,0)</f>
        <v>0.26229721460804234</v>
      </c>
      <c r="I1916" s="24">
        <v>354.61411900000002</v>
      </c>
      <c r="J1916" s="24">
        <f>(VLOOKUP(B1916,Summary!$A$32:$C$37,3,0)*H1916*I1916/12+VLOOKUP(B1916,Summary!$A$32:$D$37,4,0)*I1916)*0.765</f>
        <v>382.69474499394283</v>
      </c>
      <c r="K1916" s="6">
        <f t="shared" si="119"/>
        <v>738.75940123060559</v>
      </c>
      <c r="L1916" s="27">
        <f>2.721*J1916*G1916+VLOOKUP(B1916,Summary!$A$32:$B$37,2,0)*I1916</f>
        <v>101.83821161846518</v>
      </c>
    </row>
    <row r="1917" spans="1:12">
      <c r="A1917" s="5" t="s">
        <v>617</v>
      </c>
      <c r="B1917" s="5" t="s">
        <v>189</v>
      </c>
      <c r="C1917" s="11">
        <v>8115</v>
      </c>
      <c r="D1917" s="5" t="e">
        <f t="shared" si="116"/>
        <v>#N/A</v>
      </c>
      <c r="E1917" s="11" t="s">
        <v>4</v>
      </c>
      <c r="F1917" s="12">
        <f t="shared" si="117"/>
        <v>0.96797880682585713</v>
      </c>
      <c r="G1917" s="13">
        <f t="shared" si="118"/>
        <v>0.12452938169209543</v>
      </c>
      <c r="H1917" s="13">
        <f>HLOOKUP(E1917,ROCs!$B$1:$I$17,MATCH(VLOOKUP(C1917,HROC,2,0),ROCs!$A$2:$A$17,0)+1,0)</f>
        <v>0.28818180815488864</v>
      </c>
      <c r="I1917" s="24">
        <v>0.668045</v>
      </c>
      <c r="J1917" s="24">
        <f>(VLOOKUP(B1917,Summary!$A$32:$C$37,3,0)*H1917*I1917/12+VLOOKUP(B1917,Summary!$A$32:$D$37,4,0)*I1917)*0.765</f>
        <v>0.77529192326861884</v>
      </c>
      <c r="K1917" s="6">
        <f t="shared" si="119"/>
        <v>2.0420183964010334</v>
      </c>
      <c r="L1917" s="27">
        <f>2.721*J1917*G1917+VLOOKUP(B1917,Summary!$A$32:$B$37,2,0)*I1917</f>
        <v>0.26270336345644069</v>
      </c>
    </row>
    <row r="1918" spans="1:12">
      <c r="A1918" s="5" t="s">
        <v>617</v>
      </c>
      <c r="B1918" s="5" t="s">
        <v>189</v>
      </c>
      <c r="C1918" s="11">
        <v>8310</v>
      </c>
      <c r="D1918" s="5" t="str">
        <f t="shared" si="116"/>
        <v>Electric Power Facilities</v>
      </c>
      <c r="E1918" s="11" t="s">
        <v>4</v>
      </c>
      <c r="F1918" s="12">
        <f t="shared" si="117"/>
        <v>0.72147488707517293</v>
      </c>
      <c r="G1918" s="13">
        <f t="shared" si="118"/>
        <v>0.16951643581122938</v>
      </c>
      <c r="H1918" s="13">
        <f>HLOOKUP(E1918,ROCs!$B$1:$I$17,MATCH(VLOOKUP(C1918,HROC,2,0),ROCs!$A$2:$A$17,0)+1,0)</f>
        <v>0.43140989244743805</v>
      </c>
      <c r="I1918" s="24">
        <v>0.79217499999999996</v>
      </c>
      <c r="J1918" s="24">
        <f>(VLOOKUP(B1918,Summary!$A$32:$C$37,3,0)*H1918*I1918/12+VLOOKUP(B1918,Summary!$A$32:$D$37,4,0)*I1918)*0.765</f>
        <v>1.2759455282572623</v>
      </c>
      <c r="K1918" s="6">
        <f t="shared" si="119"/>
        <v>2.5048509867405797</v>
      </c>
      <c r="L1918" s="27">
        <f>2.721*J1918*G1918+VLOOKUP(B1918,Summary!$A$32:$B$37,2,0)*I1918</f>
        <v>0.5885352617495363</v>
      </c>
    </row>
    <row r="1919" spans="1:12">
      <c r="A1919" s="5" t="s">
        <v>617</v>
      </c>
      <c r="B1919" s="5" t="s">
        <v>189</v>
      </c>
      <c r="C1919" s="11">
        <v>8320</v>
      </c>
      <c r="D1919" s="5" t="str">
        <f t="shared" si="116"/>
        <v>Electrical Power Transmission Lines</v>
      </c>
      <c r="E1919" s="11" t="s">
        <v>4</v>
      </c>
      <c r="F1919" s="12">
        <f t="shared" si="117"/>
        <v>0.70945030562392009</v>
      </c>
      <c r="G1919" s="13">
        <f t="shared" si="118"/>
        <v>0.1167055461931156</v>
      </c>
      <c r="H1919" s="13">
        <f>HLOOKUP(E1919,ROCs!$B$1:$I$17,MATCH(VLOOKUP(C1919,HROC,2,0),ROCs!$A$2:$A$17,0)+1,0)</f>
        <v>0.26229721460804234</v>
      </c>
      <c r="I1919" s="24">
        <v>3.7516129999999999</v>
      </c>
      <c r="J1919" s="24">
        <f>(VLOOKUP(B1919,Summary!$A$32:$C$37,3,0)*H1919*I1919/12+VLOOKUP(B1919,Summary!$A$32:$D$37,4,0)*I1919)*0.765</f>
        <v>4.0486898389710211</v>
      </c>
      <c r="K1919" s="6">
        <f t="shared" si="119"/>
        <v>7.8156486869293413</v>
      </c>
      <c r="L1919" s="27">
        <f>2.721*J1919*G1919+VLOOKUP(B1919,Summary!$A$32:$B$37,2,0)*I1919</f>
        <v>1.2856849051032981</v>
      </c>
    </row>
    <row r="1920" spans="1:12">
      <c r="A1920" s="5" t="s">
        <v>617</v>
      </c>
      <c r="B1920" s="5" t="s">
        <v>189</v>
      </c>
      <c r="C1920" s="11">
        <v>1110</v>
      </c>
      <c r="D1920" s="5" t="str">
        <f t="shared" si="116"/>
        <v>Fixed Single Family Units</v>
      </c>
      <c r="E1920" s="11" t="s">
        <v>591</v>
      </c>
      <c r="F1920" s="12">
        <f t="shared" si="117"/>
        <v>0.96797880682585713</v>
      </c>
      <c r="G1920" s="13">
        <f t="shared" si="118"/>
        <v>0.12452938169209543</v>
      </c>
      <c r="H1920" s="13">
        <f>HLOOKUP(E1920,ROCs!$B$1:$I$17,MATCH(VLOOKUP(C1920,HROC,2,0),ROCs!$A$2:$A$17,0)+1,0)</f>
        <v>0.28818180815488864</v>
      </c>
      <c r="I1920" s="24">
        <v>6.3219609999999999</v>
      </c>
      <c r="J1920" s="24">
        <f>(VLOOKUP(B1920,Summary!$A$32:$C$37,3,0)*H1920*I1920/12+VLOOKUP(B1920,Summary!$A$32:$D$37,4,0)*I1920)*0.765</f>
        <v>7.3368789565361618</v>
      </c>
      <c r="K1920" s="6">
        <f t="shared" si="119"/>
        <v>19.324387823170404</v>
      </c>
      <c r="L1920" s="27">
        <f>2.721*J1920*G1920+VLOOKUP(B1920,Summary!$A$32:$B$37,2,0)*I1920</f>
        <v>2.4860606970195764</v>
      </c>
    </row>
    <row r="1921" spans="1:12">
      <c r="A1921" s="5" t="s">
        <v>617</v>
      </c>
      <c r="B1921" s="5" t="s">
        <v>189</v>
      </c>
      <c r="C1921" s="11">
        <v>1120</v>
      </c>
      <c r="D1921" s="5" t="str">
        <f t="shared" si="116"/>
        <v>Mobile Home Units</v>
      </c>
      <c r="E1921" s="11" t="s">
        <v>591</v>
      </c>
      <c r="F1921" s="12">
        <f t="shared" si="117"/>
        <v>0.96797880682585713</v>
      </c>
      <c r="G1921" s="13">
        <f t="shared" si="118"/>
        <v>0.12452938169209543</v>
      </c>
      <c r="H1921" s="13">
        <f>HLOOKUP(E1921,ROCs!$B$1:$I$17,MATCH(VLOOKUP(C1921,HROC,2,0),ROCs!$A$2:$A$17,0)+1,0)</f>
        <v>0.28818180815488864</v>
      </c>
      <c r="I1921" s="24">
        <v>3.7555860000000001</v>
      </c>
      <c r="J1921" s="24">
        <f>(VLOOKUP(B1921,Summary!$A$32:$C$37,3,0)*H1921*I1921/12+VLOOKUP(B1921,Summary!$A$32:$D$37,4,0)*I1921)*0.765</f>
        <v>4.3585020364506866</v>
      </c>
      <c r="K1921" s="6">
        <f t="shared" si="119"/>
        <v>11.479729211753954</v>
      </c>
      <c r="L1921" s="27">
        <f>2.721*J1921*G1921+VLOOKUP(B1921,Summary!$A$32:$B$37,2,0)*I1921</f>
        <v>1.4768542148357073</v>
      </c>
    </row>
    <row r="1922" spans="1:12">
      <c r="A1922" s="5" t="s">
        <v>617</v>
      </c>
      <c r="B1922" s="5" t="s">
        <v>189</v>
      </c>
      <c r="C1922" s="11">
        <v>1310</v>
      </c>
      <c r="D1922" s="5" t="str">
        <f t="shared" ref="D1922:D1985" si="120">VLOOKUP(C1922,FLUCCS,2,0)</f>
        <v>Fixed Single Family Units &lt;Six or more dwelling units per acre&gt;</v>
      </c>
      <c r="E1922" s="11" t="s">
        <v>591</v>
      </c>
      <c r="F1922" s="12">
        <f t="shared" ref="F1922:F1985" si="121">VLOOKUP(VLOOKUP(C1922,HEMC,2,0),EMCN,2,0)</f>
        <v>1.2445441802046733</v>
      </c>
      <c r="G1922" s="13">
        <f t="shared" ref="G1922:G1985" si="122">VLOOKUP(VLOOKUP(C1922,HEMC,2,0),EMCP,3,0)</f>
        <v>0.21319951734720002</v>
      </c>
      <c r="H1922" s="13">
        <f>HLOOKUP(E1922,ROCs!$B$1:$I$17,MATCH(VLOOKUP(C1922,HROC,2,0),ROCs!$A$2:$A$17,0)+1,0)</f>
        <v>0.39344582191206351</v>
      </c>
      <c r="I1922" s="24">
        <v>0.35108099999999998</v>
      </c>
      <c r="J1922" s="24">
        <f>(VLOOKUP(B1922,Summary!$A$32:$C$37,3,0)*H1922*I1922/12+VLOOKUP(B1922,Summary!$A$32:$D$37,4,0)*I1922)*0.765</f>
        <v>0.52359170918514919</v>
      </c>
      <c r="K1922" s="6">
        <f t="shared" ref="K1922:K1985" si="123">2.721*J1922*F1922</f>
        <v>1.7730934323723127</v>
      </c>
      <c r="L1922" s="27">
        <f>2.721*J1922*G1922+VLOOKUP(B1922,Summary!$A$32:$B$37,2,0)*I1922</f>
        <v>0.3037438686436178</v>
      </c>
    </row>
    <row r="1923" spans="1:12">
      <c r="A1923" s="5" t="s">
        <v>617</v>
      </c>
      <c r="B1923" s="5" t="s">
        <v>189</v>
      </c>
      <c r="C1923" s="11">
        <v>1480</v>
      </c>
      <c r="D1923" s="5" t="str">
        <f t="shared" si="120"/>
        <v>Cemeteries</v>
      </c>
      <c r="E1923" s="11" t="s">
        <v>591</v>
      </c>
      <c r="F1923" s="12">
        <f t="shared" si="121"/>
        <v>1.2445441802046733</v>
      </c>
      <c r="G1923" s="13">
        <f t="shared" si="122"/>
        <v>0.21319951734720002</v>
      </c>
      <c r="H1923" s="13">
        <f>HLOOKUP(E1923,ROCs!$B$1:$I$17,MATCH(VLOOKUP(C1923,HROC,2,0),ROCs!$A$2:$A$17,0)+1,0)</f>
        <v>0.28818180815488864</v>
      </c>
      <c r="I1923" s="24">
        <v>22.138193000000001</v>
      </c>
      <c r="J1923" s="24">
        <f>(VLOOKUP(B1923,Summary!$A$32:$C$37,3,0)*H1923*I1923/12+VLOOKUP(B1923,Summary!$A$32:$D$37,4,0)*I1923)*0.765</f>
        <v>25.692224668490706</v>
      </c>
      <c r="K1923" s="6">
        <f t="shared" si="123"/>
        <v>87.004270739180143</v>
      </c>
      <c r="L1923" s="27">
        <f>2.721*J1923*G1923+VLOOKUP(B1923,Summary!$A$32:$B$37,2,0)*I1923</f>
        <v>14.90446769490158</v>
      </c>
    </row>
    <row r="1924" spans="1:12">
      <c r="A1924" s="5" t="s">
        <v>617</v>
      </c>
      <c r="B1924" s="5" t="s">
        <v>189</v>
      </c>
      <c r="C1924" s="11">
        <v>1700</v>
      </c>
      <c r="D1924" s="5" t="str">
        <f t="shared" si="120"/>
        <v>Institutional</v>
      </c>
      <c r="E1924" s="11" t="s">
        <v>591</v>
      </c>
      <c r="F1924" s="12">
        <f t="shared" si="121"/>
        <v>0.96797880682585713</v>
      </c>
      <c r="G1924" s="13">
        <f t="shared" si="122"/>
        <v>0.12452938169209543</v>
      </c>
      <c r="H1924" s="13">
        <f>HLOOKUP(E1924,ROCs!$B$1:$I$17,MATCH(VLOOKUP(C1924,HROC,2,0),ROCs!$A$2:$A$17,0)+1,0)</f>
        <v>0.34081381503347608</v>
      </c>
      <c r="I1924" s="24">
        <v>0.55583199999999999</v>
      </c>
      <c r="J1924" s="24">
        <f>(VLOOKUP(B1924,Summary!$A$32:$C$37,3,0)*H1924*I1924/12+VLOOKUP(B1924,Summary!$A$32:$D$37,4,0)*I1924)*0.765</f>
        <v>0.73700782504790463</v>
      </c>
      <c r="K1924" s="6">
        <f t="shared" si="123"/>
        <v>1.9411830458575501</v>
      </c>
      <c r="L1924" s="27">
        <f>2.721*J1924*G1924+VLOOKUP(B1924,Summary!$A$32:$B$37,2,0)*I1924</f>
        <v>0.2497310093435838</v>
      </c>
    </row>
    <row r="1925" spans="1:12">
      <c r="A1925" s="5" t="s">
        <v>617</v>
      </c>
      <c r="B1925" s="5" t="s">
        <v>189</v>
      </c>
      <c r="C1925" s="11">
        <v>1800</v>
      </c>
      <c r="D1925" s="5" t="str">
        <f t="shared" si="120"/>
        <v>Recreational</v>
      </c>
      <c r="E1925" s="11" t="s">
        <v>591</v>
      </c>
      <c r="F1925" s="12">
        <f t="shared" si="121"/>
        <v>1.2445441802046733</v>
      </c>
      <c r="G1925" s="13">
        <f t="shared" si="122"/>
        <v>0.21319951734720002</v>
      </c>
      <c r="H1925" s="13">
        <f>HLOOKUP(E1925,ROCs!$B$1:$I$17,MATCH(VLOOKUP(C1925,HROC,2,0),ROCs!$A$2:$A$17,0)+1,0)</f>
        <v>0.28904462793978353</v>
      </c>
      <c r="I1925" s="24">
        <v>0.27696199999999999</v>
      </c>
      <c r="J1925" s="24">
        <f>(VLOOKUP(B1925,Summary!$A$32:$C$37,3,0)*H1925*I1925/12+VLOOKUP(B1925,Summary!$A$32:$D$37,4,0)*I1925)*0.765</f>
        <v>0.32217610364953558</v>
      </c>
      <c r="K1925" s="6">
        <f t="shared" si="123"/>
        <v>1.0910186762454861</v>
      </c>
      <c r="L1925" s="27">
        <f>2.721*J1925*G1925+VLOOKUP(B1925,Summary!$A$32:$B$37,2,0)*I1925</f>
        <v>0.18689947604275922</v>
      </c>
    </row>
    <row r="1926" spans="1:12">
      <c r="A1926" s="5" t="s">
        <v>617</v>
      </c>
      <c r="B1926" s="5" t="s">
        <v>189</v>
      </c>
      <c r="C1926" s="11">
        <v>3100</v>
      </c>
      <c r="D1926" s="5" t="str">
        <f t="shared" si="120"/>
        <v>Herbaceous (Dry Prairie)</v>
      </c>
      <c r="E1926" s="11" t="s">
        <v>591</v>
      </c>
      <c r="F1926" s="12">
        <f t="shared" si="121"/>
        <v>0.69141343344704065</v>
      </c>
      <c r="G1926" s="13">
        <f t="shared" si="122"/>
        <v>3.5859246036990831E-2</v>
      </c>
      <c r="H1926" s="13">
        <f>HLOOKUP(E1926,ROCs!$B$1:$I$17,MATCH(VLOOKUP(C1926,HROC,2,0),ROCs!$A$2:$A$17,0)+1,0)</f>
        <v>0.26229721460804234</v>
      </c>
      <c r="I1926" s="24">
        <v>695.98893399999997</v>
      </c>
      <c r="J1926" s="24">
        <f>(VLOOKUP(B1926,Summary!$A$32:$C$37,3,0)*H1926*I1926/12+VLOOKUP(B1926,Summary!$A$32:$D$37,4,0)*I1926)*0.765</f>
        <v>751.10181277281879</v>
      </c>
      <c r="K1926" s="6">
        <f t="shared" si="123"/>
        <v>1413.0748442893762</v>
      </c>
      <c r="L1926" s="27">
        <f>2.721*J1926*G1926+VLOOKUP(B1926,Summary!$A$32:$B$37,2,0)*I1926</f>
        <v>73.287263536999959</v>
      </c>
    </row>
    <row r="1927" spans="1:12">
      <c r="A1927" s="5" t="s">
        <v>617</v>
      </c>
      <c r="B1927" s="5" t="s">
        <v>189</v>
      </c>
      <c r="C1927" s="11">
        <v>3200</v>
      </c>
      <c r="D1927" s="5" t="str">
        <f t="shared" si="120"/>
        <v>Shrub and Brushland</v>
      </c>
      <c r="E1927" s="11" t="s">
        <v>591</v>
      </c>
      <c r="F1927" s="12">
        <f t="shared" si="121"/>
        <v>0.69141343344704065</v>
      </c>
      <c r="G1927" s="13">
        <f t="shared" si="122"/>
        <v>3.5859246036990831E-2</v>
      </c>
      <c r="H1927" s="13">
        <f>HLOOKUP(E1927,ROCs!$B$1:$I$17,MATCH(VLOOKUP(C1927,HROC,2,0),ROCs!$A$2:$A$17,0)+1,0)</f>
        <v>0.26229721460804234</v>
      </c>
      <c r="I1927" s="24">
        <v>531.72574399999996</v>
      </c>
      <c r="J1927" s="24">
        <f>(VLOOKUP(B1927,Summary!$A$32:$C$37,3,0)*H1927*I1927/12+VLOOKUP(B1927,Summary!$A$32:$D$37,4,0)*I1927)*0.765</f>
        <v>573.83120723062495</v>
      </c>
      <c r="K1927" s="6">
        <f t="shared" si="123"/>
        <v>1079.5692807774622</v>
      </c>
      <c r="L1927" s="27">
        <f>2.721*J1927*G1927+VLOOKUP(B1927,Summary!$A$32:$B$37,2,0)*I1927</f>
        <v>55.990437241542942</v>
      </c>
    </row>
    <row r="1928" spans="1:12">
      <c r="A1928" s="5" t="s">
        <v>617</v>
      </c>
      <c r="B1928" s="5" t="s">
        <v>189</v>
      </c>
      <c r="C1928" s="11">
        <v>3210</v>
      </c>
      <c r="D1928" s="5" t="str">
        <f t="shared" si="120"/>
        <v>Palmetto Prairies</v>
      </c>
      <c r="E1928" s="11" t="s">
        <v>591</v>
      </c>
      <c r="F1928" s="12">
        <f t="shared" si="121"/>
        <v>0.69141343344704065</v>
      </c>
      <c r="G1928" s="13">
        <f t="shared" si="122"/>
        <v>3.5859246036990831E-2</v>
      </c>
      <c r="H1928" s="13">
        <f>HLOOKUP(E1928,ROCs!$B$1:$I$17,MATCH(VLOOKUP(C1928,HROC,2,0),ROCs!$A$2:$A$17,0)+1,0)</f>
        <v>0.26229721460804234</v>
      </c>
      <c r="I1928" s="24">
        <v>538.542057</v>
      </c>
      <c r="J1928" s="24">
        <f>(VLOOKUP(B1928,Summary!$A$32:$C$37,3,0)*H1928*I1928/12+VLOOKUP(B1928,Summary!$A$32:$D$37,4,0)*I1928)*0.765</f>
        <v>581.18727972060356</v>
      </c>
      <c r="K1928" s="6">
        <f t="shared" si="123"/>
        <v>1093.4085244213886</v>
      </c>
      <c r="L1928" s="27">
        <f>2.721*J1928*G1928+VLOOKUP(B1928,Summary!$A$32:$B$37,2,0)*I1928</f>
        <v>56.708191364888926</v>
      </c>
    </row>
    <row r="1929" spans="1:12">
      <c r="A1929" s="5" t="s">
        <v>617</v>
      </c>
      <c r="B1929" s="5" t="s">
        <v>189</v>
      </c>
      <c r="C1929" s="11">
        <v>4100</v>
      </c>
      <c r="D1929" s="5" t="str">
        <f t="shared" si="120"/>
        <v>Upland Coniferous Forests</v>
      </c>
      <c r="E1929" s="11" t="s">
        <v>591</v>
      </c>
      <c r="F1929" s="12">
        <f t="shared" si="121"/>
        <v>0.69141343344704065</v>
      </c>
      <c r="G1929" s="13">
        <f t="shared" si="122"/>
        <v>3.5859246036990831E-2</v>
      </c>
      <c r="H1929" s="13">
        <f>HLOOKUP(E1929,ROCs!$B$1:$I$17,MATCH(VLOOKUP(C1929,HROC,2,0),ROCs!$A$2:$A$17,0)+1,0)</f>
        <v>0.26229721460804234</v>
      </c>
      <c r="I1929" s="24">
        <v>3.5810529999999998</v>
      </c>
      <c r="J1929" s="24">
        <f>(VLOOKUP(B1929,Summary!$A$32:$C$37,3,0)*H1929*I1929/12+VLOOKUP(B1929,Summary!$A$32:$D$37,4,0)*I1929)*0.765</f>
        <v>3.8646238015266214</v>
      </c>
      <c r="K1929" s="6">
        <f t="shared" si="123"/>
        <v>7.2706557003491135</v>
      </c>
      <c r="L1929" s="27">
        <f>2.721*J1929*G1929+VLOOKUP(B1929,Summary!$A$32:$B$37,2,0)*I1929</f>
        <v>0.37708297090678211</v>
      </c>
    </row>
    <row r="1930" spans="1:12">
      <c r="A1930" s="5" t="s">
        <v>617</v>
      </c>
      <c r="B1930" s="5" t="s">
        <v>189</v>
      </c>
      <c r="C1930" s="11">
        <v>4110</v>
      </c>
      <c r="D1930" s="5" t="str">
        <f t="shared" si="120"/>
        <v>Pine Flatwoods</v>
      </c>
      <c r="E1930" s="11" t="s">
        <v>591</v>
      </c>
      <c r="F1930" s="12">
        <f t="shared" si="121"/>
        <v>0.69141343344704065</v>
      </c>
      <c r="G1930" s="13">
        <f t="shared" si="122"/>
        <v>3.5859246036990831E-2</v>
      </c>
      <c r="H1930" s="13">
        <f>HLOOKUP(E1930,ROCs!$B$1:$I$17,MATCH(VLOOKUP(C1930,HROC,2,0),ROCs!$A$2:$A$17,0)+1,0)</f>
        <v>0.26229721460804234</v>
      </c>
      <c r="I1930" s="24">
        <v>2833.1160399999999</v>
      </c>
      <c r="J1930" s="24">
        <f>(VLOOKUP(B1930,Summary!$A$32:$C$37,3,0)*H1930*I1930/12+VLOOKUP(B1930,Summary!$A$32:$D$37,4,0)*I1930)*0.765</f>
        <v>3057.4603840464938</v>
      </c>
      <c r="K1930" s="6">
        <f t="shared" si="123"/>
        <v>5752.110143574113</v>
      </c>
      <c r="L1930" s="27">
        <f>2.721*J1930*G1930+VLOOKUP(B1930,Summary!$A$32:$B$37,2,0)*I1930</f>
        <v>298.32560793902178</v>
      </c>
    </row>
    <row r="1931" spans="1:12">
      <c r="A1931" s="5" t="s">
        <v>617</v>
      </c>
      <c r="B1931" s="5" t="s">
        <v>189</v>
      </c>
      <c r="C1931" s="11">
        <v>4200</v>
      </c>
      <c r="D1931" s="5" t="str">
        <f t="shared" si="120"/>
        <v>Upland Hardwood Forests</v>
      </c>
      <c r="E1931" s="11" t="s">
        <v>591</v>
      </c>
      <c r="F1931" s="12">
        <f t="shared" si="121"/>
        <v>0.69141343344704065</v>
      </c>
      <c r="G1931" s="13">
        <f t="shared" si="122"/>
        <v>3.5859246036990831E-2</v>
      </c>
      <c r="H1931" s="13">
        <f>HLOOKUP(E1931,ROCs!$B$1:$I$17,MATCH(VLOOKUP(C1931,HROC,2,0),ROCs!$A$2:$A$17,0)+1,0)</f>
        <v>0.26229721460804234</v>
      </c>
      <c r="I1931" s="24">
        <v>237.28745000000001</v>
      </c>
      <c r="J1931" s="24">
        <f>(VLOOKUP(B1931,Summary!$A$32:$C$37,3,0)*H1931*I1931/12+VLOOKUP(B1931,Summary!$A$32:$D$37,4,0)*I1931)*0.765</f>
        <v>256.07739597083827</v>
      </c>
      <c r="K1931" s="6">
        <f t="shared" si="123"/>
        <v>481.76761163931548</v>
      </c>
      <c r="L1931" s="27">
        <f>2.721*J1931*G1931+VLOOKUP(B1931,Summary!$A$32:$B$37,2,0)*I1931</f>
        <v>24.986241925180813</v>
      </c>
    </row>
    <row r="1932" spans="1:12">
      <c r="A1932" s="5" t="s">
        <v>617</v>
      </c>
      <c r="B1932" s="5" t="s">
        <v>189</v>
      </c>
      <c r="C1932" s="11">
        <v>4220</v>
      </c>
      <c r="D1932" s="5" t="str">
        <f t="shared" si="120"/>
        <v>Brazilian Pepper</v>
      </c>
      <c r="E1932" s="11" t="s">
        <v>591</v>
      </c>
      <c r="F1932" s="12">
        <f t="shared" si="121"/>
        <v>0.69141343344704065</v>
      </c>
      <c r="G1932" s="13">
        <f t="shared" si="122"/>
        <v>3.5859246036990831E-2</v>
      </c>
      <c r="H1932" s="13">
        <f>HLOOKUP(E1932,ROCs!$B$1:$I$17,MATCH(VLOOKUP(C1932,HROC,2,0),ROCs!$A$2:$A$17,0)+1,0)</f>
        <v>0.26229721460804234</v>
      </c>
      <c r="I1932" s="24">
        <v>25.995867000000001</v>
      </c>
      <c r="J1932" s="24">
        <f>(VLOOKUP(B1932,Summary!$A$32:$C$37,3,0)*H1932*I1932/12+VLOOKUP(B1932,Summary!$A$32:$D$37,4,0)*I1932)*0.765</f>
        <v>28.054386893888605</v>
      </c>
      <c r="K1932" s="6">
        <f t="shared" si="123"/>
        <v>52.779726686275637</v>
      </c>
      <c r="L1932" s="27">
        <f>2.721*J1932*G1932+VLOOKUP(B1932,Summary!$A$32:$B$37,2,0)*I1932</f>
        <v>2.737350929924125</v>
      </c>
    </row>
    <row r="1933" spans="1:12">
      <c r="A1933" s="5" t="s">
        <v>617</v>
      </c>
      <c r="B1933" s="5" t="s">
        <v>189</v>
      </c>
      <c r="C1933" s="11">
        <v>4240</v>
      </c>
      <c r="D1933" s="5" t="str">
        <f t="shared" si="120"/>
        <v>Melaleuca</v>
      </c>
      <c r="E1933" s="11" t="s">
        <v>591</v>
      </c>
      <c r="F1933" s="12">
        <f t="shared" si="121"/>
        <v>0.69141343344704065</v>
      </c>
      <c r="G1933" s="13">
        <f t="shared" si="122"/>
        <v>3.5859246036990831E-2</v>
      </c>
      <c r="H1933" s="13">
        <f>HLOOKUP(E1933,ROCs!$B$1:$I$17,MATCH(VLOOKUP(C1933,HROC,2,0),ROCs!$A$2:$A$17,0)+1,0)</f>
        <v>0.26229721460804234</v>
      </c>
      <c r="I1933" s="24">
        <v>2.9950939999999999</v>
      </c>
      <c r="J1933" s="24">
        <f>(VLOOKUP(B1933,Summary!$A$32:$C$37,3,0)*H1933*I1933/12+VLOOKUP(B1933,Summary!$A$32:$D$37,4,0)*I1933)*0.765</f>
        <v>3.2322648003840149</v>
      </c>
      <c r="K1933" s="6">
        <f t="shared" si="123"/>
        <v>6.0809759766698317</v>
      </c>
      <c r="L1933" s="27">
        <f>2.721*J1933*G1933+VLOOKUP(B1933,Summary!$A$32:$B$37,2,0)*I1933</f>
        <v>0.31538180073433086</v>
      </c>
    </row>
    <row r="1934" spans="1:12">
      <c r="A1934" s="5" t="s">
        <v>617</v>
      </c>
      <c r="B1934" s="5" t="s">
        <v>189</v>
      </c>
      <c r="C1934" s="11">
        <v>4270</v>
      </c>
      <c r="D1934" s="5" t="str">
        <f t="shared" si="120"/>
        <v>Live Oak</v>
      </c>
      <c r="E1934" s="11" t="s">
        <v>591</v>
      </c>
      <c r="F1934" s="12">
        <f t="shared" si="121"/>
        <v>0.69141343344704065</v>
      </c>
      <c r="G1934" s="13">
        <f t="shared" si="122"/>
        <v>3.5859246036990831E-2</v>
      </c>
      <c r="H1934" s="13">
        <f>HLOOKUP(E1934,ROCs!$B$1:$I$17,MATCH(VLOOKUP(C1934,HROC,2,0),ROCs!$A$2:$A$17,0)+1,0)</f>
        <v>0.26229721460804234</v>
      </c>
      <c r="I1934" s="24">
        <v>0.15789</v>
      </c>
      <c r="J1934" s="24">
        <f>(VLOOKUP(B1934,Summary!$A$32:$C$37,3,0)*H1934*I1934/12+VLOOKUP(B1934,Summary!$A$32:$D$37,4,0)*I1934)*0.765</f>
        <v>0.17039274538048957</v>
      </c>
      <c r="K1934" s="6">
        <f t="shared" si="123"/>
        <v>0.32056599791405532</v>
      </c>
      <c r="L1934" s="27">
        <f>2.721*J1934*G1934+VLOOKUP(B1934,Summary!$A$32:$B$37,2,0)*I1934</f>
        <v>1.6625732787666596E-2</v>
      </c>
    </row>
    <row r="1935" spans="1:12">
      <c r="A1935" s="5" t="s">
        <v>617</v>
      </c>
      <c r="B1935" s="5" t="s">
        <v>189</v>
      </c>
      <c r="C1935" s="11">
        <v>4271</v>
      </c>
      <c r="D1935" s="5" t="e">
        <f t="shared" si="120"/>
        <v>#N/A</v>
      </c>
      <c r="E1935" s="11" t="s">
        <v>591</v>
      </c>
      <c r="F1935" s="12">
        <f t="shared" si="121"/>
        <v>0.69141343344704065</v>
      </c>
      <c r="G1935" s="13">
        <f t="shared" si="122"/>
        <v>3.5859246036990831E-2</v>
      </c>
      <c r="H1935" s="13">
        <f>HLOOKUP(E1935,ROCs!$B$1:$I$17,MATCH(VLOOKUP(C1935,HROC,2,0),ROCs!$A$2:$A$17,0)+1,0)</f>
        <v>0.26229721460804234</v>
      </c>
      <c r="I1935" s="24">
        <v>1.8682179999999999</v>
      </c>
      <c r="J1935" s="24">
        <f>(VLOOKUP(B1935,Summary!$A$32:$C$37,3,0)*H1935*I1935/12+VLOOKUP(B1935,Summary!$A$32:$D$37,4,0)*I1935)*0.765</f>
        <v>2.016155513263965</v>
      </c>
      <c r="K1935" s="6">
        <f t="shared" si="123"/>
        <v>3.7930658527519197</v>
      </c>
      <c r="L1935" s="27">
        <f>2.721*J1935*G1935+VLOOKUP(B1935,Summary!$A$32:$B$37,2,0)*I1935</f>
        <v>0.19672235896579207</v>
      </c>
    </row>
    <row r="1936" spans="1:12">
      <c r="A1936" s="5" t="s">
        <v>617</v>
      </c>
      <c r="B1936" s="5" t="s">
        <v>189</v>
      </c>
      <c r="C1936" s="11">
        <v>4340</v>
      </c>
      <c r="D1936" s="5" t="str">
        <f t="shared" si="120"/>
        <v>Hardwood - Coniferous Mixed</v>
      </c>
      <c r="E1936" s="11" t="s">
        <v>591</v>
      </c>
      <c r="F1936" s="12">
        <f t="shared" si="121"/>
        <v>0.69141343344704065</v>
      </c>
      <c r="G1936" s="13">
        <f t="shared" si="122"/>
        <v>3.5859246036990831E-2</v>
      </c>
      <c r="H1936" s="13">
        <f>HLOOKUP(E1936,ROCs!$B$1:$I$17,MATCH(VLOOKUP(C1936,HROC,2,0),ROCs!$A$2:$A$17,0)+1,0)</f>
        <v>0.26229721460804234</v>
      </c>
      <c r="I1936" s="24">
        <v>343.98842400000001</v>
      </c>
      <c r="J1936" s="24">
        <f>(VLOOKUP(B1936,Summary!$A$32:$C$37,3,0)*H1936*I1936/12+VLOOKUP(B1936,Summary!$A$32:$D$37,4,0)*I1936)*0.765</f>
        <v>371.22763914413758</v>
      </c>
      <c r="K1936" s="6">
        <f t="shared" si="123"/>
        <v>698.4039040499282</v>
      </c>
      <c r="L1936" s="27">
        <f>2.721*J1936*G1936+VLOOKUP(B1936,Summary!$A$32:$B$37,2,0)*I1936</f>
        <v>36.221797577266187</v>
      </c>
    </row>
    <row r="1937" spans="1:12">
      <c r="A1937" s="5" t="s">
        <v>617</v>
      </c>
      <c r="B1937" s="5" t="s">
        <v>189</v>
      </c>
      <c r="C1937" s="11">
        <v>5120</v>
      </c>
      <c r="D1937" s="5" t="e">
        <f t="shared" si="120"/>
        <v>#N/A</v>
      </c>
      <c r="E1937" s="11" t="s">
        <v>591</v>
      </c>
      <c r="F1937" s="12">
        <f t="shared" si="121"/>
        <v>0.50503242095262102</v>
      </c>
      <c r="G1937" s="13">
        <f t="shared" si="122"/>
        <v>6.8458560616073402E-2</v>
      </c>
      <c r="H1937" s="13">
        <f>HLOOKUP(E1937,ROCs!$B$1:$I$17,MATCH(VLOOKUP(C1937,HROC,2,0),ROCs!$A$2:$A$17,0)+1,0)</f>
        <v>5.2632006878587441E-2</v>
      </c>
      <c r="I1937" s="24">
        <v>7.124269</v>
      </c>
      <c r="J1937" s="24">
        <f>(VLOOKUP(B1937,Summary!$A$32:$C$37,3,0)*H1937*I1937/12+VLOOKUP(B1937,Summary!$A$32:$D$37,4,0)*I1937)*0.765</f>
        <v>2.9938663990225849</v>
      </c>
      <c r="K1937" s="6">
        <f t="shared" si="123"/>
        <v>4.1141508993747697</v>
      </c>
      <c r="L1937" s="27">
        <f>2.721*J1937*G1937+VLOOKUP(B1937,Summary!$A$32:$B$37,2,0)*I1937</f>
        <v>0.55768468922699743</v>
      </c>
    </row>
    <row r="1938" spans="1:12">
      <c r="A1938" s="5" t="s">
        <v>617</v>
      </c>
      <c r="B1938" s="5" t="s">
        <v>189</v>
      </c>
      <c r="C1938" s="11">
        <v>5200</v>
      </c>
      <c r="D1938" s="5" t="str">
        <f t="shared" si="120"/>
        <v>Lakes</v>
      </c>
      <c r="E1938" s="11" t="s">
        <v>591</v>
      </c>
      <c r="F1938" s="12">
        <f t="shared" si="121"/>
        <v>0.50503242095262102</v>
      </c>
      <c r="G1938" s="13">
        <f t="shared" si="122"/>
        <v>6.8458560616073402E-2</v>
      </c>
      <c r="H1938" s="13">
        <f>HLOOKUP(E1938,ROCs!$B$1:$I$17,MATCH(VLOOKUP(C1938,HROC,2,0),ROCs!$A$2:$A$17,0)+1,0)</f>
        <v>5.2632006878587441E-2</v>
      </c>
      <c r="I1938" s="24">
        <v>3.754445</v>
      </c>
      <c r="J1938" s="24">
        <f>(VLOOKUP(B1938,Summary!$A$32:$C$37,3,0)*H1938*I1938/12+VLOOKUP(B1938,Summary!$A$32:$D$37,4,0)*I1938)*0.765</f>
        <v>1.5777487813105247</v>
      </c>
      <c r="K1938" s="6">
        <f t="shared" si="123"/>
        <v>2.1681316740571011</v>
      </c>
      <c r="L1938" s="27">
        <f>2.721*J1938*G1938+VLOOKUP(B1938,Summary!$A$32:$B$37,2,0)*I1938</f>
        <v>0.29389632719439063</v>
      </c>
    </row>
    <row r="1939" spans="1:12">
      <c r="A1939" s="5" t="s">
        <v>617</v>
      </c>
      <c r="B1939" s="5" t="s">
        <v>189</v>
      </c>
      <c r="C1939" s="11">
        <v>5250</v>
      </c>
      <c r="D1939" s="5" t="str">
        <f t="shared" si="120"/>
        <v>Marshy Lakes</v>
      </c>
      <c r="E1939" s="11" t="s">
        <v>591</v>
      </c>
      <c r="F1939" s="12">
        <f t="shared" si="121"/>
        <v>0.50503242095262102</v>
      </c>
      <c r="G1939" s="13">
        <f t="shared" si="122"/>
        <v>6.8458560616073402E-2</v>
      </c>
      <c r="H1939" s="13">
        <f>HLOOKUP(E1939,ROCs!$B$1:$I$17,MATCH(VLOOKUP(C1939,HROC,2,0),ROCs!$A$2:$A$17,0)+1,0)</f>
        <v>5.2632006878587441E-2</v>
      </c>
      <c r="I1939" s="24">
        <v>167.349906</v>
      </c>
      <c r="J1939" s="24">
        <f>(VLOOKUP(B1939,Summary!$A$32:$C$37,3,0)*H1939*I1939/12+VLOOKUP(B1939,Summary!$A$32:$D$37,4,0)*I1939)*0.765</f>
        <v>70.32626932713913</v>
      </c>
      <c r="K1939" s="6">
        <f t="shared" si="123"/>
        <v>96.641882315249916</v>
      </c>
      <c r="L1939" s="27">
        <f>2.721*J1939*G1939+VLOOKUP(B1939,Summary!$A$32:$B$37,2,0)*I1939</f>
        <v>13.100078102016814</v>
      </c>
    </row>
    <row r="1940" spans="1:12">
      <c r="A1940" s="5" t="s">
        <v>617</v>
      </c>
      <c r="B1940" s="5" t="s">
        <v>189</v>
      </c>
      <c r="C1940" s="11">
        <v>5300</v>
      </c>
      <c r="D1940" s="5" t="str">
        <f t="shared" si="120"/>
        <v>Reservoirs</v>
      </c>
      <c r="E1940" s="11" t="s">
        <v>591</v>
      </c>
      <c r="F1940" s="12">
        <f t="shared" si="121"/>
        <v>0.50503242095262102</v>
      </c>
      <c r="G1940" s="13">
        <f t="shared" si="122"/>
        <v>6.8458560616073402E-2</v>
      </c>
      <c r="H1940" s="13">
        <f>HLOOKUP(E1940,ROCs!$B$1:$I$17,MATCH(VLOOKUP(C1940,HROC,2,0),ROCs!$A$2:$A$17,0)+1,0)</f>
        <v>5.2632006878587441E-2</v>
      </c>
      <c r="I1940" s="24">
        <v>34.693537999999997</v>
      </c>
      <c r="J1940" s="24">
        <f>(VLOOKUP(B1940,Summary!$A$32:$C$37,3,0)*H1940*I1940/12+VLOOKUP(B1940,Summary!$A$32:$D$37,4,0)*I1940)*0.765</f>
        <v>14.579435122594781</v>
      </c>
      <c r="K1940" s="6">
        <f t="shared" si="123"/>
        <v>20.034960859169232</v>
      </c>
      <c r="L1940" s="27">
        <f>2.721*J1940*G1940+VLOOKUP(B1940,Summary!$A$32:$B$37,2,0)*I1940</f>
        <v>2.7157951163431675</v>
      </c>
    </row>
    <row r="1941" spans="1:12">
      <c r="A1941" s="5" t="s">
        <v>617</v>
      </c>
      <c r="B1941" s="5" t="s">
        <v>189</v>
      </c>
      <c r="C1941" s="11">
        <v>6110</v>
      </c>
      <c r="D1941" s="5" t="str">
        <f t="shared" si="120"/>
        <v>Bay Swamps</v>
      </c>
      <c r="E1941" s="11" t="s">
        <v>591</v>
      </c>
      <c r="F1941" s="12">
        <f t="shared" si="121"/>
        <v>0.60724136328827061</v>
      </c>
      <c r="G1941" s="13">
        <f t="shared" si="122"/>
        <v>3.2599314579082571E-2</v>
      </c>
      <c r="H1941" s="13">
        <f>HLOOKUP(E1941,ROCs!$B$1:$I$17,MATCH(VLOOKUP(C1941,HROC,2,0),ROCs!$A$2:$A$17,0)+1,0)</f>
        <v>2.5884593546846281E-2</v>
      </c>
      <c r="I1941" s="24">
        <v>91.858313999999993</v>
      </c>
      <c r="J1941" s="24">
        <f>(VLOOKUP(B1941,Summary!$A$32:$C$37,3,0)*H1941*I1941/12+VLOOKUP(B1941,Summary!$A$32:$D$37,4,0)*I1941)*0.765</f>
        <v>30.880111678796645</v>
      </c>
      <c r="K1941" s="6">
        <f t="shared" si="123"/>
        <v>51.023324312082472</v>
      </c>
      <c r="L1941" s="27">
        <f>2.721*J1941*G1941+VLOOKUP(B1941,Summary!$A$32:$B$37,2,0)*I1941</f>
        <v>2.7391503620785325</v>
      </c>
    </row>
    <row r="1942" spans="1:12">
      <c r="A1942" s="5" t="s">
        <v>617</v>
      </c>
      <c r="B1942" s="5" t="s">
        <v>189</v>
      </c>
      <c r="C1942" s="11">
        <v>6111</v>
      </c>
      <c r="D1942" s="5" t="e">
        <f t="shared" si="120"/>
        <v>#N/A</v>
      </c>
      <c r="E1942" s="11" t="s">
        <v>591</v>
      </c>
      <c r="F1942" s="12">
        <f t="shared" si="121"/>
        <v>0.60724136328827061</v>
      </c>
      <c r="G1942" s="13">
        <f t="shared" si="122"/>
        <v>3.2599314579082571E-2</v>
      </c>
      <c r="H1942" s="13">
        <f>HLOOKUP(E1942,ROCs!$B$1:$I$17,MATCH(VLOOKUP(C1942,HROC,2,0),ROCs!$A$2:$A$17,0)+1,0)</f>
        <v>2.5884593546846281E-2</v>
      </c>
      <c r="I1942" s="24">
        <v>2.2361840000000002</v>
      </c>
      <c r="J1942" s="24">
        <f>(VLOOKUP(B1942,Summary!$A$32:$C$37,3,0)*H1942*I1942/12+VLOOKUP(B1942,Summary!$A$32:$D$37,4,0)*I1942)*0.765</f>
        <v>0.75174046471545519</v>
      </c>
      <c r="K1942" s="6">
        <f t="shared" si="123"/>
        <v>1.2421035885057703</v>
      </c>
      <c r="L1942" s="27">
        <f>2.721*J1942*G1942+VLOOKUP(B1942,Summary!$A$32:$B$37,2,0)*I1942</f>
        <v>6.6681435207641873E-2</v>
      </c>
    </row>
    <row r="1943" spans="1:12">
      <c r="A1943" s="5" t="s">
        <v>617</v>
      </c>
      <c r="B1943" s="5" t="s">
        <v>189</v>
      </c>
      <c r="C1943" s="11">
        <v>6170</v>
      </c>
      <c r="D1943" s="5" t="str">
        <f t="shared" si="120"/>
        <v>Mixed Wetland Hardwoods</v>
      </c>
      <c r="E1943" s="11" t="s">
        <v>591</v>
      </c>
      <c r="F1943" s="12">
        <f t="shared" si="121"/>
        <v>0.60724136328827061</v>
      </c>
      <c r="G1943" s="13">
        <f t="shared" si="122"/>
        <v>3.2599314579082571E-2</v>
      </c>
      <c r="H1943" s="13">
        <f>HLOOKUP(E1943,ROCs!$B$1:$I$17,MATCH(VLOOKUP(C1943,HROC,2,0),ROCs!$A$2:$A$17,0)+1,0)</f>
        <v>2.5884593546846281E-2</v>
      </c>
      <c r="I1943" s="24">
        <v>279.94487700000002</v>
      </c>
      <c r="J1943" s="24">
        <f>(VLOOKUP(B1943,Summary!$A$32:$C$37,3,0)*H1943*I1943/12+VLOOKUP(B1943,Summary!$A$32:$D$37,4,0)*I1943)*0.765</f>
        <v>94.10938095017714</v>
      </c>
      <c r="K1943" s="6">
        <f t="shared" si="123"/>
        <v>155.49728300779648</v>
      </c>
      <c r="L1943" s="27">
        <f>2.721*J1943*G1943+VLOOKUP(B1943,Summary!$A$32:$B$37,2,0)*I1943</f>
        <v>8.3477594765845602</v>
      </c>
    </row>
    <row r="1944" spans="1:12">
      <c r="A1944" s="5" t="s">
        <v>617</v>
      </c>
      <c r="B1944" s="5" t="s">
        <v>189</v>
      </c>
      <c r="C1944" s="11">
        <v>6172</v>
      </c>
      <c r="D1944" s="5" t="str">
        <f t="shared" si="120"/>
        <v>Mixed Shrubs</v>
      </c>
      <c r="E1944" s="11" t="s">
        <v>591</v>
      </c>
      <c r="F1944" s="12">
        <f t="shared" si="121"/>
        <v>0.60724136328827061</v>
      </c>
      <c r="G1944" s="13">
        <f t="shared" si="122"/>
        <v>3.2599314579082571E-2</v>
      </c>
      <c r="H1944" s="13">
        <f>HLOOKUP(E1944,ROCs!$B$1:$I$17,MATCH(VLOOKUP(C1944,HROC,2,0),ROCs!$A$2:$A$17,0)+1,0)</f>
        <v>2.5884593546846281E-2</v>
      </c>
      <c r="I1944" s="24">
        <v>415.66568999999998</v>
      </c>
      <c r="J1944" s="24">
        <f>(VLOOKUP(B1944,Summary!$A$32:$C$37,3,0)*H1944*I1944/12+VLOOKUP(B1944,Summary!$A$32:$D$37,4,0)*I1944)*0.765</f>
        <v>139.73479774780174</v>
      </c>
      <c r="K1944" s="6">
        <f t="shared" si="123"/>
        <v>230.88433025534883</v>
      </c>
      <c r="L1944" s="27">
        <f>2.721*J1944*G1944+VLOOKUP(B1944,Summary!$A$32:$B$37,2,0)*I1944</f>
        <v>12.394858730665609</v>
      </c>
    </row>
    <row r="1945" spans="1:12">
      <c r="A1945" s="5" t="s">
        <v>617</v>
      </c>
      <c r="B1945" s="5" t="s">
        <v>189</v>
      </c>
      <c r="C1945" s="11">
        <v>6210</v>
      </c>
      <c r="D1945" s="5" t="str">
        <f t="shared" si="120"/>
        <v>Cypress</v>
      </c>
      <c r="E1945" s="11" t="s">
        <v>591</v>
      </c>
      <c r="F1945" s="12">
        <f t="shared" si="121"/>
        <v>0.60724136328827061</v>
      </c>
      <c r="G1945" s="13">
        <f t="shared" si="122"/>
        <v>3.2599314579082571E-2</v>
      </c>
      <c r="H1945" s="13">
        <f>HLOOKUP(E1945,ROCs!$B$1:$I$17,MATCH(VLOOKUP(C1945,HROC,2,0),ROCs!$A$2:$A$17,0)+1,0)</f>
        <v>2.5884593546846281E-2</v>
      </c>
      <c r="I1945" s="24">
        <v>27.713646000000001</v>
      </c>
      <c r="J1945" s="24">
        <f>(VLOOKUP(B1945,Summary!$A$32:$C$37,3,0)*H1945*I1945/12+VLOOKUP(B1945,Summary!$A$32:$D$37,4,0)*I1945)*0.765</f>
        <v>9.3165272280812363</v>
      </c>
      <c r="K1945" s="6">
        <f t="shared" si="123"/>
        <v>15.393732871346266</v>
      </c>
      <c r="L1945" s="27">
        <f>2.721*J1945*G1945+VLOOKUP(B1945,Summary!$A$32:$B$37,2,0)*I1945</f>
        <v>0.82640144555033168</v>
      </c>
    </row>
    <row r="1946" spans="1:12">
      <c r="A1946" s="5" t="s">
        <v>617</v>
      </c>
      <c r="B1946" s="5" t="s">
        <v>189</v>
      </c>
      <c r="C1946" s="11">
        <v>6215</v>
      </c>
      <c r="D1946" s="5" t="e">
        <f t="shared" si="120"/>
        <v>#N/A</v>
      </c>
      <c r="E1946" s="11" t="s">
        <v>591</v>
      </c>
      <c r="F1946" s="12">
        <f t="shared" si="121"/>
        <v>0.60724136328827061</v>
      </c>
      <c r="G1946" s="13">
        <f t="shared" si="122"/>
        <v>3.2599314579082571E-2</v>
      </c>
      <c r="H1946" s="13">
        <f>HLOOKUP(E1946,ROCs!$B$1:$I$17,MATCH(VLOOKUP(C1946,HROC,2,0),ROCs!$A$2:$A$17,0)+1,0)</f>
        <v>2.5884593546846281E-2</v>
      </c>
      <c r="I1946" s="24">
        <v>0.22350900000000001</v>
      </c>
      <c r="J1946" s="24">
        <f>(VLOOKUP(B1946,Summary!$A$32:$C$37,3,0)*H1946*I1946/12+VLOOKUP(B1946,Summary!$A$32:$D$37,4,0)*I1946)*0.765</f>
        <v>7.5137269351755798E-2</v>
      </c>
      <c r="K1946" s="6">
        <f t="shared" si="123"/>
        <v>0.12414959187765238</v>
      </c>
      <c r="L1946" s="27">
        <f>2.721*J1946*G1946+VLOOKUP(B1946,Summary!$A$32:$B$37,2,0)*I1946</f>
        <v>6.6648812896545305E-3</v>
      </c>
    </row>
    <row r="1947" spans="1:12">
      <c r="A1947" s="5" t="s">
        <v>617</v>
      </c>
      <c r="B1947" s="5" t="s">
        <v>189</v>
      </c>
      <c r="C1947" s="11">
        <v>6216</v>
      </c>
      <c r="D1947" s="5" t="e">
        <f t="shared" si="120"/>
        <v>#N/A</v>
      </c>
      <c r="E1947" s="11" t="s">
        <v>591</v>
      </c>
      <c r="F1947" s="12">
        <f t="shared" si="121"/>
        <v>0.60724136328827061</v>
      </c>
      <c r="G1947" s="13">
        <f t="shared" si="122"/>
        <v>3.2599314579082571E-2</v>
      </c>
      <c r="H1947" s="13">
        <f>HLOOKUP(E1947,ROCs!$B$1:$I$17,MATCH(VLOOKUP(C1947,HROC,2,0),ROCs!$A$2:$A$17,0)+1,0)</f>
        <v>2.5884593546846281E-2</v>
      </c>
      <c r="I1947" s="24">
        <v>30.073786999999999</v>
      </c>
      <c r="J1947" s="24">
        <f>(VLOOKUP(B1947,Summary!$A$32:$C$37,3,0)*H1947*I1947/12+VLOOKUP(B1947,Summary!$A$32:$D$37,4,0)*I1947)*0.765</f>
        <v>10.109938455482025</v>
      </c>
      <c r="K1947" s="6">
        <f t="shared" si="123"/>
        <v>16.704689217281846</v>
      </c>
      <c r="L1947" s="27">
        <f>2.721*J1947*G1947+VLOOKUP(B1947,Summary!$A$32:$B$37,2,0)*I1947</f>
        <v>0.89677919137643525</v>
      </c>
    </row>
    <row r="1948" spans="1:12">
      <c r="A1948" s="5" t="s">
        <v>617</v>
      </c>
      <c r="B1948" s="5" t="s">
        <v>189</v>
      </c>
      <c r="C1948" s="11">
        <v>6250</v>
      </c>
      <c r="D1948" s="5" t="str">
        <f t="shared" si="120"/>
        <v>Hydric Pine Flatwoods</v>
      </c>
      <c r="E1948" s="11" t="s">
        <v>591</v>
      </c>
      <c r="F1948" s="12">
        <f t="shared" si="121"/>
        <v>0.60724136328827061</v>
      </c>
      <c r="G1948" s="13">
        <f t="shared" si="122"/>
        <v>3.2599314579082571E-2</v>
      </c>
      <c r="H1948" s="13">
        <f>HLOOKUP(E1948,ROCs!$B$1:$I$17,MATCH(VLOOKUP(C1948,HROC,2,0),ROCs!$A$2:$A$17,0)+1,0)</f>
        <v>2.5884593546846281E-2</v>
      </c>
      <c r="I1948" s="24">
        <v>28.624013000000001</v>
      </c>
      <c r="J1948" s="24">
        <f>(VLOOKUP(B1948,Summary!$A$32:$C$37,3,0)*H1948*I1948/12+VLOOKUP(B1948,Summary!$A$32:$D$37,4,0)*I1948)*0.765</f>
        <v>9.6225663159387747</v>
      </c>
      <c r="K1948" s="6">
        <f t="shared" si="123"/>
        <v>15.899402403709097</v>
      </c>
      <c r="L1948" s="27">
        <f>2.721*J1948*G1948+VLOOKUP(B1948,Summary!$A$32:$B$37,2,0)*I1948</f>
        <v>0.85354794965092262</v>
      </c>
    </row>
    <row r="1949" spans="1:12">
      <c r="A1949" s="5" t="s">
        <v>617</v>
      </c>
      <c r="B1949" s="5" t="s">
        <v>189</v>
      </c>
      <c r="C1949" s="11">
        <v>6300</v>
      </c>
      <c r="D1949" s="5" t="str">
        <f t="shared" si="120"/>
        <v>Wetland Forested Mixed</v>
      </c>
      <c r="E1949" s="11" t="s">
        <v>591</v>
      </c>
      <c r="F1949" s="12">
        <f t="shared" si="121"/>
        <v>0.60724136328827061</v>
      </c>
      <c r="G1949" s="13">
        <f t="shared" si="122"/>
        <v>3.2599314579082571E-2</v>
      </c>
      <c r="H1949" s="13">
        <f>HLOOKUP(E1949,ROCs!$B$1:$I$17,MATCH(VLOOKUP(C1949,HROC,2,0),ROCs!$A$2:$A$17,0)+1,0)</f>
        <v>2.5884593546846281E-2</v>
      </c>
      <c r="I1949" s="24">
        <v>22.109258000000001</v>
      </c>
      <c r="J1949" s="24">
        <f>(VLOOKUP(B1949,Summary!$A$32:$C$37,3,0)*H1949*I1949/12+VLOOKUP(B1949,Summary!$A$32:$D$37,4,0)*I1949)*0.765</f>
        <v>7.4324938750272302</v>
      </c>
      <c r="K1949" s="6">
        <f t="shared" si="123"/>
        <v>12.28073749789816</v>
      </c>
      <c r="L1949" s="27">
        <f>2.721*J1949*G1949+VLOOKUP(B1949,Summary!$A$32:$B$37,2,0)*I1949</f>
        <v>0.65928253436033757</v>
      </c>
    </row>
    <row r="1950" spans="1:12">
      <c r="A1950" s="5" t="s">
        <v>617</v>
      </c>
      <c r="B1950" s="5" t="s">
        <v>189</v>
      </c>
      <c r="C1950" s="11">
        <v>6410</v>
      </c>
      <c r="D1950" s="5" t="str">
        <f t="shared" si="120"/>
        <v>Freshwater Marshes</v>
      </c>
      <c r="E1950" s="11" t="s">
        <v>591</v>
      </c>
      <c r="F1950" s="12">
        <f t="shared" si="121"/>
        <v>0.60724136328827061</v>
      </c>
      <c r="G1950" s="13">
        <f t="shared" si="122"/>
        <v>3.2599314579082571E-2</v>
      </c>
      <c r="H1950" s="13">
        <f>HLOOKUP(E1950,ROCs!$B$1:$I$17,MATCH(VLOOKUP(C1950,HROC,2,0),ROCs!$A$2:$A$17,0)+1,0)</f>
        <v>2.5884593546846281E-2</v>
      </c>
      <c r="I1950" s="24">
        <v>1486.3871549999999</v>
      </c>
      <c r="J1950" s="24">
        <f>(VLOOKUP(B1950,Summary!$A$32:$C$37,3,0)*H1950*I1950/12+VLOOKUP(B1950,Summary!$A$32:$D$37,4,0)*I1950)*0.765</f>
        <v>499.68042461925461</v>
      </c>
      <c r="K1950" s="6">
        <f t="shared" si="123"/>
        <v>825.62383915383634</v>
      </c>
      <c r="L1950" s="27">
        <f>2.721*J1950*G1950+VLOOKUP(B1950,Summary!$A$32:$B$37,2,0)*I1950</f>
        <v>44.323020274540745</v>
      </c>
    </row>
    <row r="1951" spans="1:12">
      <c r="A1951" s="5" t="s">
        <v>617</v>
      </c>
      <c r="B1951" s="5" t="s">
        <v>189</v>
      </c>
      <c r="C1951" s="11">
        <v>6430</v>
      </c>
      <c r="D1951" s="5" t="str">
        <f t="shared" si="120"/>
        <v>Wet Prairies</v>
      </c>
      <c r="E1951" s="11" t="s">
        <v>591</v>
      </c>
      <c r="F1951" s="12">
        <f t="shared" si="121"/>
        <v>0.60724136328827061</v>
      </c>
      <c r="G1951" s="13">
        <f t="shared" si="122"/>
        <v>3.2599314579082571E-2</v>
      </c>
      <c r="H1951" s="13">
        <f>HLOOKUP(E1951,ROCs!$B$1:$I$17,MATCH(VLOOKUP(C1951,HROC,2,0),ROCs!$A$2:$A$17,0)+1,0)</f>
        <v>2.5884593546846281E-2</v>
      </c>
      <c r="I1951" s="24">
        <v>191.08574100000001</v>
      </c>
      <c r="J1951" s="24">
        <f>(VLOOKUP(B1951,Summary!$A$32:$C$37,3,0)*H1951*I1951/12+VLOOKUP(B1951,Summary!$A$32:$D$37,4,0)*I1951)*0.765</f>
        <v>64.237506278480268</v>
      </c>
      <c r="K1951" s="6">
        <f t="shared" si="123"/>
        <v>106.13987248293709</v>
      </c>
      <c r="L1951" s="27">
        <f>2.721*J1951*G1951+VLOOKUP(B1951,Summary!$A$32:$B$37,2,0)*I1951</f>
        <v>5.6980424945334267</v>
      </c>
    </row>
    <row r="1952" spans="1:12">
      <c r="A1952" s="5" t="s">
        <v>617</v>
      </c>
      <c r="B1952" s="5" t="s">
        <v>189</v>
      </c>
      <c r="C1952" s="11">
        <v>6440</v>
      </c>
      <c r="D1952" s="5" t="str">
        <f t="shared" si="120"/>
        <v>Emergent Aquatic Vegetation</v>
      </c>
      <c r="E1952" s="11" t="s">
        <v>591</v>
      </c>
      <c r="F1952" s="12">
        <f t="shared" si="121"/>
        <v>0.60724136328827061</v>
      </c>
      <c r="G1952" s="13">
        <f t="shared" si="122"/>
        <v>3.2599314579082571E-2</v>
      </c>
      <c r="H1952" s="13">
        <f>HLOOKUP(E1952,ROCs!$B$1:$I$17,MATCH(VLOOKUP(C1952,HROC,2,0),ROCs!$A$2:$A$17,0)+1,0)</f>
        <v>2.5884593546846281E-2</v>
      </c>
      <c r="I1952" s="24">
        <v>31.904509999999998</v>
      </c>
      <c r="J1952" s="24">
        <f>(VLOOKUP(B1952,Summary!$A$32:$C$37,3,0)*H1952*I1952/12+VLOOKUP(B1952,Summary!$A$32:$D$37,4,0)*I1952)*0.765</f>
        <v>10.725374644447363</v>
      </c>
      <c r="K1952" s="6">
        <f t="shared" si="123"/>
        <v>17.721576739891809</v>
      </c>
      <c r="L1952" s="27">
        <f>2.721*J1952*G1952+VLOOKUP(B1952,Summary!$A$32:$B$37,2,0)*I1952</f>
        <v>0.95137006453697981</v>
      </c>
    </row>
    <row r="1953" spans="1:12">
      <c r="A1953" s="5" t="s">
        <v>617</v>
      </c>
      <c r="B1953" s="5" t="s">
        <v>189</v>
      </c>
      <c r="C1953" s="11">
        <v>7400</v>
      </c>
      <c r="D1953" s="5" t="str">
        <f t="shared" si="120"/>
        <v>Disturbed Land</v>
      </c>
      <c r="E1953" s="11" t="s">
        <v>591</v>
      </c>
      <c r="F1953" s="12">
        <f t="shared" si="121"/>
        <v>0.70945030562392009</v>
      </c>
      <c r="G1953" s="13">
        <f t="shared" si="122"/>
        <v>9.7797943737247719E-2</v>
      </c>
      <c r="H1953" s="13">
        <f>HLOOKUP(E1953,ROCs!$B$1:$I$17,MATCH(VLOOKUP(C1953,HROC,2,0),ROCs!$A$2:$A$17,0)+1,0)</f>
        <v>0.26229721460804234</v>
      </c>
      <c r="I1953" s="24">
        <v>7.4983310000000003</v>
      </c>
      <c r="J1953" s="24">
        <f>(VLOOKUP(B1953,Summary!$A$32:$C$37,3,0)*H1953*I1953/12+VLOOKUP(B1953,Summary!$A$32:$D$37,4,0)*I1953)*0.765</f>
        <v>8.0920970603688129</v>
      </c>
      <c r="K1953" s="6">
        <f t="shared" si="123"/>
        <v>15.621099733451073</v>
      </c>
      <c r="L1953" s="27">
        <f>2.721*J1953*G1953+VLOOKUP(B1953,Summary!$A$32:$B$37,2,0)*I1953</f>
        <v>2.1533734226845538</v>
      </c>
    </row>
    <row r="1954" spans="1:12">
      <c r="A1954" s="5" t="s">
        <v>617</v>
      </c>
      <c r="B1954" s="5" t="s">
        <v>189</v>
      </c>
      <c r="C1954" s="11">
        <v>7430</v>
      </c>
      <c r="D1954" s="5" t="str">
        <f t="shared" si="120"/>
        <v>Spoil Areas</v>
      </c>
      <c r="E1954" s="11" t="s">
        <v>591</v>
      </c>
      <c r="F1954" s="12">
        <f t="shared" si="121"/>
        <v>0.70945030562392009</v>
      </c>
      <c r="G1954" s="13">
        <f t="shared" si="122"/>
        <v>9.7797943737247719E-2</v>
      </c>
      <c r="H1954" s="13">
        <f>HLOOKUP(E1954,ROCs!$B$1:$I$17,MATCH(VLOOKUP(C1954,HROC,2,0),ROCs!$A$2:$A$17,0)+1,0)</f>
        <v>0.26229721460804234</v>
      </c>
      <c r="I1954" s="24">
        <v>87.688863999999995</v>
      </c>
      <c r="J1954" s="24">
        <f>(VLOOKUP(B1954,Summary!$A$32:$C$37,3,0)*H1954*I1954/12+VLOOKUP(B1954,Summary!$A$32:$D$37,4,0)*I1954)*0.765</f>
        <v>94.632632061918912</v>
      </c>
      <c r="K1954" s="6">
        <f t="shared" si="123"/>
        <v>182.68018443798056</v>
      </c>
      <c r="L1954" s="27">
        <f>2.721*J1954*G1954+VLOOKUP(B1954,Summary!$A$32:$B$37,2,0)*I1954</f>
        <v>25.182519843815953</v>
      </c>
    </row>
    <row r="1955" spans="1:12">
      <c r="A1955" s="5" t="s">
        <v>617</v>
      </c>
      <c r="B1955" s="5" t="s">
        <v>189</v>
      </c>
      <c r="C1955" s="11">
        <v>8100</v>
      </c>
      <c r="D1955" s="5" t="str">
        <f t="shared" si="120"/>
        <v>Transportation</v>
      </c>
      <c r="E1955" s="11" t="s">
        <v>591</v>
      </c>
      <c r="F1955" s="12">
        <f t="shared" si="121"/>
        <v>0.98601567900273634</v>
      </c>
      <c r="G1955" s="13">
        <f t="shared" si="122"/>
        <v>0.14343698414796333</v>
      </c>
      <c r="H1955" s="13">
        <f>HLOOKUP(E1955,ROCs!$B$1:$I$17,MATCH(VLOOKUP(C1955,HROC,2,0),ROCs!$A$2:$A$17,0)+1,0)</f>
        <v>0.44607782879065094</v>
      </c>
      <c r="I1955" s="24">
        <v>74.253564999999995</v>
      </c>
      <c r="J1955" s="24">
        <f>(VLOOKUP(B1955,Summary!$A$32:$C$37,3,0)*H1955*I1955/12+VLOOKUP(B1955,Summary!$A$32:$D$37,4,0)*I1955)*0.765</f>
        <v>123.02226155636681</v>
      </c>
      <c r="K1955" s="6">
        <f t="shared" si="123"/>
        <v>330.06241210855381</v>
      </c>
      <c r="L1955" s="27">
        <f>2.721*J1955*G1955+VLOOKUP(B1955,Summary!$A$32:$B$37,2,0)*I1955</f>
        <v>48.014608673704252</v>
      </c>
    </row>
    <row r="1956" spans="1:12">
      <c r="A1956" s="5" t="s">
        <v>617</v>
      </c>
      <c r="B1956" s="5" t="s">
        <v>189</v>
      </c>
      <c r="C1956" s="11">
        <v>8113</v>
      </c>
      <c r="D1956" s="5" t="str">
        <f t="shared" si="120"/>
        <v>Private</v>
      </c>
      <c r="E1956" s="11" t="s">
        <v>591</v>
      </c>
      <c r="F1956" s="12">
        <f t="shared" si="121"/>
        <v>0.96797880682585713</v>
      </c>
      <c r="G1956" s="13">
        <f t="shared" si="122"/>
        <v>0.12452938169209543</v>
      </c>
      <c r="H1956" s="13">
        <f>HLOOKUP(E1956,ROCs!$B$1:$I$17,MATCH(VLOOKUP(C1956,HROC,2,0),ROCs!$A$2:$A$17,0)+1,0)</f>
        <v>0.28818180815488864</v>
      </c>
      <c r="I1956" s="24">
        <v>1.6943029999999999</v>
      </c>
      <c r="J1956" s="24">
        <f>(VLOOKUP(B1956,Summary!$A$32:$C$37,3,0)*H1956*I1956/12+VLOOKUP(B1956,Summary!$A$32:$D$37,4,0)*I1956)*0.765</f>
        <v>1.966303814069098</v>
      </c>
      <c r="K1956" s="6">
        <f t="shared" si="123"/>
        <v>5.1789892822750865</v>
      </c>
      <c r="L1956" s="27">
        <f>2.721*J1956*G1956+VLOOKUP(B1956,Summary!$A$32:$B$37,2,0)*I1956</f>
        <v>0.66627112966093271</v>
      </c>
    </row>
    <row r="1957" spans="1:12">
      <c r="A1957" s="5" t="s">
        <v>617</v>
      </c>
      <c r="B1957" s="5" t="s">
        <v>189</v>
      </c>
      <c r="C1957" s="11">
        <v>8115</v>
      </c>
      <c r="D1957" s="5" t="e">
        <f t="shared" si="120"/>
        <v>#N/A</v>
      </c>
      <c r="E1957" s="11" t="s">
        <v>591</v>
      </c>
      <c r="F1957" s="12">
        <f t="shared" si="121"/>
        <v>0.96797880682585713</v>
      </c>
      <c r="G1957" s="13">
        <f t="shared" si="122"/>
        <v>0.12452938169209543</v>
      </c>
      <c r="H1957" s="13">
        <f>HLOOKUP(E1957,ROCs!$B$1:$I$17,MATCH(VLOOKUP(C1957,HROC,2,0),ROCs!$A$2:$A$17,0)+1,0)</f>
        <v>0.28818180815488864</v>
      </c>
      <c r="I1957" s="24">
        <v>9.6942129999999995</v>
      </c>
      <c r="J1957" s="24">
        <f>(VLOOKUP(B1957,Summary!$A$32:$C$37,3,0)*H1957*I1957/12+VLOOKUP(B1957,Summary!$A$32:$D$37,4,0)*I1957)*0.765</f>
        <v>11.250507138509603</v>
      </c>
      <c r="K1957" s="6">
        <f t="shared" si="123"/>
        <v>29.632376987523372</v>
      </c>
      <c r="L1957" s="27">
        <f>2.721*J1957*G1957+VLOOKUP(B1957,Summary!$A$32:$B$37,2,0)*I1957</f>
        <v>3.8121718763902912</v>
      </c>
    </row>
    <row r="1958" spans="1:12">
      <c r="A1958" s="5" t="s">
        <v>617</v>
      </c>
      <c r="B1958" s="5" t="s">
        <v>189</v>
      </c>
      <c r="C1958" s="11">
        <v>8320</v>
      </c>
      <c r="D1958" s="5" t="str">
        <f t="shared" si="120"/>
        <v>Electrical Power Transmission Lines</v>
      </c>
      <c r="E1958" s="11" t="s">
        <v>591</v>
      </c>
      <c r="F1958" s="12">
        <f t="shared" si="121"/>
        <v>0.70945030562392009</v>
      </c>
      <c r="G1958" s="13">
        <f t="shared" si="122"/>
        <v>0.1167055461931156</v>
      </c>
      <c r="H1958" s="13">
        <f>HLOOKUP(E1958,ROCs!$B$1:$I$17,MATCH(VLOOKUP(C1958,HROC,2,0),ROCs!$A$2:$A$17,0)+1,0)</f>
        <v>0.26229721460804234</v>
      </c>
      <c r="I1958" s="24">
        <v>44.768216000000002</v>
      </c>
      <c r="J1958" s="24">
        <f>(VLOOKUP(B1958,Summary!$A$32:$C$37,3,0)*H1958*I1958/12+VLOOKUP(B1958,Summary!$A$32:$D$37,4,0)*I1958)*0.765</f>
        <v>48.313251187705113</v>
      </c>
      <c r="K1958" s="6">
        <f t="shared" si="123"/>
        <v>93.264590083403903</v>
      </c>
      <c r="L1958" s="27">
        <f>2.721*J1958*G1958+VLOOKUP(B1958,Summary!$A$32:$B$37,2,0)*I1958</f>
        <v>15.342152705943805</v>
      </c>
    </row>
    <row r="1959" spans="1:12">
      <c r="A1959" s="5" t="s">
        <v>617</v>
      </c>
      <c r="B1959" s="5" t="s">
        <v>189</v>
      </c>
      <c r="C1959" s="11">
        <v>1850</v>
      </c>
      <c r="D1959" s="5" t="str">
        <f t="shared" si="120"/>
        <v>Parks and Zoos</v>
      </c>
      <c r="E1959" s="11" t="s">
        <v>592</v>
      </c>
      <c r="F1959" s="12">
        <f t="shared" si="121"/>
        <v>0.96797880682585713</v>
      </c>
      <c r="G1959" s="13">
        <f t="shared" si="122"/>
        <v>0.12452938169209543</v>
      </c>
      <c r="H1959" s="13">
        <f>HLOOKUP(E1959,ROCs!$B$1:$I$17,MATCH(VLOOKUP(C1959,HROC,2,0),ROCs!$A$2:$A$17,0)+1,0)</f>
        <v>0.34081381503347608</v>
      </c>
      <c r="I1959" s="24">
        <v>4.2950000000000002E-3</v>
      </c>
      <c r="J1959" s="24">
        <f>(VLOOKUP(B1959,Summary!$A$32:$C$37,3,0)*H1959*I1959/12+VLOOKUP(B1959,Summary!$A$32:$D$37,4,0)*I1959)*0.765</f>
        <v>5.6949736765439015E-3</v>
      </c>
      <c r="K1959" s="6">
        <f t="shared" si="123"/>
        <v>1.4999822215990041E-2</v>
      </c>
      <c r="L1959" s="27">
        <f>2.721*J1959*G1959+VLOOKUP(B1959,Summary!$A$32:$B$37,2,0)*I1959</f>
        <v>1.9297102094350312E-3</v>
      </c>
    </row>
    <row r="1960" spans="1:12">
      <c r="A1960" s="5" t="s">
        <v>617</v>
      </c>
      <c r="B1960" s="5" t="s">
        <v>189</v>
      </c>
      <c r="C1960" s="11">
        <v>3100</v>
      </c>
      <c r="D1960" s="5" t="str">
        <f t="shared" si="120"/>
        <v>Herbaceous (Dry Prairie)</v>
      </c>
      <c r="E1960" s="11" t="s">
        <v>592</v>
      </c>
      <c r="F1960" s="12">
        <f t="shared" si="121"/>
        <v>0.69141343344704065</v>
      </c>
      <c r="G1960" s="13">
        <f t="shared" si="122"/>
        <v>3.5859246036990831E-2</v>
      </c>
      <c r="H1960" s="13">
        <f>HLOOKUP(E1960,ROCs!$B$1:$I$17,MATCH(VLOOKUP(C1960,HROC,2,0),ROCs!$A$2:$A$17,0)+1,0)</f>
        <v>0.26229721460804234</v>
      </c>
      <c r="I1960" s="24">
        <v>40.409379999999999</v>
      </c>
      <c r="J1960" s="24">
        <f>(VLOOKUP(B1960,Summary!$A$32:$C$37,3,0)*H1960*I1960/12+VLOOKUP(B1960,Summary!$A$32:$D$37,4,0)*I1960)*0.765</f>
        <v>43.609254527350998</v>
      </c>
      <c r="K1960" s="6">
        <f t="shared" si="123"/>
        <v>82.043658400077732</v>
      </c>
      <c r="L1960" s="27">
        <f>2.721*J1960*G1960+VLOOKUP(B1960,Summary!$A$32:$B$37,2,0)*I1960</f>
        <v>4.2550861612216035</v>
      </c>
    </row>
    <row r="1961" spans="1:12">
      <c r="A1961" s="5" t="s">
        <v>617</v>
      </c>
      <c r="B1961" s="5" t="s">
        <v>189</v>
      </c>
      <c r="C1961" s="11">
        <v>3200</v>
      </c>
      <c r="D1961" s="5" t="str">
        <f t="shared" si="120"/>
        <v>Shrub and Brushland</v>
      </c>
      <c r="E1961" s="11" t="s">
        <v>592</v>
      </c>
      <c r="F1961" s="12">
        <f t="shared" si="121"/>
        <v>0.69141343344704065</v>
      </c>
      <c r="G1961" s="13">
        <f t="shared" si="122"/>
        <v>3.5859246036990831E-2</v>
      </c>
      <c r="H1961" s="13">
        <f>HLOOKUP(E1961,ROCs!$B$1:$I$17,MATCH(VLOOKUP(C1961,HROC,2,0),ROCs!$A$2:$A$17,0)+1,0)</f>
        <v>0.26229721460804234</v>
      </c>
      <c r="I1961" s="24">
        <v>8.0166679999999992</v>
      </c>
      <c r="J1961" s="24">
        <f>(VLOOKUP(B1961,Summary!$A$32:$C$37,3,0)*H1961*I1961/12+VLOOKUP(B1961,Summary!$A$32:$D$37,4,0)*I1961)*0.765</f>
        <v>8.6514793167643198</v>
      </c>
      <c r="K1961" s="6">
        <f t="shared" si="123"/>
        <v>16.276339080155008</v>
      </c>
      <c r="L1961" s="27">
        <f>2.721*J1961*G1961+VLOOKUP(B1961,Summary!$A$32:$B$37,2,0)*I1961</f>
        <v>0.84415086462371014</v>
      </c>
    </row>
    <row r="1962" spans="1:12">
      <c r="A1962" s="5" t="s">
        <v>617</v>
      </c>
      <c r="B1962" s="5" t="s">
        <v>189</v>
      </c>
      <c r="C1962" s="11">
        <v>3210</v>
      </c>
      <c r="D1962" s="5" t="str">
        <f t="shared" si="120"/>
        <v>Palmetto Prairies</v>
      </c>
      <c r="E1962" s="11" t="s">
        <v>592</v>
      </c>
      <c r="F1962" s="12">
        <f t="shared" si="121"/>
        <v>0.69141343344704065</v>
      </c>
      <c r="G1962" s="13">
        <f t="shared" si="122"/>
        <v>3.5859246036990831E-2</v>
      </c>
      <c r="H1962" s="13">
        <f>HLOOKUP(E1962,ROCs!$B$1:$I$17,MATCH(VLOOKUP(C1962,HROC,2,0),ROCs!$A$2:$A$17,0)+1,0)</f>
        <v>0.26229721460804234</v>
      </c>
      <c r="I1962" s="24">
        <v>24.023392999999999</v>
      </c>
      <c r="J1962" s="24">
        <f>(VLOOKUP(B1962,Summary!$A$32:$C$37,3,0)*H1962*I1962/12+VLOOKUP(B1962,Summary!$A$32:$D$37,4,0)*I1962)*0.765</f>
        <v>25.925719720213031</v>
      </c>
      <c r="K1962" s="6">
        <f t="shared" si="123"/>
        <v>48.774988601726086</v>
      </c>
      <c r="L1962" s="27">
        <f>2.721*J1962*G1962+VLOOKUP(B1962,Summary!$A$32:$B$37,2,0)*I1962</f>
        <v>2.5296504697643942</v>
      </c>
    </row>
    <row r="1963" spans="1:12">
      <c r="A1963" s="5" t="s">
        <v>617</v>
      </c>
      <c r="B1963" s="5" t="s">
        <v>189</v>
      </c>
      <c r="C1963" s="11">
        <v>4110</v>
      </c>
      <c r="D1963" s="5" t="str">
        <f t="shared" si="120"/>
        <v>Pine Flatwoods</v>
      </c>
      <c r="E1963" s="11" t="s">
        <v>592</v>
      </c>
      <c r="F1963" s="12">
        <f t="shared" si="121"/>
        <v>0.69141343344704065</v>
      </c>
      <c r="G1963" s="13">
        <f t="shared" si="122"/>
        <v>3.5859246036990831E-2</v>
      </c>
      <c r="H1963" s="13">
        <f>HLOOKUP(E1963,ROCs!$B$1:$I$17,MATCH(VLOOKUP(C1963,HROC,2,0),ROCs!$A$2:$A$17,0)+1,0)</f>
        <v>0.26229721460804234</v>
      </c>
      <c r="I1963" s="24">
        <v>456.79821800000002</v>
      </c>
      <c r="J1963" s="24">
        <f>(VLOOKUP(B1963,Summary!$A$32:$C$37,3,0)*H1963*I1963/12+VLOOKUP(B1963,Summary!$A$32:$D$37,4,0)*I1963)*0.765</f>
        <v>492.97043796272965</v>
      </c>
      <c r="K1963" s="6">
        <f t="shared" si="123"/>
        <v>927.44300841428981</v>
      </c>
      <c r="L1963" s="27">
        <f>2.721*J1963*G1963+VLOOKUP(B1963,Summary!$A$32:$B$37,2,0)*I1963</f>
        <v>48.100608717146592</v>
      </c>
    </row>
    <row r="1964" spans="1:12">
      <c r="A1964" s="5" t="s">
        <v>617</v>
      </c>
      <c r="B1964" s="5" t="s">
        <v>189</v>
      </c>
      <c r="C1964" s="11">
        <v>4200</v>
      </c>
      <c r="D1964" s="5" t="str">
        <f t="shared" si="120"/>
        <v>Upland Hardwood Forests</v>
      </c>
      <c r="E1964" s="11" t="s">
        <v>592</v>
      </c>
      <c r="F1964" s="12">
        <f t="shared" si="121"/>
        <v>0.69141343344704065</v>
      </c>
      <c r="G1964" s="13">
        <f t="shared" si="122"/>
        <v>3.5859246036990831E-2</v>
      </c>
      <c r="H1964" s="13">
        <f>HLOOKUP(E1964,ROCs!$B$1:$I$17,MATCH(VLOOKUP(C1964,HROC,2,0),ROCs!$A$2:$A$17,0)+1,0)</f>
        <v>0.26229721460804234</v>
      </c>
      <c r="I1964" s="24">
        <v>30.518851999999999</v>
      </c>
      <c r="J1964" s="24">
        <f>(VLOOKUP(B1964,Summary!$A$32:$C$37,3,0)*H1964*I1964/12+VLOOKUP(B1964,Summary!$A$32:$D$37,4,0)*I1964)*0.765</f>
        <v>32.935530927486511</v>
      </c>
      <c r="K1964" s="6">
        <f t="shared" si="123"/>
        <v>61.962798445572005</v>
      </c>
      <c r="L1964" s="27">
        <f>2.721*J1964*G1964+VLOOKUP(B1964,Summary!$A$32:$B$37,2,0)*I1964</f>
        <v>3.213618838041322</v>
      </c>
    </row>
    <row r="1965" spans="1:12">
      <c r="A1965" s="5" t="s">
        <v>617</v>
      </c>
      <c r="B1965" s="5" t="s">
        <v>189</v>
      </c>
      <c r="C1965" s="11">
        <v>4220</v>
      </c>
      <c r="D1965" s="5" t="str">
        <f t="shared" si="120"/>
        <v>Brazilian Pepper</v>
      </c>
      <c r="E1965" s="11" t="s">
        <v>592</v>
      </c>
      <c r="F1965" s="12">
        <f t="shared" si="121"/>
        <v>0.69141343344704065</v>
      </c>
      <c r="G1965" s="13">
        <f t="shared" si="122"/>
        <v>3.5859246036990831E-2</v>
      </c>
      <c r="H1965" s="13">
        <f>HLOOKUP(E1965,ROCs!$B$1:$I$17,MATCH(VLOOKUP(C1965,HROC,2,0),ROCs!$A$2:$A$17,0)+1,0)</f>
        <v>0.26229721460804234</v>
      </c>
      <c r="I1965" s="24">
        <v>13.989834999999999</v>
      </c>
      <c r="J1965" s="24">
        <f>(VLOOKUP(B1965,Summary!$A$32:$C$37,3,0)*H1965*I1965/12+VLOOKUP(B1965,Summary!$A$32:$D$37,4,0)*I1965)*0.765</f>
        <v>15.097640085312948</v>
      </c>
      <c r="K1965" s="6">
        <f t="shared" si="123"/>
        <v>28.403733089036535</v>
      </c>
      <c r="L1965" s="27">
        <f>2.721*J1965*G1965+VLOOKUP(B1965,Summary!$A$32:$B$37,2,0)*I1965</f>
        <v>1.4731221638707059</v>
      </c>
    </row>
    <row r="1966" spans="1:12">
      <c r="A1966" s="5" t="s">
        <v>617</v>
      </c>
      <c r="B1966" s="5" t="s">
        <v>189</v>
      </c>
      <c r="C1966" s="11">
        <v>4271</v>
      </c>
      <c r="D1966" s="5" t="e">
        <f t="shared" si="120"/>
        <v>#N/A</v>
      </c>
      <c r="E1966" s="11" t="s">
        <v>592</v>
      </c>
      <c r="F1966" s="12">
        <f t="shared" si="121"/>
        <v>0.69141343344704065</v>
      </c>
      <c r="G1966" s="13">
        <f t="shared" si="122"/>
        <v>3.5859246036990831E-2</v>
      </c>
      <c r="H1966" s="13">
        <f>HLOOKUP(E1966,ROCs!$B$1:$I$17,MATCH(VLOOKUP(C1966,HROC,2,0),ROCs!$A$2:$A$17,0)+1,0)</f>
        <v>0.26229721460804234</v>
      </c>
      <c r="I1966" s="24">
        <v>3.5566089999999999</v>
      </c>
      <c r="J1966" s="24">
        <f>(VLOOKUP(B1966,Summary!$A$32:$C$37,3,0)*H1966*I1966/12+VLOOKUP(B1966,Summary!$A$32:$D$37,4,0)*I1966)*0.765</f>
        <v>3.8382441684397848</v>
      </c>
      <c r="K1966" s="6">
        <f t="shared" si="123"/>
        <v>7.2210267482114787</v>
      </c>
      <c r="L1966" s="27">
        <f>2.721*J1966*G1966+VLOOKUP(B1966,Summary!$A$32:$B$37,2,0)*I1966</f>
        <v>0.37450903074425301</v>
      </c>
    </row>
    <row r="1967" spans="1:12">
      <c r="A1967" s="5" t="s">
        <v>617</v>
      </c>
      <c r="B1967" s="5" t="s">
        <v>189</v>
      </c>
      <c r="C1967" s="11">
        <v>4280</v>
      </c>
      <c r="D1967" s="5" t="str">
        <f t="shared" si="120"/>
        <v>Cabbage Palm</v>
      </c>
      <c r="E1967" s="11" t="s">
        <v>592</v>
      </c>
      <c r="F1967" s="12">
        <f t="shared" si="121"/>
        <v>0.69141343344704065</v>
      </c>
      <c r="G1967" s="13">
        <f t="shared" si="122"/>
        <v>3.5859246036990831E-2</v>
      </c>
      <c r="H1967" s="13">
        <f>HLOOKUP(E1967,ROCs!$B$1:$I$17,MATCH(VLOOKUP(C1967,HROC,2,0),ROCs!$A$2:$A$17,0)+1,0)</f>
        <v>0.26229721460804234</v>
      </c>
      <c r="I1967" s="24">
        <v>9.7415219999999998</v>
      </c>
      <c r="J1967" s="24">
        <f>(VLOOKUP(B1967,Summary!$A$32:$C$37,3,0)*H1967*I1967/12+VLOOKUP(B1967,Summary!$A$32:$D$37,4,0)*I1967)*0.765</f>
        <v>10.512918346725174</v>
      </c>
      <c r="K1967" s="6">
        <f t="shared" si="123"/>
        <v>19.778331250438434</v>
      </c>
      <c r="L1967" s="27">
        <f>2.721*J1967*G1967+VLOOKUP(B1967,Summary!$A$32:$B$37,2,0)*I1967</f>
        <v>1.0257770708542371</v>
      </c>
    </row>
    <row r="1968" spans="1:12">
      <c r="A1968" s="5" t="s">
        <v>617</v>
      </c>
      <c r="B1968" s="5" t="s">
        <v>189</v>
      </c>
      <c r="C1968" s="11">
        <v>4340</v>
      </c>
      <c r="D1968" s="5" t="str">
        <f t="shared" si="120"/>
        <v>Hardwood - Coniferous Mixed</v>
      </c>
      <c r="E1968" s="11" t="s">
        <v>592</v>
      </c>
      <c r="F1968" s="12">
        <f t="shared" si="121"/>
        <v>0.69141343344704065</v>
      </c>
      <c r="G1968" s="13">
        <f t="shared" si="122"/>
        <v>3.5859246036990831E-2</v>
      </c>
      <c r="H1968" s="13">
        <f>HLOOKUP(E1968,ROCs!$B$1:$I$17,MATCH(VLOOKUP(C1968,HROC,2,0),ROCs!$A$2:$A$17,0)+1,0)</f>
        <v>0.26229721460804234</v>
      </c>
      <c r="I1968" s="24">
        <v>13.604742999999999</v>
      </c>
      <c r="J1968" s="24">
        <f>(VLOOKUP(B1968,Summary!$A$32:$C$37,3,0)*H1968*I1968/12+VLOOKUP(B1968,Summary!$A$32:$D$37,4,0)*I1968)*0.765</f>
        <v>14.682054024738727</v>
      </c>
      <c r="K1968" s="6">
        <f t="shared" si="123"/>
        <v>27.621876091958065</v>
      </c>
      <c r="L1968" s="27">
        <f>2.721*J1968*G1968+VLOOKUP(B1968,Summary!$A$32:$B$37,2,0)*I1968</f>
        <v>1.4325721816636747</v>
      </c>
    </row>
    <row r="1969" spans="1:12">
      <c r="A1969" s="5" t="s">
        <v>617</v>
      </c>
      <c r="B1969" s="5" t="s">
        <v>189</v>
      </c>
      <c r="C1969" s="11">
        <v>5120</v>
      </c>
      <c r="D1969" s="5" t="e">
        <f t="shared" si="120"/>
        <v>#N/A</v>
      </c>
      <c r="E1969" s="11" t="s">
        <v>592</v>
      </c>
      <c r="F1969" s="12">
        <f t="shared" si="121"/>
        <v>0.50503242095262102</v>
      </c>
      <c r="G1969" s="13">
        <f t="shared" si="122"/>
        <v>6.8458560616073402E-2</v>
      </c>
      <c r="H1969" s="13">
        <f>HLOOKUP(E1969,ROCs!$B$1:$I$17,MATCH(VLOOKUP(C1969,HROC,2,0),ROCs!$A$2:$A$17,0)+1,0)</f>
        <v>5.2632006878587441E-2</v>
      </c>
      <c r="I1969" s="24">
        <v>2.9491800000000001</v>
      </c>
      <c r="J1969" s="24">
        <f>(VLOOKUP(B1969,Summary!$A$32:$C$37,3,0)*H1969*I1969/12+VLOOKUP(B1969,Summary!$A$32:$D$37,4,0)*I1969)*0.765</f>
        <v>1.2393483326737702</v>
      </c>
      <c r="K1969" s="6">
        <f t="shared" si="123"/>
        <v>1.7031040727712674</v>
      </c>
      <c r="L1969" s="27">
        <f>2.721*J1969*G1969+VLOOKUP(B1969,Summary!$A$32:$B$37,2,0)*I1969</f>
        <v>0.23086053204538967</v>
      </c>
    </row>
    <row r="1970" spans="1:12">
      <c r="A1970" s="5" t="s">
        <v>617</v>
      </c>
      <c r="B1970" s="5" t="s">
        <v>189</v>
      </c>
      <c r="C1970" s="11">
        <v>5250</v>
      </c>
      <c r="D1970" s="5" t="str">
        <f t="shared" si="120"/>
        <v>Marshy Lakes</v>
      </c>
      <c r="E1970" s="11" t="s">
        <v>592</v>
      </c>
      <c r="F1970" s="12">
        <f t="shared" si="121"/>
        <v>0.50503242095262102</v>
      </c>
      <c r="G1970" s="13">
        <f t="shared" si="122"/>
        <v>6.8458560616073402E-2</v>
      </c>
      <c r="H1970" s="13">
        <f>HLOOKUP(E1970,ROCs!$B$1:$I$17,MATCH(VLOOKUP(C1970,HROC,2,0),ROCs!$A$2:$A$17,0)+1,0)</f>
        <v>5.2632006878587441E-2</v>
      </c>
      <c r="I1970" s="24">
        <v>7.3110860000000004</v>
      </c>
      <c r="J1970" s="24">
        <f>(VLOOKUP(B1970,Summary!$A$32:$C$37,3,0)*H1970*I1970/12+VLOOKUP(B1970,Summary!$A$32:$D$37,4,0)*I1970)*0.765</f>
        <v>3.0723734204540056</v>
      </c>
      <c r="K1970" s="6">
        <f t="shared" si="123"/>
        <v>4.2220347157450524</v>
      </c>
      <c r="L1970" s="27">
        <f>2.721*J1970*G1970+VLOOKUP(B1970,Summary!$A$32:$B$37,2,0)*I1970</f>
        <v>0.57230864300910755</v>
      </c>
    </row>
    <row r="1971" spans="1:12">
      <c r="A1971" s="5" t="s">
        <v>617</v>
      </c>
      <c r="B1971" s="5" t="s">
        <v>189</v>
      </c>
      <c r="C1971" s="11">
        <v>5300</v>
      </c>
      <c r="D1971" s="5" t="str">
        <f t="shared" si="120"/>
        <v>Reservoirs</v>
      </c>
      <c r="E1971" s="11" t="s">
        <v>592</v>
      </c>
      <c r="F1971" s="12">
        <f t="shared" si="121"/>
        <v>0.50503242095262102</v>
      </c>
      <c r="G1971" s="13">
        <f t="shared" si="122"/>
        <v>6.8458560616073402E-2</v>
      </c>
      <c r="H1971" s="13">
        <f>HLOOKUP(E1971,ROCs!$B$1:$I$17,MATCH(VLOOKUP(C1971,HROC,2,0),ROCs!$A$2:$A$17,0)+1,0)</f>
        <v>5.2632006878587441E-2</v>
      </c>
      <c r="I1971" s="24">
        <v>0.73319699999999999</v>
      </c>
      <c r="J1971" s="24">
        <f>(VLOOKUP(B1971,Summary!$A$32:$C$37,3,0)*H1971*I1971/12+VLOOKUP(B1971,Summary!$A$32:$D$37,4,0)*I1971)*0.765</f>
        <v>0.30811496058952326</v>
      </c>
      <c r="K1971" s="6">
        <f t="shared" si="123"/>
        <v>0.42340948902531378</v>
      </c>
      <c r="L1971" s="27">
        <f>2.721*J1971*G1971+VLOOKUP(B1971,Summary!$A$32:$B$37,2,0)*I1971</f>
        <v>5.7394343347670733E-2</v>
      </c>
    </row>
    <row r="1972" spans="1:12">
      <c r="A1972" s="5" t="s">
        <v>617</v>
      </c>
      <c r="B1972" s="5" t="s">
        <v>189</v>
      </c>
      <c r="C1972" s="11">
        <v>6170</v>
      </c>
      <c r="D1972" s="5" t="str">
        <f t="shared" si="120"/>
        <v>Mixed Wetland Hardwoods</v>
      </c>
      <c r="E1972" s="11" t="s">
        <v>592</v>
      </c>
      <c r="F1972" s="12">
        <f t="shared" si="121"/>
        <v>0.60724136328827061</v>
      </c>
      <c r="G1972" s="13">
        <f t="shared" si="122"/>
        <v>3.2599314579082571E-2</v>
      </c>
      <c r="H1972" s="13">
        <f>HLOOKUP(E1972,ROCs!$B$1:$I$17,MATCH(VLOOKUP(C1972,HROC,2,0),ROCs!$A$2:$A$17,0)+1,0)</f>
        <v>2.5884593546846281E-2</v>
      </c>
      <c r="I1972" s="24">
        <v>32.267474</v>
      </c>
      <c r="J1972" s="24">
        <f>(VLOOKUP(B1972,Summary!$A$32:$C$37,3,0)*H1972*I1972/12+VLOOKUP(B1972,Summary!$A$32:$D$37,4,0)*I1972)*0.765</f>
        <v>10.847392656397625</v>
      </c>
      <c r="K1972" s="6">
        <f t="shared" si="123"/>
        <v>17.923187558544662</v>
      </c>
      <c r="L1972" s="27">
        <f>2.721*J1972*G1972+VLOOKUP(B1972,Summary!$A$32:$B$37,2,0)*I1972</f>
        <v>0.9621933959125315</v>
      </c>
    </row>
    <row r="1973" spans="1:12">
      <c r="A1973" s="5" t="s">
        <v>617</v>
      </c>
      <c r="B1973" s="5" t="s">
        <v>189</v>
      </c>
      <c r="C1973" s="11">
        <v>6172</v>
      </c>
      <c r="D1973" s="5" t="str">
        <f t="shared" si="120"/>
        <v>Mixed Shrubs</v>
      </c>
      <c r="E1973" s="11" t="s">
        <v>592</v>
      </c>
      <c r="F1973" s="12">
        <f t="shared" si="121"/>
        <v>0.60724136328827061</v>
      </c>
      <c r="G1973" s="13">
        <f t="shared" si="122"/>
        <v>3.2599314579082571E-2</v>
      </c>
      <c r="H1973" s="13">
        <f>HLOOKUP(E1973,ROCs!$B$1:$I$17,MATCH(VLOOKUP(C1973,HROC,2,0),ROCs!$A$2:$A$17,0)+1,0)</f>
        <v>2.5884593546846281E-2</v>
      </c>
      <c r="I1973" s="24">
        <v>20.07001</v>
      </c>
      <c r="J1973" s="24">
        <f>(VLOOKUP(B1973,Summary!$A$32:$C$37,3,0)*H1973*I1973/12+VLOOKUP(B1973,Summary!$A$32:$D$37,4,0)*I1973)*0.765</f>
        <v>6.7469576046710973</v>
      </c>
      <c r="K1973" s="6">
        <f t="shared" si="123"/>
        <v>11.148023347965415</v>
      </c>
      <c r="L1973" s="27">
        <f>2.721*J1973*G1973+VLOOKUP(B1973,Summary!$A$32:$B$37,2,0)*I1973</f>
        <v>0.59847359225883223</v>
      </c>
    </row>
    <row r="1974" spans="1:12">
      <c r="A1974" s="5" t="s">
        <v>617</v>
      </c>
      <c r="B1974" s="5" t="s">
        <v>189</v>
      </c>
      <c r="C1974" s="11">
        <v>6210</v>
      </c>
      <c r="D1974" s="5" t="str">
        <f t="shared" si="120"/>
        <v>Cypress</v>
      </c>
      <c r="E1974" s="11" t="s">
        <v>592</v>
      </c>
      <c r="F1974" s="12">
        <f t="shared" si="121"/>
        <v>0.60724136328827061</v>
      </c>
      <c r="G1974" s="13">
        <f t="shared" si="122"/>
        <v>3.2599314579082571E-2</v>
      </c>
      <c r="H1974" s="13">
        <f>HLOOKUP(E1974,ROCs!$B$1:$I$17,MATCH(VLOOKUP(C1974,HROC,2,0),ROCs!$A$2:$A$17,0)+1,0)</f>
        <v>2.5884593546846281E-2</v>
      </c>
      <c r="I1974" s="24">
        <v>10.480736</v>
      </c>
      <c r="J1974" s="24">
        <f>(VLOOKUP(B1974,Summary!$A$32:$C$37,3,0)*H1974*I1974/12+VLOOKUP(B1974,Summary!$A$32:$D$37,4,0)*I1974)*0.765</f>
        <v>3.5233206888163053</v>
      </c>
      <c r="K1974" s="6">
        <f t="shared" si="123"/>
        <v>5.8215959848481216</v>
      </c>
      <c r="L1974" s="27">
        <f>2.721*J1974*G1974+VLOOKUP(B1974,Summary!$A$32:$B$37,2,0)*I1974</f>
        <v>0.31252818127327608</v>
      </c>
    </row>
    <row r="1975" spans="1:12">
      <c r="A1975" s="5" t="s">
        <v>617</v>
      </c>
      <c r="B1975" s="5" t="s">
        <v>189</v>
      </c>
      <c r="C1975" s="11">
        <v>6215</v>
      </c>
      <c r="D1975" s="5" t="e">
        <f t="shared" si="120"/>
        <v>#N/A</v>
      </c>
      <c r="E1975" s="11" t="s">
        <v>592</v>
      </c>
      <c r="F1975" s="12">
        <f t="shared" si="121"/>
        <v>0.60724136328827061</v>
      </c>
      <c r="G1975" s="13">
        <f t="shared" si="122"/>
        <v>3.2599314579082571E-2</v>
      </c>
      <c r="H1975" s="13">
        <f>HLOOKUP(E1975,ROCs!$B$1:$I$17,MATCH(VLOOKUP(C1975,HROC,2,0),ROCs!$A$2:$A$17,0)+1,0)</f>
        <v>2.5884593546846281E-2</v>
      </c>
      <c r="I1975" s="24">
        <v>0.62088299999999996</v>
      </c>
      <c r="J1975" s="24">
        <f>(VLOOKUP(B1975,Summary!$A$32:$C$37,3,0)*H1975*I1975/12+VLOOKUP(B1975,Summary!$A$32:$D$37,4,0)*I1975)*0.765</f>
        <v>0.20872292930900402</v>
      </c>
      <c r="K1975" s="6">
        <f t="shared" si="123"/>
        <v>0.34487367870543206</v>
      </c>
      <c r="L1975" s="27">
        <f>2.721*J1975*G1975+VLOOKUP(B1975,Summary!$A$32:$B$37,2,0)*I1975</f>
        <v>1.8514294680592607E-2</v>
      </c>
    </row>
    <row r="1976" spans="1:12">
      <c r="A1976" s="5" t="s">
        <v>617</v>
      </c>
      <c r="B1976" s="5" t="s">
        <v>189</v>
      </c>
      <c r="C1976" s="11">
        <v>6216</v>
      </c>
      <c r="D1976" s="5" t="e">
        <f t="shared" si="120"/>
        <v>#N/A</v>
      </c>
      <c r="E1976" s="11" t="s">
        <v>592</v>
      </c>
      <c r="F1976" s="12">
        <f t="shared" si="121"/>
        <v>0.60724136328827061</v>
      </c>
      <c r="G1976" s="13">
        <f t="shared" si="122"/>
        <v>3.2599314579082571E-2</v>
      </c>
      <c r="H1976" s="13">
        <f>HLOOKUP(E1976,ROCs!$B$1:$I$17,MATCH(VLOOKUP(C1976,HROC,2,0),ROCs!$A$2:$A$17,0)+1,0)</f>
        <v>2.5884593546846281E-2</v>
      </c>
      <c r="I1976" s="24">
        <v>5.8160999999999997E-2</v>
      </c>
      <c r="J1976" s="24">
        <f>(VLOOKUP(B1976,Summary!$A$32:$C$37,3,0)*H1976*I1976/12+VLOOKUP(B1976,Summary!$A$32:$D$37,4,0)*I1976)*0.765</f>
        <v>1.9552048117827327E-2</v>
      </c>
      <c r="K1976" s="6">
        <f t="shared" si="123"/>
        <v>3.2305922415634888E-2</v>
      </c>
      <c r="L1976" s="27">
        <f>2.721*J1976*G1976+VLOOKUP(B1976,Summary!$A$32:$B$37,2,0)*I1976</f>
        <v>1.7343201423101399E-3</v>
      </c>
    </row>
    <row r="1977" spans="1:12">
      <c r="A1977" s="5" t="s">
        <v>617</v>
      </c>
      <c r="B1977" s="5" t="s">
        <v>189</v>
      </c>
      <c r="C1977" s="11">
        <v>6250</v>
      </c>
      <c r="D1977" s="5" t="str">
        <f t="shared" si="120"/>
        <v>Hydric Pine Flatwoods</v>
      </c>
      <c r="E1977" s="11" t="s">
        <v>592</v>
      </c>
      <c r="F1977" s="12">
        <f t="shared" si="121"/>
        <v>0.60724136328827061</v>
      </c>
      <c r="G1977" s="13">
        <f t="shared" si="122"/>
        <v>3.2599314579082571E-2</v>
      </c>
      <c r="H1977" s="13">
        <f>HLOOKUP(E1977,ROCs!$B$1:$I$17,MATCH(VLOOKUP(C1977,HROC,2,0),ROCs!$A$2:$A$17,0)+1,0)</f>
        <v>2.5884593546846281E-2</v>
      </c>
      <c r="I1977" s="24">
        <v>71.289492999999993</v>
      </c>
      <c r="J1977" s="24">
        <f>(VLOOKUP(B1977,Summary!$A$32:$C$37,3,0)*H1977*I1977/12+VLOOKUP(B1977,Summary!$A$32:$D$37,4,0)*I1977)*0.765</f>
        <v>23.965468224953394</v>
      </c>
      <c r="K1977" s="6">
        <f t="shared" si="123"/>
        <v>39.598233006790572</v>
      </c>
      <c r="L1977" s="27">
        <f>2.721*J1977*G1977+VLOOKUP(B1977,Summary!$A$32:$B$37,2,0)*I1977</f>
        <v>2.1258025763824162</v>
      </c>
    </row>
    <row r="1978" spans="1:12">
      <c r="A1978" s="5" t="s">
        <v>617</v>
      </c>
      <c r="B1978" s="5" t="s">
        <v>189</v>
      </c>
      <c r="C1978" s="11">
        <v>6300</v>
      </c>
      <c r="D1978" s="5" t="str">
        <f t="shared" si="120"/>
        <v>Wetland Forested Mixed</v>
      </c>
      <c r="E1978" s="11" t="s">
        <v>592</v>
      </c>
      <c r="F1978" s="12">
        <f t="shared" si="121"/>
        <v>0.60724136328827061</v>
      </c>
      <c r="G1978" s="13">
        <f t="shared" si="122"/>
        <v>3.2599314579082571E-2</v>
      </c>
      <c r="H1978" s="13">
        <f>HLOOKUP(E1978,ROCs!$B$1:$I$17,MATCH(VLOOKUP(C1978,HROC,2,0),ROCs!$A$2:$A$17,0)+1,0)</f>
        <v>2.5884593546846281E-2</v>
      </c>
      <c r="I1978" s="24">
        <v>26.115214999999999</v>
      </c>
      <c r="J1978" s="24">
        <f>(VLOOKUP(B1978,Summary!$A$32:$C$37,3,0)*H1978*I1978/12+VLOOKUP(B1978,Summary!$A$32:$D$37,4,0)*I1978)*0.765</f>
        <v>8.7791808993553406</v>
      </c>
      <c r="K1978" s="6">
        <f t="shared" si="123"/>
        <v>14.505873517608441</v>
      </c>
      <c r="L1978" s="27">
        <f>2.721*J1978*G1978+VLOOKUP(B1978,Summary!$A$32:$B$37,2,0)*I1978</f>
        <v>0.77873735656642595</v>
      </c>
    </row>
    <row r="1979" spans="1:12">
      <c r="A1979" s="5" t="s">
        <v>617</v>
      </c>
      <c r="B1979" s="5" t="s">
        <v>189</v>
      </c>
      <c r="C1979" s="11">
        <v>6410</v>
      </c>
      <c r="D1979" s="5" t="str">
        <f t="shared" si="120"/>
        <v>Freshwater Marshes</v>
      </c>
      <c r="E1979" s="11" t="s">
        <v>592</v>
      </c>
      <c r="F1979" s="12">
        <f t="shared" si="121"/>
        <v>0.60724136328827061</v>
      </c>
      <c r="G1979" s="13">
        <f t="shared" si="122"/>
        <v>3.2599314579082571E-2</v>
      </c>
      <c r="H1979" s="13">
        <f>HLOOKUP(E1979,ROCs!$B$1:$I$17,MATCH(VLOOKUP(C1979,HROC,2,0),ROCs!$A$2:$A$17,0)+1,0)</f>
        <v>2.5884593546846281E-2</v>
      </c>
      <c r="I1979" s="24">
        <v>35.760863999999998</v>
      </c>
      <c r="J1979" s="24">
        <f>(VLOOKUP(B1979,Summary!$A$32:$C$37,3,0)*H1979*I1979/12+VLOOKUP(B1979,Summary!$A$32:$D$37,4,0)*I1979)*0.765</f>
        <v>12.021769461719693</v>
      </c>
      <c r="K1979" s="6">
        <f t="shared" si="123"/>
        <v>19.863614757312821</v>
      </c>
      <c r="L1979" s="27">
        <f>2.721*J1979*G1979+VLOOKUP(B1979,Summary!$A$32:$B$37,2,0)*I1979</f>
        <v>1.0663638304295588</v>
      </c>
    </row>
    <row r="1980" spans="1:12">
      <c r="A1980" s="5" t="s">
        <v>617</v>
      </c>
      <c r="B1980" s="5" t="s">
        <v>189</v>
      </c>
      <c r="C1980" s="11">
        <v>6430</v>
      </c>
      <c r="D1980" s="5" t="str">
        <f t="shared" si="120"/>
        <v>Wet Prairies</v>
      </c>
      <c r="E1980" s="11" t="s">
        <v>592</v>
      </c>
      <c r="F1980" s="12">
        <f t="shared" si="121"/>
        <v>0.60724136328827061</v>
      </c>
      <c r="G1980" s="13">
        <f t="shared" si="122"/>
        <v>3.2599314579082571E-2</v>
      </c>
      <c r="H1980" s="13">
        <f>HLOOKUP(E1980,ROCs!$B$1:$I$17,MATCH(VLOOKUP(C1980,HROC,2,0),ROCs!$A$2:$A$17,0)+1,0)</f>
        <v>2.5884593546846281E-2</v>
      </c>
      <c r="I1980" s="24">
        <v>6.5148799999999998</v>
      </c>
      <c r="J1980" s="24">
        <f>(VLOOKUP(B1980,Summary!$A$32:$C$37,3,0)*H1980*I1980/12+VLOOKUP(B1980,Summary!$A$32:$D$37,4,0)*I1980)*0.765</f>
        <v>2.1901144623006981</v>
      </c>
      <c r="K1980" s="6">
        <f t="shared" si="123"/>
        <v>3.6187343379097925</v>
      </c>
      <c r="L1980" s="27">
        <f>2.721*J1980*G1980+VLOOKUP(B1980,Summary!$A$32:$B$37,2,0)*I1980</f>
        <v>0.1942691427027301</v>
      </c>
    </row>
    <row r="1981" spans="1:12">
      <c r="A1981" s="5" t="s">
        <v>617</v>
      </c>
      <c r="B1981" s="5" t="s">
        <v>189</v>
      </c>
      <c r="C1981" s="11">
        <v>7430</v>
      </c>
      <c r="D1981" s="5" t="str">
        <f t="shared" si="120"/>
        <v>Spoil Areas</v>
      </c>
      <c r="E1981" s="11" t="s">
        <v>592</v>
      </c>
      <c r="F1981" s="12">
        <f t="shared" si="121"/>
        <v>0.70945030562392009</v>
      </c>
      <c r="G1981" s="13">
        <f t="shared" si="122"/>
        <v>9.7797943737247719E-2</v>
      </c>
      <c r="H1981" s="13">
        <f>HLOOKUP(E1981,ROCs!$B$1:$I$17,MATCH(VLOOKUP(C1981,HROC,2,0),ROCs!$A$2:$A$17,0)+1,0)</f>
        <v>0.26229721460804234</v>
      </c>
      <c r="I1981" s="24">
        <v>52.197985000000003</v>
      </c>
      <c r="J1981" s="24">
        <f>(VLOOKUP(B1981,Summary!$A$32:$C$37,3,0)*H1981*I1981/12+VLOOKUP(B1981,Summary!$A$32:$D$37,4,0)*I1981)*0.765</f>
        <v>56.331357068082937</v>
      </c>
      <c r="K1981" s="6">
        <f t="shared" si="123"/>
        <v>108.74285618628775</v>
      </c>
      <c r="L1981" s="27">
        <f>2.721*J1981*G1981+VLOOKUP(B1981,Summary!$A$32:$B$37,2,0)*I1981</f>
        <v>14.990236309478336</v>
      </c>
    </row>
    <row r="1982" spans="1:12">
      <c r="A1982" s="5" t="s">
        <v>617</v>
      </c>
      <c r="B1982" s="5" t="s">
        <v>189</v>
      </c>
      <c r="C1982" s="11">
        <v>8100</v>
      </c>
      <c r="D1982" s="5" t="str">
        <f t="shared" si="120"/>
        <v>Transportation</v>
      </c>
      <c r="E1982" s="11" t="s">
        <v>592</v>
      </c>
      <c r="F1982" s="12">
        <f t="shared" si="121"/>
        <v>0.98601567900273634</v>
      </c>
      <c r="G1982" s="13">
        <f t="shared" si="122"/>
        <v>0.14343698414796333</v>
      </c>
      <c r="H1982" s="13">
        <f>HLOOKUP(E1982,ROCs!$B$1:$I$17,MATCH(VLOOKUP(C1982,HROC,2,0),ROCs!$A$2:$A$17,0)+1,0)</f>
        <v>0.44607782879065094</v>
      </c>
      <c r="I1982" s="24">
        <v>11.112522999999999</v>
      </c>
      <c r="J1982" s="24">
        <f>(VLOOKUP(B1982,Summary!$A$32:$C$37,3,0)*H1982*I1982/12+VLOOKUP(B1982,Summary!$A$32:$D$37,4,0)*I1982)*0.765</f>
        <v>18.411071725069927</v>
      </c>
      <c r="K1982" s="6">
        <f t="shared" si="123"/>
        <v>49.395960261191263</v>
      </c>
      <c r="L1982" s="27">
        <f>2.721*J1982*G1982+VLOOKUP(B1982,Summary!$A$32:$B$37,2,0)*I1982</f>
        <v>7.1856946292415449</v>
      </c>
    </row>
    <row r="1983" spans="1:12">
      <c r="A1983" s="5" t="s">
        <v>617</v>
      </c>
      <c r="B1983" s="5" t="s">
        <v>189</v>
      </c>
      <c r="C1983" s="11">
        <v>8113</v>
      </c>
      <c r="D1983" s="5" t="str">
        <f t="shared" si="120"/>
        <v>Private</v>
      </c>
      <c r="E1983" s="11" t="s">
        <v>592</v>
      </c>
      <c r="F1983" s="12">
        <f t="shared" si="121"/>
        <v>0.96797880682585713</v>
      </c>
      <c r="G1983" s="13">
        <f t="shared" si="122"/>
        <v>0.12452938169209543</v>
      </c>
      <c r="H1983" s="13">
        <f>HLOOKUP(E1983,ROCs!$B$1:$I$17,MATCH(VLOOKUP(C1983,HROC,2,0),ROCs!$A$2:$A$17,0)+1,0)</f>
        <v>0.28818180815488864</v>
      </c>
      <c r="I1983" s="24">
        <v>0.102626</v>
      </c>
      <c r="J1983" s="24">
        <f>(VLOOKUP(B1983,Summary!$A$32:$C$37,3,0)*H1983*I1983/12+VLOOKUP(B1983,Summary!$A$32:$D$37,4,0)*I1983)*0.765</f>
        <v>0.11910142118774224</v>
      </c>
      <c r="K1983" s="6">
        <f t="shared" si="123"/>
        <v>0.31369769992897545</v>
      </c>
      <c r="L1983" s="27">
        <f>2.721*J1983*G1983+VLOOKUP(B1983,Summary!$A$32:$B$37,2,0)*I1983</f>
        <v>4.0356855268852659E-2</v>
      </c>
    </row>
    <row r="1984" spans="1:12">
      <c r="A1984" s="5" t="s">
        <v>617</v>
      </c>
      <c r="B1984" s="5" t="s">
        <v>189</v>
      </c>
      <c r="C1984" s="11">
        <v>8115</v>
      </c>
      <c r="D1984" s="5" t="e">
        <f t="shared" si="120"/>
        <v>#N/A</v>
      </c>
      <c r="E1984" s="11" t="s">
        <v>592</v>
      </c>
      <c r="F1984" s="12">
        <f t="shared" si="121"/>
        <v>0.96797880682585713</v>
      </c>
      <c r="G1984" s="13">
        <f t="shared" si="122"/>
        <v>0.12452938169209543</v>
      </c>
      <c r="H1984" s="13">
        <f>HLOOKUP(E1984,ROCs!$B$1:$I$17,MATCH(VLOOKUP(C1984,HROC,2,0),ROCs!$A$2:$A$17,0)+1,0)</f>
        <v>0.28818180815488864</v>
      </c>
      <c r="I1984" s="24">
        <v>2.7959649999999998</v>
      </c>
      <c r="J1984" s="24">
        <f>(VLOOKUP(B1984,Summary!$A$32:$C$37,3,0)*H1984*I1984/12+VLOOKUP(B1984,Summary!$A$32:$D$37,4,0)*I1984)*0.765</f>
        <v>3.2448249477830742</v>
      </c>
      <c r="K1984" s="6">
        <f t="shared" si="123"/>
        <v>8.5464481669549421</v>
      </c>
      <c r="L1984" s="27">
        <f>2.721*J1984*G1984+VLOOKUP(B1984,Summary!$A$32:$B$37,2,0)*I1984</f>
        <v>1.0994909169389593</v>
      </c>
    </row>
    <row r="1985" spans="1:12">
      <c r="A1985" s="5" t="s">
        <v>617</v>
      </c>
      <c r="B1985" s="5" t="s">
        <v>189</v>
      </c>
      <c r="C1985" s="11">
        <v>8320</v>
      </c>
      <c r="D1985" s="5" t="str">
        <f t="shared" si="120"/>
        <v>Electrical Power Transmission Lines</v>
      </c>
      <c r="E1985" s="11" t="s">
        <v>592</v>
      </c>
      <c r="F1985" s="12">
        <f t="shared" si="121"/>
        <v>0.70945030562392009</v>
      </c>
      <c r="G1985" s="13">
        <f t="shared" si="122"/>
        <v>0.1167055461931156</v>
      </c>
      <c r="H1985" s="13">
        <f>HLOOKUP(E1985,ROCs!$B$1:$I$17,MATCH(VLOOKUP(C1985,HROC,2,0),ROCs!$A$2:$A$17,0)+1,0)</f>
        <v>0.26229721460804234</v>
      </c>
      <c r="I1985" s="24">
        <v>0.52420900000000004</v>
      </c>
      <c r="J1985" s="24">
        <f>(VLOOKUP(B1985,Summary!$A$32:$C$37,3,0)*H1985*I1985/12+VLOOKUP(B1985,Summary!$A$32:$D$37,4,0)*I1985)*0.765</f>
        <v>0.56571923911052668</v>
      </c>
      <c r="K1985" s="6">
        <f t="shared" si="123"/>
        <v>1.0920724985563659</v>
      </c>
      <c r="L1985" s="27">
        <f>2.721*J1985*G1985+VLOOKUP(B1985,Summary!$A$32:$B$37,2,0)*I1985</f>
        <v>0.17964742056797831</v>
      </c>
    </row>
    <row r="1986" spans="1:12">
      <c r="A1986" s="5" t="s">
        <v>617</v>
      </c>
      <c r="B1986" s="5" t="s">
        <v>189</v>
      </c>
      <c r="C1986" s="11">
        <v>1110</v>
      </c>
      <c r="D1986" s="5" t="str">
        <f t="shared" ref="D1986:D2049" si="124">VLOOKUP(C1986,FLUCCS,2,0)</f>
        <v>Fixed Single Family Units</v>
      </c>
      <c r="E1986" s="11" t="s">
        <v>593</v>
      </c>
      <c r="F1986" s="12">
        <f t="shared" ref="F1986:F2049" si="125">VLOOKUP(VLOOKUP(C1986,HEMC,2,0),EMCN,2,0)</f>
        <v>0.96797880682585713</v>
      </c>
      <c r="G1986" s="13">
        <f t="shared" ref="G1986:G2049" si="126">VLOOKUP(VLOOKUP(C1986,HEMC,2,0),EMCP,3,0)</f>
        <v>0.12452938169209543</v>
      </c>
      <c r="H1986" s="13">
        <f>HLOOKUP(E1986,ROCs!$B$1:$I$17,MATCH(VLOOKUP(C1986,HROC,2,0),ROCs!$A$2:$A$17,0)+1,0)</f>
        <v>0.28818180815488864</v>
      </c>
      <c r="I1986" s="24">
        <v>23.814139000000001</v>
      </c>
      <c r="J1986" s="24">
        <f>(VLOOKUP(B1986,Summary!$A$32:$C$37,3,0)*H1986*I1986/12+VLOOKUP(B1986,Summary!$A$32:$D$37,4,0)*I1986)*0.765</f>
        <v>27.637224477836412</v>
      </c>
      <c r="K1986" s="6">
        <f t="shared" ref="K1986:K2049" si="127">2.721*J1986*F1986</f>
        <v>72.792865648947767</v>
      </c>
      <c r="L1986" s="27">
        <f>2.721*J1986*G1986+VLOOKUP(B1986,Summary!$A$32:$B$37,2,0)*I1986</f>
        <v>9.364720060952779</v>
      </c>
    </row>
    <row r="1987" spans="1:12">
      <c r="A1987" s="5" t="s">
        <v>617</v>
      </c>
      <c r="B1987" s="5" t="s">
        <v>189</v>
      </c>
      <c r="C1987" s="11">
        <v>1210</v>
      </c>
      <c r="D1987" s="5" t="str">
        <f t="shared" si="124"/>
        <v>Fixed Single Family Units</v>
      </c>
      <c r="E1987" s="11" t="s">
        <v>593</v>
      </c>
      <c r="F1987" s="12">
        <f t="shared" si="125"/>
        <v>1.2445441802046733</v>
      </c>
      <c r="G1987" s="13">
        <f t="shared" si="126"/>
        <v>0.21319951734720002</v>
      </c>
      <c r="H1987" s="13">
        <f>HLOOKUP(E1987,ROCs!$B$1:$I$17,MATCH(VLOOKUP(C1987,HROC,2,0),ROCs!$A$2:$A$17,0)+1,0)</f>
        <v>0.28818180815488864</v>
      </c>
      <c r="I1987" s="24">
        <v>8.2247389999999996</v>
      </c>
      <c r="J1987" s="24">
        <f>(VLOOKUP(B1987,Summary!$A$32:$C$37,3,0)*H1987*I1987/12+VLOOKUP(B1987,Summary!$A$32:$D$37,4,0)*I1987)*0.765</f>
        <v>9.5451260284747548</v>
      </c>
      <c r="K1987" s="6">
        <f t="shared" si="127"/>
        <v>32.323659781766914</v>
      </c>
      <c r="L1987" s="27">
        <f>2.721*J1987*G1987+VLOOKUP(B1987,Summary!$A$32:$B$37,2,0)*I1987</f>
        <v>5.5372792496884067</v>
      </c>
    </row>
    <row r="1988" spans="1:12">
      <c r="A1988" s="5" t="s">
        <v>617</v>
      </c>
      <c r="B1988" s="5" t="s">
        <v>189</v>
      </c>
      <c r="C1988" s="11">
        <v>1220</v>
      </c>
      <c r="D1988" s="5" t="str">
        <f t="shared" si="124"/>
        <v>Mobile Home Units</v>
      </c>
      <c r="E1988" s="11" t="s">
        <v>593</v>
      </c>
      <c r="F1988" s="12">
        <f t="shared" si="125"/>
        <v>1.2445441802046733</v>
      </c>
      <c r="G1988" s="13">
        <f t="shared" si="126"/>
        <v>0.21319951734720002</v>
      </c>
      <c r="H1988" s="13">
        <f>HLOOKUP(E1988,ROCs!$B$1:$I$17,MATCH(VLOOKUP(C1988,HROC,2,0),ROCs!$A$2:$A$17,0)+1,0)</f>
        <v>0.28818180815488864</v>
      </c>
      <c r="I1988" s="24">
        <v>12.871464</v>
      </c>
      <c r="J1988" s="24">
        <f>(VLOOKUP(B1988,Summary!$A$32:$C$37,3,0)*H1988*I1988/12+VLOOKUP(B1988,Summary!$A$32:$D$37,4,0)*I1988)*0.765</f>
        <v>14.93782915798006</v>
      </c>
      <c r="K1988" s="6">
        <f t="shared" si="127"/>
        <v>50.585535082543117</v>
      </c>
      <c r="L1988" s="27">
        <f>2.721*J1988*G1988+VLOOKUP(B1988,Summary!$A$32:$B$37,2,0)*I1988</f>
        <v>8.6656720073805786</v>
      </c>
    </row>
    <row r="1989" spans="1:12">
      <c r="A1989" s="5" t="s">
        <v>617</v>
      </c>
      <c r="B1989" s="5" t="s">
        <v>189</v>
      </c>
      <c r="C1989" s="11">
        <v>1320</v>
      </c>
      <c r="D1989" s="5" t="str">
        <f t="shared" si="124"/>
        <v>Mobile Home Units &lt;Six or more dwelling units per acre&gt;</v>
      </c>
      <c r="E1989" s="11" t="s">
        <v>593</v>
      </c>
      <c r="F1989" s="12">
        <f t="shared" si="125"/>
        <v>1.3948514483453343</v>
      </c>
      <c r="G1989" s="13">
        <f t="shared" si="126"/>
        <v>0.33903287162245876</v>
      </c>
      <c r="H1989" s="13">
        <f>HLOOKUP(E1989,ROCs!$B$1:$I$17,MATCH(VLOOKUP(C1989,HROC,2,0),ROCs!$A$2:$A$17,0)+1,0)</f>
        <v>0.39344582191206351</v>
      </c>
      <c r="I1989" s="24">
        <v>2.5929959999999999</v>
      </c>
      <c r="J1989" s="24">
        <f>(VLOOKUP(B1989,Summary!$A$32:$C$37,3,0)*H1989*I1989/12+VLOOKUP(B1989,Summary!$A$32:$D$37,4,0)*I1989)*0.765</f>
        <v>3.8671167267674837</v>
      </c>
      <c r="K1989" s="6">
        <f t="shared" si="127"/>
        <v>14.677219212292945</v>
      </c>
      <c r="L1989" s="27">
        <f>2.721*J1989*G1989+VLOOKUP(B1989,Summary!$A$32:$B$37,2,0)*I1989</f>
        <v>3.5674478331573822</v>
      </c>
    </row>
    <row r="1990" spans="1:12">
      <c r="A1990" s="5" t="s">
        <v>617</v>
      </c>
      <c r="B1990" s="5" t="s">
        <v>189</v>
      </c>
      <c r="C1990" s="11">
        <v>1840</v>
      </c>
      <c r="D1990" s="5" t="str">
        <f t="shared" si="124"/>
        <v>Marinas and Fish Camps</v>
      </c>
      <c r="E1990" s="11" t="s">
        <v>593</v>
      </c>
      <c r="F1990" s="12">
        <f t="shared" si="125"/>
        <v>0.70945030562392009</v>
      </c>
      <c r="G1990" s="13">
        <f t="shared" si="126"/>
        <v>0.1167055461931156</v>
      </c>
      <c r="H1990" s="13">
        <f>HLOOKUP(E1990,ROCs!$B$1:$I$17,MATCH(VLOOKUP(C1990,HROC,2,0),ROCs!$A$2:$A$17,0)+1,0)</f>
        <v>0.28818180815488864</v>
      </c>
      <c r="I1990" s="24">
        <v>6.4335000000000003E-2</v>
      </c>
      <c r="J1990" s="24">
        <f>(VLOOKUP(B1990,Summary!$A$32:$C$37,3,0)*H1990*I1990/12+VLOOKUP(B1990,Summary!$A$32:$D$37,4,0)*I1990)*0.765</f>
        <v>7.46632425712139E-2</v>
      </c>
      <c r="K1990" s="6">
        <f t="shared" si="127"/>
        <v>0.144130989770237</v>
      </c>
      <c r="L1990" s="27">
        <f>2.721*J1990*G1990+VLOOKUP(B1990,Summary!$A$32:$B$37,2,0)*I1990</f>
        <v>2.3709745067622291E-2</v>
      </c>
    </row>
    <row r="1991" spans="1:12">
      <c r="A1991" s="5" t="s">
        <v>617</v>
      </c>
      <c r="B1991" s="5" t="s">
        <v>189</v>
      </c>
      <c r="C1991" s="11">
        <v>3100</v>
      </c>
      <c r="D1991" s="5" t="str">
        <f t="shared" si="124"/>
        <v>Herbaceous (Dry Prairie)</v>
      </c>
      <c r="E1991" s="11" t="s">
        <v>593</v>
      </c>
      <c r="F1991" s="12">
        <f t="shared" si="125"/>
        <v>0.69141343344704065</v>
      </c>
      <c r="G1991" s="13">
        <f t="shared" si="126"/>
        <v>3.5859246036990831E-2</v>
      </c>
      <c r="H1991" s="13">
        <f>HLOOKUP(E1991,ROCs!$B$1:$I$17,MATCH(VLOOKUP(C1991,HROC,2,0),ROCs!$A$2:$A$17,0)+1,0)</f>
        <v>0.26229721460804234</v>
      </c>
      <c r="I1991" s="24">
        <v>333.90720399999998</v>
      </c>
      <c r="J1991" s="24">
        <f>(VLOOKUP(B1991,Summary!$A$32:$C$37,3,0)*H1991*I1991/12+VLOOKUP(B1991,Summary!$A$32:$D$37,4,0)*I1991)*0.765</f>
        <v>360.3481233256266</v>
      </c>
      <c r="K1991" s="6">
        <f t="shared" si="127"/>
        <v>677.93587979575682</v>
      </c>
      <c r="L1991" s="27">
        <f>2.721*J1991*G1991+VLOOKUP(B1991,Summary!$A$32:$B$37,2,0)*I1991</f>
        <v>35.160250488193547</v>
      </c>
    </row>
    <row r="1992" spans="1:12">
      <c r="A1992" s="5" t="s">
        <v>617</v>
      </c>
      <c r="B1992" s="5" t="s">
        <v>189</v>
      </c>
      <c r="C1992" s="11">
        <v>3200</v>
      </c>
      <c r="D1992" s="5" t="str">
        <f t="shared" si="124"/>
        <v>Shrub and Brushland</v>
      </c>
      <c r="E1992" s="11" t="s">
        <v>593</v>
      </c>
      <c r="F1992" s="12">
        <f t="shared" si="125"/>
        <v>0.69141343344704065</v>
      </c>
      <c r="G1992" s="13">
        <f t="shared" si="126"/>
        <v>3.5859246036990831E-2</v>
      </c>
      <c r="H1992" s="13">
        <f>HLOOKUP(E1992,ROCs!$B$1:$I$17,MATCH(VLOOKUP(C1992,HROC,2,0),ROCs!$A$2:$A$17,0)+1,0)</f>
        <v>0.26229721460804234</v>
      </c>
      <c r="I1992" s="24">
        <v>359.43837400000001</v>
      </c>
      <c r="J1992" s="24">
        <f>(VLOOKUP(B1992,Summary!$A$32:$C$37,3,0)*H1992*I1992/12+VLOOKUP(B1992,Summary!$A$32:$D$37,4,0)*I1992)*0.765</f>
        <v>387.90101552320721</v>
      </c>
      <c r="K1992" s="6">
        <f t="shared" si="127"/>
        <v>729.77212647992553</v>
      </c>
      <c r="L1992" s="27">
        <f>2.721*J1992*G1992+VLOOKUP(B1992,Summary!$A$32:$B$37,2,0)*I1992</f>
        <v>37.848669071868827</v>
      </c>
    </row>
    <row r="1993" spans="1:12">
      <c r="A1993" s="5" t="s">
        <v>617</v>
      </c>
      <c r="B1993" s="5" t="s">
        <v>189</v>
      </c>
      <c r="C1993" s="11">
        <v>3210</v>
      </c>
      <c r="D1993" s="5" t="str">
        <f t="shared" si="124"/>
        <v>Palmetto Prairies</v>
      </c>
      <c r="E1993" s="11" t="s">
        <v>593</v>
      </c>
      <c r="F1993" s="12">
        <f t="shared" si="125"/>
        <v>0.69141343344704065</v>
      </c>
      <c r="G1993" s="13">
        <f t="shared" si="126"/>
        <v>3.5859246036990831E-2</v>
      </c>
      <c r="H1993" s="13">
        <f>HLOOKUP(E1993,ROCs!$B$1:$I$17,MATCH(VLOOKUP(C1993,HROC,2,0),ROCs!$A$2:$A$17,0)+1,0)</f>
        <v>0.26229721460804234</v>
      </c>
      <c r="I1993" s="24">
        <v>351.74601100000001</v>
      </c>
      <c r="J1993" s="24">
        <f>(VLOOKUP(B1993,Summary!$A$32:$C$37,3,0)*H1993*I1993/12+VLOOKUP(B1993,Summary!$A$32:$D$37,4,0)*I1993)*0.765</f>
        <v>379.59952176151683</v>
      </c>
      <c r="K1993" s="6">
        <f t="shared" si="127"/>
        <v>714.15422780735514</v>
      </c>
      <c r="L1993" s="27">
        <f>2.721*J1993*G1993+VLOOKUP(B1993,Summary!$A$32:$B$37,2,0)*I1993</f>
        <v>37.038667350773551</v>
      </c>
    </row>
    <row r="1994" spans="1:12">
      <c r="A1994" s="5" t="s">
        <v>617</v>
      </c>
      <c r="B1994" s="5" t="s">
        <v>189</v>
      </c>
      <c r="C1994" s="11">
        <v>4110</v>
      </c>
      <c r="D1994" s="5" t="str">
        <f t="shared" si="124"/>
        <v>Pine Flatwoods</v>
      </c>
      <c r="E1994" s="11" t="s">
        <v>593</v>
      </c>
      <c r="F1994" s="12">
        <f t="shared" si="125"/>
        <v>0.69141343344704065</v>
      </c>
      <c r="G1994" s="13">
        <f t="shared" si="126"/>
        <v>3.5859246036990831E-2</v>
      </c>
      <c r="H1994" s="13">
        <f>HLOOKUP(E1994,ROCs!$B$1:$I$17,MATCH(VLOOKUP(C1994,HROC,2,0),ROCs!$A$2:$A$17,0)+1,0)</f>
        <v>0.26229721460804234</v>
      </c>
      <c r="I1994" s="24">
        <v>2208.6305790000001</v>
      </c>
      <c r="J1994" s="24">
        <f>(VLOOKUP(B1994,Summary!$A$32:$C$37,3,0)*H1994*I1994/12+VLOOKUP(B1994,Summary!$A$32:$D$37,4,0)*I1994)*0.765</f>
        <v>2383.5241490095023</v>
      </c>
      <c r="K1994" s="6">
        <f t="shared" si="127"/>
        <v>4484.2096749675911</v>
      </c>
      <c r="L1994" s="27">
        <f>2.721*J1994*G1994+VLOOKUP(B1994,Summary!$A$32:$B$37,2,0)*I1994</f>
        <v>232.5676219717738</v>
      </c>
    </row>
    <row r="1995" spans="1:12">
      <c r="A1995" s="5" t="s">
        <v>617</v>
      </c>
      <c r="B1995" s="5" t="s">
        <v>189</v>
      </c>
      <c r="C1995" s="11">
        <v>4200</v>
      </c>
      <c r="D1995" s="5" t="str">
        <f t="shared" si="124"/>
        <v>Upland Hardwood Forests</v>
      </c>
      <c r="E1995" s="11" t="s">
        <v>593</v>
      </c>
      <c r="F1995" s="12">
        <f t="shared" si="125"/>
        <v>0.69141343344704065</v>
      </c>
      <c r="G1995" s="13">
        <f t="shared" si="126"/>
        <v>3.5859246036990831E-2</v>
      </c>
      <c r="H1995" s="13">
        <f>HLOOKUP(E1995,ROCs!$B$1:$I$17,MATCH(VLOOKUP(C1995,HROC,2,0),ROCs!$A$2:$A$17,0)+1,0)</f>
        <v>0.26229721460804234</v>
      </c>
      <c r="I1995" s="24">
        <v>96.906349000000006</v>
      </c>
      <c r="J1995" s="24">
        <f>(VLOOKUP(B1995,Summary!$A$32:$C$37,3,0)*H1995*I1995/12+VLOOKUP(B1995,Summary!$A$32:$D$37,4,0)*I1995)*0.765</f>
        <v>104.58001678959948</v>
      </c>
      <c r="K1995" s="6">
        <f t="shared" si="127"/>
        <v>196.75014548985195</v>
      </c>
      <c r="L1995" s="27">
        <f>2.721*J1995*G1995+VLOOKUP(B1995,Summary!$A$32:$B$37,2,0)*I1995</f>
        <v>10.204186863654206</v>
      </c>
    </row>
    <row r="1996" spans="1:12">
      <c r="A1996" s="5" t="s">
        <v>617</v>
      </c>
      <c r="B1996" s="5" t="s">
        <v>189</v>
      </c>
      <c r="C1996" s="11">
        <v>4220</v>
      </c>
      <c r="D1996" s="5" t="str">
        <f t="shared" si="124"/>
        <v>Brazilian Pepper</v>
      </c>
      <c r="E1996" s="11" t="s">
        <v>593</v>
      </c>
      <c r="F1996" s="12">
        <f t="shared" si="125"/>
        <v>0.69141343344704065</v>
      </c>
      <c r="G1996" s="13">
        <f t="shared" si="126"/>
        <v>3.5859246036990831E-2</v>
      </c>
      <c r="H1996" s="13">
        <f>HLOOKUP(E1996,ROCs!$B$1:$I$17,MATCH(VLOOKUP(C1996,HROC,2,0),ROCs!$A$2:$A$17,0)+1,0)</f>
        <v>0.26229721460804234</v>
      </c>
      <c r="I1996" s="24">
        <v>120.607969</v>
      </c>
      <c r="J1996" s="24">
        <f>(VLOOKUP(B1996,Summary!$A$32:$C$37,3,0)*H1996*I1996/12+VLOOKUP(B1996,Summary!$A$32:$D$37,4,0)*I1996)*0.765</f>
        <v>130.15848345477849</v>
      </c>
      <c r="K1996" s="6">
        <f t="shared" si="127"/>
        <v>244.87183443455851</v>
      </c>
      <c r="L1996" s="27">
        <f>2.721*J1996*G1996+VLOOKUP(B1996,Summary!$A$32:$B$37,2,0)*I1996</f>
        <v>12.699954808139692</v>
      </c>
    </row>
    <row r="1997" spans="1:12">
      <c r="A1997" s="5" t="s">
        <v>617</v>
      </c>
      <c r="B1997" s="5" t="s">
        <v>189</v>
      </c>
      <c r="C1997" s="11">
        <v>4240</v>
      </c>
      <c r="D1997" s="5" t="str">
        <f t="shared" si="124"/>
        <v>Melaleuca</v>
      </c>
      <c r="E1997" s="11" t="s">
        <v>593</v>
      </c>
      <c r="F1997" s="12">
        <f t="shared" si="125"/>
        <v>0.69141343344704065</v>
      </c>
      <c r="G1997" s="13">
        <f t="shared" si="126"/>
        <v>3.5859246036990831E-2</v>
      </c>
      <c r="H1997" s="13">
        <f>HLOOKUP(E1997,ROCs!$B$1:$I$17,MATCH(VLOOKUP(C1997,HROC,2,0),ROCs!$A$2:$A$17,0)+1,0)</f>
        <v>0.26229721460804234</v>
      </c>
      <c r="I1997" s="24">
        <v>0.28773300000000002</v>
      </c>
      <c r="J1997" s="24">
        <f>(VLOOKUP(B1997,Summary!$A$32:$C$37,3,0)*H1997*I1997/12+VLOOKUP(B1997,Summary!$A$32:$D$37,4,0)*I1997)*0.765</f>
        <v>0.31051754896804362</v>
      </c>
      <c r="K1997" s="6">
        <f t="shared" si="127"/>
        <v>0.58418782872762609</v>
      </c>
      <c r="L1997" s="27">
        <f>2.721*J1997*G1997+VLOOKUP(B1997,Summary!$A$32:$B$37,2,0)*I1997</f>
        <v>3.0298131434502964E-2</v>
      </c>
    </row>
    <row r="1998" spans="1:12">
      <c r="A1998" s="5" t="s">
        <v>617</v>
      </c>
      <c r="B1998" s="5" t="s">
        <v>189</v>
      </c>
      <c r="C1998" s="11">
        <v>4270</v>
      </c>
      <c r="D1998" s="5" t="str">
        <f t="shared" si="124"/>
        <v>Live Oak</v>
      </c>
      <c r="E1998" s="11" t="s">
        <v>593</v>
      </c>
      <c r="F1998" s="12">
        <f t="shared" si="125"/>
        <v>0.69141343344704065</v>
      </c>
      <c r="G1998" s="13">
        <f t="shared" si="126"/>
        <v>3.5859246036990831E-2</v>
      </c>
      <c r="H1998" s="13">
        <f>HLOOKUP(E1998,ROCs!$B$1:$I$17,MATCH(VLOOKUP(C1998,HROC,2,0),ROCs!$A$2:$A$17,0)+1,0)</f>
        <v>0.26229721460804234</v>
      </c>
      <c r="I1998" s="24">
        <v>2.2646380000000002</v>
      </c>
      <c r="J1998" s="24">
        <f>(VLOOKUP(B1998,Summary!$A$32:$C$37,3,0)*H1998*I1998/12+VLOOKUP(B1998,Summary!$A$32:$D$37,4,0)*I1998)*0.765</f>
        <v>2.4439665977134792</v>
      </c>
      <c r="K1998" s="6">
        <f t="shared" si="127"/>
        <v>4.5979222267660438</v>
      </c>
      <c r="L1998" s="27">
        <f>2.721*J1998*G1998+VLOOKUP(B1998,Summary!$A$32:$B$37,2,0)*I1998</f>
        <v>0.23846517353091212</v>
      </c>
    </row>
    <row r="1999" spans="1:12">
      <c r="A1999" s="5" t="s">
        <v>617</v>
      </c>
      <c r="B1999" s="5" t="s">
        <v>189</v>
      </c>
      <c r="C1999" s="11">
        <v>4280</v>
      </c>
      <c r="D1999" s="5" t="str">
        <f t="shared" si="124"/>
        <v>Cabbage Palm</v>
      </c>
      <c r="E1999" s="11" t="s">
        <v>593</v>
      </c>
      <c r="F1999" s="12">
        <f t="shared" si="125"/>
        <v>0.69141343344704065</v>
      </c>
      <c r="G1999" s="13">
        <f t="shared" si="126"/>
        <v>3.5859246036990831E-2</v>
      </c>
      <c r="H1999" s="13">
        <f>HLOOKUP(E1999,ROCs!$B$1:$I$17,MATCH(VLOOKUP(C1999,HROC,2,0),ROCs!$A$2:$A$17,0)+1,0)</f>
        <v>0.26229721460804234</v>
      </c>
      <c r="I1999" s="24">
        <v>8.3650850000000005</v>
      </c>
      <c r="J1999" s="24">
        <f>(VLOOKUP(B1999,Summary!$A$32:$C$37,3,0)*H1999*I1999/12+VLOOKUP(B1999,Summary!$A$32:$D$37,4,0)*I1999)*0.765</f>
        <v>9.027486215030418</v>
      </c>
      <c r="K1999" s="6">
        <f t="shared" si="127"/>
        <v>16.983734376216958</v>
      </c>
      <c r="L1999" s="27">
        <f>2.721*J1999*G1999+VLOOKUP(B1999,Summary!$A$32:$B$37,2,0)*I1999</f>
        <v>0.88083898889174761</v>
      </c>
    </row>
    <row r="2000" spans="1:12">
      <c r="A2000" s="5" t="s">
        <v>617</v>
      </c>
      <c r="B2000" s="5" t="s">
        <v>189</v>
      </c>
      <c r="C2000" s="11">
        <v>4340</v>
      </c>
      <c r="D2000" s="5" t="str">
        <f t="shared" si="124"/>
        <v>Hardwood - Coniferous Mixed</v>
      </c>
      <c r="E2000" s="11" t="s">
        <v>593</v>
      </c>
      <c r="F2000" s="12">
        <f t="shared" si="125"/>
        <v>0.69141343344704065</v>
      </c>
      <c r="G2000" s="13">
        <f t="shared" si="126"/>
        <v>3.5859246036990831E-2</v>
      </c>
      <c r="H2000" s="13">
        <f>HLOOKUP(E2000,ROCs!$B$1:$I$17,MATCH(VLOOKUP(C2000,HROC,2,0),ROCs!$A$2:$A$17,0)+1,0)</f>
        <v>0.26229721460804234</v>
      </c>
      <c r="I2000" s="24">
        <v>196.908511</v>
      </c>
      <c r="J2000" s="24">
        <f>(VLOOKUP(B2000,Summary!$A$32:$C$37,3,0)*H2000*I2000/12+VLOOKUP(B2000,Summary!$A$32:$D$37,4,0)*I2000)*0.765</f>
        <v>212.50099295759281</v>
      </c>
      <c r="K2000" s="6">
        <f t="shared" si="127"/>
        <v>399.78575797381558</v>
      </c>
      <c r="L2000" s="27">
        <f>2.721*J2000*G2000+VLOOKUP(B2000,Summary!$A$32:$B$37,2,0)*I2000</f>
        <v>20.734361185023172</v>
      </c>
    </row>
    <row r="2001" spans="1:12">
      <c r="A2001" s="5" t="s">
        <v>617</v>
      </c>
      <c r="B2001" s="5" t="s">
        <v>189</v>
      </c>
      <c r="C2001" s="11">
        <v>5120</v>
      </c>
      <c r="D2001" s="5" t="e">
        <f t="shared" si="124"/>
        <v>#N/A</v>
      </c>
      <c r="E2001" s="11" t="s">
        <v>593</v>
      </c>
      <c r="F2001" s="12">
        <f t="shared" si="125"/>
        <v>0.50503242095262102</v>
      </c>
      <c r="G2001" s="13">
        <f t="shared" si="126"/>
        <v>6.8458560616073402E-2</v>
      </c>
      <c r="H2001" s="13">
        <f>HLOOKUP(E2001,ROCs!$B$1:$I$17,MATCH(VLOOKUP(C2001,HROC,2,0),ROCs!$A$2:$A$17,0)+1,0)</f>
        <v>5.2632006878587441E-2</v>
      </c>
      <c r="I2001" s="24">
        <v>21.502478</v>
      </c>
      <c r="J2001" s="24">
        <f>(VLOOKUP(B2001,Summary!$A$32:$C$37,3,0)*H2001*I2001/12+VLOOKUP(B2001,Summary!$A$32:$D$37,4,0)*I2001)*0.765</f>
        <v>9.036091475479429</v>
      </c>
      <c r="K2001" s="6">
        <f t="shared" si="127"/>
        <v>12.417335617518962</v>
      </c>
      <c r="L2001" s="27">
        <f>2.721*J2001*G2001+VLOOKUP(B2001,Summary!$A$32:$B$37,2,0)*I2001</f>
        <v>1.6832046573536665</v>
      </c>
    </row>
    <row r="2002" spans="1:12">
      <c r="A2002" s="5" t="s">
        <v>617</v>
      </c>
      <c r="B2002" s="5" t="s">
        <v>189</v>
      </c>
      <c r="C2002" s="11">
        <v>5250</v>
      </c>
      <c r="D2002" s="5" t="str">
        <f t="shared" si="124"/>
        <v>Marshy Lakes</v>
      </c>
      <c r="E2002" s="11" t="s">
        <v>593</v>
      </c>
      <c r="F2002" s="12">
        <f t="shared" si="125"/>
        <v>0.50503242095262102</v>
      </c>
      <c r="G2002" s="13">
        <f t="shared" si="126"/>
        <v>6.8458560616073402E-2</v>
      </c>
      <c r="H2002" s="13">
        <f>HLOOKUP(E2002,ROCs!$B$1:$I$17,MATCH(VLOOKUP(C2002,HROC,2,0),ROCs!$A$2:$A$17,0)+1,0)</f>
        <v>5.2632006878587441E-2</v>
      </c>
      <c r="I2002" s="24">
        <v>931.64184799999998</v>
      </c>
      <c r="J2002" s="24">
        <f>(VLOOKUP(B2002,Summary!$A$32:$C$37,3,0)*H2002*I2002/12+VLOOKUP(B2002,Summary!$A$32:$D$37,4,0)*I2002)*0.765</f>
        <v>391.50840944530682</v>
      </c>
      <c r="K2002" s="6">
        <f t="shared" si="127"/>
        <v>538.00820081953293</v>
      </c>
      <c r="L2002" s="27">
        <f>2.721*J2002*G2002+VLOOKUP(B2002,Summary!$A$32:$B$37,2,0)*I2002</f>
        <v>72.928520031001867</v>
      </c>
    </row>
    <row r="2003" spans="1:12">
      <c r="A2003" s="5" t="s">
        <v>617</v>
      </c>
      <c r="B2003" s="5" t="s">
        <v>189</v>
      </c>
      <c r="C2003" s="11">
        <v>5300</v>
      </c>
      <c r="D2003" s="5" t="str">
        <f t="shared" si="124"/>
        <v>Reservoirs</v>
      </c>
      <c r="E2003" s="11" t="s">
        <v>593</v>
      </c>
      <c r="F2003" s="12">
        <f t="shared" si="125"/>
        <v>0.50503242095262102</v>
      </c>
      <c r="G2003" s="13">
        <f t="shared" si="126"/>
        <v>6.8458560616073402E-2</v>
      </c>
      <c r="H2003" s="13">
        <f>HLOOKUP(E2003,ROCs!$B$1:$I$17,MATCH(VLOOKUP(C2003,HROC,2,0),ROCs!$A$2:$A$17,0)+1,0)</f>
        <v>5.2632006878587441E-2</v>
      </c>
      <c r="I2003" s="24">
        <v>18.326333000000002</v>
      </c>
      <c r="J2003" s="24">
        <f>(VLOOKUP(B2003,Summary!$A$32:$C$37,3,0)*H2003*I2003/12+VLOOKUP(B2003,Summary!$A$32:$D$37,4,0)*I2003)*0.765</f>
        <v>7.701364531013466</v>
      </c>
      <c r="K2003" s="6">
        <f t="shared" si="127"/>
        <v>10.583162903336683</v>
      </c>
      <c r="L2003" s="27">
        <f>2.721*J2003*G2003+VLOOKUP(B2003,Summary!$A$32:$B$37,2,0)*I2003</f>
        <v>1.4345774034887604</v>
      </c>
    </row>
    <row r="2004" spans="1:12">
      <c r="A2004" s="5" t="s">
        <v>617</v>
      </c>
      <c r="B2004" s="5" t="s">
        <v>189</v>
      </c>
      <c r="C2004" s="11">
        <v>6110</v>
      </c>
      <c r="D2004" s="5" t="str">
        <f t="shared" si="124"/>
        <v>Bay Swamps</v>
      </c>
      <c r="E2004" s="11" t="s">
        <v>593</v>
      </c>
      <c r="F2004" s="12">
        <f t="shared" si="125"/>
        <v>0.60724136328827061</v>
      </c>
      <c r="G2004" s="13">
        <f t="shared" si="126"/>
        <v>3.2599314579082571E-2</v>
      </c>
      <c r="H2004" s="13">
        <f>HLOOKUP(E2004,ROCs!$B$1:$I$17,MATCH(VLOOKUP(C2004,HROC,2,0),ROCs!$A$2:$A$17,0)+1,0)</f>
        <v>2.5884593546846281E-2</v>
      </c>
      <c r="I2004" s="24">
        <v>9.0495850000000004</v>
      </c>
      <c r="J2004" s="24">
        <f>(VLOOKUP(B2004,Summary!$A$32:$C$37,3,0)*H2004*I2004/12+VLOOKUP(B2004,Summary!$A$32:$D$37,4,0)*I2004)*0.765</f>
        <v>3.0422090639151396</v>
      </c>
      <c r="K2004" s="6">
        <f t="shared" si="127"/>
        <v>5.0266534430923349</v>
      </c>
      <c r="L2004" s="27">
        <f>2.721*J2004*G2004+VLOOKUP(B2004,Summary!$A$32:$B$37,2,0)*I2004</f>
        <v>0.26985226431883408</v>
      </c>
    </row>
    <row r="2005" spans="1:12">
      <c r="A2005" s="5" t="s">
        <v>617</v>
      </c>
      <c r="B2005" s="5" t="s">
        <v>189</v>
      </c>
      <c r="C2005" s="11">
        <v>6170</v>
      </c>
      <c r="D2005" s="5" t="str">
        <f t="shared" si="124"/>
        <v>Mixed Wetland Hardwoods</v>
      </c>
      <c r="E2005" s="11" t="s">
        <v>593</v>
      </c>
      <c r="F2005" s="12">
        <f t="shared" si="125"/>
        <v>0.60724136328827061</v>
      </c>
      <c r="G2005" s="13">
        <f t="shared" si="126"/>
        <v>3.2599314579082571E-2</v>
      </c>
      <c r="H2005" s="13">
        <f>HLOOKUP(E2005,ROCs!$B$1:$I$17,MATCH(VLOOKUP(C2005,HROC,2,0),ROCs!$A$2:$A$17,0)+1,0)</f>
        <v>2.5884593546846281E-2</v>
      </c>
      <c r="I2005" s="24">
        <v>305.84119299999998</v>
      </c>
      <c r="J2005" s="24">
        <f>(VLOOKUP(B2005,Summary!$A$32:$C$37,3,0)*H2005*I2005/12+VLOOKUP(B2005,Summary!$A$32:$D$37,4,0)*I2005)*0.765</f>
        <v>102.81497432901281</v>
      </c>
      <c r="K2005" s="6">
        <f t="shared" si="127"/>
        <v>169.88156758933334</v>
      </c>
      <c r="L2005" s="27">
        <f>2.721*J2005*G2005+VLOOKUP(B2005,Summary!$A$32:$B$37,2,0)*I2005</f>
        <v>9.1199694188212543</v>
      </c>
    </row>
    <row r="2006" spans="1:12">
      <c r="A2006" s="5" t="s">
        <v>617</v>
      </c>
      <c r="B2006" s="5" t="s">
        <v>189</v>
      </c>
      <c r="C2006" s="11">
        <v>6172</v>
      </c>
      <c r="D2006" s="5" t="str">
        <f t="shared" si="124"/>
        <v>Mixed Shrubs</v>
      </c>
      <c r="E2006" s="11" t="s">
        <v>593</v>
      </c>
      <c r="F2006" s="12">
        <f t="shared" si="125"/>
        <v>0.60724136328827061</v>
      </c>
      <c r="G2006" s="13">
        <f t="shared" si="126"/>
        <v>3.2599314579082571E-2</v>
      </c>
      <c r="H2006" s="13">
        <f>HLOOKUP(E2006,ROCs!$B$1:$I$17,MATCH(VLOOKUP(C2006,HROC,2,0),ROCs!$A$2:$A$17,0)+1,0)</f>
        <v>2.5884593546846281E-2</v>
      </c>
      <c r="I2006" s="24">
        <v>1111.4895899999999</v>
      </c>
      <c r="J2006" s="24">
        <f>(VLOOKUP(B2006,Summary!$A$32:$C$37,3,0)*H2006*I2006/12+VLOOKUP(B2006,Summary!$A$32:$D$37,4,0)*I2006)*0.765</f>
        <v>373.65069283788392</v>
      </c>
      <c r="K2006" s="6">
        <f t="shared" si="127"/>
        <v>617.3844407820676</v>
      </c>
      <c r="L2006" s="27">
        <f>2.721*J2006*G2006+VLOOKUP(B2006,Summary!$A$32:$B$37,2,0)*I2006</f>
        <v>33.143838378037501</v>
      </c>
    </row>
    <row r="2007" spans="1:12">
      <c r="A2007" s="5" t="s">
        <v>617</v>
      </c>
      <c r="B2007" s="5" t="s">
        <v>189</v>
      </c>
      <c r="C2007" s="11">
        <v>6210</v>
      </c>
      <c r="D2007" s="5" t="str">
        <f t="shared" si="124"/>
        <v>Cypress</v>
      </c>
      <c r="E2007" s="11" t="s">
        <v>593</v>
      </c>
      <c r="F2007" s="12">
        <f t="shared" si="125"/>
        <v>0.60724136328827061</v>
      </c>
      <c r="G2007" s="13">
        <f t="shared" si="126"/>
        <v>3.2599314579082571E-2</v>
      </c>
      <c r="H2007" s="13">
        <f>HLOOKUP(E2007,ROCs!$B$1:$I$17,MATCH(VLOOKUP(C2007,HROC,2,0),ROCs!$A$2:$A$17,0)+1,0)</f>
        <v>2.5884593546846281E-2</v>
      </c>
      <c r="I2007" s="24">
        <v>924.94357000000002</v>
      </c>
      <c r="J2007" s="24">
        <f>(VLOOKUP(B2007,Summary!$A$32:$C$37,3,0)*H2007*I2007/12+VLOOKUP(B2007,Summary!$A$32:$D$37,4,0)*I2007)*0.765</f>
        <v>310.93930962182549</v>
      </c>
      <c r="K2007" s="6">
        <f t="shared" si="127"/>
        <v>513.76618715737982</v>
      </c>
      <c r="L2007" s="27">
        <f>2.721*J2007*G2007+VLOOKUP(B2007,Summary!$A$32:$B$37,2,0)*I2007</f>
        <v>27.581167173041202</v>
      </c>
    </row>
    <row r="2008" spans="1:12">
      <c r="A2008" s="5" t="s">
        <v>617</v>
      </c>
      <c r="B2008" s="5" t="s">
        <v>189</v>
      </c>
      <c r="C2008" s="11">
        <v>6215</v>
      </c>
      <c r="D2008" s="5" t="e">
        <f t="shared" si="124"/>
        <v>#N/A</v>
      </c>
      <c r="E2008" s="11" t="s">
        <v>593</v>
      </c>
      <c r="F2008" s="12">
        <f t="shared" si="125"/>
        <v>0.60724136328827061</v>
      </c>
      <c r="G2008" s="13">
        <f t="shared" si="126"/>
        <v>3.2599314579082571E-2</v>
      </c>
      <c r="H2008" s="13">
        <f>HLOOKUP(E2008,ROCs!$B$1:$I$17,MATCH(VLOOKUP(C2008,HROC,2,0),ROCs!$A$2:$A$17,0)+1,0)</f>
        <v>2.5884593546846281E-2</v>
      </c>
      <c r="I2008" s="24">
        <v>128.78576200000001</v>
      </c>
      <c r="J2008" s="24">
        <f>(VLOOKUP(B2008,Summary!$A$32:$C$37,3,0)*H2008*I2008/12+VLOOKUP(B2008,Summary!$A$32:$D$37,4,0)*I2008)*0.765</f>
        <v>43.294052982497867</v>
      </c>
      <c r="K2008" s="6">
        <f t="shared" si="127"/>
        <v>71.534926074352583</v>
      </c>
      <c r="L2008" s="27">
        <f>2.721*J2008*G2008+VLOOKUP(B2008,Summary!$A$32:$B$37,2,0)*I2008</f>
        <v>3.8403009074699517</v>
      </c>
    </row>
    <row r="2009" spans="1:12">
      <c r="A2009" s="5" t="s">
        <v>617</v>
      </c>
      <c r="B2009" s="5" t="s">
        <v>189</v>
      </c>
      <c r="C2009" s="11">
        <v>6216</v>
      </c>
      <c r="D2009" s="5" t="e">
        <f t="shared" si="124"/>
        <v>#N/A</v>
      </c>
      <c r="E2009" s="11" t="s">
        <v>593</v>
      </c>
      <c r="F2009" s="12">
        <f t="shared" si="125"/>
        <v>0.60724136328827061</v>
      </c>
      <c r="G2009" s="13">
        <f t="shared" si="126"/>
        <v>3.2599314579082571E-2</v>
      </c>
      <c r="H2009" s="13">
        <f>HLOOKUP(E2009,ROCs!$B$1:$I$17,MATCH(VLOOKUP(C2009,HROC,2,0),ROCs!$A$2:$A$17,0)+1,0)</f>
        <v>2.5884593546846281E-2</v>
      </c>
      <c r="I2009" s="24">
        <v>26.951236000000002</v>
      </c>
      <c r="J2009" s="24">
        <f>(VLOOKUP(B2009,Summary!$A$32:$C$37,3,0)*H2009*I2009/12+VLOOKUP(B2009,Summary!$A$32:$D$37,4,0)*I2009)*0.765</f>
        <v>9.0602270096270718</v>
      </c>
      <c r="K2009" s="6">
        <f t="shared" si="127"/>
        <v>14.970247059394888</v>
      </c>
      <c r="L2009" s="27">
        <f>2.721*J2009*G2009+VLOOKUP(B2009,Summary!$A$32:$B$37,2,0)*I2009</f>
        <v>0.8036669152001199</v>
      </c>
    </row>
    <row r="2010" spans="1:12">
      <c r="A2010" s="5" t="s">
        <v>617</v>
      </c>
      <c r="B2010" s="5" t="s">
        <v>189</v>
      </c>
      <c r="C2010" s="11">
        <v>6250</v>
      </c>
      <c r="D2010" s="5" t="str">
        <f t="shared" si="124"/>
        <v>Hydric Pine Flatwoods</v>
      </c>
      <c r="E2010" s="11" t="s">
        <v>593</v>
      </c>
      <c r="F2010" s="12">
        <f t="shared" si="125"/>
        <v>0.60724136328827061</v>
      </c>
      <c r="G2010" s="13">
        <f t="shared" si="126"/>
        <v>3.2599314579082571E-2</v>
      </c>
      <c r="H2010" s="13">
        <f>HLOOKUP(E2010,ROCs!$B$1:$I$17,MATCH(VLOOKUP(C2010,HROC,2,0),ROCs!$A$2:$A$17,0)+1,0)</f>
        <v>2.5884593546846281E-2</v>
      </c>
      <c r="I2010" s="24">
        <v>718.82315000000006</v>
      </c>
      <c r="J2010" s="24">
        <f>(VLOOKUP(B2010,Summary!$A$32:$C$37,3,0)*H2010*I2010/12+VLOOKUP(B2010,Summary!$A$32:$D$37,4,0)*I2010)*0.765</f>
        <v>241.64757856653446</v>
      </c>
      <c r="K2010" s="6">
        <f t="shared" si="127"/>
        <v>399.27520012486519</v>
      </c>
      <c r="L2010" s="27">
        <f>2.721*J2010*G2010+VLOOKUP(B2010,Summary!$A$32:$B$37,2,0)*I2010</f>
        <v>21.434801117653123</v>
      </c>
    </row>
    <row r="2011" spans="1:12">
      <c r="A2011" s="5" t="s">
        <v>617</v>
      </c>
      <c r="B2011" s="5" t="s">
        <v>189</v>
      </c>
      <c r="C2011" s="11">
        <v>6300</v>
      </c>
      <c r="D2011" s="5" t="str">
        <f t="shared" si="124"/>
        <v>Wetland Forested Mixed</v>
      </c>
      <c r="E2011" s="11" t="s">
        <v>593</v>
      </c>
      <c r="F2011" s="12">
        <f t="shared" si="125"/>
        <v>0.60724136328827061</v>
      </c>
      <c r="G2011" s="13">
        <f t="shared" si="126"/>
        <v>3.2599314579082571E-2</v>
      </c>
      <c r="H2011" s="13">
        <f>HLOOKUP(E2011,ROCs!$B$1:$I$17,MATCH(VLOOKUP(C2011,HROC,2,0),ROCs!$A$2:$A$17,0)+1,0)</f>
        <v>2.5884593546846281E-2</v>
      </c>
      <c r="I2011" s="24">
        <v>142.887607</v>
      </c>
      <c r="J2011" s="24">
        <f>(VLOOKUP(B2011,Summary!$A$32:$C$37,3,0)*H2011*I2011/12+VLOOKUP(B2011,Summary!$A$32:$D$37,4,0)*I2011)*0.765</f>
        <v>48.034685915049621</v>
      </c>
      <c r="K2011" s="6">
        <f t="shared" si="127"/>
        <v>79.367891643846036</v>
      </c>
      <c r="L2011" s="27">
        <f>2.721*J2011*G2011+VLOOKUP(B2011,Summary!$A$32:$B$37,2,0)*I2011</f>
        <v>4.2608080140746445</v>
      </c>
    </row>
    <row r="2012" spans="1:12">
      <c r="A2012" s="5" t="s">
        <v>617</v>
      </c>
      <c r="B2012" s="5" t="s">
        <v>189</v>
      </c>
      <c r="C2012" s="11">
        <v>6410</v>
      </c>
      <c r="D2012" s="5" t="str">
        <f t="shared" si="124"/>
        <v>Freshwater Marshes</v>
      </c>
      <c r="E2012" s="11" t="s">
        <v>593</v>
      </c>
      <c r="F2012" s="12">
        <f t="shared" si="125"/>
        <v>0.60724136328827061</v>
      </c>
      <c r="G2012" s="13">
        <f t="shared" si="126"/>
        <v>3.2599314579082571E-2</v>
      </c>
      <c r="H2012" s="13">
        <f>HLOOKUP(E2012,ROCs!$B$1:$I$17,MATCH(VLOOKUP(C2012,HROC,2,0),ROCs!$A$2:$A$17,0)+1,0)</f>
        <v>2.5884593546846281E-2</v>
      </c>
      <c r="I2012" s="24">
        <v>2617.2305259999998</v>
      </c>
      <c r="J2012" s="24">
        <f>(VLOOKUP(B2012,Summary!$A$32:$C$37,3,0)*H2012*I2012/12+VLOOKUP(B2012,Summary!$A$32:$D$37,4,0)*I2012)*0.765</f>
        <v>879.83729956153661</v>
      </c>
      <c r="K2012" s="6">
        <f t="shared" si="127"/>
        <v>1453.7584690219787</v>
      </c>
      <c r="L2012" s="27">
        <f>2.721*J2012*G2012+VLOOKUP(B2012,Summary!$A$32:$B$37,2,0)*I2012</f>
        <v>78.04397479944916</v>
      </c>
    </row>
    <row r="2013" spans="1:12">
      <c r="A2013" s="5" t="s">
        <v>617</v>
      </c>
      <c r="B2013" s="5" t="s">
        <v>189</v>
      </c>
      <c r="C2013" s="11">
        <v>6430</v>
      </c>
      <c r="D2013" s="5" t="str">
        <f t="shared" si="124"/>
        <v>Wet Prairies</v>
      </c>
      <c r="E2013" s="11" t="s">
        <v>593</v>
      </c>
      <c r="F2013" s="12">
        <f t="shared" si="125"/>
        <v>0.60724136328827061</v>
      </c>
      <c r="G2013" s="13">
        <f t="shared" si="126"/>
        <v>3.2599314579082571E-2</v>
      </c>
      <c r="H2013" s="13">
        <f>HLOOKUP(E2013,ROCs!$B$1:$I$17,MATCH(VLOOKUP(C2013,HROC,2,0),ROCs!$A$2:$A$17,0)+1,0)</f>
        <v>2.5884593546846281E-2</v>
      </c>
      <c r="I2013" s="24">
        <v>773.413186</v>
      </c>
      <c r="J2013" s="24">
        <f>(VLOOKUP(B2013,Summary!$A$32:$C$37,3,0)*H2013*I2013/12+VLOOKUP(B2013,Summary!$A$32:$D$37,4,0)*I2013)*0.765</f>
        <v>259.99917174110033</v>
      </c>
      <c r="K2013" s="6">
        <f t="shared" si="127"/>
        <v>429.59760633663444</v>
      </c>
      <c r="L2013" s="27">
        <f>2.721*J2013*G2013+VLOOKUP(B2013,Summary!$A$32:$B$37,2,0)*I2013</f>
        <v>23.06263762328809</v>
      </c>
    </row>
    <row r="2014" spans="1:12">
      <c r="A2014" s="5" t="s">
        <v>617</v>
      </c>
      <c r="B2014" s="5" t="s">
        <v>189</v>
      </c>
      <c r="C2014" s="11">
        <v>6440</v>
      </c>
      <c r="D2014" s="5" t="str">
        <f t="shared" si="124"/>
        <v>Emergent Aquatic Vegetation</v>
      </c>
      <c r="E2014" s="11" t="s">
        <v>593</v>
      </c>
      <c r="F2014" s="12">
        <f t="shared" si="125"/>
        <v>0.60724136328827061</v>
      </c>
      <c r="G2014" s="13">
        <f t="shared" si="126"/>
        <v>3.2599314579082571E-2</v>
      </c>
      <c r="H2014" s="13">
        <f>HLOOKUP(E2014,ROCs!$B$1:$I$17,MATCH(VLOOKUP(C2014,HROC,2,0),ROCs!$A$2:$A$17,0)+1,0)</f>
        <v>2.5884593546846281E-2</v>
      </c>
      <c r="I2014" s="24">
        <v>8.1641729999999999</v>
      </c>
      <c r="J2014" s="24">
        <f>(VLOOKUP(B2014,Summary!$A$32:$C$37,3,0)*H2014*I2014/12+VLOOKUP(B2014,Summary!$A$32:$D$37,4,0)*I2014)*0.765</f>
        <v>2.7445591261887983</v>
      </c>
      <c r="K2014" s="6">
        <f t="shared" si="127"/>
        <v>4.5348453349464615</v>
      </c>
      <c r="L2014" s="27">
        <f>2.721*J2014*G2014+VLOOKUP(B2014,Summary!$A$32:$B$37,2,0)*I2014</f>
        <v>0.24344990077895159</v>
      </c>
    </row>
    <row r="2015" spans="1:12">
      <c r="A2015" s="5" t="s">
        <v>617</v>
      </c>
      <c r="B2015" s="5" t="s">
        <v>189</v>
      </c>
      <c r="C2015" s="11">
        <v>6500</v>
      </c>
      <c r="D2015" s="5" t="str">
        <f t="shared" si="124"/>
        <v>Non-Vegetated</v>
      </c>
      <c r="E2015" s="11" t="s">
        <v>593</v>
      </c>
      <c r="F2015" s="12">
        <f t="shared" si="125"/>
        <v>0.60724136328827061</v>
      </c>
      <c r="G2015" s="13">
        <f t="shared" si="126"/>
        <v>3.2599314579082571E-2</v>
      </c>
      <c r="H2015" s="13">
        <f>HLOOKUP(E2015,ROCs!$B$1:$I$17,MATCH(VLOOKUP(C2015,HROC,2,0),ROCs!$A$2:$A$17,0)+1,0)</f>
        <v>2.5884593546846281E-2</v>
      </c>
      <c r="I2015" s="24">
        <v>6.5915780000000002</v>
      </c>
      <c r="J2015" s="24">
        <f>(VLOOKUP(B2015,Summary!$A$32:$C$37,3,0)*H2015*I2015/12+VLOOKUP(B2015,Summary!$A$32:$D$37,4,0)*I2015)*0.765</f>
        <v>2.2158981143448706</v>
      </c>
      <c r="K2015" s="6">
        <f t="shared" si="127"/>
        <v>3.6613367628583724</v>
      </c>
      <c r="L2015" s="27">
        <f>2.721*J2015*G2015+VLOOKUP(B2015,Summary!$A$32:$B$37,2,0)*I2015</f>
        <v>0.19655622315655488</v>
      </c>
    </row>
    <row r="2016" spans="1:12">
      <c r="A2016" s="5" t="s">
        <v>617</v>
      </c>
      <c r="B2016" s="5" t="s">
        <v>189</v>
      </c>
      <c r="C2016" s="11">
        <v>7400</v>
      </c>
      <c r="D2016" s="5" t="str">
        <f t="shared" si="124"/>
        <v>Disturbed Land</v>
      </c>
      <c r="E2016" s="11" t="s">
        <v>593</v>
      </c>
      <c r="F2016" s="12">
        <f t="shared" si="125"/>
        <v>0.70945030562392009</v>
      </c>
      <c r="G2016" s="13">
        <f t="shared" si="126"/>
        <v>9.7797943737247719E-2</v>
      </c>
      <c r="H2016" s="13">
        <f>HLOOKUP(E2016,ROCs!$B$1:$I$17,MATCH(VLOOKUP(C2016,HROC,2,0),ROCs!$A$2:$A$17,0)+1,0)</f>
        <v>0.26229721460804234</v>
      </c>
      <c r="I2016" s="24">
        <v>57.938051999999999</v>
      </c>
      <c r="J2016" s="24">
        <f>(VLOOKUP(B2016,Summary!$A$32:$C$37,3,0)*H2016*I2016/12+VLOOKUP(B2016,Summary!$A$32:$D$37,4,0)*I2016)*0.765</f>
        <v>62.525959479875638</v>
      </c>
      <c r="K2016" s="6">
        <f t="shared" si="127"/>
        <v>120.70100515086283</v>
      </c>
      <c r="L2016" s="27">
        <f>2.721*J2016*G2016+VLOOKUP(B2016,Summary!$A$32:$B$37,2,0)*I2016</f>
        <v>16.638670837405769</v>
      </c>
    </row>
    <row r="2017" spans="1:12">
      <c r="A2017" s="5" t="s">
        <v>617</v>
      </c>
      <c r="B2017" s="5" t="s">
        <v>189</v>
      </c>
      <c r="C2017" s="11">
        <v>7430</v>
      </c>
      <c r="D2017" s="5" t="str">
        <f t="shared" si="124"/>
        <v>Spoil Areas</v>
      </c>
      <c r="E2017" s="11" t="s">
        <v>593</v>
      </c>
      <c r="F2017" s="12">
        <f t="shared" si="125"/>
        <v>0.70945030562392009</v>
      </c>
      <c r="G2017" s="13">
        <f t="shared" si="126"/>
        <v>9.7797943737247719E-2</v>
      </c>
      <c r="H2017" s="13">
        <f>HLOOKUP(E2017,ROCs!$B$1:$I$17,MATCH(VLOOKUP(C2017,HROC,2,0),ROCs!$A$2:$A$17,0)+1,0)</f>
        <v>0.26229721460804234</v>
      </c>
      <c r="I2017" s="24">
        <v>112.095218</v>
      </c>
      <c r="J2017" s="24">
        <f>(VLOOKUP(B2017,Summary!$A$32:$C$37,3,0)*H2017*I2017/12+VLOOKUP(B2017,Summary!$A$32:$D$37,4,0)*I2017)*0.765</f>
        <v>120.97163809642454</v>
      </c>
      <c r="K2017" s="6">
        <f t="shared" si="127"/>
        <v>233.52537785020959</v>
      </c>
      <c r="L2017" s="27">
        <f>2.721*J2017*G2017+VLOOKUP(B2017,Summary!$A$32:$B$37,2,0)*I2017</f>
        <v>32.191545458746909</v>
      </c>
    </row>
    <row r="2018" spans="1:12">
      <c r="A2018" s="5" t="s">
        <v>617</v>
      </c>
      <c r="B2018" s="5" t="s">
        <v>189</v>
      </c>
      <c r="C2018" s="11">
        <v>8100</v>
      </c>
      <c r="D2018" s="5" t="str">
        <f t="shared" si="124"/>
        <v>Transportation</v>
      </c>
      <c r="E2018" s="11" t="s">
        <v>593</v>
      </c>
      <c r="F2018" s="12">
        <f t="shared" si="125"/>
        <v>0.98601567900273634</v>
      </c>
      <c r="G2018" s="13">
        <f t="shared" si="126"/>
        <v>0.14343698414796333</v>
      </c>
      <c r="H2018" s="13">
        <f>HLOOKUP(E2018,ROCs!$B$1:$I$17,MATCH(VLOOKUP(C2018,HROC,2,0),ROCs!$A$2:$A$17,0)+1,0)</f>
        <v>0.44607782879065094</v>
      </c>
      <c r="I2018" s="24">
        <v>43.598394999999996</v>
      </c>
      <c r="J2018" s="24">
        <f>(VLOOKUP(B2018,Summary!$A$32:$C$37,3,0)*H2018*I2018/12+VLOOKUP(B2018,Summary!$A$32:$D$37,4,0)*I2018)*0.765</f>
        <v>72.233207296212569</v>
      </c>
      <c r="K2018" s="6">
        <f t="shared" si="127"/>
        <v>193.79798690825834</v>
      </c>
      <c r="L2018" s="27">
        <f>2.721*J2018*G2018+VLOOKUP(B2018,Summary!$A$32:$B$37,2,0)*I2018</f>
        <v>28.192045388347129</v>
      </c>
    </row>
    <row r="2019" spans="1:12">
      <c r="A2019" s="5" t="s">
        <v>617</v>
      </c>
      <c r="B2019" s="5" t="s">
        <v>189</v>
      </c>
      <c r="C2019" s="11">
        <v>8113</v>
      </c>
      <c r="D2019" s="5" t="str">
        <f t="shared" si="124"/>
        <v>Private</v>
      </c>
      <c r="E2019" s="11" t="s">
        <v>593</v>
      </c>
      <c r="F2019" s="12">
        <f t="shared" si="125"/>
        <v>0.96797880682585713</v>
      </c>
      <c r="G2019" s="13">
        <f t="shared" si="126"/>
        <v>0.12452938169209543</v>
      </c>
      <c r="H2019" s="13">
        <f>HLOOKUP(E2019,ROCs!$B$1:$I$17,MATCH(VLOOKUP(C2019,HROC,2,0),ROCs!$A$2:$A$17,0)+1,0)</f>
        <v>0.28818180815488864</v>
      </c>
      <c r="I2019" s="24">
        <v>9.560886</v>
      </c>
      <c r="J2019" s="24">
        <f>(VLOOKUP(B2019,Summary!$A$32:$C$37,3,0)*H2019*I2019/12+VLOOKUP(B2019,Summary!$A$32:$D$37,4,0)*I2019)*0.765</f>
        <v>11.095776025704874</v>
      </c>
      <c r="K2019" s="6">
        <f t="shared" si="127"/>
        <v>29.224835299857183</v>
      </c>
      <c r="L2019" s="27">
        <f>2.721*J2019*G2019+VLOOKUP(B2019,Summary!$A$32:$B$37,2,0)*I2019</f>
        <v>3.7597420979478855</v>
      </c>
    </row>
    <row r="2020" spans="1:12">
      <c r="A2020" s="5" t="s">
        <v>617</v>
      </c>
      <c r="B2020" s="5" t="s">
        <v>189</v>
      </c>
      <c r="C2020" s="11">
        <v>8115</v>
      </c>
      <c r="D2020" s="5" t="e">
        <f t="shared" si="124"/>
        <v>#N/A</v>
      </c>
      <c r="E2020" s="11" t="s">
        <v>593</v>
      </c>
      <c r="F2020" s="12">
        <f t="shared" si="125"/>
        <v>0.96797880682585713</v>
      </c>
      <c r="G2020" s="13">
        <f t="shared" si="126"/>
        <v>0.12452938169209543</v>
      </c>
      <c r="H2020" s="13">
        <f>HLOOKUP(E2020,ROCs!$B$1:$I$17,MATCH(VLOOKUP(C2020,HROC,2,0),ROCs!$A$2:$A$17,0)+1,0)</f>
        <v>0.28818180815488864</v>
      </c>
      <c r="I2020" s="24">
        <v>11.082383999999999</v>
      </c>
      <c r="J2020" s="24">
        <f>(VLOOKUP(B2020,Summary!$A$32:$C$37,3,0)*H2020*I2020/12+VLOOKUP(B2020,Summary!$A$32:$D$37,4,0)*I2020)*0.765</f>
        <v>12.861532989186909</v>
      </c>
      <c r="K2020" s="6">
        <f t="shared" si="127"/>
        <v>33.875610181919583</v>
      </c>
      <c r="L2020" s="27">
        <f>2.721*J2020*G2020+VLOOKUP(B2020,Summary!$A$32:$B$37,2,0)*I2020</f>
        <v>4.3580590408068955</v>
      </c>
    </row>
    <row r="2021" spans="1:12">
      <c r="A2021" s="5" t="s">
        <v>617</v>
      </c>
      <c r="B2021" s="5" t="s">
        <v>189</v>
      </c>
      <c r="C2021" s="11">
        <v>8140</v>
      </c>
      <c r="D2021" s="5" t="str">
        <f t="shared" si="124"/>
        <v>Roads and Highways</v>
      </c>
      <c r="E2021" s="11" t="s">
        <v>593</v>
      </c>
      <c r="F2021" s="12">
        <f t="shared" si="125"/>
        <v>0.98601567900273634</v>
      </c>
      <c r="G2021" s="13">
        <f t="shared" si="126"/>
        <v>0.14343698414796333</v>
      </c>
      <c r="H2021" s="13">
        <f>HLOOKUP(E2021,ROCs!$B$1:$I$17,MATCH(VLOOKUP(C2021,HROC,2,0),ROCs!$A$2:$A$17,0)+1,0)</f>
        <v>0.44607782879065094</v>
      </c>
      <c r="I2021" s="24">
        <v>6.2167279999999998</v>
      </c>
      <c r="J2021" s="24">
        <f>(VLOOKUP(B2021,Summary!$A$32:$C$37,3,0)*H2021*I2021/12+VLOOKUP(B2021,Summary!$A$32:$D$37,4,0)*I2021)*0.765</f>
        <v>10.299787465299332</v>
      </c>
      <c r="K2021" s="6">
        <f t="shared" si="127"/>
        <v>27.633801004743482</v>
      </c>
      <c r="L2021" s="27">
        <f>2.721*J2021*G2021+VLOOKUP(B2021,Summary!$A$32:$B$37,2,0)*I2021</f>
        <v>4.0199249982254734</v>
      </c>
    </row>
    <row r="2022" spans="1:12">
      <c r="A2022" s="5" t="s">
        <v>617</v>
      </c>
      <c r="B2022" s="5" t="s">
        <v>189</v>
      </c>
      <c r="C2022" s="11">
        <v>8310</v>
      </c>
      <c r="D2022" s="5" t="str">
        <f t="shared" si="124"/>
        <v>Electric Power Facilities</v>
      </c>
      <c r="E2022" s="11" t="s">
        <v>593</v>
      </c>
      <c r="F2022" s="12">
        <f t="shared" si="125"/>
        <v>0.72147488707517293</v>
      </c>
      <c r="G2022" s="13">
        <f t="shared" si="126"/>
        <v>0.16951643581122938</v>
      </c>
      <c r="H2022" s="13">
        <f>HLOOKUP(E2022,ROCs!$B$1:$I$17,MATCH(VLOOKUP(C2022,HROC,2,0),ROCs!$A$2:$A$17,0)+1,0)</f>
        <v>0.43140989244743805</v>
      </c>
      <c r="I2022" s="24">
        <v>2.895241</v>
      </c>
      <c r="J2022" s="24">
        <f>(VLOOKUP(B2022,Summary!$A$32:$C$37,3,0)*H2022*I2022/12+VLOOKUP(B2022,Summary!$A$32:$D$37,4,0)*I2022)*0.765</f>
        <v>4.6633254106442195</v>
      </c>
      <c r="K2022" s="6">
        <f t="shared" si="127"/>
        <v>9.1547287855609962</v>
      </c>
      <c r="L2022" s="27">
        <f>2.721*J2022*G2022+VLOOKUP(B2022,Summary!$A$32:$B$37,2,0)*I2022</f>
        <v>2.1509785334843805</v>
      </c>
    </row>
    <row r="2023" spans="1:12">
      <c r="A2023" s="5" t="s">
        <v>617</v>
      </c>
      <c r="B2023" s="5" t="s">
        <v>189</v>
      </c>
      <c r="C2023" s="11">
        <v>8320</v>
      </c>
      <c r="D2023" s="5" t="str">
        <f t="shared" si="124"/>
        <v>Electrical Power Transmission Lines</v>
      </c>
      <c r="E2023" s="11" t="s">
        <v>593</v>
      </c>
      <c r="F2023" s="12">
        <f t="shared" si="125"/>
        <v>0.70945030562392009</v>
      </c>
      <c r="G2023" s="13">
        <f t="shared" si="126"/>
        <v>0.1167055461931156</v>
      </c>
      <c r="H2023" s="13">
        <f>HLOOKUP(E2023,ROCs!$B$1:$I$17,MATCH(VLOOKUP(C2023,HROC,2,0),ROCs!$A$2:$A$17,0)+1,0)</f>
        <v>0.26229721460804234</v>
      </c>
      <c r="I2023" s="24">
        <v>30.519012</v>
      </c>
      <c r="J2023" s="24">
        <f>(VLOOKUP(B2023,Summary!$A$32:$C$37,3,0)*H2023*I2023/12+VLOOKUP(B2023,Summary!$A$32:$D$37,4,0)*I2023)*0.765</f>
        <v>32.935703597315253</v>
      </c>
      <c r="K2023" s="6">
        <f t="shared" si="127"/>
        <v>63.579552598890345</v>
      </c>
      <c r="L2023" s="27">
        <f>2.721*J2023*G2023+VLOOKUP(B2023,Summary!$A$32:$B$37,2,0)*I2023</f>
        <v>10.458923414293109</v>
      </c>
    </row>
    <row r="2024" spans="1:12">
      <c r="A2024" s="5" t="s">
        <v>617</v>
      </c>
      <c r="B2024" s="5" t="s">
        <v>189</v>
      </c>
      <c r="C2024" s="11">
        <v>3100</v>
      </c>
      <c r="D2024" s="5" t="str">
        <f t="shared" si="124"/>
        <v>Herbaceous (Dry Prairie)</v>
      </c>
      <c r="E2024" s="11" t="s">
        <v>2</v>
      </c>
      <c r="F2024" s="12">
        <f t="shared" si="125"/>
        <v>0.69141343344704065</v>
      </c>
      <c r="G2024" s="13">
        <f t="shared" si="126"/>
        <v>3.5859246036990831E-2</v>
      </c>
      <c r="H2024" s="13">
        <f>HLOOKUP(E2024,ROCs!$B$1:$I$17,MATCH(VLOOKUP(C2024,HROC,2,0),ROCs!$A$2:$A$17,0)+1,0)</f>
        <v>0.26229721460804234</v>
      </c>
      <c r="I2024" s="24">
        <v>5.8025250000000002</v>
      </c>
      <c r="J2024" s="24">
        <f>(VLOOKUP(B2024,Summary!$A$32:$C$37,3,0)*H2024*I2024/12+VLOOKUP(B2024,Summary!$A$32:$D$37,4,0)*I2024)*0.765</f>
        <v>6.2620062378169949</v>
      </c>
      <c r="K2024" s="6">
        <f t="shared" si="127"/>
        <v>11.780937469417024</v>
      </c>
      <c r="L2024" s="27">
        <f>2.721*J2024*G2024+VLOOKUP(B2024,Summary!$A$32:$B$37,2,0)*I2024</f>
        <v>0.61100278766074556</v>
      </c>
    </row>
    <row r="2025" spans="1:12">
      <c r="A2025" s="5" t="s">
        <v>617</v>
      </c>
      <c r="B2025" s="5" t="s">
        <v>189</v>
      </c>
      <c r="C2025" s="11">
        <v>3200</v>
      </c>
      <c r="D2025" s="5" t="str">
        <f t="shared" si="124"/>
        <v>Shrub and Brushland</v>
      </c>
      <c r="E2025" s="11" t="s">
        <v>2</v>
      </c>
      <c r="F2025" s="12">
        <f t="shared" si="125"/>
        <v>0.69141343344704065</v>
      </c>
      <c r="G2025" s="13">
        <f t="shared" si="126"/>
        <v>3.5859246036990831E-2</v>
      </c>
      <c r="H2025" s="13">
        <f>HLOOKUP(E2025,ROCs!$B$1:$I$17,MATCH(VLOOKUP(C2025,HROC,2,0),ROCs!$A$2:$A$17,0)+1,0)</f>
        <v>0.26229721460804234</v>
      </c>
      <c r="I2025" s="24">
        <v>3.6217579999999998</v>
      </c>
      <c r="J2025" s="24">
        <f>(VLOOKUP(B2025,Summary!$A$32:$C$37,3,0)*H2025*I2025/12+VLOOKUP(B2025,Summary!$A$32:$D$37,4,0)*I2025)*0.765</f>
        <v>3.9085520851463116</v>
      </c>
      <c r="K2025" s="6">
        <f t="shared" si="127"/>
        <v>7.3532995596504724</v>
      </c>
      <c r="L2025" s="27">
        <f>2.721*J2025*G2025+VLOOKUP(B2025,Summary!$A$32:$B$37,2,0)*I2025</f>
        <v>0.3813691856963316</v>
      </c>
    </row>
    <row r="2026" spans="1:12">
      <c r="A2026" s="5" t="s">
        <v>617</v>
      </c>
      <c r="B2026" s="5" t="s">
        <v>189</v>
      </c>
      <c r="C2026" s="11">
        <v>3210</v>
      </c>
      <c r="D2026" s="5" t="str">
        <f t="shared" si="124"/>
        <v>Palmetto Prairies</v>
      </c>
      <c r="E2026" s="11" t="s">
        <v>2</v>
      </c>
      <c r="F2026" s="12">
        <f t="shared" si="125"/>
        <v>0.69141343344704065</v>
      </c>
      <c r="G2026" s="13">
        <f t="shared" si="126"/>
        <v>3.5859246036990831E-2</v>
      </c>
      <c r="H2026" s="13">
        <f>HLOOKUP(E2026,ROCs!$B$1:$I$17,MATCH(VLOOKUP(C2026,HROC,2,0),ROCs!$A$2:$A$17,0)+1,0)</f>
        <v>0.26229721460804234</v>
      </c>
      <c r="I2026" s="24">
        <v>1.894601</v>
      </c>
      <c r="J2026" s="24">
        <f>(VLOOKUP(B2026,Summary!$A$32:$C$37,3,0)*H2026*I2026/12+VLOOKUP(B2026,Summary!$A$32:$D$37,4,0)*I2026)*0.765</f>
        <v>2.0446276888379309</v>
      </c>
      <c r="K2026" s="6">
        <f t="shared" si="127"/>
        <v>3.8466315803025339</v>
      </c>
      <c r="L2026" s="27">
        <f>2.721*J2026*G2026+VLOOKUP(B2026,Summary!$A$32:$B$37,2,0)*I2026</f>
        <v>0.19950047479413463</v>
      </c>
    </row>
    <row r="2027" spans="1:12">
      <c r="A2027" s="5" t="s">
        <v>617</v>
      </c>
      <c r="B2027" s="5" t="s">
        <v>189</v>
      </c>
      <c r="C2027" s="11">
        <v>4110</v>
      </c>
      <c r="D2027" s="5" t="str">
        <f t="shared" si="124"/>
        <v>Pine Flatwoods</v>
      </c>
      <c r="E2027" s="11" t="s">
        <v>2</v>
      </c>
      <c r="F2027" s="12">
        <f t="shared" si="125"/>
        <v>0.69141343344704065</v>
      </c>
      <c r="G2027" s="13">
        <f t="shared" si="126"/>
        <v>3.5859246036990831E-2</v>
      </c>
      <c r="H2027" s="13">
        <f>HLOOKUP(E2027,ROCs!$B$1:$I$17,MATCH(VLOOKUP(C2027,HROC,2,0),ROCs!$A$2:$A$17,0)+1,0)</f>
        <v>0.26229721460804234</v>
      </c>
      <c r="I2027" s="24">
        <v>141.009748</v>
      </c>
      <c r="J2027" s="24">
        <f>(VLOOKUP(B2027,Summary!$A$32:$C$37,3,0)*H2027*I2027/12+VLOOKUP(B2027,Summary!$A$32:$D$37,4,0)*I2027)*0.765</f>
        <v>152.17580649269112</v>
      </c>
      <c r="K2027" s="6">
        <f t="shared" si="127"/>
        <v>286.29381584159523</v>
      </c>
      <c r="L2027" s="27">
        <f>2.721*J2027*G2027+VLOOKUP(B2027,Summary!$A$32:$B$37,2,0)*I2027</f>
        <v>14.848251255330954</v>
      </c>
    </row>
    <row r="2028" spans="1:12">
      <c r="A2028" s="5" t="s">
        <v>617</v>
      </c>
      <c r="B2028" s="5" t="s">
        <v>189</v>
      </c>
      <c r="C2028" s="11">
        <v>4200</v>
      </c>
      <c r="D2028" s="5" t="str">
        <f t="shared" si="124"/>
        <v>Upland Hardwood Forests</v>
      </c>
      <c r="E2028" s="11" t="s">
        <v>2</v>
      </c>
      <c r="F2028" s="12">
        <f t="shared" si="125"/>
        <v>0.69141343344704065</v>
      </c>
      <c r="G2028" s="13">
        <f t="shared" si="126"/>
        <v>3.5859246036990831E-2</v>
      </c>
      <c r="H2028" s="13">
        <f>HLOOKUP(E2028,ROCs!$B$1:$I$17,MATCH(VLOOKUP(C2028,HROC,2,0),ROCs!$A$2:$A$17,0)+1,0)</f>
        <v>0.26229721460804234</v>
      </c>
      <c r="I2028" s="24">
        <v>112.562544</v>
      </c>
      <c r="J2028" s="24">
        <f>(VLOOKUP(B2028,Summary!$A$32:$C$37,3,0)*H2028*I2028/12+VLOOKUP(B2028,Summary!$A$32:$D$37,4,0)*I2028)*0.765</f>
        <v>121.47596997385619</v>
      </c>
      <c r="K2028" s="6">
        <f t="shared" si="127"/>
        <v>228.53710966562016</v>
      </c>
      <c r="L2028" s="27">
        <f>2.721*J2028*G2028+VLOOKUP(B2028,Summary!$A$32:$B$37,2,0)*I2028</f>
        <v>11.852775846753842</v>
      </c>
    </row>
    <row r="2029" spans="1:12">
      <c r="A2029" s="5" t="s">
        <v>617</v>
      </c>
      <c r="B2029" s="5" t="s">
        <v>189</v>
      </c>
      <c r="C2029" s="11">
        <v>4220</v>
      </c>
      <c r="D2029" s="5" t="str">
        <f t="shared" si="124"/>
        <v>Brazilian Pepper</v>
      </c>
      <c r="E2029" s="11" t="s">
        <v>2</v>
      </c>
      <c r="F2029" s="12">
        <f t="shared" si="125"/>
        <v>0.69141343344704065</v>
      </c>
      <c r="G2029" s="13">
        <f t="shared" si="126"/>
        <v>3.5859246036990831E-2</v>
      </c>
      <c r="H2029" s="13">
        <f>HLOOKUP(E2029,ROCs!$B$1:$I$17,MATCH(VLOOKUP(C2029,HROC,2,0),ROCs!$A$2:$A$17,0)+1,0)</f>
        <v>0.26229721460804234</v>
      </c>
      <c r="I2029" s="24">
        <v>31.084800000000001</v>
      </c>
      <c r="J2029" s="24">
        <f>(VLOOKUP(B2029,Summary!$A$32:$C$37,3,0)*H2029*I2029/12+VLOOKUP(B2029,Summary!$A$32:$D$37,4,0)*I2029)*0.765</f>
        <v>33.546294328985006</v>
      </c>
      <c r="K2029" s="6">
        <f t="shared" si="127"/>
        <v>63.111849591226978</v>
      </c>
      <c r="L2029" s="27">
        <f>2.721*J2029*G2029+VLOOKUP(B2029,Summary!$A$32:$B$37,2,0)*I2029</f>
        <v>3.273212860586856</v>
      </c>
    </row>
    <row r="2030" spans="1:12">
      <c r="A2030" s="5" t="s">
        <v>617</v>
      </c>
      <c r="B2030" s="5" t="s">
        <v>189</v>
      </c>
      <c r="C2030" s="11">
        <v>4340</v>
      </c>
      <c r="D2030" s="5" t="str">
        <f t="shared" si="124"/>
        <v>Hardwood - Coniferous Mixed</v>
      </c>
      <c r="E2030" s="11" t="s">
        <v>2</v>
      </c>
      <c r="F2030" s="12">
        <f t="shared" si="125"/>
        <v>0.69141343344704065</v>
      </c>
      <c r="G2030" s="13">
        <f t="shared" si="126"/>
        <v>3.5859246036990831E-2</v>
      </c>
      <c r="H2030" s="13">
        <f>HLOOKUP(E2030,ROCs!$B$1:$I$17,MATCH(VLOOKUP(C2030,HROC,2,0),ROCs!$A$2:$A$17,0)+1,0)</f>
        <v>0.26229721460804234</v>
      </c>
      <c r="I2030" s="24">
        <v>18.852712</v>
      </c>
      <c r="J2030" s="24">
        <f>(VLOOKUP(B2030,Summary!$A$32:$C$37,3,0)*H2030*I2030/12+VLOOKUP(B2030,Summary!$A$32:$D$37,4,0)*I2030)*0.765</f>
        <v>20.345590952864022</v>
      </c>
      <c r="K2030" s="6">
        <f t="shared" si="127"/>
        <v>38.276891732638454</v>
      </c>
      <c r="L2030" s="27">
        <f>2.721*J2030*G2030+VLOOKUP(B2030,Summary!$A$32:$B$37,2,0)*I2030</f>
        <v>1.9851805183028406</v>
      </c>
    </row>
    <row r="2031" spans="1:12">
      <c r="A2031" s="5" t="s">
        <v>617</v>
      </c>
      <c r="B2031" s="5" t="s">
        <v>189</v>
      </c>
      <c r="C2031" s="11">
        <v>5120</v>
      </c>
      <c r="D2031" s="5" t="e">
        <f t="shared" si="124"/>
        <v>#N/A</v>
      </c>
      <c r="E2031" s="11" t="s">
        <v>2</v>
      </c>
      <c r="F2031" s="12">
        <f t="shared" si="125"/>
        <v>0.50503242095262102</v>
      </c>
      <c r="G2031" s="13">
        <f t="shared" si="126"/>
        <v>6.8458560616073402E-2</v>
      </c>
      <c r="H2031" s="13">
        <f>HLOOKUP(E2031,ROCs!$B$1:$I$17,MATCH(VLOOKUP(C2031,HROC,2,0),ROCs!$A$2:$A$17,0)+1,0)</f>
        <v>5.2632006878587441E-2</v>
      </c>
      <c r="I2031" s="24">
        <v>0.110184</v>
      </c>
      <c r="J2031" s="24">
        <f>(VLOOKUP(B2031,Summary!$A$32:$C$37,3,0)*H2031*I2031/12+VLOOKUP(B2031,Summary!$A$32:$D$37,4,0)*I2031)*0.765</f>
        <v>4.6303161111673992E-2</v>
      </c>
      <c r="K2031" s="6">
        <f t="shared" si="127"/>
        <v>6.3629489944401277E-2</v>
      </c>
      <c r="L2031" s="27">
        <f>2.721*J2031*G2031+VLOOKUP(B2031,Summary!$A$32:$B$37,2,0)*I2031</f>
        <v>8.6251557595295025E-3</v>
      </c>
    </row>
    <row r="2032" spans="1:12">
      <c r="A2032" s="5" t="s">
        <v>617</v>
      </c>
      <c r="B2032" s="5" t="s">
        <v>189</v>
      </c>
      <c r="C2032" s="11">
        <v>5250</v>
      </c>
      <c r="D2032" s="5" t="str">
        <f t="shared" si="124"/>
        <v>Marshy Lakes</v>
      </c>
      <c r="E2032" s="11" t="s">
        <v>2</v>
      </c>
      <c r="F2032" s="12">
        <f t="shared" si="125"/>
        <v>0.50503242095262102</v>
      </c>
      <c r="G2032" s="13">
        <f t="shared" si="126"/>
        <v>6.8458560616073402E-2</v>
      </c>
      <c r="H2032" s="13">
        <f>HLOOKUP(E2032,ROCs!$B$1:$I$17,MATCH(VLOOKUP(C2032,HROC,2,0),ROCs!$A$2:$A$17,0)+1,0)</f>
        <v>5.2632006878587441E-2</v>
      </c>
      <c r="I2032" s="24">
        <v>0.38792300000000002</v>
      </c>
      <c r="J2032" s="24">
        <f>(VLOOKUP(B2032,Summary!$A$32:$C$37,3,0)*H2032*I2032/12+VLOOKUP(B2032,Summary!$A$32:$D$37,4,0)*I2032)*0.765</f>
        <v>0.16301877920500171</v>
      </c>
      <c r="K2032" s="6">
        <f t="shared" si="127"/>
        <v>0.22401930069431109</v>
      </c>
      <c r="L2032" s="27">
        <f>2.721*J2032*G2032+VLOOKUP(B2032,Summary!$A$32:$B$37,2,0)*I2032</f>
        <v>3.0366444290495561E-2</v>
      </c>
    </row>
    <row r="2033" spans="1:12">
      <c r="A2033" s="5" t="s">
        <v>617</v>
      </c>
      <c r="B2033" s="5" t="s">
        <v>189</v>
      </c>
      <c r="C2033" s="11">
        <v>5300</v>
      </c>
      <c r="D2033" s="5" t="str">
        <f t="shared" si="124"/>
        <v>Reservoirs</v>
      </c>
      <c r="E2033" s="11" t="s">
        <v>2</v>
      </c>
      <c r="F2033" s="12">
        <f t="shared" si="125"/>
        <v>0.50503242095262102</v>
      </c>
      <c r="G2033" s="13">
        <f t="shared" si="126"/>
        <v>6.8458560616073402E-2</v>
      </c>
      <c r="H2033" s="13">
        <f>HLOOKUP(E2033,ROCs!$B$1:$I$17,MATCH(VLOOKUP(C2033,HROC,2,0),ROCs!$A$2:$A$17,0)+1,0)</f>
        <v>5.2632006878587441E-2</v>
      </c>
      <c r="I2033" s="24">
        <v>4.6295130000000002</v>
      </c>
      <c r="J2033" s="24">
        <f>(VLOOKUP(B2033,Summary!$A$32:$C$37,3,0)*H2033*I2033/12+VLOOKUP(B2033,Summary!$A$32:$D$37,4,0)*I2033)*0.765</f>
        <v>1.9454828859688267</v>
      </c>
      <c r="K2033" s="6">
        <f t="shared" si="127"/>
        <v>2.6734693864896442</v>
      </c>
      <c r="L2033" s="27">
        <f>2.721*J2033*G2033+VLOOKUP(B2033,Summary!$A$32:$B$37,2,0)*I2033</f>
        <v>0.36239627092651117</v>
      </c>
    </row>
    <row r="2034" spans="1:12">
      <c r="A2034" s="5" t="s">
        <v>617</v>
      </c>
      <c r="B2034" s="5" t="s">
        <v>189</v>
      </c>
      <c r="C2034" s="11">
        <v>6170</v>
      </c>
      <c r="D2034" s="5" t="str">
        <f t="shared" si="124"/>
        <v>Mixed Wetland Hardwoods</v>
      </c>
      <c r="E2034" s="11" t="s">
        <v>2</v>
      </c>
      <c r="F2034" s="12">
        <f t="shared" si="125"/>
        <v>0.60724136328827061</v>
      </c>
      <c r="G2034" s="13">
        <f t="shared" si="126"/>
        <v>3.2599314579082571E-2</v>
      </c>
      <c r="H2034" s="13">
        <f>HLOOKUP(E2034,ROCs!$B$1:$I$17,MATCH(VLOOKUP(C2034,HROC,2,0),ROCs!$A$2:$A$17,0)+1,0)</f>
        <v>2.5884593546846281E-2</v>
      </c>
      <c r="I2034" s="24">
        <v>27.987000999999999</v>
      </c>
      <c r="J2034" s="24">
        <f>(VLOOKUP(B2034,Summary!$A$32:$C$37,3,0)*H2034*I2034/12+VLOOKUP(B2034,Summary!$A$32:$D$37,4,0)*I2034)*0.765</f>
        <v>9.4084212827441327</v>
      </c>
      <c r="K2034" s="6">
        <f t="shared" si="127"/>
        <v>15.545569762423206</v>
      </c>
      <c r="L2034" s="27">
        <f>2.721*J2034*G2034+VLOOKUP(B2034,Summary!$A$32:$B$37,2,0)*I2034</f>
        <v>0.83455269952638411</v>
      </c>
    </row>
    <row r="2035" spans="1:12">
      <c r="A2035" s="5" t="s">
        <v>617</v>
      </c>
      <c r="B2035" s="5" t="s">
        <v>189</v>
      </c>
      <c r="C2035" s="11">
        <v>6172</v>
      </c>
      <c r="D2035" s="5" t="str">
        <f t="shared" si="124"/>
        <v>Mixed Shrubs</v>
      </c>
      <c r="E2035" s="11" t="s">
        <v>2</v>
      </c>
      <c r="F2035" s="12">
        <f t="shared" si="125"/>
        <v>0.60724136328827061</v>
      </c>
      <c r="G2035" s="13">
        <f t="shared" si="126"/>
        <v>3.2599314579082571E-2</v>
      </c>
      <c r="H2035" s="13">
        <f>HLOOKUP(E2035,ROCs!$B$1:$I$17,MATCH(VLOOKUP(C2035,HROC,2,0),ROCs!$A$2:$A$17,0)+1,0)</f>
        <v>2.5884593546846281E-2</v>
      </c>
      <c r="I2035" s="24">
        <v>16.566744</v>
      </c>
      <c r="J2035" s="24">
        <f>(VLOOKUP(B2035,Summary!$A$32:$C$37,3,0)*H2035*I2035/12+VLOOKUP(B2035,Summary!$A$32:$D$37,4,0)*I2035)*0.765</f>
        <v>5.5692607734345554</v>
      </c>
      <c r="K2035" s="6">
        <f t="shared" si="127"/>
        <v>9.2021104579303117</v>
      </c>
      <c r="L2035" s="27">
        <f>2.721*J2035*G2035+VLOOKUP(B2035,Summary!$A$32:$B$37,2,0)*I2035</f>
        <v>0.49400866236302093</v>
      </c>
    </row>
    <row r="2036" spans="1:12">
      <c r="A2036" s="5" t="s">
        <v>617</v>
      </c>
      <c r="B2036" s="5" t="s">
        <v>189</v>
      </c>
      <c r="C2036" s="11">
        <v>6210</v>
      </c>
      <c r="D2036" s="5" t="str">
        <f t="shared" si="124"/>
        <v>Cypress</v>
      </c>
      <c r="E2036" s="11" t="s">
        <v>2</v>
      </c>
      <c r="F2036" s="12">
        <f t="shared" si="125"/>
        <v>0.60724136328827061</v>
      </c>
      <c r="G2036" s="13">
        <f t="shared" si="126"/>
        <v>3.2599314579082571E-2</v>
      </c>
      <c r="H2036" s="13">
        <f>HLOOKUP(E2036,ROCs!$B$1:$I$17,MATCH(VLOOKUP(C2036,HROC,2,0),ROCs!$A$2:$A$17,0)+1,0)</f>
        <v>2.5884593546846281E-2</v>
      </c>
      <c r="I2036" s="24">
        <v>8.6052769999999992</v>
      </c>
      <c r="J2036" s="24">
        <f>(VLOOKUP(B2036,Summary!$A$32:$C$37,3,0)*H2036*I2036/12+VLOOKUP(B2036,Summary!$A$32:$D$37,4,0)*I2036)*0.765</f>
        <v>2.8928455489285394</v>
      </c>
      <c r="K2036" s="6">
        <f t="shared" si="127"/>
        <v>4.7798595472403731</v>
      </c>
      <c r="L2036" s="27">
        <f>2.721*J2036*G2036+VLOOKUP(B2036,Summary!$A$32:$B$37,2,0)*I2036</f>
        <v>0.25660331203483733</v>
      </c>
    </row>
    <row r="2037" spans="1:12">
      <c r="A2037" s="5" t="s">
        <v>617</v>
      </c>
      <c r="B2037" s="5" t="s">
        <v>189</v>
      </c>
      <c r="C2037" s="11">
        <v>6215</v>
      </c>
      <c r="D2037" s="5" t="e">
        <f t="shared" si="124"/>
        <v>#N/A</v>
      </c>
      <c r="E2037" s="11" t="s">
        <v>2</v>
      </c>
      <c r="F2037" s="12">
        <f t="shared" si="125"/>
        <v>0.60724136328827061</v>
      </c>
      <c r="G2037" s="13">
        <f t="shared" si="126"/>
        <v>3.2599314579082571E-2</v>
      </c>
      <c r="H2037" s="13">
        <f>HLOOKUP(E2037,ROCs!$B$1:$I$17,MATCH(VLOOKUP(C2037,HROC,2,0),ROCs!$A$2:$A$17,0)+1,0)</f>
        <v>2.5884593546846281E-2</v>
      </c>
      <c r="I2037" s="24">
        <v>3.5378820000000002</v>
      </c>
      <c r="J2037" s="24">
        <f>(VLOOKUP(B2037,Summary!$A$32:$C$37,3,0)*H2037*I2037/12+VLOOKUP(B2037,Summary!$A$32:$D$37,4,0)*I2037)*0.765</f>
        <v>1.1893337304928593</v>
      </c>
      <c r="K2037" s="6">
        <f t="shared" si="127"/>
        <v>1.9651405823089565</v>
      </c>
      <c r="L2037" s="27">
        <f>2.721*J2037*G2037+VLOOKUP(B2037,Summary!$A$32:$B$37,2,0)*I2037</f>
        <v>0.1054971546864133</v>
      </c>
    </row>
    <row r="2038" spans="1:12">
      <c r="A2038" s="5" t="s">
        <v>617</v>
      </c>
      <c r="B2038" s="5" t="s">
        <v>189</v>
      </c>
      <c r="C2038" s="11">
        <v>6250</v>
      </c>
      <c r="D2038" s="5" t="str">
        <f t="shared" si="124"/>
        <v>Hydric Pine Flatwoods</v>
      </c>
      <c r="E2038" s="11" t="s">
        <v>2</v>
      </c>
      <c r="F2038" s="12">
        <f t="shared" si="125"/>
        <v>0.60724136328827061</v>
      </c>
      <c r="G2038" s="13">
        <f t="shared" si="126"/>
        <v>3.2599314579082571E-2</v>
      </c>
      <c r="H2038" s="13">
        <f>HLOOKUP(E2038,ROCs!$B$1:$I$17,MATCH(VLOOKUP(C2038,HROC,2,0),ROCs!$A$2:$A$17,0)+1,0)</f>
        <v>2.5884593546846281E-2</v>
      </c>
      <c r="I2038" s="24">
        <v>94.661244999999994</v>
      </c>
      <c r="J2038" s="24">
        <f>(VLOOKUP(B2038,Summary!$A$32:$C$37,3,0)*H2038*I2038/12+VLOOKUP(B2038,Summary!$A$32:$D$37,4,0)*I2038)*0.765</f>
        <v>31.822376113434114</v>
      </c>
      <c r="K2038" s="6">
        <f t="shared" si="127"/>
        <v>52.580231370461412</v>
      </c>
      <c r="L2038" s="27">
        <f>2.721*J2038*G2038+VLOOKUP(B2038,Summary!$A$32:$B$37,2,0)*I2038</f>
        <v>2.8227317944955388</v>
      </c>
    </row>
    <row r="2039" spans="1:12">
      <c r="A2039" s="5" t="s">
        <v>617</v>
      </c>
      <c r="B2039" s="5" t="s">
        <v>189</v>
      </c>
      <c r="C2039" s="11">
        <v>6300</v>
      </c>
      <c r="D2039" s="5" t="str">
        <f t="shared" si="124"/>
        <v>Wetland Forested Mixed</v>
      </c>
      <c r="E2039" s="11" t="s">
        <v>2</v>
      </c>
      <c r="F2039" s="12">
        <f t="shared" si="125"/>
        <v>0.60724136328827061</v>
      </c>
      <c r="G2039" s="13">
        <f t="shared" si="126"/>
        <v>3.2599314579082571E-2</v>
      </c>
      <c r="H2039" s="13">
        <f>HLOOKUP(E2039,ROCs!$B$1:$I$17,MATCH(VLOOKUP(C2039,HROC,2,0),ROCs!$A$2:$A$17,0)+1,0)</f>
        <v>2.5884593546846281E-2</v>
      </c>
      <c r="I2039" s="24">
        <v>13.089496</v>
      </c>
      <c r="J2039" s="24">
        <f>(VLOOKUP(B2039,Summary!$A$32:$C$37,3,0)*H2039*I2039/12+VLOOKUP(B2039,Summary!$A$32:$D$37,4,0)*I2039)*0.765</f>
        <v>4.4003104422225947</v>
      </c>
      <c r="K2039" s="6">
        <f t="shared" si="127"/>
        <v>7.2706494426808899</v>
      </c>
      <c r="L2039" s="27">
        <f>2.721*J2039*G2039+VLOOKUP(B2039,Summary!$A$32:$B$37,2,0)*I2039</f>
        <v>0.39031957094080239</v>
      </c>
    </row>
    <row r="2040" spans="1:12">
      <c r="A2040" s="5" t="s">
        <v>617</v>
      </c>
      <c r="B2040" s="5" t="s">
        <v>189</v>
      </c>
      <c r="C2040" s="11">
        <v>6410</v>
      </c>
      <c r="D2040" s="5" t="str">
        <f t="shared" si="124"/>
        <v>Freshwater Marshes</v>
      </c>
      <c r="E2040" s="11" t="s">
        <v>2</v>
      </c>
      <c r="F2040" s="12">
        <f t="shared" si="125"/>
        <v>0.60724136328827061</v>
      </c>
      <c r="G2040" s="13">
        <f t="shared" si="126"/>
        <v>3.2599314579082571E-2</v>
      </c>
      <c r="H2040" s="13">
        <f>HLOOKUP(E2040,ROCs!$B$1:$I$17,MATCH(VLOOKUP(C2040,HROC,2,0),ROCs!$A$2:$A$17,0)+1,0)</f>
        <v>2.5884593546846281E-2</v>
      </c>
      <c r="I2040" s="24">
        <v>15.234741</v>
      </c>
      <c r="J2040" s="24">
        <f>(VLOOKUP(B2040,Summary!$A$32:$C$37,3,0)*H2040*I2040/12+VLOOKUP(B2040,Summary!$A$32:$D$37,4,0)*I2040)*0.765</f>
        <v>5.1214798420700607</v>
      </c>
      <c r="K2040" s="6">
        <f t="shared" si="127"/>
        <v>8.4622403460788487</v>
      </c>
      <c r="L2040" s="27">
        <f>2.721*J2040*G2040+VLOOKUP(B2040,Summary!$A$32:$B$37,2,0)*I2040</f>
        <v>0.45428926908371803</v>
      </c>
    </row>
    <row r="2041" spans="1:12">
      <c r="A2041" s="5" t="s">
        <v>617</v>
      </c>
      <c r="B2041" s="5" t="s">
        <v>189</v>
      </c>
      <c r="C2041" s="11">
        <v>6430</v>
      </c>
      <c r="D2041" s="5" t="str">
        <f t="shared" si="124"/>
        <v>Wet Prairies</v>
      </c>
      <c r="E2041" s="11" t="s">
        <v>2</v>
      </c>
      <c r="F2041" s="12">
        <f t="shared" si="125"/>
        <v>0.60724136328827061</v>
      </c>
      <c r="G2041" s="13">
        <f t="shared" si="126"/>
        <v>3.2599314579082571E-2</v>
      </c>
      <c r="H2041" s="13">
        <f>HLOOKUP(E2041,ROCs!$B$1:$I$17,MATCH(VLOOKUP(C2041,HROC,2,0),ROCs!$A$2:$A$17,0)+1,0)</f>
        <v>2.5884593546846281E-2</v>
      </c>
      <c r="I2041" s="24">
        <v>1.8344469999999999</v>
      </c>
      <c r="J2041" s="24">
        <f>(VLOOKUP(B2041,Summary!$A$32:$C$37,3,0)*H2041*I2041/12+VLOOKUP(B2041,Summary!$A$32:$D$37,4,0)*I2041)*0.765</f>
        <v>0.61668809019109005</v>
      </c>
      <c r="K2041" s="6">
        <f t="shared" si="127"/>
        <v>1.0189560436992862</v>
      </c>
      <c r="L2041" s="27">
        <f>2.721*J2041*G2041+VLOOKUP(B2041,Summary!$A$32:$B$37,2,0)*I2041</f>
        <v>5.4701920223180642E-2</v>
      </c>
    </row>
    <row r="2042" spans="1:12">
      <c r="A2042" s="5" t="s">
        <v>617</v>
      </c>
      <c r="B2042" s="5" t="s">
        <v>189</v>
      </c>
      <c r="C2042" s="11">
        <v>6440</v>
      </c>
      <c r="D2042" s="5" t="str">
        <f t="shared" si="124"/>
        <v>Emergent Aquatic Vegetation</v>
      </c>
      <c r="E2042" s="11" t="s">
        <v>2</v>
      </c>
      <c r="F2042" s="12">
        <f t="shared" si="125"/>
        <v>0.60724136328827061</v>
      </c>
      <c r="G2042" s="13">
        <f t="shared" si="126"/>
        <v>3.2599314579082571E-2</v>
      </c>
      <c r="H2042" s="13">
        <f>HLOOKUP(E2042,ROCs!$B$1:$I$17,MATCH(VLOOKUP(C2042,HROC,2,0),ROCs!$A$2:$A$17,0)+1,0)</f>
        <v>2.5884593546846281E-2</v>
      </c>
      <c r="I2042" s="24">
        <v>0.14746899999999999</v>
      </c>
      <c r="J2042" s="24">
        <f>(VLOOKUP(B2042,Summary!$A$32:$C$37,3,0)*H2042*I2042/12+VLOOKUP(B2042,Summary!$A$32:$D$37,4,0)*I2042)*0.765</f>
        <v>4.9574817900102791E-2</v>
      </c>
      <c r="K2042" s="6">
        <f t="shared" si="127"/>
        <v>8.191265749748565E-2</v>
      </c>
      <c r="L2042" s="27">
        <f>2.721*J2042*G2042+VLOOKUP(B2042,Summary!$A$32:$B$37,2,0)*I2042</f>
        <v>4.3974219333631484E-3</v>
      </c>
    </row>
    <row r="2043" spans="1:12">
      <c r="A2043" s="5" t="s">
        <v>617</v>
      </c>
      <c r="B2043" s="5" t="s">
        <v>189</v>
      </c>
      <c r="C2043" s="11">
        <v>6500</v>
      </c>
      <c r="D2043" s="5" t="str">
        <f t="shared" si="124"/>
        <v>Non-Vegetated</v>
      </c>
      <c r="E2043" s="11" t="s">
        <v>2</v>
      </c>
      <c r="F2043" s="12">
        <f t="shared" si="125"/>
        <v>0.60724136328827061</v>
      </c>
      <c r="G2043" s="13">
        <f t="shared" si="126"/>
        <v>3.2599314579082571E-2</v>
      </c>
      <c r="H2043" s="13">
        <f>HLOOKUP(E2043,ROCs!$B$1:$I$17,MATCH(VLOOKUP(C2043,HROC,2,0),ROCs!$A$2:$A$17,0)+1,0)</f>
        <v>2.5884593546846281E-2</v>
      </c>
      <c r="I2043" s="24">
        <v>1.1043259999999999</v>
      </c>
      <c r="J2043" s="24">
        <f>(VLOOKUP(B2043,Summary!$A$32:$C$37,3,0)*H2043*I2043/12+VLOOKUP(B2043,Summary!$A$32:$D$37,4,0)*I2043)*0.765</f>
        <v>0.37124250081270577</v>
      </c>
      <c r="K2043" s="6">
        <f t="shared" si="127"/>
        <v>0.61340537606933199</v>
      </c>
      <c r="L2043" s="27">
        <f>2.721*J2043*G2043+VLOOKUP(B2043,Summary!$A$32:$B$37,2,0)*I2043</f>
        <v>3.293022515907202E-2</v>
      </c>
    </row>
    <row r="2044" spans="1:12">
      <c r="A2044" s="5" t="s">
        <v>617</v>
      </c>
      <c r="B2044" s="5" t="s">
        <v>189</v>
      </c>
      <c r="C2044" s="11">
        <v>7400</v>
      </c>
      <c r="D2044" s="5" t="str">
        <f t="shared" si="124"/>
        <v>Disturbed Land</v>
      </c>
      <c r="E2044" s="11" t="s">
        <v>2</v>
      </c>
      <c r="F2044" s="12">
        <f t="shared" si="125"/>
        <v>0.70945030562392009</v>
      </c>
      <c r="G2044" s="13">
        <f t="shared" si="126"/>
        <v>9.7797943737247719E-2</v>
      </c>
      <c r="H2044" s="13">
        <f>HLOOKUP(E2044,ROCs!$B$1:$I$17,MATCH(VLOOKUP(C2044,HROC,2,0),ROCs!$A$2:$A$17,0)+1,0)</f>
        <v>0.26229721460804234</v>
      </c>
      <c r="I2044" s="24">
        <v>3.0550679999999999</v>
      </c>
      <c r="J2044" s="24">
        <f>(VLOOKUP(B2044,Summary!$A$32:$C$37,3,0)*H2044*I2044/12+VLOOKUP(B2044,Summary!$A$32:$D$37,4,0)*I2044)*0.765</f>
        <v>3.2969879273170024</v>
      </c>
      <c r="K2044" s="6">
        <f t="shared" si="127"/>
        <v>6.3645525811643822</v>
      </c>
      <c r="L2044" s="27">
        <f>2.721*J2044*G2044+VLOOKUP(B2044,Summary!$A$32:$B$37,2,0)*I2044</f>
        <v>0.8773555389451404</v>
      </c>
    </row>
    <row r="2045" spans="1:12">
      <c r="A2045" s="5" t="s">
        <v>617</v>
      </c>
      <c r="B2045" s="5" t="s">
        <v>189</v>
      </c>
      <c r="C2045" s="11">
        <v>7430</v>
      </c>
      <c r="D2045" s="5" t="str">
        <f t="shared" si="124"/>
        <v>Spoil Areas</v>
      </c>
      <c r="E2045" s="11" t="s">
        <v>2</v>
      </c>
      <c r="F2045" s="12">
        <f t="shared" si="125"/>
        <v>0.70945030562392009</v>
      </c>
      <c r="G2045" s="13">
        <f t="shared" si="126"/>
        <v>9.7797943737247719E-2</v>
      </c>
      <c r="H2045" s="13">
        <f>HLOOKUP(E2045,ROCs!$B$1:$I$17,MATCH(VLOOKUP(C2045,HROC,2,0),ROCs!$A$2:$A$17,0)+1,0)</f>
        <v>0.26229721460804234</v>
      </c>
      <c r="I2045" s="24">
        <v>14.205085</v>
      </c>
      <c r="J2045" s="24">
        <f>(VLOOKUP(B2045,Summary!$A$32:$C$37,3,0)*H2045*I2045/12+VLOOKUP(B2045,Summary!$A$32:$D$37,4,0)*I2045)*0.765</f>
        <v>15.329934964299271</v>
      </c>
      <c r="K2045" s="6">
        <f t="shared" si="127"/>
        <v>29.593125391123685</v>
      </c>
      <c r="L2045" s="27">
        <f>2.721*J2045*G2045+VLOOKUP(B2045,Summary!$A$32:$B$37,2,0)*I2045</f>
        <v>4.0794214747221771</v>
      </c>
    </row>
    <row r="2046" spans="1:12">
      <c r="A2046" s="5" t="s">
        <v>617</v>
      </c>
      <c r="B2046" s="5" t="s">
        <v>189</v>
      </c>
      <c r="C2046" s="11">
        <v>8113</v>
      </c>
      <c r="D2046" s="5" t="str">
        <f t="shared" si="124"/>
        <v>Private</v>
      </c>
      <c r="E2046" s="11" t="s">
        <v>2</v>
      </c>
      <c r="F2046" s="12">
        <f t="shared" si="125"/>
        <v>0.96797880682585713</v>
      </c>
      <c r="G2046" s="13">
        <f t="shared" si="126"/>
        <v>0.12452938169209543</v>
      </c>
      <c r="H2046" s="13">
        <f>HLOOKUP(E2046,ROCs!$B$1:$I$17,MATCH(VLOOKUP(C2046,HROC,2,0),ROCs!$A$2:$A$17,0)+1,0)</f>
        <v>0.28818180815488864</v>
      </c>
      <c r="I2046" s="24">
        <v>2.2503160000000002</v>
      </c>
      <c r="J2046" s="24">
        <f>(VLOOKUP(B2046,Summary!$A$32:$C$37,3,0)*H2046*I2046/12+VLOOKUP(B2046,Summary!$A$32:$D$37,4,0)*I2046)*0.765</f>
        <v>2.6115782912859844</v>
      </c>
      <c r="K2046" s="6">
        <f t="shared" si="127"/>
        <v>6.8785585846995163</v>
      </c>
      <c r="L2046" s="27">
        <f>2.721*J2046*G2046+VLOOKUP(B2046,Summary!$A$32:$B$37,2,0)*I2046</f>
        <v>0.88491880343366658</v>
      </c>
    </row>
    <row r="2047" spans="1:12">
      <c r="A2047" s="5" t="s">
        <v>613</v>
      </c>
      <c r="B2047" s="5" t="s">
        <v>189</v>
      </c>
      <c r="C2047" s="11">
        <v>3300</v>
      </c>
      <c r="D2047" s="5" t="str">
        <f t="shared" si="124"/>
        <v>Mixed Rangeland</v>
      </c>
      <c r="E2047" s="11" t="s">
        <v>3</v>
      </c>
      <c r="F2047" s="12">
        <f t="shared" si="125"/>
        <v>0.69141343344704065</v>
      </c>
      <c r="G2047" s="13">
        <f t="shared" si="126"/>
        <v>3.5859246036990831E-2</v>
      </c>
      <c r="H2047" s="13">
        <f>HLOOKUP(E2047,ROCs!$B$1:$I$17,MATCH(VLOOKUP(C2047,HROC,2,0),ROCs!$A$2:$A$17,0)+1,0)</f>
        <v>0.26229721460804234</v>
      </c>
      <c r="I2047" s="24">
        <v>4.9959999999999996E-3</v>
      </c>
      <c r="J2047" s="24">
        <f>(VLOOKUP(B2047,Summary!$A$32:$C$37,3,0)*H2047*I2047/12+VLOOKUP(B2047,Summary!$A$32:$D$37,4,0)*I2047)*0.765</f>
        <v>5.3916154026279429E-3</v>
      </c>
      <c r="K2047" s="6">
        <f t="shared" si="127"/>
        <v>1.0143439898528219E-2</v>
      </c>
      <c r="L2047" s="27">
        <f>2.721*J2047*G2047+VLOOKUP(B2047,Summary!$A$32:$B$37,2,0)*I2047</f>
        <v>5.2607613532954791E-4</v>
      </c>
    </row>
    <row r="2048" spans="1:12">
      <c r="A2048" s="5" t="s">
        <v>613</v>
      </c>
      <c r="B2048" s="5" t="s">
        <v>189</v>
      </c>
      <c r="C2048" s="11">
        <v>4110</v>
      </c>
      <c r="D2048" s="5" t="str">
        <f t="shared" si="124"/>
        <v>Pine Flatwoods</v>
      </c>
      <c r="E2048" s="11" t="s">
        <v>3</v>
      </c>
      <c r="F2048" s="12">
        <f t="shared" si="125"/>
        <v>0.69141343344704065</v>
      </c>
      <c r="G2048" s="13">
        <f t="shared" si="126"/>
        <v>3.5859246036990831E-2</v>
      </c>
      <c r="H2048" s="13">
        <f>HLOOKUP(E2048,ROCs!$B$1:$I$17,MATCH(VLOOKUP(C2048,HROC,2,0),ROCs!$A$2:$A$17,0)+1,0)</f>
        <v>0.26229721460804234</v>
      </c>
      <c r="I2048" s="24">
        <v>8.1344E-2</v>
      </c>
      <c r="J2048" s="24">
        <f>(VLOOKUP(B2048,Summary!$A$32:$C$37,3,0)*H2048*I2048/12+VLOOKUP(B2048,Summary!$A$32:$D$37,4,0)*I2048)*0.765</f>
        <v>8.7785340935021494E-2</v>
      </c>
      <c r="K2048" s="6">
        <f t="shared" si="127"/>
        <v>0.16515371799557235</v>
      </c>
      <c r="L2048" s="27">
        <f>2.721*J2048*G2048+VLOOKUP(B2048,Summary!$A$32:$B$37,2,0)*I2048</f>
        <v>8.5654798143007891E-3</v>
      </c>
    </row>
    <row r="2049" spans="1:12">
      <c r="A2049" s="5" t="s">
        <v>613</v>
      </c>
      <c r="B2049" s="5" t="s">
        <v>189</v>
      </c>
      <c r="C2049" s="11">
        <v>5120</v>
      </c>
      <c r="D2049" s="5" t="e">
        <f t="shared" si="124"/>
        <v>#N/A</v>
      </c>
      <c r="E2049" s="11" t="s">
        <v>3</v>
      </c>
      <c r="F2049" s="12">
        <f t="shared" si="125"/>
        <v>0.50503242095262102</v>
      </c>
      <c r="G2049" s="13">
        <f t="shared" si="126"/>
        <v>6.8458560616073402E-2</v>
      </c>
      <c r="H2049" s="13">
        <f>HLOOKUP(E2049,ROCs!$B$1:$I$17,MATCH(VLOOKUP(C2049,HROC,2,0),ROCs!$A$2:$A$17,0)+1,0)</f>
        <v>5.2632006878587441E-2</v>
      </c>
      <c r="I2049" s="24">
        <v>2.2089949999999998</v>
      </c>
      <c r="J2049" s="24">
        <f>(VLOOKUP(B2049,Summary!$A$32:$C$37,3,0)*H2049*I2049/12+VLOOKUP(B2049,Summary!$A$32:$D$37,4,0)*I2049)*0.765</f>
        <v>0.92829677067343952</v>
      </c>
      <c r="K2049" s="6">
        <f t="shared" si="127"/>
        <v>1.2756591260049794</v>
      </c>
      <c r="L2049" s="27">
        <f>2.721*J2049*G2049+VLOOKUP(B2049,Summary!$A$32:$B$37,2,0)*I2049</f>
        <v>0.17291917108674462</v>
      </c>
    </row>
    <row r="2050" spans="1:12">
      <c r="A2050" s="5" t="s">
        <v>613</v>
      </c>
      <c r="B2050" s="5" t="s">
        <v>189</v>
      </c>
      <c r="C2050" s="11">
        <v>1210</v>
      </c>
      <c r="D2050" s="5" t="str">
        <f t="shared" ref="D2050:D2113" si="128">VLOOKUP(C2050,FLUCCS,2,0)</f>
        <v>Fixed Single Family Units</v>
      </c>
      <c r="E2050" s="11" t="s">
        <v>4</v>
      </c>
      <c r="F2050" s="12">
        <f t="shared" ref="F2050:F2113" si="129">VLOOKUP(VLOOKUP(C2050,HEMC,2,0),EMCN,2,0)</f>
        <v>1.2445441802046733</v>
      </c>
      <c r="G2050" s="13">
        <f t="shared" ref="G2050:G2113" si="130">VLOOKUP(VLOOKUP(C2050,HEMC,2,0),EMCP,3,0)</f>
        <v>0.21319951734720002</v>
      </c>
      <c r="H2050" s="13">
        <f>HLOOKUP(E2050,ROCs!$B$1:$I$17,MATCH(VLOOKUP(C2050,HROC,2,0),ROCs!$A$2:$A$17,0)+1,0)</f>
        <v>0.28818180815488864</v>
      </c>
      <c r="I2050" s="24">
        <v>0.14557899999999999</v>
      </c>
      <c r="J2050" s="24">
        <f>(VLOOKUP(B2050,Summary!$A$32:$C$37,3,0)*H2050*I2050/12+VLOOKUP(B2050,Summary!$A$32:$D$37,4,0)*I2050)*0.765</f>
        <v>0.16895003015892979</v>
      </c>
      <c r="K2050" s="6">
        <f t="shared" ref="K2050:K2113" si="131">2.721*J2050*F2050</f>
        <v>0.57213317861756396</v>
      </c>
      <c r="L2050" s="27">
        <f>2.721*J2050*G2050+VLOOKUP(B2050,Summary!$A$32:$B$37,2,0)*I2050</f>
        <v>9.8010596553931795E-2</v>
      </c>
    </row>
    <row r="2051" spans="1:12">
      <c r="A2051" s="5" t="s">
        <v>613</v>
      </c>
      <c r="B2051" s="5" t="s">
        <v>189</v>
      </c>
      <c r="C2051" s="11">
        <v>1400</v>
      </c>
      <c r="D2051" s="5" t="str">
        <f t="shared" si="128"/>
        <v>Commercial and Services</v>
      </c>
      <c r="E2051" s="11" t="s">
        <v>4</v>
      </c>
      <c r="F2051" s="12">
        <f t="shared" si="129"/>
        <v>0.70945030562392009</v>
      </c>
      <c r="G2051" s="13">
        <f t="shared" si="130"/>
        <v>0.1167055461931156</v>
      </c>
      <c r="H2051" s="13">
        <f>HLOOKUP(E2051,ROCs!$B$1:$I$17,MATCH(VLOOKUP(C2051,HROC,2,0),ROCs!$A$2:$A$17,0)+1,0)</f>
        <v>0.43140989244743805</v>
      </c>
      <c r="I2051" s="24">
        <v>6.353345</v>
      </c>
      <c r="J2051" s="24">
        <f>(VLOOKUP(B2051,Summary!$A$32:$C$37,3,0)*H2051*I2051/12+VLOOKUP(B2051,Summary!$A$32:$D$37,4,0)*I2051)*0.765</f>
        <v>10.233246621296601</v>
      </c>
      <c r="K2051" s="6">
        <f t="shared" si="131"/>
        <v>19.754405424913397</v>
      </c>
      <c r="L2051" s="27">
        <f>2.721*J2051*G2051+VLOOKUP(B2051,Summary!$A$32:$B$37,2,0)*I2051</f>
        <v>3.2496267272832542</v>
      </c>
    </row>
    <row r="2052" spans="1:12">
      <c r="A2052" s="5" t="s">
        <v>613</v>
      </c>
      <c r="B2052" s="5" t="s">
        <v>189</v>
      </c>
      <c r="C2052" s="11">
        <v>2110</v>
      </c>
      <c r="D2052" s="5" t="str">
        <f t="shared" si="128"/>
        <v>Improved Pastures</v>
      </c>
      <c r="E2052" s="11" t="s">
        <v>4</v>
      </c>
      <c r="F2052" s="12">
        <f t="shared" si="129"/>
        <v>2.0141173930848577</v>
      </c>
      <c r="G2052" s="13">
        <f t="shared" si="130"/>
        <v>0.28687396829592665</v>
      </c>
      <c r="H2052" s="13">
        <f>HLOOKUP(E2052,ROCs!$B$1:$I$17,MATCH(VLOOKUP(C2052,HROC,2,0),ROCs!$A$2:$A$17,0)+1,0)</f>
        <v>0.31492922148662977</v>
      </c>
      <c r="I2052" s="24">
        <v>5.8382259999999997</v>
      </c>
      <c r="J2052" s="24">
        <f>(VLOOKUP(B2052,Summary!$A$32:$C$37,3,0)*H2052*I2052/12+VLOOKUP(B2052,Summary!$A$32:$D$37,4,0)*I2052)*0.765</f>
        <v>7.2662692056126668</v>
      </c>
      <c r="K2052" s="6">
        <f t="shared" si="131"/>
        <v>39.822159315612772</v>
      </c>
      <c r="L2052" s="27">
        <f>2.721*J2052*G2052+VLOOKUP(B2052,Summary!$A$32:$B$37,2,0)*I2052</f>
        <v>5.6719339737617425</v>
      </c>
    </row>
    <row r="2053" spans="1:12">
      <c r="A2053" s="5" t="s">
        <v>613</v>
      </c>
      <c r="B2053" s="5" t="s">
        <v>189</v>
      </c>
      <c r="C2053" s="11">
        <v>2130</v>
      </c>
      <c r="D2053" s="5" t="str">
        <f t="shared" si="128"/>
        <v>Woodland Pastures</v>
      </c>
      <c r="E2053" s="11" t="s">
        <v>4</v>
      </c>
      <c r="F2053" s="12">
        <f t="shared" si="129"/>
        <v>1.022089423356495</v>
      </c>
      <c r="G2053" s="13">
        <f t="shared" si="130"/>
        <v>0.19559588747449544</v>
      </c>
      <c r="H2053" s="13">
        <f>HLOOKUP(E2053,ROCs!$B$1:$I$17,MATCH(VLOOKUP(C2053,HROC,2,0),ROCs!$A$2:$A$17,0)+1,0)</f>
        <v>0.26229721460804234</v>
      </c>
      <c r="I2053" s="24">
        <v>11.487223</v>
      </c>
      <c r="J2053" s="24">
        <f>(VLOOKUP(B2053,Summary!$A$32:$C$37,3,0)*H2053*I2053/12+VLOOKUP(B2053,Summary!$A$32:$D$37,4,0)*I2053)*0.765</f>
        <v>12.396855176185342</v>
      </c>
      <c r="K2053" s="6">
        <f t="shared" si="131"/>
        <v>34.476959893573081</v>
      </c>
      <c r="L2053" s="27">
        <f>2.721*J2053*G2053+VLOOKUP(B2053,Summary!$A$32:$B$37,2,0)*I2053</f>
        <v>6.5978097549043193</v>
      </c>
    </row>
    <row r="2054" spans="1:12">
      <c r="A2054" s="5" t="s">
        <v>613</v>
      </c>
      <c r="B2054" s="5" t="s">
        <v>189</v>
      </c>
      <c r="C2054" s="11">
        <v>2210</v>
      </c>
      <c r="D2054" s="5" t="str">
        <f t="shared" si="128"/>
        <v>Citrus Groves</v>
      </c>
      <c r="E2054" s="11" t="s">
        <v>4</v>
      </c>
      <c r="F2054" s="12">
        <f t="shared" si="129"/>
        <v>1.3467531225403229</v>
      </c>
      <c r="G2054" s="13">
        <f t="shared" si="130"/>
        <v>0.27383424246429361</v>
      </c>
      <c r="H2054" s="13">
        <f>HLOOKUP(E2054,ROCs!$B$1:$I$17,MATCH(VLOOKUP(C2054,HROC,2,0),ROCs!$A$2:$A$17,0)+1,0)</f>
        <v>0.31492922148662977</v>
      </c>
      <c r="I2054" s="24">
        <v>20.465509999999998</v>
      </c>
      <c r="J2054" s="24">
        <f>(VLOOKUP(B2054,Summary!$A$32:$C$37,3,0)*H2054*I2054/12+VLOOKUP(B2054,Summary!$A$32:$D$37,4,0)*I2054)*0.765</f>
        <v>25.471419758357776</v>
      </c>
      <c r="K2054" s="6">
        <f t="shared" si="131"/>
        <v>93.340406052776942</v>
      </c>
      <c r="L2054" s="27">
        <f>2.721*J2054*G2054+VLOOKUP(B2054,Summary!$A$32:$B$37,2,0)*I2054</f>
        <v>18.978830607468264</v>
      </c>
    </row>
    <row r="2055" spans="1:12">
      <c r="A2055" s="5" t="s">
        <v>613</v>
      </c>
      <c r="B2055" s="5" t="s">
        <v>189</v>
      </c>
      <c r="C2055" s="11">
        <v>2510</v>
      </c>
      <c r="D2055" s="5" t="str">
        <f t="shared" si="128"/>
        <v>Horse Farms</v>
      </c>
      <c r="E2055" s="11" t="s">
        <v>4</v>
      </c>
      <c r="F2055" s="12">
        <f t="shared" si="129"/>
        <v>2.0141173930848577</v>
      </c>
      <c r="G2055" s="13">
        <f t="shared" si="130"/>
        <v>0.28687396829592665</v>
      </c>
      <c r="H2055" s="13">
        <f>HLOOKUP(E2055,ROCs!$B$1:$I$17,MATCH(VLOOKUP(C2055,HROC,2,0),ROCs!$A$2:$A$17,0)+1,0)</f>
        <v>0.31492922148662977</v>
      </c>
      <c r="I2055" s="24">
        <v>0.86067000000000005</v>
      </c>
      <c r="J2055" s="24">
        <f>(VLOOKUP(B2055,Summary!$A$32:$C$37,3,0)*H2055*I2055/12+VLOOKUP(B2055,Summary!$A$32:$D$37,4,0)*I2055)*0.765</f>
        <v>1.0711918170339165</v>
      </c>
      <c r="K2055" s="6">
        <f t="shared" si="131"/>
        <v>5.8705740165194786</v>
      </c>
      <c r="L2055" s="27">
        <f>2.721*J2055*G2055+VLOOKUP(B2055,Summary!$A$32:$B$37,2,0)*I2055</f>
        <v>0.83615526586286992</v>
      </c>
    </row>
    <row r="2056" spans="1:12">
      <c r="A2056" s="5" t="s">
        <v>613</v>
      </c>
      <c r="B2056" s="5" t="s">
        <v>189</v>
      </c>
      <c r="C2056" s="11">
        <v>3100</v>
      </c>
      <c r="D2056" s="5" t="str">
        <f t="shared" si="128"/>
        <v>Herbaceous (Dry Prairie)</v>
      </c>
      <c r="E2056" s="11" t="s">
        <v>4</v>
      </c>
      <c r="F2056" s="12">
        <f t="shared" si="129"/>
        <v>0.69141343344704065</v>
      </c>
      <c r="G2056" s="13">
        <f t="shared" si="130"/>
        <v>3.5859246036990831E-2</v>
      </c>
      <c r="H2056" s="13">
        <f>HLOOKUP(E2056,ROCs!$B$1:$I$17,MATCH(VLOOKUP(C2056,HROC,2,0),ROCs!$A$2:$A$17,0)+1,0)</f>
        <v>0.26229721460804234</v>
      </c>
      <c r="I2056" s="24">
        <v>2.9542470000000001</v>
      </c>
      <c r="J2056" s="24">
        <f>(VLOOKUP(B2056,Summary!$A$32:$C$37,3,0)*H2056*I2056/12+VLOOKUP(B2056,Summary!$A$32:$D$37,4,0)*I2056)*0.765</f>
        <v>3.1881832722913122</v>
      </c>
      <c r="K2056" s="6">
        <f t="shared" si="131"/>
        <v>5.9980438130318863</v>
      </c>
      <c r="L2056" s="27">
        <f>2.721*J2056*G2056+VLOOKUP(B2056,Summary!$A$32:$B$37,2,0)*I2056</f>
        <v>0.31108063342051867</v>
      </c>
    </row>
    <row r="2057" spans="1:12">
      <c r="A2057" s="5" t="s">
        <v>613</v>
      </c>
      <c r="B2057" s="5" t="s">
        <v>189</v>
      </c>
      <c r="C2057" s="11">
        <v>3300</v>
      </c>
      <c r="D2057" s="5" t="str">
        <f t="shared" si="128"/>
        <v>Mixed Rangeland</v>
      </c>
      <c r="E2057" s="11" t="s">
        <v>4</v>
      </c>
      <c r="F2057" s="12">
        <f t="shared" si="129"/>
        <v>0.69141343344704065</v>
      </c>
      <c r="G2057" s="13">
        <f t="shared" si="130"/>
        <v>3.5859246036990831E-2</v>
      </c>
      <c r="H2057" s="13">
        <f>HLOOKUP(E2057,ROCs!$B$1:$I$17,MATCH(VLOOKUP(C2057,HROC,2,0),ROCs!$A$2:$A$17,0)+1,0)</f>
        <v>0.26229721460804234</v>
      </c>
      <c r="I2057" s="24">
        <v>6.459619</v>
      </c>
      <c r="J2057" s="24">
        <f>(VLOOKUP(B2057,Summary!$A$32:$C$37,3,0)*H2057*I2057/12+VLOOKUP(B2057,Summary!$A$32:$D$37,4,0)*I2057)*0.765</f>
        <v>6.9711331656341295</v>
      </c>
      <c r="K2057" s="6">
        <f t="shared" si="131"/>
        <v>13.115043453541023</v>
      </c>
      <c r="L2057" s="27">
        <f>2.721*J2057*G2057+VLOOKUP(B2057,Summary!$A$32:$B$37,2,0)*I2057</f>
        <v>0.68019443539257785</v>
      </c>
    </row>
    <row r="2058" spans="1:12">
      <c r="A2058" s="5" t="s">
        <v>613</v>
      </c>
      <c r="B2058" s="5" t="s">
        <v>189</v>
      </c>
      <c r="C2058" s="11">
        <v>4110</v>
      </c>
      <c r="D2058" s="5" t="str">
        <f t="shared" si="128"/>
        <v>Pine Flatwoods</v>
      </c>
      <c r="E2058" s="11" t="s">
        <v>4</v>
      </c>
      <c r="F2058" s="12">
        <f t="shared" si="129"/>
        <v>0.69141343344704065</v>
      </c>
      <c r="G2058" s="13">
        <f t="shared" si="130"/>
        <v>3.5859246036990831E-2</v>
      </c>
      <c r="H2058" s="13">
        <f>HLOOKUP(E2058,ROCs!$B$1:$I$17,MATCH(VLOOKUP(C2058,HROC,2,0),ROCs!$A$2:$A$17,0)+1,0)</f>
        <v>0.26229721460804234</v>
      </c>
      <c r="I2058" s="24">
        <v>4.7616449999999997</v>
      </c>
      <c r="J2058" s="24">
        <f>(VLOOKUP(B2058,Summary!$A$32:$C$37,3,0)*H2058*I2058/12+VLOOKUP(B2058,Summary!$A$32:$D$37,4,0)*I2058)*0.765</f>
        <v>5.1387026669027884</v>
      </c>
      <c r="K2058" s="6">
        <f t="shared" si="131"/>
        <v>9.66762607598627</v>
      </c>
      <c r="L2058" s="27">
        <f>2.721*J2058*G2058+VLOOKUP(B2058,Summary!$A$32:$B$37,2,0)*I2058</f>
        <v>0.5013986788253133</v>
      </c>
    </row>
    <row r="2059" spans="1:12">
      <c r="A2059" s="5" t="s">
        <v>613</v>
      </c>
      <c r="B2059" s="5" t="s">
        <v>189</v>
      </c>
      <c r="C2059" s="11">
        <v>4200</v>
      </c>
      <c r="D2059" s="5" t="str">
        <f t="shared" si="128"/>
        <v>Upland Hardwood Forests</v>
      </c>
      <c r="E2059" s="11" t="s">
        <v>4</v>
      </c>
      <c r="F2059" s="12">
        <f t="shared" si="129"/>
        <v>0.69141343344704065</v>
      </c>
      <c r="G2059" s="13">
        <f t="shared" si="130"/>
        <v>3.5859246036990831E-2</v>
      </c>
      <c r="H2059" s="13">
        <f>HLOOKUP(E2059,ROCs!$B$1:$I$17,MATCH(VLOOKUP(C2059,HROC,2,0),ROCs!$A$2:$A$17,0)+1,0)</f>
        <v>0.26229721460804234</v>
      </c>
      <c r="I2059" s="24">
        <v>16.086787000000001</v>
      </c>
      <c r="J2059" s="24">
        <f>(VLOOKUP(B2059,Summary!$A$32:$C$37,3,0)*H2059*I2059/12+VLOOKUP(B2059,Summary!$A$32:$D$37,4,0)*I2059)*0.765</f>
        <v>17.360642227380897</v>
      </c>
      <c r="K2059" s="6">
        <f t="shared" si="131"/>
        <v>32.661200379288445</v>
      </c>
      <c r="L2059" s="27">
        <f>2.721*J2059*G2059+VLOOKUP(B2059,Summary!$A$32:$B$37,2,0)*I2059</f>
        <v>1.6939300910387534</v>
      </c>
    </row>
    <row r="2060" spans="1:12">
      <c r="A2060" s="5" t="s">
        <v>613</v>
      </c>
      <c r="B2060" s="5" t="s">
        <v>189</v>
      </c>
      <c r="C2060" s="11">
        <v>4340</v>
      </c>
      <c r="D2060" s="5" t="str">
        <f t="shared" si="128"/>
        <v>Hardwood - Coniferous Mixed</v>
      </c>
      <c r="E2060" s="11" t="s">
        <v>4</v>
      </c>
      <c r="F2060" s="12">
        <f t="shared" si="129"/>
        <v>0.69141343344704065</v>
      </c>
      <c r="G2060" s="13">
        <f t="shared" si="130"/>
        <v>3.5859246036990831E-2</v>
      </c>
      <c r="H2060" s="13">
        <f>HLOOKUP(E2060,ROCs!$B$1:$I$17,MATCH(VLOOKUP(C2060,HROC,2,0),ROCs!$A$2:$A$17,0)+1,0)</f>
        <v>0.26229721460804234</v>
      </c>
      <c r="I2060" s="24">
        <v>1.786443</v>
      </c>
      <c r="J2060" s="24">
        <f>(VLOOKUP(B2060,Summary!$A$32:$C$37,3,0)*H2060*I2060/12+VLOOKUP(B2060,Summary!$A$32:$D$37,4,0)*I2060)*0.765</f>
        <v>1.9279050429777564</v>
      </c>
      <c r="K2060" s="6">
        <f t="shared" si="131"/>
        <v>3.6270370701854384</v>
      </c>
      <c r="L2060" s="27">
        <f>2.721*J2060*G2060+VLOOKUP(B2060,Summary!$A$32:$B$37,2,0)*I2060</f>
        <v>0.18811149508136984</v>
      </c>
    </row>
    <row r="2061" spans="1:12">
      <c r="A2061" s="5" t="s">
        <v>613</v>
      </c>
      <c r="B2061" s="5" t="s">
        <v>189</v>
      </c>
      <c r="C2061" s="11">
        <v>5120</v>
      </c>
      <c r="D2061" s="5" t="e">
        <f t="shared" si="128"/>
        <v>#N/A</v>
      </c>
      <c r="E2061" s="11" t="s">
        <v>4</v>
      </c>
      <c r="F2061" s="12">
        <f t="shared" si="129"/>
        <v>0.50503242095262102</v>
      </c>
      <c r="G2061" s="13">
        <f t="shared" si="130"/>
        <v>6.8458560616073402E-2</v>
      </c>
      <c r="H2061" s="13">
        <f>HLOOKUP(E2061,ROCs!$B$1:$I$17,MATCH(VLOOKUP(C2061,HROC,2,0),ROCs!$A$2:$A$17,0)+1,0)</f>
        <v>5.2632006878587441E-2</v>
      </c>
      <c r="I2061" s="24">
        <v>0.386463</v>
      </c>
      <c r="J2061" s="24">
        <f>(VLOOKUP(B2061,Summary!$A$32:$C$37,3,0)*H2061*I2061/12+VLOOKUP(B2061,Summary!$A$32:$D$37,4,0)*I2061)*0.765</f>
        <v>0.16240523626570885</v>
      </c>
      <c r="K2061" s="6">
        <f t="shared" si="131"/>
        <v>0.22317617414854377</v>
      </c>
      <c r="L2061" s="27">
        <f>2.721*J2061*G2061+VLOOKUP(B2061,Summary!$A$32:$B$37,2,0)*I2061</f>
        <v>3.025215612334867E-2</v>
      </c>
    </row>
    <row r="2062" spans="1:12">
      <c r="A2062" s="5" t="s">
        <v>613</v>
      </c>
      <c r="B2062" s="5" t="s">
        <v>189</v>
      </c>
      <c r="C2062" s="11">
        <v>1400</v>
      </c>
      <c r="D2062" s="5" t="str">
        <f t="shared" si="128"/>
        <v>Commercial and Services</v>
      </c>
      <c r="E2062" s="11" t="s">
        <v>591</v>
      </c>
      <c r="F2062" s="12">
        <f t="shared" si="129"/>
        <v>0.70945030562392009</v>
      </c>
      <c r="G2062" s="13">
        <f t="shared" si="130"/>
        <v>0.1167055461931156</v>
      </c>
      <c r="H2062" s="13">
        <f>HLOOKUP(E2062,ROCs!$B$1:$I$17,MATCH(VLOOKUP(C2062,HROC,2,0),ROCs!$A$2:$A$17,0)+1,0)</f>
        <v>0.43140989244743805</v>
      </c>
      <c r="I2062" s="24">
        <v>10.466824000000001</v>
      </c>
      <c r="J2062" s="24">
        <f>(VLOOKUP(B2062,Summary!$A$32:$C$37,3,0)*H2062*I2062/12+VLOOKUP(B2062,Summary!$A$32:$D$37,4,0)*I2062)*0.765</f>
        <v>16.858771455620023</v>
      </c>
      <c r="K2062" s="6">
        <f t="shared" si="131"/>
        <v>32.544413188204608</v>
      </c>
      <c r="L2062" s="27">
        <f>2.721*J2062*G2062+VLOOKUP(B2062,Summary!$A$32:$B$37,2,0)*I2062</f>
        <v>5.3536005081055453</v>
      </c>
    </row>
    <row r="2063" spans="1:12">
      <c r="A2063" s="5" t="s">
        <v>613</v>
      </c>
      <c r="B2063" s="5" t="s">
        <v>189</v>
      </c>
      <c r="C2063" s="11">
        <v>1480</v>
      </c>
      <c r="D2063" s="5" t="str">
        <f t="shared" si="128"/>
        <v>Cemeteries</v>
      </c>
      <c r="E2063" s="11" t="s">
        <v>591</v>
      </c>
      <c r="F2063" s="12">
        <f t="shared" si="129"/>
        <v>1.2445441802046733</v>
      </c>
      <c r="G2063" s="13">
        <f t="shared" si="130"/>
        <v>0.21319951734720002</v>
      </c>
      <c r="H2063" s="13">
        <f>HLOOKUP(E2063,ROCs!$B$1:$I$17,MATCH(VLOOKUP(C2063,HROC,2,0),ROCs!$A$2:$A$17,0)+1,0)</f>
        <v>0.28818180815488864</v>
      </c>
      <c r="I2063" s="24">
        <v>1.7754540000000001</v>
      </c>
      <c r="J2063" s="24">
        <f>(VLOOKUP(B2063,Summary!$A$32:$C$37,3,0)*H2063*I2063/12+VLOOKUP(B2063,Summary!$A$32:$D$37,4,0)*I2063)*0.765</f>
        <v>2.0604826715789542</v>
      </c>
      <c r="K2063" s="6">
        <f t="shared" si="131"/>
        <v>6.9776282328444932</v>
      </c>
      <c r="L2063" s="27">
        <f>2.721*J2063*G2063+VLOOKUP(B2063,Summary!$A$32:$B$37,2,0)*I2063</f>
        <v>1.195318732056577</v>
      </c>
    </row>
    <row r="2064" spans="1:12">
      <c r="A2064" s="5" t="s">
        <v>613</v>
      </c>
      <c r="B2064" s="5" t="s">
        <v>189</v>
      </c>
      <c r="C2064" s="11">
        <v>1700</v>
      </c>
      <c r="D2064" s="5" t="str">
        <f t="shared" si="128"/>
        <v>Institutional</v>
      </c>
      <c r="E2064" s="11" t="s">
        <v>591</v>
      </c>
      <c r="F2064" s="12">
        <f t="shared" si="129"/>
        <v>0.96797880682585713</v>
      </c>
      <c r="G2064" s="13">
        <f t="shared" si="130"/>
        <v>0.12452938169209543</v>
      </c>
      <c r="H2064" s="13">
        <f>HLOOKUP(E2064,ROCs!$B$1:$I$17,MATCH(VLOOKUP(C2064,HROC,2,0),ROCs!$A$2:$A$17,0)+1,0)</f>
        <v>0.34081381503347608</v>
      </c>
      <c r="I2064" s="24">
        <v>0.65009399999999995</v>
      </c>
      <c r="J2064" s="24">
        <f>(VLOOKUP(B2064,Summary!$A$32:$C$37,3,0)*H2064*I2064/12+VLOOKUP(B2064,Summary!$A$32:$D$37,4,0)*I2064)*0.765</f>
        <v>0.8619949283536974</v>
      </c>
      <c r="K2064" s="6">
        <f t="shared" si="131"/>
        <v>2.2703828693089236</v>
      </c>
      <c r="L2064" s="27">
        <f>2.721*J2064*G2064+VLOOKUP(B2064,Summary!$A$32:$B$37,2,0)*I2064</f>
        <v>0.29208219531838348</v>
      </c>
    </row>
    <row r="2065" spans="1:12">
      <c r="A2065" s="5" t="s">
        <v>613</v>
      </c>
      <c r="B2065" s="5" t="s">
        <v>189</v>
      </c>
      <c r="C2065" s="11">
        <v>1850</v>
      </c>
      <c r="D2065" s="5" t="str">
        <f t="shared" si="128"/>
        <v>Parks and Zoos</v>
      </c>
      <c r="E2065" s="11" t="s">
        <v>591</v>
      </c>
      <c r="F2065" s="12">
        <f t="shared" si="129"/>
        <v>0.96797880682585713</v>
      </c>
      <c r="G2065" s="13">
        <f t="shared" si="130"/>
        <v>0.12452938169209543</v>
      </c>
      <c r="H2065" s="13">
        <f>HLOOKUP(E2065,ROCs!$B$1:$I$17,MATCH(VLOOKUP(C2065,HROC,2,0),ROCs!$A$2:$A$17,0)+1,0)</f>
        <v>0.34081381503347608</v>
      </c>
      <c r="I2065" s="24">
        <v>0.97783299999999995</v>
      </c>
      <c r="J2065" s="24">
        <f>(VLOOKUP(B2065,Summary!$A$32:$C$37,3,0)*H2065*I2065/12+VLOOKUP(B2065,Summary!$A$32:$D$37,4,0)*I2065)*0.765</f>
        <v>1.2965618614798491</v>
      </c>
      <c r="K2065" s="6">
        <f t="shared" si="131"/>
        <v>3.4149758223348514</v>
      </c>
      <c r="L2065" s="27">
        <f>2.721*J2065*G2065+VLOOKUP(B2065,Summary!$A$32:$B$37,2,0)*I2065</f>
        <v>0.43933278771187073</v>
      </c>
    </row>
    <row r="2066" spans="1:12">
      <c r="A2066" s="5" t="s">
        <v>613</v>
      </c>
      <c r="B2066" s="5" t="s">
        <v>189</v>
      </c>
      <c r="C2066" s="11">
        <v>2110</v>
      </c>
      <c r="D2066" s="5" t="str">
        <f t="shared" si="128"/>
        <v>Improved Pastures</v>
      </c>
      <c r="E2066" s="11" t="s">
        <v>591</v>
      </c>
      <c r="F2066" s="12">
        <f t="shared" si="129"/>
        <v>2.0141173930848577</v>
      </c>
      <c r="G2066" s="13">
        <f t="shared" si="130"/>
        <v>0.28687396829592665</v>
      </c>
      <c r="H2066" s="13">
        <f>HLOOKUP(E2066,ROCs!$B$1:$I$17,MATCH(VLOOKUP(C2066,HROC,2,0),ROCs!$A$2:$A$17,0)+1,0)</f>
        <v>0.31492922148662977</v>
      </c>
      <c r="I2066" s="24">
        <v>41.410102999999999</v>
      </c>
      <c r="J2066" s="24">
        <f>(VLOOKUP(B2066,Summary!$A$32:$C$37,3,0)*H2066*I2066/12+VLOOKUP(B2066,Summary!$A$32:$D$37,4,0)*I2066)*0.765</f>
        <v>51.53910729563205</v>
      </c>
      <c r="K2066" s="6">
        <f t="shared" si="131"/>
        <v>282.45561561713004</v>
      </c>
      <c r="L2066" s="27">
        <f>2.721*J2066*G2066+VLOOKUP(B2066,Summary!$A$32:$B$37,2,0)*I2066</f>
        <v>40.230606020163158</v>
      </c>
    </row>
    <row r="2067" spans="1:12">
      <c r="A2067" s="5" t="s">
        <v>613</v>
      </c>
      <c r="B2067" s="5" t="s">
        <v>189</v>
      </c>
      <c r="C2067" s="11">
        <v>2120</v>
      </c>
      <c r="D2067" s="5" t="str">
        <f t="shared" si="128"/>
        <v>Unimproved Pastures</v>
      </c>
      <c r="E2067" s="11" t="s">
        <v>591</v>
      </c>
      <c r="F2067" s="12">
        <f t="shared" si="129"/>
        <v>1.022089423356495</v>
      </c>
      <c r="G2067" s="13">
        <f t="shared" si="130"/>
        <v>0.19559588747449544</v>
      </c>
      <c r="H2067" s="13">
        <f>HLOOKUP(E2067,ROCs!$B$1:$I$17,MATCH(VLOOKUP(C2067,HROC,2,0),ROCs!$A$2:$A$17,0)+1,0)</f>
        <v>0.26229721460804234</v>
      </c>
      <c r="I2067" s="24">
        <v>0.90889200000000003</v>
      </c>
      <c r="J2067" s="24">
        <f>(VLOOKUP(B2067,Summary!$A$32:$C$37,3,0)*H2067*I2067/12+VLOOKUP(B2067,Summary!$A$32:$D$37,4,0)*I2067)*0.765</f>
        <v>0.98086391243501125</v>
      </c>
      <c r="K2067" s="6">
        <f t="shared" si="131"/>
        <v>2.7278858460038098</v>
      </c>
      <c r="L2067" s="27">
        <f>2.721*J2067*G2067+VLOOKUP(B2067,Summary!$A$32:$B$37,2,0)*I2067</f>
        <v>0.52203186999629891</v>
      </c>
    </row>
    <row r="2068" spans="1:12">
      <c r="A2068" s="5" t="s">
        <v>613</v>
      </c>
      <c r="B2068" s="5" t="s">
        <v>189</v>
      </c>
      <c r="C2068" s="11">
        <v>2130</v>
      </c>
      <c r="D2068" s="5" t="str">
        <f t="shared" si="128"/>
        <v>Woodland Pastures</v>
      </c>
      <c r="E2068" s="11" t="s">
        <v>591</v>
      </c>
      <c r="F2068" s="12">
        <f t="shared" si="129"/>
        <v>1.022089423356495</v>
      </c>
      <c r="G2068" s="13">
        <f t="shared" si="130"/>
        <v>0.19559588747449544</v>
      </c>
      <c r="H2068" s="13">
        <f>HLOOKUP(E2068,ROCs!$B$1:$I$17,MATCH(VLOOKUP(C2068,HROC,2,0),ROCs!$A$2:$A$17,0)+1,0)</f>
        <v>0.26229721460804234</v>
      </c>
      <c r="I2068" s="24">
        <v>2.1066929999999999</v>
      </c>
      <c r="J2068" s="24">
        <f>(VLOOKUP(B2068,Summary!$A$32:$C$37,3,0)*H2068*I2068/12+VLOOKUP(B2068,Summary!$A$32:$D$37,4,0)*I2068)*0.765</f>
        <v>2.2735144970793573</v>
      </c>
      <c r="K2068" s="6">
        <f t="shared" si="131"/>
        <v>6.322883265091237</v>
      </c>
      <c r="L2068" s="27">
        <f>2.721*J2068*G2068+VLOOKUP(B2068,Summary!$A$32:$B$37,2,0)*I2068</f>
        <v>1.2100017233049836</v>
      </c>
    </row>
    <row r="2069" spans="1:12">
      <c r="A2069" s="5" t="s">
        <v>613</v>
      </c>
      <c r="B2069" s="5" t="s">
        <v>189</v>
      </c>
      <c r="C2069" s="11">
        <v>2210</v>
      </c>
      <c r="D2069" s="5" t="str">
        <f t="shared" si="128"/>
        <v>Citrus Groves</v>
      </c>
      <c r="E2069" s="11" t="s">
        <v>591</v>
      </c>
      <c r="F2069" s="12">
        <f t="shared" si="129"/>
        <v>1.3467531225403229</v>
      </c>
      <c r="G2069" s="13">
        <f t="shared" si="130"/>
        <v>0.27383424246429361</v>
      </c>
      <c r="H2069" s="13">
        <f>HLOOKUP(E2069,ROCs!$B$1:$I$17,MATCH(VLOOKUP(C2069,HROC,2,0),ROCs!$A$2:$A$17,0)+1,0)</f>
        <v>0.31492922148662977</v>
      </c>
      <c r="I2069" s="24">
        <v>20.057545000000001</v>
      </c>
      <c r="J2069" s="24">
        <f>(VLOOKUP(B2069,Summary!$A$32:$C$37,3,0)*H2069*I2069/12+VLOOKUP(B2069,Summary!$A$32:$D$37,4,0)*I2069)*0.765</f>
        <v>24.963665602135016</v>
      </c>
      <c r="K2069" s="6">
        <f t="shared" si="131"/>
        <v>91.479733205859304</v>
      </c>
      <c r="L2069" s="27">
        <f>2.721*J2069*G2069+VLOOKUP(B2069,Summary!$A$32:$B$37,2,0)*I2069</f>
        <v>18.600501475735129</v>
      </c>
    </row>
    <row r="2070" spans="1:12">
      <c r="A2070" s="5" t="s">
        <v>613</v>
      </c>
      <c r="B2070" s="5" t="s">
        <v>189</v>
      </c>
      <c r="C2070" s="11">
        <v>3100</v>
      </c>
      <c r="D2070" s="5" t="str">
        <f t="shared" si="128"/>
        <v>Herbaceous (Dry Prairie)</v>
      </c>
      <c r="E2070" s="11" t="s">
        <v>591</v>
      </c>
      <c r="F2070" s="12">
        <f t="shared" si="129"/>
        <v>0.69141343344704065</v>
      </c>
      <c r="G2070" s="13">
        <f t="shared" si="130"/>
        <v>3.5859246036990831E-2</v>
      </c>
      <c r="H2070" s="13">
        <f>HLOOKUP(E2070,ROCs!$B$1:$I$17,MATCH(VLOOKUP(C2070,HROC,2,0),ROCs!$A$2:$A$17,0)+1,0)</f>
        <v>0.26229721460804234</v>
      </c>
      <c r="I2070" s="24">
        <v>17.286991</v>
      </c>
      <c r="J2070" s="24">
        <f>(VLOOKUP(B2070,Summary!$A$32:$C$37,3,0)*H2070*I2070/12+VLOOKUP(B2070,Summary!$A$32:$D$37,4,0)*I2070)*0.765</f>
        <v>18.655886097015738</v>
      </c>
      <c r="K2070" s="6">
        <f t="shared" si="131"/>
        <v>35.097989238370346</v>
      </c>
      <c r="L2070" s="27">
        <f>2.721*J2070*G2070+VLOOKUP(B2070,Summary!$A$32:$B$37,2,0)*I2070</f>
        <v>1.8203109320970128</v>
      </c>
    </row>
    <row r="2071" spans="1:12">
      <c r="A2071" s="5" t="s">
        <v>613</v>
      </c>
      <c r="B2071" s="5" t="s">
        <v>189</v>
      </c>
      <c r="C2071" s="11">
        <v>3200</v>
      </c>
      <c r="D2071" s="5" t="str">
        <f t="shared" si="128"/>
        <v>Shrub and Brushland</v>
      </c>
      <c r="E2071" s="11" t="s">
        <v>591</v>
      </c>
      <c r="F2071" s="12">
        <f t="shared" si="129"/>
        <v>0.69141343344704065</v>
      </c>
      <c r="G2071" s="13">
        <f t="shared" si="130"/>
        <v>3.5859246036990831E-2</v>
      </c>
      <c r="H2071" s="13">
        <f>HLOOKUP(E2071,ROCs!$B$1:$I$17,MATCH(VLOOKUP(C2071,HROC,2,0),ROCs!$A$2:$A$17,0)+1,0)</f>
        <v>0.26229721460804234</v>
      </c>
      <c r="I2071" s="24">
        <v>19.837534999999999</v>
      </c>
      <c r="J2071" s="24">
        <f>(VLOOKUP(B2071,Summary!$A$32:$C$37,3,0)*H2071*I2071/12+VLOOKUP(B2071,Summary!$A$32:$D$37,4,0)*I2071)*0.765</f>
        <v>21.408398570090252</v>
      </c>
      <c r="K2071" s="6">
        <f t="shared" si="131"/>
        <v>40.276389913420736</v>
      </c>
      <c r="L2071" s="27">
        <f>2.721*J2071*G2071+VLOOKUP(B2071,Summary!$A$32:$B$37,2,0)*I2071</f>
        <v>2.0888818549368779</v>
      </c>
    </row>
    <row r="2072" spans="1:12">
      <c r="A2072" s="5" t="s">
        <v>613</v>
      </c>
      <c r="B2072" s="5" t="s">
        <v>189</v>
      </c>
      <c r="C2072" s="11">
        <v>3300</v>
      </c>
      <c r="D2072" s="5" t="str">
        <f t="shared" si="128"/>
        <v>Mixed Rangeland</v>
      </c>
      <c r="E2072" s="11" t="s">
        <v>591</v>
      </c>
      <c r="F2072" s="12">
        <f t="shared" si="129"/>
        <v>0.69141343344704065</v>
      </c>
      <c r="G2072" s="13">
        <f t="shared" si="130"/>
        <v>3.5859246036990831E-2</v>
      </c>
      <c r="H2072" s="13">
        <f>HLOOKUP(E2072,ROCs!$B$1:$I$17,MATCH(VLOOKUP(C2072,HROC,2,0),ROCs!$A$2:$A$17,0)+1,0)</f>
        <v>0.26229721460804234</v>
      </c>
      <c r="I2072" s="24">
        <v>1.6351000000000001E-2</v>
      </c>
      <c r="J2072" s="24">
        <f>(VLOOKUP(B2072,Summary!$A$32:$C$37,3,0)*H2072*I2072/12+VLOOKUP(B2072,Summary!$A$32:$D$37,4,0)*I2072)*0.765</f>
        <v>1.7645777311523118E-2</v>
      </c>
      <c r="K2072" s="6">
        <f t="shared" si="131"/>
        <v>3.3197635264378487E-2</v>
      </c>
      <c r="L2072" s="27">
        <f>2.721*J2072*G2072+VLOOKUP(B2072,Summary!$A$32:$B$37,2,0)*I2072</f>
        <v>1.7217515790179021E-3</v>
      </c>
    </row>
    <row r="2073" spans="1:12">
      <c r="A2073" s="5" t="s">
        <v>613</v>
      </c>
      <c r="B2073" s="5" t="s">
        <v>189</v>
      </c>
      <c r="C2073" s="11">
        <v>4110</v>
      </c>
      <c r="D2073" s="5" t="str">
        <f t="shared" si="128"/>
        <v>Pine Flatwoods</v>
      </c>
      <c r="E2073" s="11" t="s">
        <v>591</v>
      </c>
      <c r="F2073" s="12">
        <f t="shared" si="129"/>
        <v>0.69141343344704065</v>
      </c>
      <c r="G2073" s="13">
        <f t="shared" si="130"/>
        <v>3.5859246036990831E-2</v>
      </c>
      <c r="H2073" s="13">
        <f>HLOOKUP(E2073,ROCs!$B$1:$I$17,MATCH(VLOOKUP(C2073,HROC,2,0),ROCs!$A$2:$A$17,0)+1,0)</f>
        <v>0.26229721460804234</v>
      </c>
      <c r="I2073" s="24">
        <v>47.894193999999999</v>
      </c>
      <c r="J2073" s="24">
        <f>(VLOOKUP(B2073,Summary!$A$32:$C$37,3,0)*H2073*I2073/12+VLOOKUP(B2073,Summary!$A$32:$D$37,4,0)*I2073)*0.765</f>
        <v>51.686764224749957</v>
      </c>
      <c r="K2073" s="6">
        <f t="shared" si="131"/>
        <v>97.240167799729946</v>
      </c>
      <c r="L2073" s="27">
        <f>2.721*J2073*G2073+VLOOKUP(B2073,Summary!$A$32:$B$37,2,0)*I2073</f>
        <v>5.0432330833153767</v>
      </c>
    </row>
    <row r="2074" spans="1:12">
      <c r="A2074" s="5" t="s">
        <v>613</v>
      </c>
      <c r="B2074" s="5" t="s">
        <v>189</v>
      </c>
      <c r="C2074" s="11">
        <v>4200</v>
      </c>
      <c r="D2074" s="5" t="str">
        <f t="shared" si="128"/>
        <v>Upland Hardwood Forests</v>
      </c>
      <c r="E2074" s="11" t="s">
        <v>591</v>
      </c>
      <c r="F2074" s="12">
        <f t="shared" si="129"/>
        <v>0.69141343344704065</v>
      </c>
      <c r="G2074" s="13">
        <f t="shared" si="130"/>
        <v>3.5859246036990831E-2</v>
      </c>
      <c r="H2074" s="13">
        <f>HLOOKUP(E2074,ROCs!$B$1:$I$17,MATCH(VLOOKUP(C2074,HROC,2,0),ROCs!$A$2:$A$17,0)+1,0)</f>
        <v>0.26229721460804234</v>
      </c>
      <c r="I2074" s="24">
        <v>19.957712000000001</v>
      </c>
      <c r="J2074" s="24">
        <f>(VLOOKUP(B2074,Summary!$A$32:$C$37,3,0)*H2074*I2074/12+VLOOKUP(B2074,Summary!$A$32:$D$37,4,0)*I2074)*0.765</f>
        <v>21.538091957648628</v>
      </c>
      <c r="K2074" s="6">
        <f t="shared" si="131"/>
        <v>40.520386746224069</v>
      </c>
      <c r="L2074" s="27">
        <f>2.721*J2074*G2074+VLOOKUP(B2074,Summary!$A$32:$B$37,2,0)*I2074</f>
        <v>2.10153642893918</v>
      </c>
    </row>
    <row r="2075" spans="1:12">
      <c r="A2075" s="5" t="s">
        <v>613</v>
      </c>
      <c r="B2075" s="5" t="s">
        <v>189</v>
      </c>
      <c r="C2075" s="11">
        <v>4340</v>
      </c>
      <c r="D2075" s="5" t="str">
        <f t="shared" si="128"/>
        <v>Hardwood - Coniferous Mixed</v>
      </c>
      <c r="E2075" s="11" t="s">
        <v>591</v>
      </c>
      <c r="F2075" s="12">
        <f t="shared" si="129"/>
        <v>0.69141343344704065</v>
      </c>
      <c r="G2075" s="13">
        <f t="shared" si="130"/>
        <v>3.5859246036990831E-2</v>
      </c>
      <c r="H2075" s="13">
        <f>HLOOKUP(E2075,ROCs!$B$1:$I$17,MATCH(VLOOKUP(C2075,HROC,2,0),ROCs!$A$2:$A$17,0)+1,0)</f>
        <v>0.26229721460804234</v>
      </c>
      <c r="I2075" s="24">
        <v>12.398914</v>
      </c>
      <c r="J2075" s="24">
        <f>(VLOOKUP(B2075,Summary!$A$32:$C$37,3,0)*H2075*I2075/12+VLOOKUP(B2075,Summary!$A$32:$D$37,4,0)*I2075)*0.765</f>
        <v>13.380739731436996</v>
      </c>
      <c r="K2075" s="6">
        <f t="shared" si="131"/>
        <v>25.173666726585289</v>
      </c>
      <c r="L2075" s="27">
        <f>2.721*J2075*G2075+VLOOKUP(B2075,Summary!$A$32:$B$37,2,0)*I2075</f>
        <v>1.3055990311055696</v>
      </c>
    </row>
    <row r="2076" spans="1:12">
      <c r="A2076" s="5" t="s">
        <v>613</v>
      </c>
      <c r="B2076" s="5" t="s">
        <v>189</v>
      </c>
      <c r="C2076" s="11">
        <v>5300</v>
      </c>
      <c r="D2076" s="5" t="str">
        <f t="shared" si="128"/>
        <v>Reservoirs</v>
      </c>
      <c r="E2076" s="11" t="s">
        <v>591</v>
      </c>
      <c r="F2076" s="12">
        <f t="shared" si="129"/>
        <v>0.50503242095262102</v>
      </c>
      <c r="G2076" s="13">
        <f t="shared" si="130"/>
        <v>6.8458560616073402E-2</v>
      </c>
      <c r="H2076" s="13">
        <f>HLOOKUP(E2076,ROCs!$B$1:$I$17,MATCH(VLOOKUP(C2076,HROC,2,0),ROCs!$A$2:$A$17,0)+1,0)</f>
        <v>5.2632006878587441E-2</v>
      </c>
      <c r="I2076" s="24">
        <v>2.6968899999999998</v>
      </c>
      <c r="J2076" s="24">
        <f>(VLOOKUP(B2076,Summary!$A$32:$C$37,3,0)*H2076*I2076/12+VLOOKUP(B2076,Summary!$A$32:$D$37,4,0)*I2076)*0.765</f>
        <v>1.1333272722941845</v>
      </c>
      <c r="K2076" s="6">
        <f t="shared" si="131"/>
        <v>1.557410650694804</v>
      </c>
      <c r="L2076" s="27">
        <f>2.721*J2076*G2076+VLOOKUP(B2076,Summary!$A$32:$B$37,2,0)*I2076</f>
        <v>0.21111138020327372</v>
      </c>
    </row>
    <row r="2077" spans="1:12">
      <c r="A2077" s="5" t="s">
        <v>613</v>
      </c>
      <c r="B2077" s="5" t="s">
        <v>189</v>
      </c>
      <c r="C2077" s="11">
        <v>6172</v>
      </c>
      <c r="D2077" s="5" t="str">
        <f t="shared" si="128"/>
        <v>Mixed Shrubs</v>
      </c>
      <c r="E2077" s="11" t="s">
        <v>591</v>
      </c>
      <c r="F2077" s="12">
        <f t="shared" si="129"/>
        <v>0.60724136328827061</v>
      </c>
      <c r="G2077" s="13">
        <f t="shared" si="130"/>
        <v>3.2599314579082571E-2</v>
      </c>
      <c r="H2077" s="13">
        <f>HLOOKUP(E2077,ROCs!$B$1:$I$17,MATCH(VLOOKUP(C2077,HROC,2,0),ROCs!$A$2:$A$17,0)+1,0)</f>
        <v>2.5884593546846281E-2</v>
      </c>
      <c r="I2077" s="24">
        <v>1.285396</v>
      </c>
      <c r="J2077" s="24">
        <f>(VLOOKUP(B2077,Summary!$A$32:$C$37,3,0)*H2077*I2077/12+VLOOKUP(B2077,Summary!$A$32:$D$37,4,0)*I2077)*0.765</f>
        <v>0.43211300428917615</v>
      </c>
      <c r="K2077" s="6">
        <f t="shared" si="131"/>
        <v>0.71398193719790615</v>
      </c>
      <c r="L2077" s="27">
        <f>2.721*J2077*G2077+VLOOKUP(B2077,Summary!$A$32:$B$37,2,0)*I2077</f>
        <v>3.8329605296416575E-2</v>
      </c>
    </row>
    <row r="2078" spans="1:12">
      <c r="A2078" s="5" t="s">
        <v>613</v>
      </c>
      <c r="B2078" s="5" t="s">
        <v>189</v>
      </c>
      <c r="C2078" s="11">
        <v>6250</v>
      </c>
      <c r="D2078" s="5" t="str">
        <f t="shared" si="128"/>
        <v>Hydric Pine Flatwoods</v>
      </c>
      <c r="E2078" s="11" t="s">
        <v>591</v>
      </c>
      <c r="F2078" s="12">
        <f t="shared" si="129"/>
        <v>0.60724136328827061</v>
      </c>
      <c r="G2078" s="13">
        <f t="shared" si="130"/>
        <v>3.2599314579082571E-2</v>
      </c>
      <c r="H2078" s="13">
        <f>HLOOKUP(E2078,ROCs!$B$1:$I$17,MATCH(VLOOKUP(C2078,HROC,2,0),ROCs!$A$2:$A$17,0)+1,0)</f>
        <v>2.5884593546846281E-2</v>
      </c>
      <c r="I2078" s="24">
        <v>0.18879599999999999</v>
      </c>
      <c r="J2078" s="24">
        <f>(VLOOKUP(B2078,Summary!$A$32:$C$37,3,0)*H2078*I2078/12+VLOOKUP(B2078,Summary!$A$32:$D$37,4,0)*I2078)*0.765</f>
        <v>6.3467761497452382E-2</v>
      </c>
      <c r="K2078" s="6">
        <f t="shared" si="131"/>
        <v>0.10486802029508097</v>
      </c>
      <c r="L2078" s="27">
        <f>2.721*J2078*G2078+VLOOKUP(B2078,Summary!$A$32:$B$37,2,0)*I2078</f>
        <v>5.6297640272276123E-3</v>
      </c>
    </row>
    <row r="2079" spans="1:12">
      <c r="A2079" s="5" t="s">
        <v>613</v>
      </c>
      <c r="B2079" s="5" t="s">
        <v>189</v>
      </c>
      <c r="C2079" s="11">
        <v>6410</v>
      </c>
      <c r="D2079" s="5" t="str">
        <f t="shared" si="128"/>
        <v>Freshwater Marshes</v>
      </c>
      <c r="E2079" s="11" t="s">
        <v>591</v>
      </c>
      <c r="F2079" s="12">
        <f t="shared" si="129"/>
        <v>0.60724136328827061</v>
      </c>
      <c r="G2079" s="13">
        <f t="shared" si="130"/>
        <v>3.2599314579082571E-2</v>
      </c>
      <c r="H2079" s="13">
        <f>HLOOKUP(E2079,ROCs!$B$1:$I$17,MATCH(VLOOKUP(C2079,HROC,2,0),ROCs!$A$2:$A$17,0)+1,0)</f>
        <v>2.5884593546846281E-2</v>
      </c>
      <c r="I2079" s="24">
        <v>4.5619209999999999</v>
      </c>
      <c r="J2079" s="24">
        <f>(VLOOKUP(B2079,Summary!$A$32:$C$37,3,0)*H2079*I2079/12+VLOOKUP(B2079,Summary!$A$32:$D$37,4,0)*I2079)*0.765</f>
        <v>1.5335860611359324</v>
      </c>
      <c r="K2079" s="6">
        <f t="shared" si="131"/>
        <v>2.5339499990071617</v>
      </c>
      <c r="L2079" s="27">
        <f>2.721*J2079*G2079+VLOOKUP(B2079,Summary!$A$32:$B$37,2,0)*I2079</f>
        <v>0.13603327793414172</v>
      </c>
    </row>
    <row r="2080" spans="1:12">
      <c r="A2080" s="5" t="s">
        <v>613</v>
      </c>
      <c r="B2080" s="5" t="s">
        <v>189</v>
      </c>
      <c r="C2080" s="11">
        <v>6430</v>
      </c>
      <c r="D2080" s="5" t="str">
        <f t="shared" si="128"/>
        <v>Wet Prairies</v>
      </c>
      <c r="E2080" s="11" t="s">
        <v>591</v>
      </c>
      <c r="F2080" s="12">
        <f t="shared" si="129"/>
        <v>0.60724136328827061</v>
      </c>
      <c r="G2080" s="13">
        <f t="shared" si="130"/>
        <v>3.2599314579082571E-2</v>
      </c>
      <c r="H2080" s="13">
        <f>HLOOKUP(E2080,ROCs!$B$1:$I$17,MATCH(VLOOKUP(C2080,HROC,2,0),ROCs!$A$2:$A$17,0)+1,0)</f>
        <v>2.5884593546846281E-2</v>
      </c>
      <c r="I2080" s="24">
        <v>4.7195299999999998</v>
      </c>
      <c r="J2080" s="24">
        <f>(VLOOKUP(B2080,Summary!$A$32:$C$37,3,0)*H2080*I2080/12+VLOOKUP(B2080,Summary!$A$32:$D$37,4,0)*I2080)*0.765</f>
        <v>1.5865696541244063</v>
      </c>
      <c r="K2080" s="6">
        <f t="shared" si="131"/>
        <v>2.6214949883643905</v>
      </c>
      <c r="L2080" s="27">
        <f>2.721*J2080*G2080+VLOOKUP(B2080,Summary!$A$32:$B$37,2,0)*I2080</f>
        <v>0.14073306754073991</v>
      </c>
    </row>
    <row r="2081" spans="1:12">
      <c r="A2081" s="5" t="s">
        <v>613</v>
      </c>
      <c r="B2081" s="5" t="s">
        <v>189</v>
      </c>
      <c r="C2081" s="11">
        <v>8100</v>
      </c>
      <c r="D2081" s="5" t="str">
        <f t="shared" si="128"/>
        <v>Transportation</v>
      </c>
      <c r="E2081" s="11" t="s">
        <v>591</v>
      </c>
      <c r="F2081" s="12">
        <f t="shared" si="129"/>
        <v>0.98601567900273634</v>
      </c>
      <c r="G2081" s="13">
        <f t="shared" si="130"/>
        <v>0.14343698414796333</v>
      </c>
      <c r="H2081" s="13">
        <f>HLOOKUP(E2081,ROCs!$B$1:$I$17,MATCH(VLOOKUP(C2081,HROC,2,0),ROCs!$A$2:$A$17,0)+1,0)</f>
        <v>0.44607782879065094</v>
      </c>
      <c r="I2081" s="24">
        <v>61.578966999999999</v>
      </c>
      <c r="J2081" s="24">
        <f>(VLOOKUP(B2081,Summary!$A$32:$C$37,3,0)*H2081*I2081/12+VLOOKUP(B2081,Summary!$A$32:$D$37,4,0)*I2081)*0.765</f>
        <v>102.02316595364654</v>
      </c>
      <c r="K2081" s="6">
        <f t="shared" si="131"/>
        <v>273.7229166461305</v>
      </c>
      <c r="L2081" s="27">
        <f>2.721*J2081*G2081+VLOOKUP(B2081,Summary!$A$32:$B$37,2,0)*I2081</f>
        <v>39.818828941559204</v>
      </c>
    </row>
    <row r="2082" spans="1:12">
      <c r="A2082" s="5" t="s">
        <v>613</v>
      </c>
      <c r="B2082" s="5" t="s">
        <v>189</v>
      </c>
      <c r="C2082" s="11">
        <v>8140</v>
      </c>
      <c r="D2082" s="5" t="str">
        <f t="shared" si="128"/>
        <v>Roads and Highways</v>
      </c>
      <c r="E2082" s="11" t="s">
        <v>591</v>
      </c>
      <c r="F2082" s="12">
        <f t="shared" si="129"/>
        <v>0.98601567900273634</v>
      </c>
      <c r="G2082" s="13">
        <f t="shared" si="130"/>
        <v>0.14343698414796333</v>
      </c>
      <c r="H2082" s="13">
        <f>HLOOKUP(E2082,ROCs!$B$1:$I$17,MATCH(VLOOKUP(C2082,HROC,2,0),ROCs!$A$2:$A$17,0)+1,0)</f>
        <v>0.44607782879065094</v>
      </c>
      <c r="I2082" s="24">
        <v>133.99781999999999</v>
      </c>
      <c r="J2082" s="24">
        <f>(VLOOKUP(B2082,Summary!$A$32:$C$37,3,0)*H2082*I2082/12+VLOOKUP(B2082,Summary!$A$32:$D$37,4,0)*I2082)*0.765</f>
        <v>222.00570248745578</v>
      </c>
      <c r="K2082" s="6">
        <f t="shared" si="131"/>
        <v>595.62990257084368</v>
      </c>
      <c r="L2082" s="27">
        <f>2.721*J2082*G2082+VLOOKUP(B2082,Summary!$A$32:$B$37,2,0)*I2082</f>
        <v>86.647057153814245</v>
      </c>
    </row>
    <row r="2083" spans="1:12">
      <c r="A2083" s="5" t="s">
        <v>613</v>
      </c>
      <c r="B2083" s="5" t="s">
        <v>189</v>
      </c>
      <c r="C2083" s="11">
        <v>8320</v>
      </c>
      <c r="D2083" s="5" t="str">
        <f t="shared" si="128"/>
        <v>Electrical Power Transmission Lines</v>
      </c>
      <c r="E2083" s="11" t="s">
        <v>591</v>
      </c>
      <c r="F2083" s="12">
        <f t="shared" si="129"/>
        <v>0.70945030562392009</v>
      </c>
      <c r="G2083" s="13">
        <f t="shared" si="130"/>
        <v>0.1167055461931156</v>
      </c>
      <c r="H2083" s="13">
        <f>HLOOKUP(E2083,ROCs!$B$1:$I$17,MATCH(VLOOKUP(C2083,HROC,2,0),ROCs!$A$2:$A$17,0)+1,0)</f>
        <v>0.26229721460804234</v>
      </c>
      <c r="I2083" s="24">
        <v>0.45745000000000002</v>
      </c>
      <c r="J2083" s="24">
        <f>(VLOOKUP(B2083,Summary!$A$32:$C$37,3,0)*H2083*I2083/12+VLOOKUP(B2083,Summary!$A$32:$D$37,4,0)*I2083)*0.765</f>
        <v>0.49367383225223238</v>
      </c>
      <c r="K2083" s="6">
        <f t="shared" si="131"/>
        <v>0.95299501623323835</v>
      </c>
      <c r="L2083" s="27">
        <f>2.721*J2083*G2083+VLOOKUP(B2083,Summary!$A$32:$B$37,2,0)*I2083</f>
        <v>0.15676898439138148</v>
      </c>
    </row>
    <row r="2084" spans="1:12">
      <c r="A2084" s="5" t="s">
        <v>613</v>
      </c>
      <c r="B2084" s="5" t="s">
        <v>189</v>
      </c>
      <c r="C2084" s="11">
        <v>2210</v>
      </c>
      <c r="D2084" s="5" t="str">
        <f t="shared" si="128"/>
        <v>Citrus Groves</v>
      </c>
      <c r="E2084" s="11" t="s">
        <v>592</v>
      </c>
      <c r="F2084" s="12">
        <f t="shared" si="129"/>
        <v>1.3467531225403229</v>
      </c>
      <c r="G2084" s="13">
        <f t="shared" si="130"/>
        <v>0.27383424246429361</v>
      </c>
      <c r="H2084" s="13">
        <f>HLOOKUP(E2084,ROCs!$B$1:$I$17,MATCH(VLOOKUP(C2084,HROC,2,0),ROCs!$A$2:$A$17,0)+1,0)</f>
        <v>0.31492922148662977</v>
      </c>
      <c r="I2084" s="24">
        <v>1.9385680000000001</v>
      </c>
      <c r="J2084" s="24">
        <f>(VLOOKUP(B2084,Summary!$A$32:$C$37,3,0)*H2084*I2084/12+VLOOKUP(B2084,Summary!$A$32:$D$37,4,0)*I2084)*0.765</f>
        <v>2.4127460912589096</v>
      </c>
      <c r="K2084" s="6">
        <f t="shared" si="131"/>
        <v>8.8415448371880156</v>
      </c>
      <c r="L2084" s="27">
        <f>2.721*J2084*G2084+VLOOKUP(B2084,Summary!$A$32:$B$37,2,0)*I2084</f>
        <v>1.7977442874894662</v>
      </c>
    </row>
    <row r="2085" spans="1:12">
      <c r="A2085" s="5" t="s">
        <v>613</v>
      </c>
      <c r="B2085" s="5" t="s">
        <v>189</v>
      </c>
      <c r="C2085" s="11">
        <v>4110</v>
      </c>
      <c r="D2085" s="5" t="str">
        <f t="shared" si="128"/>
        <v>Pine Flatwoods</v>
      </c>
      <c r="E2085" s="11" t="s">
        <v>592</v>
      </c>
      <c r="F2085" s="12">
        <f t="shared" si="129"/>
        <v>0.69141343344704065</v>
      </c>
      <c r="G2085" s="13">
        <f t="shared" si="130"/>
        <v>3.5859246036990831E-2</v>
      </c>
      <c r="H2085" s="13">
        <f>HLOOKUP(E2085,ROCs!$B$1:$I$17,MATCH(VLOOKUP(C2085,HROC,2,0),ROCs!$A$2:$A$17,0)+1,0)</f>
        <v>0.26229721460804234</v>
      </c>
      <c r="I2085" s="24">
        <v>1.0009790000000001</v>
      </c>
      <c r="J2085" s="24">
        <f>(VLOOKUP(B2085,Summary!$A$32:$C$37,3,0)*H2085*I2085/12+VLOOKUP(B2085,Summary!$A$32:$D$37,4,0)*I2085)*0.765</f>
        <v>1.0802429531839703</v>
      </c>
      <c r="K2085" s="6">
        <f t="shared" si="131"/>
        <v>2.0322999051619055</v>
      </c>
      <c r="L2085" s="27">
        <f>2.721*J2085*G2085+VLOOKUP(B2085,Summary!$A$32:$B$37,2,0)*I2085</f>
        <v>0.10540255481706076</v>
      </c>
    </row>
    <row r="2086" spans="1:12">
      <c r="A2086" s="5" t="s">
        <v>613</v>
      </c>
      <c r="B2086" s="5" t="s">
        <v>189</v>
      </c>
      <c r="C2086" s="11">
        <v>4200</v>
      </c>
      <c r="D2086" s="5" t="str">
        <f t="shared" si="128"/>
        <v>Upland Hardwood Forests</v>
      </c>
      <c r="E2086" s="11" t="s">
        <v>592</v>
      </c>
      <c r="F2086" s="12">
        <f t="shared" si="129"/>
        <v>0.69141343344704065</v>
      </c>
      <c r="G2086" s="13">
        <f t="shared" si="130"/>
        <v>3.5859246036990831E-2</v>
      </c>
      <c r="H2086" s="13">
        <f>HLOOKUP(E2086,ROCs!$B$1:$I$17,MATCH(VLOOKUP(C2086,HROC,2,0),ROCs!$A$2:$A$17,0)+1,0)</f>
        <v>0.26229721460804234</v>
      </c>
      <c r="I2086" s="24">
        <v>2.9084660000000002</v>
      </c>
      <c r="J2086" s="24">
        <f>(VLOOKUP(B2086,Summary!$A$32:$C$37,3,0)*H2086*I2086/12+VLOOKUP(B2086,Summary!$A$32:$D$37,4,0)*I2086)*0.765</f>
        <v>3.1387770383546201</v>
      </c>
      <c r="K2086" s="6">
        <f t="shared" si="131"/>
        <v>5.9050940888536374</v>
      </c>
      <c r="L2086" s="27">
        <f>2.721*J2086*G2086+VLOOKUP(B2086,Summary!$A$32:$B$37,2,0)*I2086</f>
        <v>0.30625991853830842</v>
      </c>
    </row>
    <row r="2087" spans="1:12">
      <c r="A2087" s="5" t="s">
        <v>613</v>
      </c>
      <c r="B2087" s="5" t="s">
        <v>189</v>
      </c>
      <c r="C2087" s="11">
        <v>6172</v>
      </c>
      <c r="D2087" s="5" t="str">
        <f t="shared" si="128"/>
        <v>Mixed Shrubs</v>
      </c>
      <c r="E2087" s="11" t="s">
        <v>592</v>
      </c>
      <c r="F2087" s="12">
        <f t="shared" si="129"/>
        <v>0.60724136328827061</v>
      </c>
      <c r="G2087" s="13">
        <f t="shared" si="130"/>
        <v>3.2599314579082571E-2</v>
      </c>
      <c r="H2087" s="13">
        <f>HLOOKUP(E2087,ROCs!$B$1:$I$17,MATCH(VLOOKUP(C2087,HROC,2,0),ROCs!$A$2:$A$17,0)+1,0)</f>
        <v>2.5884593546846281E-2</v>
      </c>
      <c r="I2087" s="24">
        <v>6.5241369999999996</v>
      </c>
      <c r="J2087" s="24">
        <f>(VLOOKUP(B2087,Summary!$A$32:$C$37,3,0)*H2087*I2087/12+VLOOKUP(B2087,Summary!$A$32:$D$37,4,0)*I2087)*0.765</f>
        <v>2.1932263982960682</v>
      </c>
      <c r="K2087" s="6">
        <f t="shared" si="131"/>
        <v>3.6238762014231698</v>
      </c>
      <c r="L2087" s="27">
        <f>2.721*J2087*G2087+VLOOKUP(B2087,Summary!$A$32:$B$37,2,0)*I2087</f>
        <v>0.19454517993657003</v>
      </c>
    </row>
    <row r="2088" spans="1:12">
      <c r="A2088" s="5" t="s">
        <v>613</v>
      </c>
      <c r="B2088" s="5" t="s">
        <v>189</v>
      </c>
      <c r="C2088" s="11">
        <v>6250</v>
      </c>
      <c r="D2088" s="5" t="str">
        <f t="shared" si="128"/>
        <v>Hydric Pine Flatwoods</v>
      </c>
      <c r="E2088" s="11" t="s">
        <v>592</v>
      </c>
      <c r="F2088" s="12">
        <f t="shared" si="129"/>
        <v>0.60724136328827061</v>
      </c>
      <c r="G2088" s="13">
        <f t="shared" si="130"/>
        <v>3.2599314579082571E-2</v>
      </c>
      <c r="H2088" s="13">
        <f>HLOOKUP(E2088,ROCs!$B$1:$I$17,MATCH(VLOOKUP(C2088,HROC,2,0),ROCs!$A$2:$A$17,0)+1,0)</f>
        <v>2.5884593546846281E-2</v>
      </c>
      <c r="I2088" s="24">
        <v>2.5745000000000001E-2</v>
      </c>
      <c r="J2088" s="24">
        <f>(VLOOKUP(B2088,Summary!$A$32:$C$37,3,0)*H2088*I2088/12+VLOOKUP(B2088,Summary!$A$32:$D$37,4,0)*I2088)*0.765</f>
        <v>8.6547253106628932E-3</v>
      </c>
      <c r="K2088" s="6">
        <f t="shared" si="131"/>
        <v>1.4300235081764761E-2</v>
      </c>
      <c r="L2088" s="27">
        <f>2.721*J2088*G2088+VLOOKUP(B2088,Summary!$A$32:$B$37,2,0)*I2088</f>
        <v>7.6769780546714385E-4</v>
      </c>
    </row>
    <row r="2089" spans="1:12">
      <c r="A2089" s="5" t="s">
        <v>613</v>
      </c>
      <c r="B2089" s="5" t="s">
        <v>189</v>
      </c>
      <c r="C2089" s="11">
        <v>6410</v>
      </c>
      <c r="D2089" s="5" t="str">
        <f t="shared" si="128"/>
        <v>Freshwater Marshes</v>
      </c>
      <c r="E2089" s="11" t="s">
        <v>592</v>
      </c>
      <c r="F2089" s="12">
        <f t="shared" si="129"/>
        <v>0.60724136328827061</v>
      </c>
      <c r="G2089" s="13">
        <f t="shared" si="130"/>
        <v>3.2599314579082571E-2</v>
      </c>
      <c r="H2089" s="13">
        <f>HLOOKUP(E2089,ROCs!$B$1:$I$17,MATCH(VLOOKUP(C2089,HROC,2,0),ROCs!$A$2:$A$17,0)+1,0)</f>
        <v>2.5884593546846281E-2</v>
      </c>
      <c r="I2089" s="24">
        <v>2.4270360000000002</v>
      </c>
      <c r="J2089" s="24">
        <f>(VLOOKUP(B2089,Summary!$A$32:$C$37,3,0)*H2089*I2089/12+VLOOKUP(B2089,Summary!$A$32:$D$37,4,0)*I2089)*0.765</f>
        <v>0.81589939402175282</v>
      </c>
      <c r="K2089" s="6">
        <f t="shared" si="131"/>
        <v>1.3481136279629449</v>
      </c>
      <c r="L2089" s="27">
        <f>2.721*J2089*G2089+VLOOKUP(B2089,Summary!$A$32:$B$37,2,0)*I2089</f>
        <v>7.2372507709837053E-2</v>
      </c>
    </row>
    <row r="2090" spans="1:12">
      <c r="A2090" s="5" t="s">
        <v>613</v>
      </c>
      <c r="B2090" s="5" t="s">
        <v>189</v>
      </c>
      <c r="C2090" s="11">
        <v>8100</v>
      </c>
      <c r="D2090" s="5" t="str">
        <f t="shared" si="128"/>
        <v>Transportation</v>
      </c>
      <c r="E2090" s="11" t="s">
        <v>592</v>
      </c>
      <c r="F2090" s="12">
        <f t="shared" si="129"/>
        <v>0.98601567900273634</v>
      </c>
      <c r="G2090" s="13">
        <f t="shared" si="130"/>
        <v>0.14343698414796333</v>
      </c>
      <c r="H2090" s="13">
        <f>HLOOKUP(E2090,ROCs!$B$1:$I$17,MATCH(VLOOKUP(C2090,HROC,2,0),ROCs!$A$2:$A$17,0)+1,0)</f>
        <v>0.44607782879065094</v>
      </c>
      <c r="I2090" s="24">
        <v>8.6386450000000004</v>
      </c>
      <c r="J2090" s="24">
        <f>(VLOOKUP(B2090,Summary!$A$32:$C$37,3,0)*H2090*I2090/12+VLOOKUP(B2090,Summary!$A$32:$D$37,4,0)*I2090)*0.765</f>
        <v>14.312385468396036</v>
      </c>
      <c r="K2090" s="6">
        <f t="shared" si="131"/>
        <v>38.399395450568576</v>
      </c>
      <c r="L2090" s="27">
        <f>2.721*J2090*G2090+VLOOKUP(B2090,Summary!$A$32:$B$37,2,0)*I2090</f>
        <v>5.5860100339431771</v>
      </c>
    </row>
    <row r="2091" spans="1:12">
      <c r="A2091" s="5" t="s">
        <v>613</v>
      </c>
      <c r="B2091" s="5" t="s">
        <v>189</v>
      </c>
      <c r="C2091" s="11">
        <v>1110</v>
      </c>
      <c r="D2091" s="5" t="str">
        <f t="shared" si="128"/>
        <v>Fixed Single Family Units</v>
      </c>
      <c r="E2091" s="11" t="s">
        <v>593</v>
      </c>
      <c r="F2091" s="12">
        <f t="shared" si="129"/>
        <v>0.96797880682585713</v>
      </c>
      <c r="G2091" s="13">
        <f t="shared" si="130"/>
        <v>0.12452938169209543</v>
      </c>
      <c r="H2091" s="13">
        <f>HLOOKUP(E2091,ROCs!$B$1:$I$17,MATCH(VLOOKUP(C2091,HROC,2,0),ROCs!$A$2:$A$17,0)+1,0)</f>
        <v>0.28818180815488864</v>
      </c>
      <c r="I2091" s="24">
        <v>4.7384789999999999</v>
      </c>
      <c r="J2091" s="24">
        <f>(VLOOKUP(B2091,Summary!$A$32:$C$37,3,0)*H2091*I2091/12+VLOOKUP(B2091,Summary!$A$32:$D$37,4,0)*I2091)*0.765</f>
        <v>5.4991871764296745</v>
      </c>
      <c r="K2091" s="6">
        <f t="shared" si="131"/>
        <v>14.484145961664218</v>
      </c>
      <c r="L2091" s="27">
        <f>2.721*J2091*G2091+VLOOKUP(B2091,Summary!$A$32:$B$37,2,0)*I2091</f>
        <v>1.8633690409593839</v>
      </c>
    </row>
    <row r="2092" spans="1:12">
      <c r="A2092" s="5" t="s">
        <v>613</v>
      </c>
      <c r="B2092" s="5" t="s">
        <v>189</v>
      </c>
      <c r="C2092" s="11">
        <v>1210</v>
      </c>
      <c r="D2092" s="5" t="str">
        <f t="shared" si="128"/>
        <v>Fixed Single Family Units</v>
      </c>
      <c r="E2092" s="11" t="s">
        <v>593</v>
      </c>
      <c r="F2092" s="12">
        <f t="shared" si="129"/>
        <v>1.2445441802046733</v>
      </c>
      <c r="G2092" s="13">
        <f t="shared" si="130"/>
        <v>0.21319951734720002</v>
      </c>
      <c r="H2092" s="13">
        <f>HLOOKUP(E2092,ROCs!$B$1:$I$17,MATCH(VLOOKUP(C2092,HROC,2,0),ROCs!$A$2:$A$17,0)+1,0)</f>
        <v>0.28818180815488864</v>
      </c>
      <c r="I2092" s="24">
        <v>1.418247</v>
      </c>
      <c r="J2092" s="24">
        <f>(VLOOKUP(B2092,Summary!$A$32:$C$37,3,0)*H2092*I2092/12+VLOOKUP(B2092,Summary!$A$32:$D$37,4,0)*I2092)*0.765</f>
        <v>1.6459302057495362</v>
      </c>
      <c r="K2092" s="6">
        <f t="shared" si="131"/>
        <v>5.5737858082197596</v>
      </c>
      <c r="L2092" s="27">
        <f>2.721*J2092*G2092+VLOOKUP(B2092,Summary!$A$32:$B$37,2,0)*I2092</f>
        <v>0.95483026075755517</v>
      </c>
    </row>
    <row r="2093" spans="1:12">
      <c r="A2093" s="5" t="s">
        <v>613</v>
      </c>
      <c r="B2093" s="5" t="s">
        <v>189</v>
      </c>
      <c r="C2093" s="11">
        <v>1220</v>
      </c>
      <c r="D2093" s="5" t="str">
        <f t="shared" si="128"/>
        <v>Mobile Home Units</v>
      </c>
      <c r="E2093" s="11" t="s">
        <v>593</v>
      </c>
      <c r="F2093" s="12">
        <f t="shared" si="129"/>
        <v>1.2445441802046733</v>
      </c>
      <c r="G2093" s="13">
        <f t="shared" si="130"/>
        <v>0.21319951734720002</v>
      </c>
      <c r="H2093" s="13">
        <f>HLOOKUP(E2093,ROCs!$B$1:$I$17,MATCH(VLOOKUP(C2093,HROC,2,0),ROCs!$A$2:$A$17,0)+1,0)</f>
        <v>0.28818180815488864</v>
      </c>
      <c r="I2093" s="24">
        <v>0.81293099999999996</v>
      </c>
      <c r="J2093" s="24">
        <f>(VLOOKUP(B2093,Summary!$A$32:$C$37,3,0)*H2093*I2093/12+VLOOKUP(B2093,Summary!$A$32:$D$37,4,0)*I2093)*0.765</f>
        <v>0.9434377002667208</v>
      </c>
      <c r="K2093" s="6">
        <f t="shared" si="131"/>
        <v>3.1948618758664016</v>
      </c>
      <c r="L2093" s="27">
        <f>2.721*J2093*G2093+VLOOKUP(B2093,Summary!$A$32:$B$37,2,0)*I2093</f>
        <v>0.54730319803807093</v>
      </c>
    </row>
    <row r="2094" spans="1:12">
      <c r="A2094" s="5" t="s">
        <v>613</v>
      </c>
      <c r="B2094" s="5" t="s">
        <v>189</v>
      </c>
      <c r="C2094" s="11">
        <v>1320</v>
      </c>
      <c r="D2094" s="5" t="str">
        <f t="shared" si="128"/>
        <v>Mobile Home Units &lt;Six or more dwelling units per acre&gt;</v>
      </c>
      <c r="E2094" s="11" t="s">
        <v>593</v>
      </c>
      <c r="F2094" s="12">
        <f t="shared" si="129"/>
        <v>1.3948514483453343</v>
      </c>
      <c r="G2094" s="13">
        <f t="shared" si="130"/>
        <v>0.33903287162245876</v>
      </c>
      <c r="H2094" s="13">
        <f>HLOOKUP(E2094,ROCs!$B$1:$I$17,MATCH(VLOOKUP(C2094,HROC,2,0),ROCs!$A$2:$A$17,0)+1,0)</f>
        <v>0.39344582191206351</v>
      </c>
      <c r="I2094" s="24">
        <v>5.9261210000000002</v>
      </c>
      <c r="J2094" s="24">
        <f>(VLOOKUP(B2094,Summary!$A$32:$C$37,3,0)*H2094*I2094/12+VLOOKUP(B2094,Summary!$A$32:$D$37,4,0)*I2094)*0.765</f>
        <v>8.8380397208279717</v>
      </c>
      <c r="K2094" s="6">
        <f t="shared" si="131"/>
        <v>33.543814566460064</v>
      </c>
      <c r="L2094" s="27">
        <f>2.721*J2094*G2094+VLOOKUP(B2094,Summary!$A$32:$B$37,2,0)*I2094</f>
        <v>8.1531662680846626</v>
      </c>
    </row>
    <row r="2095" spans="1:12">
      <c r="A2095" s="5" t="s">
        <v>613</v>
      </c>
      <c r="B2095" s="5" t="s">
        <v>189</v>
      </c>
      <c r="C2095" s="11">
        <v>2110</v>
      </c>
      <c r="D2095" s="5" t="str">
        <f t="shared" si="128"/>
        <v>Improved Pastures</v>
      </c>
      <c r="E2095" s="11" t="s">
        <v>593</v>
      </c>
      <c r="F2095" s="12">
        <f t="shared" si="129"/>
        <v>2.0141173930848577</v>
      </c>
      <c r="G2095" s="13">
        <f t="shared" si="130"/>
        <v>0.28687396829592665</v>
      </c>
      <c r="H2095" s="13">
        <f>HLOOKUP(E2095,ROCs!$B$1:$I$17,MATCH(VLOOKUP(C2095,HROC,2,0),ROCs!$A$2:$A$17,0)+1,0)</f>
        <v>0.31492922148662977</v>
      </c>
      <c r="I2095" s="24">
        <v>92.221997999999999</v>
      </c>
      <c r="J2095" s="24">
        <f>(VLOOKUP(B2095,Summary!$A$32:$C$37,3,0)*H2095*I2095/12+VLOOKUP(B2095,Summary!$A$32:$D$37,4,0)*I2095)*0.765</f>
        <v>114.77970605239895</v>
      </c>
      <c r="K2095" s="6">
        <f t="shared" si="131"/>
        <v>629.04024214892024</v>
      </c>
      <c r="L2095" s="27">
        <f>2.721*J2095*G2095+VLOOKUP(B2095,Summary!$A$32:$B$37,2,0)*I2095</f>
        <v>89.595209843604451</v>
      </c>
    </row>
    <row r="2096" spans="1:12">
      <c r="A2096" s="5" t="s">
        <v>613</v>
      </c>
      <c r="B2096" s="5" t="s">
        <v>189</v>
      </c>
      <c r="C2096" s="11">
        <v>2120</v>
      </c>
      <c r="D2096" s="5" t="str">
        <f t="shared" si="128"/>
        <v>Unimproved Pastures</v>
      </c>
      <c r="E2096" s="11" t="s">
        <v>593</v>
      </c>
      <c r="F2096" s="12">
        <f t="shared" si="129"/>
        <v>1.022089423356495</v>
      </c>
      <c r="G2096" s="13">
        <f t="shared" si="130"/>
        <v>0.19559588747449544</v>
      </c>
      <c r="H2096" s="13">
        <f>HLOOKUP(E2096,ROCs!$B$1:$I$17,MATCH(VLOOKUP(C2096,HROC,2,0),ROCs!$A$2:$A$17,0)+1,0)</f>
        <v>0.26229721460804234</v>
      </c>
      <c r="I2096" s="24">
        <v>0.15065100000000001</v>
      </c>
      <c r="J2096" s="24">
        <f>(VLOOKUP(B2096,Summary!$A$32:$C$37,3,0)*H2096*I2096/12+VLOOKUP(B2096,Summary!$A$32:$D$37,4,0)*I2096)*0.765</f>
        <v>0.16258051481611335</v>
      </c>
      <c r="K2096" s="6">
        <f t="shared" si="131"/>
        <v>0.45215353483837467</v>
      </c>
      <c r="L2096" s="27">
        <f>2.721*J2096*G2096+VLOOKUP(B2096,Summary!$A$32:$B$37,2,0)*I2096</f>
        <v>8.6528017901810611E-2</v>
      </c>
    </row>
    <row r="2097" spans="1:12">
      <c r="A2097" s="5" t="s">
        <v>613</v>
      </c>
      <c r="B2097" s="5" t="s">
        <v>189</v>
      </c>
      <c r="C2097" s="11">
        <v>2130</v>
      </c>
      <c r="D2097" s="5" t="str">
        <f t="shared" si="128"/>
        <v>Woodland Pastures</v>
      </c>
      <c r="E2097" s="11" t="s">
        <v>593</v>
      </c>
      <c r="F2097" s="12">
        <f t="shared" si="129"/>
        <v>1.022089423356495</v>
      </c>
      <c r="G2097" s="13">
        <f t="shared" si="130"/>
        <v>0.19559588747449544</v>
      </c>
      <c r="H2097" s="13">
        <f>HLOOKUP(E2097,ROCs!$B$1:$I$17,MATCH(VLOOKUP(C2097,HROC,2,0),ROCs!$A$2:$A$17,0)+1,0)</f>
        <v>0.26229721460804234</v>
      </c>
      <c r="I2097" s="24">
        <v>11.848045000000001</v>
      </c>
      <c r="J2097" s="24">
        <f>(VLOOKUP(B2097,Summary!$A$32:$C$37,3,0)*H2097*I2097/12+VLOOKUP(B2097,Summary!$A$32:$D$37,4,0)*I2097)*0.765</f>
        <v>12.786249382111487</v>
      </c>
      <c r="K2097" s="6">
        <f t="shared" si="131"/>
        <v>35.559906191622559</v>
      </c>
      <c r="L2097" s="27">
        <f>2.721*J2097*G2097+VLOOKUP(B2097,Summary!$A$32:$B$37,2,0)*I2097</f>
        <v>6.8050517411863014</v>
      </c>
    </row>
    <row r="2098" spans="1:12">
      <c r="A2098" s="5" t="s">
        <v>613</v>
      </c>
      <c r="B2098" s="5" t="s">
        <v>189</v>
      </c>
      <c r="C2098" s="11">
        <v>2210</v>
      </c>
      <c r="D2098" s="5" t="str">
        <f t="shared" si="128"/>
        <v>Citrus Groves</v>
      </c>
      <c r="E2098" s="11" t="s">
        <v>593</v>
      </c>
      <c r="F2098" s="12">
        <f t="shared" si="129"/>
        <v>1.3467531225403229</v>
      </c>
      <c r="G2098" s="13">
        <f t="shared" si="130"/>
        <v>0.27383424246429361</v>
      </c>
      <c r="H2098" s="13">
        <f>HLOOKUP(E2098,ROCs!$B$1:$I$17,MATCH(VLOOKUP(C2098,HROC,2,0),ROCs!$A$2:$A$17,0)+1,0)</f>
        <v>0.31492922148662977</v>
      </c>
      <c r="I2098" s="24">
        <v>55.017183000000003</v>
      </c>
      <c r="J2098" s="24">
        <f>(VLOOKUP(B2098,Summary!$A$32:$C$37,3,0)*H2098*I2098/12+VLOOKUP(B2098,Summary!$A$32:$D$37,4,0)*I2098)*0.765</f>
        <v>68.4745096562649</v>
      </c>
      <c r="K2098" s="6">
        <f t="shared" si="131"/>
        <v>250.9258846273529</v>
      </c>
      <c r="L2098" s="27">
        <f>2.721*J2098*G2098+VLOOKUP(B2098,Summary!$A$32:$B$37,2,0)*I2098</f>
        <v>51.020560770637175</v>
      </c>
    </row>
    <row r="2099" spans="1:12">
      <c r="A2099" s="5" t="s">
        <v>613</v>
      </c>
      <c r="B2099" s="5" t="s">
        <v>189</v>
      </c>
      <c r="C2099" s="11">
        <v>2510</v>
      </c>
      <c r="D2099" s="5" t="str">
        <f t="shared" si="128"/>
        <v>Horse Farms</v>
      </c>
      <c r="E2099" s="11" t="s">
        <v>593</v>
      </c>
      <c r="F2099" s="12">
        <f t="shared" si="129"/>
        <v>2.0141173930848577</v>
      </c>
      <c r="G2099" s="13">
        <f t="shared" si="130"/>
        <v>0.28687396829592665</v>
      </c>
      <c r="H2099" s="13">
        <f>HLOOKUP(E2099,ROCs!$B$1:$I$17,MATCH(VLOOKUP(C2099,HROC,2,0),ROCs!$A$2:$A$17,0)+1,0)</f>
        <v>0.31492922148662977</v>
      </c>
      <c r="I2099" s="24">
        <v>10.307453000000001</v>
      </c>
      <c r="J2099" s="24">
        <f>(VLOOKUP(B2099,Summary!$A$32:$C$37,3,0)*H2099*I2099/12+VLOOKUP(B2099,Summary!$A$32:$D$37,4,0)*I2099)*0.765</f>
        <v>12.828679177921495</v>
      </c>
      <c r="K2099" s="6">
        <f t="shared" si="131"/>
        <v>70.306465612018258</v>
      </c>
      <c r="L2099" s="27">
        <f>2.721*J2099*G2099+VLOOKUP(B2099,Summary!$A$32:$B$37,2,0)*I2099</f>
        <v>10.013862576346376</v>
      </c>
    </row>
    <row r="2100" spans="1:12">
      <c r="A2100" s="5" t="s">
        <v>613</v>
      </c>
      <c r="B2100" s="5" t="s">
        <v>189</v>
      </c>
      <c r="C2100" s="11">
        <v>3100</v>
      </c>
      <c r="D2100" s="5" t="str">
        <f t="shared" si="128"/>
        <v>Herbaceous (Dry Prairie)</v>
      </c>
      <c r="E2100" s="11" t="s">
        <v>593</v>
      </c>
      <c r="F2100" s="12">
        <f t="shared" si="129"/>
        <v>0.69141343344704065</v>
      </c>
      <c r="G2100" s="13">
        <f t="shared" si="130"/>
        <v>3.5859246036990831E-2</v>
      </c>
      <c r="H2100" s="13">
        <f>HLOOKUP(E2100,ROCs!$B$1:$I$17,MATCH(VLOOKUP(C2100,HROC,2,0),ROCs!$A$2:$A$17,0)+1,0)</f>
        <v>0.26229721460804234</v>
      </c>
      <c r="I2100" s="24">
        <v>3.2597649999999998</v>
      </c>
      <c r="J2100" s="24">
        <f>(VLOOKUP(B2100,Summary!$A$32:$C$37,3,0)*H2100*I2100/12+VLOOKUP(B2100,Summary!$A$32:$D$37,4,0)*I2100)*0.765</f>
        <v>3.5178941519110238</v>
      </c>
      <c r="K2100" s="6">
        <f t="shared" si="131"/>
        <v>6.6183407447609763</v>
      </c>
      <c r="L2100" s="27">
        <f>2.721*J2100*G2100+VLOOKUP(B2100,Summary!$A$32:$B$37,2,0)*I2100</f>
        <v>0.34325151586920005</v>
      </c>
    </row>
    <row r="2101" spans="1:12">
      <c r="A2101" s="5" t="s">
        <v>613</v>
      </c>
      <c r="B2101" s="5" t="s">
        <v>189</v>
      </c>
      <c r="C2101" s="11">
        <v>3200</v>
      </c>
      <c r="D2101" s="5" t="str">
        <f t="shared" si="128"/>
        <v>Shrub and Brushland</v>
      </c>
      <c r="E2101" s="11" t="s">
        <v>593</v>
      </c>
      <c r="F2101" s="12">
        <f t="shared" si="129"/>
        <v>0.69141343344704065</v>
      </c>
      <c r="G2101" s="13">
        <f t="shared" si="130"/>
        <v>3.5859246036990831E-2</v>
      </c>
      <c r="H2101" s="13">
        <f>HLOOKUP(E2101,ROCs!$B$1:$I$17,MATCH(VLOOKUP(C2101,HROC,2,0),ROCs!$A$2:$A$17,0)+1,0)</f>
        <v>0.26229721460804234</v>
      </c>
      <c r="I2101" s="24">
        <v>1.759361</v>
      </c>
      <c r="J2101" s="24">
        <f>(VLOOKUP(B2101,Summary!$A$32:$C$37,3,0)*H2101*I2101/12+VLOOKUP(B2101,Summary!$A$32:$D$37,4,0)*I2101)*0.765</f>
        <v>1.8986785160894515</v>
      </c>
      <c r="K2101" s="6">
        <f t="shared" si="131"/>
        <v>3.5720521543864101</v>
      </c>
      <c r="L2101" s="27">
        <f>2.721*J2101*G2101+VLOOKUP(B2101,Summary!$A$32:$B$37,2,0)*I2101</f>
        <v>0.18525977492584642</v>
      </c>
    </row>
    <row r="2102" spans="1:12">
      <c r="A2102" s="5" t="s">
        <v>613</v>
      </c>
      <c r="B2102" s="5" t="s">
        <v>189</v>
      </c>
      <c r="C2102" s="11">
        <v>3300</v>
      </c>
      <c r="D2102" s="5" t="str">
        <f t="shared" si="128"/>
        <v>Mixed Rangeland</v>
      </c>
      <c r="E2102" s="11" t="s">
        <v>593</v>
      </c>
      <c r="F2102" s="12">
        <f t="shared" si="129"/>
        <v>0.69141343344704065</v>
      </c>
      <c r="G2102" s="13">
        <f t="shared" si="130"/>
        <v>3.5859246036990831E-2</v>
      </c>
      <c r="H2102" s="13">
        <f>HLOOKUP(E2102,ROCs!$B$1:$I$17,MATCH(VLOOKUP(C2102,HROC,2,0),ROCs!$A$2:$A$17,0)+1,0)</f>
        <v>0.26229721460804234</v>
      </c>
      <c r="I2102" s="24">
        <v>6.6471479999999996</v>
      </c>
      <c r="J2102" s="24">
        <f>(VLOOKUP(B2102,Summary!$A$32:$C$37,3,0)*H2102*I2102/12+VLOOKUP(B2102,Summary!$A$32:$D$37,4,0)*I2102)*0.765</f>
        <v>7.1735119176035882</v>
      </c>
      <c r="K2102" s="6">
        <f t="shared" si="131"/>
        <v>13.495785875624913</v>
      </c>
      <c r="L2102" s="27">
        <f>2.721*J2102*G2102+VLOOKUP(B2102,Summary!$A$32:$B$37,2,0)*I2102</f>
        <v>0.69994113907196442</v>
      </c>
    </row>
    <row r="2103" spans="1:12">
      <c r="A2103" s="5" t="s">
        <v>613</v>
      </c>
      <c r="B2103" s="5" t="s">
        <v>189</v>
      </c>
      <c r="C2103" s="11">
        <v>4110</v>
      </c>
      <c r="D2103" s="5" t="str">
        <f t="shared" si="128"/>
        <v>Pine Flatwoods</v>
      </c>
      <c r="E2103" s="11" t="s">
        <v>593</v>
      </c>
      <c r="F2103" s="12">
        <f t="shared" si="129"/>
        <v>0.69141343344704065</v>
      </c>
      <c r="G2103" s="13">
        <f t="shared" si="130"/>
        <v>3.5859246036990831E-2</v>
      </c>
      <c r="H2103" s="13">
        <f>HLOOKUP(E2103,ROCs!$B$1:$I$17,MATCH(VLOOKUP(C2103,HROC,2,0),ROCs!$A$2:$A$17,0)+1,0)</f>
        <v>0.26229721460804234</v>
      </c>
      <c r="I2103" s="24">
        <v>51.993459000000001</v>
      </c>
      <c r="J2103" s="24">
        <f>(VLOOKUP(B2103,Summary!$A$32:$C$37,3,0)*H2103*I2103/12+VLOOKUP(B2103,Summary!$A$32:$D$37,4,0)*I2103)*0.765</f>
        <v>56.110635384368379</v>
      </c>
      <c r="K2103" s="6">
        <f t="shared" si="131"/>
        <v>105.56295566114714</v>
      </c>
      <c r="L2103" s="27">
        <f>2.721*J2103*G2103+VLOOKUP(B2103,Summary!$A$32:$B$37,2,0)*I2103</f>
        <v>5.4748835014282031</v>
      </c>
    </row>
    <row r="2104" spans="1:12">
      <c r="A2104" s="5" t="s">
        <v>613</v>
      </c>
      <c r="B2104" s="5" t="s">
        <v>189</v>
      </c>
      <c r="C2104" s="11">
        <v>4200</v>
      </c>
      <c r="D2104" s="5" t="str">
        <f t="shared" si="128"/>
        <v>Upland Hardwood Forests</v>
      </c>
      <c r="E2104" s="11" t="s">
        <v>593</v>
      </c>
      <c r="F2104" s="12">
        <f t="shared" si="129"/>
        <v>0.69141343344704065</v>
      </c>
      <c r="G2104" s="13">
        <f t="shared" si="130"/>
        <v>3.5859246036990831E-2</v>
      </c>
      <c r="H2104" s="13">
        <f>HLOOKUP(E2104,ROCs!$B$1:$I$17,MATCH(VLOOKUP(C2104,HROC,2,0),ROCs!$A$2:$A$17,0)+1,0)</f>
        <v>0.26229721460804234</v>
      </c>
      <c r="I2104" s="24">
        <v>9.5944160000000007</v>
      </c>
      <c r="J2104" s="24">
        <f>(VLOOKUP(B2104,Summary!$A$32:$C$37,3,0)*H2104*I2104/12+VLOOKUP(B2104,Summary!$A$32:$D$37,4,0)*I2104)*0.765</f>
        <v>10.354163547802237</v>
      </c>
      <c r="K2104" s="6">
        <f t="shared" si="131"/>
        <v>19.479660139607191</v>
      </c>
      <c r="L2104" s="27">
        <f>2.721*J2104*G2104+VLOOKUP(B2104,Summary!$A$32:$B$37,2,0)*I2104</f>
        <v>1.0102868875148077</v>
      </c>
    </row>
    <row r="2105" spans="1:12">
      <c r="A2105" s="5" t="s">
        <v>613</v>
      </c>
      <c r="B2105" s="5" t="s">
        <v>189</v>
      </c>
      <c r="C2105" s="11">
        <v>5120</v>
      </c>
      <c r="D2105" s="5" t="e">
        <f t="shared" si="128"/>
        <v>#N/A</v>
      </c>
      <c r="E2105" s="11" t="s">
        <v>593</v>
      </c>
      <c r="F2105" s="12">
        <f t="shared" si="129"/>
        <v>0.50503242095262102</v>
      </c>
      <c r="G2105" s="13">
        <f t="shared" si="130"/>
        <v>6.8458560616073402E-2</v>
      </c>
      <c r="H2105" s="13">
        <f>HLOOKUP(E2105,ROCs!$B$1:$I$17,MATCH(VLOOKUP(C2105,HROC,2,0),ROCs!$A$2:$A$17,0)+1,0)</f>
        <v>5.2632006878587441E-2</v>
      </c>
      <c r="I2105" s="24">
        <v>4.5281820000000002</v>
      </c>
      <c r="J2105" s="24">
        <f>(VLOOKUP(B2105,Summary!$A$32:$C$37,3,0)*H2105*I2105/12+VLOOKUP(B2105,Summary!$A$32:$D$37,4,0)*I2105)*0.765</f>
        <v>1.9029000643376726</v>
      </c>
      <c r="K2105" s="6">
        <f t="shared" si="131"/>
        <v>2.6149523618258441</v>
      </c>
      <c r="L2105" s="27">
        <f>2.721*J2105*G2105+VLOOKUP(B2105,Summary!$A$32:$B$37,2,0)*I2105</f>
        <v>0.35446412416955109</v>
      </c>
    </row>
    <row r="2106" spans="1:12">
      <c r="A2106" s="5" t="s">
        <v>613</v>
      </c>
      <c r="B2106" s="5" t="s">
        <v>189</v>
      </c>
      <c r="C2106" s="11">
        <v>5250</v>
      </c>
      <c r="D2106" s="5" t="str">
        <f t="shared" si="128"/>
        <v>Marshy Lakes</v>
      </c>
      <c r="E2106" s="11" t="s">
        <v>593</v>
      </c>
      <c r="F2106" s="12">
        <f t="shared" si="129"/>
        <v>0.50503242095262102</v>
      </c>
      <c r="G2106" s="13">
        <f t="shared" si="130"/>
        <v>6.8458560616073402E-2</v>
      </c>
      <c r="H2106" s="13">
        <f>HLOOKUP(E2106,ROCs!$B$1:$I$17,MATCH(VLOOKUP(C2106,HROC,2,0),ROCs!$A$2:$A$17,0)+1,0)</f>
        <v>5.2632006878587441E-2</v>
      </c>
      <c r="I2106" s="24">
        <v>4.1380000000000002E-3</v>
      </c>
      <c r="J2106" s="24">
        <f>(VLOOKUP(B2106,Summary!$A$32:$C$37,3,0)*H2106*I2106/12+VLOOKUP(B2106,Summary!$A$32:$D$37,4,0)*I2106)*0.765</f>
        <v>1.738931974516327E-3</v>
      </c>
      <c r="K2106" s="6">
        <f t="shared" si="131"/>
        <v>2.3896285249213355E-3</v>
      </c>
      <c r="L2106" s="27">
        <f>2.721*J2106*G2106+VLOOKUP(B2106,Summary!$A$32:$B$37,2,0)*I2106</f>
        <v>3.2392084633824401E-4</v>
      </c>
    </row>
    <row r="2107" spans="1:12">
      <c r="A2107" s="5" t="s">
        <v>613</v>
      </c>
      <c r="B2107" s="5" t="s">
        <v>189</v>
      </c>
      <c r="C2107" s="11">
        <v>6170</v>
      </c>
      <c r="D2107" s="5" t="str">
        <f t="shared" si="128"/>
        <v>Mixed Wetland Hardwoods</v>
      </c>
      <c r="E2107" s="11" t="s">
        <v>593</v>
      </c>
      <c r="F2107" s="12">
        <f t="shared" si="129"/>
        <v>0.60724136328827061</v>
      </c>
      <c r="G2107" s="13">
        <f t="shared" si="130"/>
        <v>3.2599314579082571E-2</v>
      </c>
      <c r="H2107" s="13">
        <f>HLOOKUP(E2107,ROCs!$B$1:$I$17,MATCH(VLOOKUP(C2107,HROC,2,0),ROCs!$A$2:$A$17,0)+1,0)</f>
        <v>2.5884593546846281E-2</v>
      </c>
      <c r="I2107" s="24">
        <v>0.72318800000000005</v>
      </c>
      <c r="J2107" s="24">
        <f>(VLOOKUP(B2107,Summary!$A$32:$C$37,3,0)*H2107*I2107/12+VLOOKUP(B2107,Summary!$A$32:$D$37,4,0)*I2107)*0.765</f>
        <v>0.24311491505021082</v>
      </c>
      <c r="K2107" s="6">
        <f t="shared" si="131"/>
        <v>0.40169968569863257</v>
      </c>
      <c r="L2107" s="27">
        <f>2.721*J2107*G2107+VLOOKUP(B2107,Summary!$A$32:$B$37,2,0)*I2107</f>
        <v>2.1564957876876012E-2</v>
      </c>
    </row>
    <row r="2108" spans="1:12">
      <c r="A2108" s="5" t="s">
        <v>613</v>
      </c>
      <c r="B2108" s="5" t="s">
        <v>189</v>
      </c>
      <c r="C2108" s="11">
        <v>6172</v>
      </c>
      <c r="D2108" s="5" t="str">
        <f t="shared" si="128"/>
        <v>Mixed Shrubs</v>
      </c>
      <c r="E2108" s="11" t="s">
        <v>593</v>
      </c>
      <c r="F2108" s="12">
        <f t="shared" si="129"/>
        <v>0.60724136328827061</v>
      </c>
      <c r="G2108" s="13">
        <f t="shared" si="130"/>
        <v>3.2599314579082571E-2</v>
      </c>
      <c r="H2108" s="13">
        <f>HLOOKUP(E2108,ROCs!$B$1:$I$17,MATCH(VLOOKUP(C2108,HROC,2,0),ROCs!$A$2:$A$17,0)+1,0)</f>
        <v>2.5884593546846281E-2</v>
      </c>
      <c r="I2108" s="24">
        <v>30.376460000000002</v>
      </c>
      <c r="J2108" s="24">
        <f>(VLOOKUP(B2108,Summary!$A$32:$C$37,3,0)*H2108*I2108/12+VLOOKUP(B2108,Summary!$A$32:$D$37,4,0)*I2108)*0.765</f>
        <v>10.211688374843231</v>
      </c>
      <c r="K2108" s="6">
        <f t="shared" si="131"/>
        <v>16.872810990554438</v>
      </c>
      <c r="L2108" s="27">
        <f>2.721*J2108*G2108+VLOOKUP(B2108,Summary!$A$32:$B$37,2,0)*I2108</f>
        <v>0.90580468750671894</v>
      </c>
    </row>
    <row r="2109" spans="1:12">
      <c r="A2109" s="5" t="s">
        <v>613</v>
      </c>
      <c r="B2109" s="5" t="s">
        <v>189</v>
      </c>
      <c r="C2109" s="11">
        <v>6250</v>
      </c>
      <c r="D2109" s="5" t="str">
        <f t="shared" si="128"/>
        <v>Hydric Pine Flatwoods</v>
      </c>
      <c r="E2109" s="11" t="s">
        <v>593</v>
      </c>
      <c r="F2109" s="12">
        <f t="shared" si="129"/>
        <v>0.60724136328827061</v>
      </c>
      <c r="G2109" s="13">
        <f t="shared" si="130"/>
        <v>3.2599314579082571E-2</v>
      </c>
      <c r="H2109" s="13">
        <f>HLOOKUP(E2109,ROCs!$B$1:$I$17,MATCH(VLOOKUP(C2109,HROC,2,0),ROCs!$A$2:$A$17,0)+1,0)</f>
        <v>2.5884593546846281E-2</v>
      </c>
      <c r="I2109" s="24">
        <v>1.2229209999999999</v>
      </c>
      <c r="J2109" s="24">
        <f>(VLOOKUP(B2109,Summary!$A$32:$C$37,3,0)*H2109*I2109/12+VLOOKUP(B2109,Summary!$A$32:$D$37,4,0)*I2109)*0.765</f>
        <v>0.41111071398878135</v>
      </c>
      <c r="K2109" s="6">
        <f t="shared" si="131"/>
        <v>0.67927977418632124</v>
      </c>
      <c r="L2109" s="27">
        <f>2.721*J2109*G2109+VLOOKUP(B2109,Summary!$A$32:$B$37,2,0)*I2109</f>
        <v>3.6466644706144295E-2</v>
      </c>
    </row>
    <row r="2110" spans="1:12">
      <c r="A2110" s="5" t="s">
        <v>613</v>
      </c>
      <c r="B2110" s="5" t="s">
        <v>189</v>
      </c>
      <c r="C2110" s="11">
        <v>6410</v>
      </c>
      <c r="D2110" s="5" t="str">
        <f t="shared" si="128"/>
        <v>Freshwater Marshes</v>
      </c>
      <c r="E2110" s="11" t="s">
        <v>593</v>
      </c>
      <c r="F2110" s="12">
        <f t="shared" si="129"/>
        <v>0.60724136328827061</v>
      </c>
      <c r="G2110" s="13">
        <f t="shared" si="130"/>
        <v>3.2599314579082571E-2</v>
      </c>
      <c r="H2110" s="13">
        <f>HLOOKUP(E2110,ROCs!$B$1:$I$17,MATCH(VLOOKUP(C2110,HROC,2,0),ROCs!$A$2:$A$17,0)+1,0)</f>
        <v>2.5884593546846281E-2</v>
      </c>
      <c r="I2110" s="24">
        <v>82.985705999999993</v>
      </c>
      <c r="J2110" s="24">
        <f>(VLOOKUP(B2110,Summary!$A$32:$C$37,3,0)*H2110*I2110/12+VLOOKUP(B2110,Summary!$A$32:$D$37,4,0)*I2110)*0.765</f>
        <v>27.897397169991436</v>
      </c>
      <c r="K2110" s="6">
        <f t="shared" si="131"/>
        <v>46.094973945473548</v>
      </c>
      <c r="L2110" s="27">
        <f>2.721*J2110*G2110+VLOOKUP(B2110,Summary!$A$32:$B$37,2,0)*I2110</f>
        <v>2.4745754275137539</v>
      </c>
    </row>
    <row r="2111" spans="1:12">
      <c r="A2111" s="5" t="s">
        <v>613</v>
      </c>
      <c r="B2111" s="5" t="s">
        <v>189</v>
      </c>
      <c r="C2111" s="11">
        <v>6430</v>
      </c>
      <c r="D2111" s="5" t="str">
        <f t="shared" si="128"/>
        <v>Wet Prairies</v>
      </c>
      <c r="E2111" s="11" t="s">
        <v>593</v>
      </c>
      <c r="F2111" s="12">
        <f t="shared" si="129"/>
        <v>0.60724136328827061</v>
      </c>
      <c r="G2111" s="13">
        <f t="shared" si="130"/>
        <v>3.2599314579082571E-2</v>
      </c>
      <c r="H2111" s="13">
        <f>HLOOKUP(E2111,ROCs!$B$1:$I$17,MATCH(VLOOKUP(C2111,HROC,2,0),ROCs!$A$2:$A$17,0)+1,0)</f>
        <v>2.5884593546846281E-2</v>
      </c>
      <c r="I2111" s="24">
        <v>7.2067999999999993E-2</v>
      </c>
      <c r="J2111" s="24">
        <f>(VLOOKUP(B2111,Summary!$A$32:$C$37,3,0)*H2111*I2111/12+VLOOKUP(B2111,Summary!$A$32:$D$37,4,0)*I2111)*0.765</f>
        <v>2.422717978981757E-2</v>
      </c>
      <c r="K2111" s="6">
        <f t="shared" si="131"/>
        <v>4.0030660006705091E-2</v>
      </c>
      <c r="L2111" s="27">
        <f>2.721*J2111*G2111+VLOOKUP(B2111,Summary!$A$32:$B$37,2,0)*I2111</f>
        <v>2.1490171079590645E-3</v>
      </c>
    </row>
    <row r="2112" spans="1:12">
      <c r="A2112" s="5" t="s">
        <v>613</v>
      </c>
      <c r="B2112" s="5" t="s">
        <v>189</v>
      </c>
      <c r="C2112" s="11">
        <v>8100</v>
      </c>
      <c r="D2112" s="5" t="str">
        <f t="shared" si="128"/>
        <v>Transportation</v>
      </c>
      <c r="E2112" s="11" t="s">
        <v>593</v>
      </c>
      <c r="F2112" s="12">
        <f t="shared" si="129"/>
        <v>0.98601567900273634</v>
      </c>
      <c r="G2112" s="13">
        <f t="shared" si="130"/>
        <v>0.14343698414796333</v>
      </c>
      <c r="H2112" s="13">
        <f>HLOOKUP(E2112,ROCs!$B$1:$I$17,MATCH(VLOOKUP(C2112,HROC,2,0),ROCs!$A$2:$A$17,0)+1,0)</f>
        <v>0.44607782879065094</v>
      </c>
      <c r="I2112" s="24">
        <v>24.277265</v>
      </c>
      <c r="J2112" s="24">
        <f>(VLOOKUP(B2112,Summary!$A$32:$C$37,3,0)*H2112*I2112/12+VLOOKUP(B2112,Summary!$A$32:$D$37,4,0)*I2112)*0.765</f>
        <v>40.222231009423311</v>
      </c>
      <c r="K2112" s="6">
        <f t="shared" si="131"/>
        <v>107.91418089217089</v>
      </c>
      <c r="L2112" s="27">
        <f>2.721*J2112*G2112+VLOOKUP(B2112,Summary!$A$32:$B$37,2,0)*I2112</f>
        <v>15.698416347320382</v>
      </c>
    </row>
    <row r="2113" spans="1:12">
      <c r="A2113" s="5" t="s">
        <v>613</v>
      </c>
      <c r="B2113" s="5" t="s">
        <v>189</v>
      </c>
      <c r="C2113" s="11">
        <v>8140</v>
      </c>
      <c r="D2113" s="5" t="str">
        <f t="shared" si="128"/>
        <v>Roads and Highways</v>
      </c>
      <c r="E2113" s="11" t="s">
        <v>593</v>
      </c>
      <c r="F2113" s="12">
        <f t="shared" si="129"/>
        <v>0.98601567900273634</v>
      </c>
      <c r="G2113" s="13">
        <f t="shared" si="130"/>
        <v>0.14343698414796333</v>
      </c>
      <c r="H2113" s="13">
        <f>HLOOKUP(E2113,ROCs!$B$1:$I$17,MATCH(VLOOKUP(C2113,HROC,2,0),ROCs!$A$2:$A$17,0)+1,0)</f>
        <v>0.44607782879065094</v>
      </c>
      <c r="I2113" s="24">
        <v>11.412039</v>
      </c>
      <c r="J2113" s="24">
        <f>(VLOOKUP(B2113,Summary!$A$32:$C$37,3,0)*H2113*I2113/12+VLOOKUP(B2113,Summary!$A$32:$D$37,4,0)*I2113)*0.765</f>
        <v>18.90730561892158</v>
      </c>
      <c r="K2113" s="6">
        <f t="shared" si="131"/>
        <v>50.727330323020695</v>
      </c>
      <c r="L2113" s="27">
        <f>2.721*J2113*G2113+VLOOKUP(B2113,Summary!$A$32:$B$37,2,0)*I2113</f>
        <v>7.3793707649464526</v>
      </c>
    </row>
    <row r="2114" spans="1:12">
      <c r="A2114" s="5" t="s">
        <v>613</v>
      </c>
      <c r="B2114" s="5" t="s">
        <v>189</v>
      </c>
      <c r="C2114" s="11">
        <v>6410</v>
      </c>
      <c r="D2114" s="5" t="str">
        <f t="shared" ref="D2114:D2177" si="132">VLOOKUP(C2114,FLUCCS,2,0)</f>
        <v>Freshwater Marshes</v>
      </c>
      <c r="E2114" s="11" t="s">
        <v>2</v>
      </c>
      <c r="F2114" s="12">
        <f t="shared" ref="F2114:F2177" si="133">VLOOKUP(VLOOKUP(C2114,HEMC,2,0),EMCN,2,0)</f>
        <v>0.60724136328827061</v>
      </c>
      <c r="G2114" s="13">
        <f t="shared" ref="G2114:G2177" si="134">VLOOKUP(VLOOKUP(C2114,HEMC,2,0),EMCP,3,0)</f>
        <v>3.2599314579082571E-2</v>
      </c>
      <c r="H2114" s="13">
        <f>HLOOKUP(E2114,ROCs!$B$1:$I$17,MATCH(VLOOKUP(C2114,HROC,2,0),ROCs!$A$2:$A$17,0)+1,0)</f>
        <v>2.5884593546846281E-2</v>
      </c>
      <c r="I2114" s="24">
        <v>0.83912900000000001</v>
      </c>
      <c r="J2114" s="24">
        <f>(VLOOKUP(B2114,Summary!$A$32:$C$37,3,0)*H2114*I2114/12+VLOOKUP(B2114,Summary!$A$32:$D$37,4,0)*I2114)*0.765</f>
        <v>0.2820909300917166</v>
      </c>
      <c r="K2114" s="6">
        <f t="shared" ref="K2114:K2177" si="135">2.721*J2114*F2114</f>
        <v>0.4660999014925688</v>
      </c>
      <c r="L2114" s="27">
        <f>2.721*J2114*G2114+VLOOKUP(B2114,Summary!$A$32:$B$37,2,0)*I2114</f>
        <v>2.5022237009277106E-2</v>
      </c>
    </row>
    <row r="2115" spans="1:12">
      <c r="A2115" s="5" t="s">
        <v>623</v>
      </c>
      <c r="B2115" s="5" t="s">
        <v>597</v>
      </c>
      <c r="C2115" s="11">
        <v>1110</v>
      </c>
      <c r="D2115" s="5" t="str">
        <f t="shared" si="132"/>
        <v>Fixed Single Family Units</v>
      </c>
      <c r="E2115" s="11" t="s">
        <v>3</v>
      </c>
      <c r="F2115" s="12">
        <f t="shared" si="133"/>
        <v>0.96797880682585713</v>
      </c>
      <c r="G2115" s="13">
        <f t="shared" si="134"/>
        <v>0.12452938169209543</v>
      </c>
      <c r="H2115" s="13">
        <f>HLOOKUP(E2115,ROCs!$B$1:$I$17,MATCH(VLOOKUP(C2115,HROC,2,0),ROCs!$A$2:$A$17,0)+1,0)</f>
        <v>0.28818180815488864</v>
      </c>
      <c r="I2115" s="24">
        <v>2.245441</v>
      </c>
      <c r="J2115" s="24">
        <f>VLOOKUP(B2115,Summary!$A$32:$C$37,3,0)*H2115*I2115/12+VLOOKUP(B2115,Summary!$A$32:$D$37,4,0)*I2115</f>
        <v>2.7393698810203464</v>
      </c>
      <c r="K2115" s="6">
        <f t="shared" si="135"/>
        <v>7.2151450617554458</v>
      </c>
      <c r="L2115" s="27">
        <f>2.721*J2115*G2115+VLOOKUP(B2115,Summary!$A$32:$B$37,2,0)*I2115</f>
        <v>1.4146368666607507</v>
      </c>
    </row>
    <row r="2116" spans="1:12">
      <c r="A2116" s="5" t="s">
        <v>623</v>
      </c>
      <c r="B2116" s="5" t="s">
        <v>597</v>
      </c>
      <c r="C2116" s="11">
        <v>1210</v>
      </c>
      <c r="D2116" s="5" t="str">
        <f t="shared" si="132"/>
        <v>Fixed Single Family Units</v>
      </c>
      <c r="E2116" s="11" t="s">
        <v>3</v>
      </c>
      <c r="F2116" s="12">
        <f t="shared" si="133"/>
        <v>1.2445441802046733</v>
      </c>
      <c r="G2116" s="13">
        <f t="shared" si="134"/>
        <v>0.21319951734720002</v>
      </c>
      <c r="H2116" s="13">
        <f>HLOOKUP(E2116,ROCs!$B$1:$I$17,MATCH(VLOOKUP(C2116,HROC,2,0),ROCs!$A$2:$A$17,0)+1,0)</f>
        <v>0.28818180815488864</v>
      </c>
      <c r="I2116" s="24">
        <v>6.3152350000000004</v>
      </c>
      <c r="J2116" s="24">
        <f>VLOOKUP(B2116,Summary!$A$32:$C$37,3,0)*H2116*I2116/12+VLOOKUP(B2116,Summary!$A$32:$D$37,4,0)*I2116</f>
        <v>7.7043950611775278</v>
      </c>
      <c r="K2116" s="6">
        <f t="shared" si="135"/>
        <v>26.090199756285635</v>
      </c>
      <c r="L2116" s="27">
        <f>2.721*J2116*G2116+VLOOKUP(B2116,Summary!$A$32:$B$37,2,0)*I2116</f>
        <v>5.8374739492758216</v>
      </c>
    </row>
    <row r="2117" spans="1:12">
      <c r="A2117" s="5" t="s">
        <v>623</v>
      </c>
      <c r="B2117" s="5" t="s">
        <v>597</v>
      </c>
      <c r="C2117" s="11">
        <v>1290</v>
      </c>
      <c r="D2117" s="5" t="str">
        <f t="shared" si="132"/>
        <v>Medium Density Under Construction</v>
      </c>
      <c r="E2117" s="11" t="s">
        <v>3</v>
      </c>
      <c r="F2117" s="12">
        <f t="shared" si="133"/>
        <v>1.2445441802046733</v>
      </c>
      <c r="G2117" s="13">
        <f t="shared" si="134"/>
        <v>0.21319951734720002</v>
      </c>
      <c r="H2117" s="13">
        <f>HLOOKUP(E2117,ROCs!$B$1:$I$17,MATCH(VLOOKUP(C2117,HROC,2,0),ROCs!$A$2:$A$17,0)+1,0)</f>
        <v>0.34081381503347608</v>
      </c>
      <c r="I2117" s="24">
        <v>0.131879</v>
      </c>
      <c r="J2117" s="24">
        <f>VLOOKUP(B2117,Summary!$A$32:$C$37,3,0)*H2117*I2117/12+VLOOKUP(B2117,Summary!$A$32:$D$37,4,0)*I2117</f>
        <v>0.19027218364418577</v>
      </c>
      <c r="K2117" s="6">
        <f t="shared" si="135"/>
        <v>0.64433861969985007</v>
      </c>
      <c r="L2117" s="27">
        <f>2.721*J2117*G2117+VLOOKUP(B2117,Summary!$A$32:$B$37,2,0)*I2117</f>
        <v>0.13894808368018785</v>
      </c>
    </row>
    <row r="2118" spans="1:12">
      <c r="A2118" s="5" t="s">
        <v>623</v>
      </c>
      <c r="B2118" s="5" t="s">
        <v>597</v>
      </c>
      <c r="C2118" s="11">
        <v>1310</v>
      </c>
      <c r="D2118" s="5" t="str">
        <f t="shared" si="132"/>
        <v>Fixed Single Family Units &lt;Six or more dwelling units per acre&gt;</v>
      </c>
      <c r="E2118" s="11" t="s">
        <v>3</v>
      </c>
      <c r="F2118" s="12">
        <f t="shared" si="133"/>
        <v>1.2445441802046733</v>
      </c>
      <c r="G2118" s="13">
        <f t="shared" si="134"/>
        <v>0.21319951734720002</v>
      </c>
      <c r="H2118" s="13">
        <f>HLOOKUP(E2118,ROCs!$B$1:$I$17,MATCH(VLOOKUP(C2118,HROC,2,0),ROCs!$A$2:$A$17,0)+1,0)</f>
        <v>0.39344582191206351</v>
      </c>
      <c r="I2118" s="24">
        <v>0.18722900000000001</v>
      </c>
      <c r="J2118" s="24">
        <f>VLOOKUP(B2118,Summary!$A$32:$C$37,3,0)*H2118*I2118/12+VLOOKUP(B2118,Summary!$A$32:$D$37,4,0)*I2118</f>
        <v>0.31184624698094215</v>
      </c>
      <c r="K2118" s="6">
        <f t="shared" si="135"/>
        <v>1.0560376009245367</v>
      </c>
      <c r="L2118" s="27">
        <f>2.721*J2118*G2118+VLOOKUP(B2118,Summary!$A$32:$B$37,2,0)*I2118</f>
        <v>0.22146527210455913</v>
      </c>
    </row>
    <row r="2119" spans="1:12">
      <c r="A2119" s="5" t="s">
        <v>623</v>
      </c>
      <c r="B2119" s="5" t="s">
        <v>597</v>
      </c>
      <c r="C2119" s="11">
        <v>1320</v>
      </c>
      <c r="D2119" s="5" t="str">
        <f t="shared" si="132"/>
        <v>Mobile Home Units &lt;Six or more dwelling units per acre&gt;</v>
      </c>
      <c r="E2119" s="11" t="s">
        <v>3</v>
      </c>
      <c r="F2119" s="12">
        <f t="shared" si="133"/>
        <v>1.3948514483453343</v>
      </c>
      <c r="G2119" s="13">
        <f t="shared" si="134"/>
        <v>0.33903287162245876</v>
      </c>
      <c r="H2119" s="13">
        <f>HLOOKUP(E2119,ROCs!$B$1:$I$17,MATCH(VLOOKUP(C2119,HROC,2,0),ROCs!$A$2:$A$17,0)+1,0)</f>
        <v>0.39344582191206351</v>
      </c>
      <c r="I2119" s="24">
        <v>0.160193</v>
      </c>
      <c r="J2119" s="24">
        <f>VLOOKUP(B2119,Summary!$A$32:$C$37,3,0)*H2119*I2119/12+VLOOKUP(B2119,Summary!$A$32:$D$37,4,0)*I2119</f>
        <v>0.26681542839313388</v>
      </c>
      <c r="K2119" s="6">
        <f t="shared" si="135"/>
        <v>1.0126688198060538</v>
      </c>
      <c r="L2119" s="27">
        <f>2.721*J2119*G2119+VLOOKUP(B2119,Summary!$A$32:$B$37,2,0)*I2119</f>
        <v>0.28084114697232987</v>
      </c>
    </row>
    <row r="2120" spans="1:12">
      <c r="A2120" s="5" t="s">
        <v>623</v>
      </c>
      <c r="B2120" s="5" t="s">
        <v>597</v>
      </c>
      <c r="C2120" s="11">
        <v>1330</v>
      </c>
      <c r="D2120" s="5" t="str">
        <f t="shared" si="132"/>
        <v>Multiple Dwelling Units, Low Rise &lt;Two stories or less&gt;</v>
      </c>
      <c r="E2120" s="11" t="s">
        <v>3</v>
      </c>
      <c r="F2120" s="12">
        <f t="shared" si="133"/>
        <v>1.3948514483453343</v>
      </c>
      <c r="G2120" s="13">
        <f t="shared" si="134"/>
        <v>0.33903287162245876</v>
      </c>
      <c r="H2120" s="13">
        <f>HLOOKUP(E2120,ROCs!$B$1:$I$17,MATCH(VLOOKUP(C2120,HROC,2,0),ROCs!$A$2:$A$17,0)+1,0)</f>
        <v>0.39344582191206351</v>
      </c>
      <c r="I2120" s="24">
        <v>5.5821999999999997E-2</v>
      </c>
      <c r="J2120" s="24">
        <f>VLOOKUP(B2120,Summary!$A$32:$C$37,3,0)*H2120*I2120/12+VLOOKUP(B2120,Summary!$A$32:$D$37,4,0)*I2120</f>
        <v>9.2976414972948382E-2</v>
      </c>
      <c r="K2120" s="6">
        <f t="shared" si="135"/>
        <v>0.3528818291636559</v>
      </c>
      <c r="L2120" s="27">
        <f>2.721*J2120*G2120+VLOOKUP(B2120,Summary!$A$32:$B$37,2,0)*I2120</f>
        <v>9.7863917314048671E-2</v>
      </c>
    </row>
    <row r="2121" spans="1:12">
      <c r="A2121" s="5" t="s">
        <v>623</v>
      </c>
      <c r="B2121" s="5" t="s">
        <v>597</v>
      </c>
      <c r="C2121" s="11">
        <v>1400</v>
      </c>
      <c r="D2121" s="5" t="str">
        <f t="shared" si="132"/>
        <v>Commercial and Services</v>
      </c>
      <c r="E2121" s="11" t="s">
        <v>3</v>
      </c>
      <c r="F2121" s="12">
        <f t="shared" si="133"/>
        <v>0.70945030562392009</v>
      </c>
      <c r="G2121" s="13">
        <f t="shared" si="134"/>
        <v>0.1167055461931156</v>
      </c>
      <c r="H2121" s="13">
        <f>HLOOKUP(E2121,ROCs!$B$1:$I$17,MATCH(VLOOKUP(C2121,HROC,2,0),ROCs!$A$2:$A$17,0)+1,0)</f>
        <v>0.43140989244743805</v>
      </c>
      <c r="I2121" s="24">
        <v>15.612361999999999</v>
      </c>
      <c r="J2121" s="24">
        <f>VLOOKUP(B2121,Summary!$A$32:$C$37,3,0)*H2121*I2121/12+VLOOKUP(B2121,Summary!$A$32:$D$37,4,0)*I2121</f>
        <v>28.512886041044982</v>
      </c>
      <c r="K2121" s="6">
        <f t="shared" si="135"/>
        <v>55.041682423343119</v>
      </c>
      <c r="L2121" s="27">
        <f>2.721*J2121*G2121+VLOOKUP(B2121,Summary!$A$32:$B$37,2,0)*I2121</f>
        <v>12.436445653157927</v>
      </c>
    </row>
    <row r="2122" spans="1:12">
      <c r="A2122" s="5" t="s">
        <v>623</v>
      </c>
      <c r="B2122" s="5" t="s">
        <v>597</v>
      </c>
      <c r="C2122" s="11">
        <v>1411</v>
      </c>
      <c r="D2122" s="5" t="str">
        <f t="shared" si="132"/>
        <v>Shopping Centers (Plazas, Malls)</v>
      </c>
      <c r="E2122" s="11" t="s">
        <v>3</v>
      </c>
      <c r="F2122" s="12">
        <f t="shared" si="133"/>
        <v>1.4429497741503459</v>
      </c>
      <c r="G2122" s="13">
        <f t="shared" si="134"/>
        <v>0.22493527059566973</v>
      </c>
      <c r="H2122" s="13">
        <f>HLOOKUP(E2122,ROCs!$B$1:$I$17,MATCH(VLOOKUP(C2122,HROC,2,0),ROCs!$A$2:$A$17,0)+1,0)</f>
        <v>0.43140989244743805</v>
      </c>
      <c r="I2122" s="24">
        <v>9.6050999999999997E-2</v>
      </c>
      <c r="J2122" s="24">
        <f>VLOOKUP(B2122,Summary!$A$32:$C$37,3,0)*H2122*I2122/12+VLOOKUP(B2122,Summary!$A$32:$D$37,4,0)*I2122</f>
        <v>0.17541812168641821</v>
      </c>
      <c r="K2122" s="6">
        <f t="shared" si="135"/>
        <v>0.68873826580755182</v>
      </c>
      <c r="L2122" s="27">
        <f>2.721*J2122*G2122+VLOOKUP(B2122,Summary!$A$32:$B$37,2,0)*I2122</f>
        <v>0.12817142296627859</v>
      </c>
    </row>
    <row r="2123" spans="1:12">
      <c r="A2123" s="5" t="s">
        <v>623</v>
      </c>
      <c r="B2123" s="5" t="s">
        <v>597</v>
      </c>
      <c r="C2123" s="11">
        <v>1550</v>
      </c>
      <c r="D2123" s="5" t="str">
        <f t="shared" si="132"/>
        <v>Other Light Industrial</v>
      </c>
      <c r="E2123" s="11" t="s">
        <v>3</v>
      </c>
      <c r="F2123" s="12">
        <f t="shared" si="133"/>
        <v>0.72147488707517293</v>
      </c>
      <c r="G2123" s="13">
        <f t="shared" si="134"/>
        <v>0.16951643581122938</v>
      </c>
      <c r="H2123" s="13">
        <f>HLOOKUP(E2123,ROCs!$B$1:$I$17,MATCH(VLOOKUP(C2123,HROC,2,0),ROCs!$A$2:$A$17,0)+1,0)</f>
        <v>0.34081381503347608</v>
      </c>
      <c r="I2123" s="24">
        <v>80.065969999999993</v>
      </c>
      <c r="J2123" s="24">
        <f>VLOOKUP(B2123,Summary!$A$32:$C$37,3,0)*H2123*I2123/12+VLOOKUP(B2123,Summary!$A$32:$D$37,4,0)*I2123</f>
        <v>115.51745878790307</v>
      </c>
      <c r="K2123" s="6">
        <f t="shared" si="135"/>
        <v>226.77615479859443</v>
      </c>
      <c r="L2123" s="27">
        <f>2.721*J2123*G2123+VLOOKUP(B2123,Summary!$A$32:$B$37,2,0)*I2123</f>
        <v>70.627132716389312</v>
      </c>
    </row>
    <row r="2124" spans="1:12">
      <c r="A2124" s="5" t="s">
        <v>623</v>
      </c>
      <c r="B2124" s="5" t="s">
        <v>597</v>
      </c>
      <c r="C2124" s="11">
        <v>1560</v>
      </c>
      <c r="D2124" s="5" t="str">
        <f t="shared" si="132"/>
        <v>Other Heavy Industrial</v>
      </c>
      <c r="E2124" s="11" t="s">
        <v>3</v>
      </c>
      <c r="F2124" s="12">
        <f t="shared" si="133"/>
        <v>1.4429497741503459</v>
      </c>
      <c r="G2124" s="13">
        <f t="shared" si="134"/>
        <v>0.22493527059566973</v>
      </c>
      <c r="H2124" s="13">
        <f>HLOOKUP(E2124,ROCs!$B$1:$I$17,MATCH(VLOOKUP(C2124,HROC,2,0),ROCs!$A$2:$A$17,0)+1,0)</f>
        <v>0.43140989244743805</v>
      </c>
      <c r="I2124" s="24">
        <v>12.701589</v>
      </c>
      <c r="J2124" s="24">
        <f>VLOOKUP(B2124,Summary!$A$32:$C$37,3,0)*H2124*I2124/12+VLOOKUP(B2124,Summary!$A$32:$D$37,4,0)*I2124</f>
        <v>23.196935844633277</v>
      </c>
      <c r="K2124" s="6">
        <f t="shared" si="135"/>
        <v>91.077348292680725</v>
      </c>
      <c r="L2124" s="27">
        <f>2.721*J2124*G2124+VLOOKUP(B2124,Summary!$A$32:$B$37,2,0)*I2124</f>
        <v>16.949128442835907</v>
      </c>
    </row>
    <row r="2125" spans="1:12">
      <c r="A2125" s="5" t="s">
        <v>623</v>
      </c>
      <c r="B2125" s="5" t="s">
        <v>597</v>
      </c>
      <c r="C2125" s="11">
        <v>1710</v>
      </c>
      <c r="D2125" s="5" t="str">
        <f t="shared" si="132"/>
        <v>Educational Facilities</v>
      </c>
      <c r="E2125" s="11" t="s">
        <v>3</v>
      </c>
      <c r="F2125" s="12">
        <f t="shared" si="133"/>
        <v>0.96797880682585713</v>
      </c>
      <c r="G2125" s="13">
        <f t="shared" si="134"/>
        <v>0.12452938169209543</v>
      </c>
      <c r="H2125" s="13">
        <f>HLOOKUP(E2125,ROCs!$B$1:$I$17,MATCH(VLOOKUP(C2125,HROC,2,0),ROCs!$A$2:$A$17,0)+1,0)</f>
        <v>0.34081381503347608</v>
      </c>
      <c r="I2125" s="24">
        <v>50.567169999999997</v>
      </c>
      <c r="J2125" s="24">
        <f>VLOOKUP(B2125,Summary!$A$32:$C$37,3,0)*H2125*I2125/12+VLOOKUP(B2125,Summary!$A$32:$D$37,4,0)*I2125</f>
        <v>72.957224854652836</v>
      </c>
      <c r="K2125" s="6">
        <f t="shared" si="135"/>
        <v>192.15987014990486</v>
      </c>
      <c r="L2125" s="27">
        <f>2.721*J2125*G2125+VLOOKUP(B2125,Summary!$A$32:$B$37,2,0)*I2125</f>
        <v>35.67521727265261</v>
      </c>
    </row>
    <row r="2126" spans="1:12">
      <c r="A2126" s="5" t="s">
        <v>623</v>
      </c>
      <c r="B2126" s="5" t="s">
        <v>597</v>
      </c>
      <c r="C2126" s="11">
        <v>2110</v>
      </c>
      <c r="D2126" s="5" t="str">
        <f t="shared" si="132"/>
        <v>Improved Pastures</v>
      </c>
      <c r="E2126" s="11" t="s">
        <v>3</v>
      </c>
      <c r="F2126" s="12">
        <f t="shared" si="133"/>
        <v>2.0141173930848577</v>
      </c>
      <c r="G2126" s="13">
        <f t="shared" si="134"/>
        <v>0.28687396829592665</v>
      </c>
      <c r="H2126" s="13">
        <f>HLOOKUP(E2126,ROCs!$B$1:$I$17,MATCH(VLOOKUP(C2126,HROC,2,0),ROCs!$A$2:$A$17,0)+1,0)</f>
        <v>0.31492922148662977</v>
      </c>
      <c r="I2126" s="24">
        <v>1.230434</v>
      </c>
      <c r="J2126" s="24">
        <f>VLOOKUP(B2126,Summary!$A$32:$C$37,3,0)*H2126*I2126/12+VLOOKUP(B2126,Summary!$A$32:$D$37,4,0)*I2126</f>
        <v>1.6404150652418779</v>
      </c>
      <c r="K2126" s="6">
        <f t="shared" si="135"/>
        <v>8.9901527487220889</v>
      </c>
      <c r="L2126" s="27">
        <f>2.721*J2126*G2126+VLOOKUP(B2126,Summary!$A$32:$B$37,2,0)*I2126</f>
        <v>1.5470234986225615</v>
      </c>
    </row>
    <row r="2127" spans="1:12">
      <c r="A2127" s="5" t="s">
        <v>623</v>
      </c>
      <c r="B2127" s="5" t="s">
        <v>597</v>
      </c>
      <c r="C2127" s="11">
        <v>2130</v>
      </c>
      <c r="D2127" s="5" t="str">
        <f t="shared" si="132"/>
        <v>Woodland Pastures</v>
      </c>
      <c r="E2127" s="11" t="s">
        <v>3</v>
      </c>
      <c r="F2127" s="12">
        <f t="shared" si="133"/>
        <v>1.022089423356495</v>
      </c>
      <c r="G2127" s="13">
        <f t="shared" si="134"/>
        <v>0.19559588747449544</v>
      </c>
      <c r="H2127" s="13">
        <f>HLOOKUP(E2127,ROCs!$B$1:$I$17,MATCH(VLOOKUP(C2127,HROC,2,0),ROCs!$A$2:$A$17,0)+1,0)</f>
        <v>0.26229721460804234</v>
      </c>
      <c r="I2127" s="24">
        <v>9.7344E-2</v>
      </c>
      <c r="J2127" s="24">
        <f>VLOOKUP(B2127,Summary!$A$32:$C$37,3,0)*H2127*I2127/12+VLOOKUP(B2127,Summary!$A$32:$D$37,4,0)*I2127</f>
        <v>0.10808995424894231</v>
      </c>
      <c r="K2127" s="6">
        <f t="shared" si="135"/>
        <v>0.30060954690330227</v>
      </c>
      <c r="L2127" s="27">
        <f>2.721*J2127*G2127+VLOOKUP(B2127,Summary!$A$32:$B$37,2,0)*I2127</f>
        <v>7.8614301908390111E-2</v>
      </c>
    </row>
    <row r="2128" spans="1:12">
      <c r="A2128" s="5" t="s">
        <v>623</v>
      </c>
      <c r="B2128" s="5" t="s">
        <v>597</v>
      </c>
      <c r="C2128" s="11">
        <v>2210</v>
      </c>
      <c r="D2128" s="5" t="str">
        <f t="shared" si="132"/>
        <v>Citrus Groves</v>
      </c>
      <c r="E2128" s="11" t="s">
        <v>3</v>
      </c>
      <c r="F2128" s="12">
        <f t="shared" si="133"/>
        <v>1.3467531225403229</v>
      </c>
      <c r="G2128" s="13">
        <f t="shared" si="134"/>
        <v>0.27383424246429361</v>
      </c>
      <c r="H2128" s="13">
        <f>HLOOKUP(E2128,ROCs!$B$1:$I$17,MATCH(VLOOKUP(C2128,HROC,2,0),ROCs!$A$2:$A$17,0)+1,0)</f>
        <v>0.31492922148662977</v>
      </c>
      <c r="I2128" s="24">
        <v>17.114948999999999</v>
      </c>
      <c r="J2128" s="24">
        <f>VLOOKUP(B2128,Summary!$A$32:$C$37,3,0)*H2128*I2128/12+VLOOKUP(B2128,Summary!$A$32:$D$37,4,0)*I2128</f>
        <v>22.817656355762608</v>
      </c>
      <c r="K2128" s="6">
        <f t="shared" si="135"/>
        <v>83.615649603543091</v>
      </c>
      <c r="L2128" s="27">
        <f>2.721*J2128*G2128+VLOOKUP(B2128,Summary!$A$32:$B$37,2,0)*I2128</f>
        <v>20.709013699504769</v>
      </c>
    </row>
    <row r="2129" spans="1:12">
      <c r="A2129" s="5" t="s">
        <v>623</v>
      </c>
      <c r="B2129" s="5" t="s">
        <v>597</v>
      </c>
      <c r="C2129" s="11">
        <v>2430</v>
      </c>
      <c r="D2129" s="5" t="str">
        <f t="shared" si="132"/>
        <v>Ornamentals</v>
      </c>
      <c r="E2129" s="11" t="s">
        <v>3</v>
      </c>
      <c r="F2129" s="12">
        <f t="shared" si="133"/>
        <v>1.6774291124497771</v>
      </c>
      <c r="G2129" s="13">
        <f t="shared" si="134"/>
        <v>0.48898971868623858</v>
      </c>
      <c r="H2129" s="13">
        <f>HLOOKUP(E2129,ROCs!$B$1:$I$17,MATCH(VLOOKUP(C2129,HROC,2,0),ROCs!$A$2:$A$17,0)+1,0)</f>
        <v>0.28904462793978353</v>
      </c>
      <c r="I2129" s="24">
        <v>4.1575000000000001E-2</v>
      </c>
      <c r="J2129" s="24">
        <f>VLOOKUP(B2129,Summary!$A$32:$C$37,3,0)*H2129*I2129/12+VLOOKUP(B2129,Summary!$A$32:$D$37,4,0)*I2129</f>
        <v>5.0872095387925191E-2</v>
      </c>
      <c r="K2129" s="6">
        <f t="shared" si="135"/>
        <v>0.23219472231069052</v>
      </c>
      <c r="L2129" s="27">
        <f>2.721*J2129*G2129+VLOOKUP(B2129,Summary!$A$32:$B$37,2,0)*I2129</f>
        <v>7.6693556077140776E-2</v>
      </c>
    </row>
    <row r="2130" spans="1:12">
      <c r="A2130" s="5" t="s">
        <v>623</v>
      </c>
      <c r="B2130" s="5" t="s">
        <v>597</v>
      </c>
      <c r="C2130" s="11">
        <v>3100</v>
      </c>
      <c r="D2130" s="5" t="str">
        <f t="shared" si="132"/>
        <v>Herbaceous (Dry Prairie)</v>
      </c>
      <c r="E2130" s="11" t="s">
        <v>3</v>
      </c>
      <c r="F2130" s="12">
        <f t="shared" si="133"/>
        <v>0.69141343344704065</v>
      </c>
      <c r="G2130" s="13">
        <f t="shared" si="134"/>
        <v>3.5859246036990831E-2</v>
      </c>
      <c r="H2130" s="13">
        <f>HLOOKUP(E2130,ROCs!$B$1:$I$17,MATCH(VLOOKUP(C2130,HROC,2,0),ROCs!$A$2:$A$17,0)+1,0)</f>
        <v>0.26229721460804234</v>
      </c>
      <c r="I2130" s="24">
        <v>1.2033799999999999</v>
      </c>
      <c r="J2130" s="24">
        <f>VLOOKUP(B2130,Summary!$A$32:$C$37,3,0)*H2130*I2130/12+VLOOKUP(B2130,Summary!$A$32:$D$37,4,0)*I2130</f>
        <v>1.3362229736202764</v>
      </c>
      <c r="K2130" s="6">
        <f t="shared" si="135"/>
        <v>2.5138843207072203</v>
      </c>
      <c r="L2130" s="27">
        <f>2.721*J2130*G2130+VLOOKUP(B2130,Summary!$A$32:$B$37,2,0)*I2130</f>
        <v>0.39106038186184672</v>
      </c>
    </row>
    <row r="2131" spans="1:12">
      <c r="A2131" s="5" t="s">
        <v>623</v>
      </c>
      <c r="B2131" s="5" t="s">
        <v>597</v>
      </c>
      <c r="C2131" s="11">
        <v>3200</v>
      </c>
      <c r="D2131" s="5" t="str">
        <f t="shared" si="132"/>
        <v>Shrub and Brushland</v>
      </c>
      <c r="E2131" s="11" t="s">
        <v>3</v>
      </c>
      <c r="F2131" s="12">
        <f t="shared" si="133"/>
        <v>0.69141343344704065</v>
      </c>
      <c r="G2131" s="13">
        <f t="shared" si="134"/>
        <v>3.5859246036990831E-2</v>
      </c>
      <c r="H2131" s="13">
        <f>HLOOKUP(E2131,ROCs!$B$1:$I$17,MATCH(VLOOKUP(C2131,HROC,2,0),ROCs!$A$2:$A$17,0)+1,0)</f>
        <v>0.26229721460804234</v>
      </c>
      <c r="I2131" s="24">
        <v>13.785045999999999</v>
      </c>
      <c r="J2131" s="24">
        <f>VLOOKUP(B2131,Summary!$A$32:$C$37,3,0)*H2131*I2131/12+VLOOKUP(B2131,Summary!$A$32:$D$37,4,0)*I2131</f>
        <v>15.306798482285146</v>
      </c>
      <c r="K2131" s="6">
        <f t="shared" si="135"/>
        <v>28.797230301008646</v>
      </c>
      <c r="L2131" s="27">
        <f>2.721*J2131*G2131+VLOOKUP(B2131,Summary!$A$32:$B$37,2,0)*I2131</f>
        <v>4.4797032963345931</v>
      </c>
    </row>
    <row r="2132" spans="1:12">
      <c r="A2132" s="5" t="s">
        <v>623</v>
      </c>
      <c r="B2132" s="5" t="s">
        <v>597</v>
      </c>
      <c r="C2132" s="11">
        <v>4110</v>
      </c>
      <c r="D2132" s="5" t="str">
        <f t="shared" si="132"/>
        <v>Pine Flatwoods</v>
      </c>
      <c r="E2132" s="11" t="s">
        <v>3</v>
      </c>
      <c r="F2132" s="12">
        <f t="shared" si="133"/>
        <v>0.69141343344704065</v>
      </c>
      <c r="G2132" s="13">
        <f t="shared" si="134"/>
        <v>3.5859246036990831E-2</v>
      </c>
      <c r="H2132" s="13">
        <f>HLOOKUP(E2132,ROCs!$B$1:$I$17,MATCH(VLOOKUP(C2132,HROC,2,0),ROCs!$A$2:$A$17,0)+1,0)</f>
        <v>0.26229721460804234</v>
      </c>
      <c r="I2132" s="24">
        <v>0.29264099999999998</v>
      </c>
      <c r="J2132" s="24">
        <f>VLOOKUP(B2132,Summary!$A$32:$C$37,3,0)*H2132*I2132/12+VLOOKUP(B2132,Summary!$A$32:$D$37,4,0)*I2132</f>
        <v>0.32494609119580792</v>
      </c>
      <c r="K2132" s="6">
        <f t="shared" si="135"/>
        <v>0.61133276396157621</v>
      </c>
      <c r="L2132" s="27">
        <f>2.721*J2132*G2132+VLOOKUP(B2132,Summary!$A$32:$B$37,2,0)*I2132</f>
        <v>9.509905533450172E-2</v>
      </c>
    </row>
    <row r="2133" spans="1:12">
      <c r="A2133" s="5" t="s">
        <v>623</v>
      </c>
      <c r="B2133" s="5" t="s">
        <v>597</v>
      </c>
      <c r="C2133" s="11">
        <v>4200</v>
      </c>
      <c r="D2133" s="5" t="str">
        <f t="shared" si="132"/>
        <v>Upland Hardwood Forests</v>
      </c>
      <c r="E2133" s="11" t="s">
        <v>3</v>
      </c>
      <c r="F2133" s="12">
        <f t="shared" si="133"/>
        <v>0.69141343344704065</v>
      </c>
      <c r="G2133" s="13">
        <f t="shared" si="134"/>
        <v>3.5859246036990831E-2</v>
      </c>
      <c r="H2133" s="13">
        <f>HLOOKUP(E2133,ROCs!$B$1:$I$17,MATCH(VLOOKUP(C2133,HROC,2,0),ROCs!$A$2:$A$17,0)+1,0)</f>
        <v>0.26229721460804234</v>
      </c>
      <c r="I2133" s="24">
        <v>34.541797000000003</v>
      </c>
      <c r="J2133" s="24">
        <f>VLOOKUP(B2133,Summary!$A$32:$C$37,3,0)*H2133*I2133/12+VLOOKUP(B2133,Summary!$A$32:$D$37,4,0)*I2133</f>
        <v>38.354919228778904</v>
      </c>
      <c r="K2133" s="6">
        <f t="shared" si="135"/>
        <v>72.158488496860272</v>
      </c>
      <c r="L2133" s="27">
        <f>2.721*J2133*G2133+VLOOKUP(B2133,Summary!$A$32:$B$37,2,0)*I2133</f>
        <v>11.224989882675791</v>
      </c>
    </row>
    <row r="2134" spans="1:12">
      <c r="A2134" s="5" t="s">
        <v>623</v>
      </c>
      <c r="B2134" s="5" t="s">
        <v>597</v>
      </c>
      <c r="C2134" s="11">
        <v>4220</v>
      </c>
      <c r="D2134" s="5" t="str">
        <f t="shared" si="132"/>
        <v>Brazilian Pepper</v>
      </c>
      <c r="E2134" s="11" t="s">
        <v>3</v>
      </c>
      <c r="F2134" s="12">
        <f t="shared" si="133"/>
        <v>0.69141343344704065</v>
      </c>
      <c r="G2134" s="13">
        <f t="shared" si="134"/>
        <v>3.5859246036990831E-2</v>
      </c>
      <c r="H2134" s="13">
        <f>HLOOKUP(E2134,ROCs!$B$1:$I$17,MATCH(VLOOKUP(C2134,HROC,2,0),ROCs!$A$2:$A$17,0)+1,0)</f>
        <v>0.26229721460804234</v>
      </c>
      <c r="I2134" s="24">
        <v>4.5102180000000001</v>
      </c>
      <c r="J2134" s="24">
        <f>VLOOKUP(B2134,Summary!$A$32:$C$37,3,0)*H2134*I2134/12+VLOOKUP(B2134,Summary!$A$32:$D$37,4,0)*I2134</f>
        <v>5.0081079190577347</v>
      </c>
      <c r="K2134" s="6">
        <f t="shared" si="135"/>
        <v>9.4219334816695302</v>
      </c>
      <c r="L2134" s="27">
        <f>2.721*J2134*G2134+VLOOKUP(B2134,Summary!$A$32:$B$37,2,0)*I2134</f>
        <v>1.4656779848095987</v>
      </c>
    </row>
    <row r="2135" spans="1:12">
      <c r="A2135" s="5" t="s">
        <v>623</v>
      </c>
      <c r="B2135" s="5" t="s">
        <v>597</v>
      </c>
      <c r="C2135" s="11">
        <v>4270</v>
      </c>
      <c r="D2135" s="5" t="str">
        <f t="shared" si="132"/>
        <v>Live Oak</v>
      </c>
      <c r="E2135" s="11" t="s">
        <v>3</v>
      </c>
      <c r="F2135" s="12">
        <f t="shared" si="133"/>
        <v>0.69141343344704065</v>
      </c>
      <c r="G2135" s="13">
        <f t="shared" si="134"/>
        <v>3.5859246036990831E-2</v>
      </c>
      <c r="H2135" s="13">
        <f>HLOOKUP(E2135,ROCs!$B$1:$I$17,MATCH(VLOOKUP(C2135,HROC,2,0),ROCs!$A$2:$A$17,0)+1,0)</f>
        <v>0.26229721460804234</v>
      </c>
      <c r="I2135" s="24">
        <v>0.79058700000000004</v>
      </c>
      <c r="J2135" s="24">
        <f>VLOOKUP(B2135,Summary!$A$32:$C$37,3,0)*H2135*I2135/12+VLOOKUP(B2135,Summary!$A$32:$D$37,4,0)*I2135</f>
        <v>0.87786111788922339</v>
      </c>
      <c r="K2135" s="6">
        <f t="shared" si="135"/>
        <v>1.6515516823073004</v>
      </c>
      <c r="L2135" s="27">
        <f>2.721*J2135*G2135+VLOOKUP(B2135,Summary!$A$32:$B$37,2,0)*I2135</f>
        <v>0.25691573244944393</v>
      </c>
    </row>
    <row r="2136" spans="1:12">
      <c r="A2136" s="5" t="s">
        <v>623</v>
      </c>
      <c r="B2136" s="5" t="s">
        <v>597</v>
      </c>
      <c r="C2136" s="11">
        <v>4340</v>
      </c>
      <c r="D2136" s="5" t="str">
        <f t="shared" si="132"/>
        <v>Hardwood - Coniferous Mixed</v>
      </c>
      <c r="E2136" s="11" t="s">
        <v>3</v>
      </c>
      <c r="F2136" s="12">
        <f t="shared" si="133"/>
        <v>0.69141343344704065</v>
      </c>
      <c r="G2136" s="13">
        <f t="shared" si="134"/>
        <v>3.5859246036990831E-2</v>
      </c>
      <c r="H2136" s="13">
        <f>HLOOKUP(E2136,ROCs!$B$1:$I$17,MATCH(VLOOKUP(C2136,HROC,2,0),ROCs!$A$2:$A$17,0)+1,0)</f>
        <v>0.26229721460804234</v>
      </c>
      <c r="I2136" s="24">
        <v>0.133881</v>
      </c>
      <c r="J2136" s="24">
        <f>VLOOKUP(B2136,Summary!$A$32:$C$37,3,0)*H2136*I2136/12+VLOOKUP(B2136,Summary!$A$32:$D$37,4,0)*I2136</f>
        <v>0.14866033001317644</v>
      </c>
      <c r="K2136" s="6">
        <f t="shared" si="135"/>
        <v>0.27968002355083466</v>
      </c>
      <c r="L2136" s="27">
        <f>2.721*J2136*G2136+VLOOKUP(B2136,Summary!$A$32:$B$37,2,0)*I2136</f>
        <v>4.3507084199542877E-2</v>
      </c>
    </row>
    <row r="2137" spans="1:12">
      <c r="A2137" s="5" t="s">
        <v>623</v>
      </c>
      <c r="B2137" s="5" t="s">
        <v>597</v>
      </c>
      <c r="C2137" s="11">
        <v>4370</v>
      </c>
      <c r="D2137" s="5" t="str">
        <f t="shared" si="132"/>
        <v>Australian Pines</v>
      </c>
      <c r="E2137" s="11" t="s">
        <v>3</v>
      </c>
      <c r="F2137" s="12">
        <f t="shared" si="133"/>
        <v>0.69141343344704065</v>
      </c>
      <c r="G2137" s="13">
        <f t="shared" si="134"/>
        <v>3.5859246036990831E-2</v>
      </c>
      <c r="H2137" s="13">
        <f>HLOOKUP(E2137,ROCs!$B$1:$I$17,MATCH(VLOOKUP(C2137,HROC,2,0),ROCs!$A$2:$A$17,0)+1,0)</f>
        <v>0.26229721460804234</v>
      </c>
      <c r="I2137" s="24">
        <v>0.22855500000000001</v>
      </c>
      <c r="J2137" s="24">
        <f>VLOOKUP(B2137,Summary!$A$32:$C$37,3,0)*H2137*I2137/12+VLOOKUP(B2137,Summary!$A$32:$D$37,4,0)*I2137</f>
        <v>0.25378553884540406</v>
      </c>
      <c r="K2137" s="6">
        <f t="shared" si="135"/>
        <v>0.47745585843145044</v>
      </c>
      <c r="L2137" s="27">
        <f>2.721*J2137*G2137+VLOOKUP(B2137,Summary!$A$32:$B$37,2,0)*I2137</f>
        <v>7.4273135315888902E-2</v>
      </c>
    </row>
    <row r="2138" spans="1:12">
      <c r="A2138" s="5" t="s">
        <v>623</v>
      </c>
      <c r="B2138" s="5" t="s">
        <v>597</v>
      </c>
      <c r="C2138" s="11">
        <v>5110</v>
      </c>
      <c r="D2138" s="5" t="e">
        <f t="shared" si="132"/>
        <v>#N/A</v>
      </c>
      <c r="E2138" s="11" t="s">
        <v>3</v>
      </c>
      <c r="F2138" s="12">
        <f t="shared" si="133"/>
        <v>0.50503242095262102</v>
      </c>
      <c r="G2138" s="13">
        <f t="shared" si="134"/>
        <v>6.8458560616073402E-2</v>
      </c>
      <c r="H2138" s="13">
        <f>HLOOKUP(E2138,ROCs!$B$1:$I$17,MATCH(VLOOKUP(C2138,HROC,2,0),ROCs!$A$2:$A$17,0)+1,0)</f>
        <v>5.2632006878587441E-2</v>
      </c>
      <c r="I2138" s="24">
        <v>84.483948999999996</v>
      </c>
      <c r="J2138" s="24">
        <f>VLOOKUP(B2138,Summary!$A$32:$C$37,3,0)*H2138*I2138/12+VLOOKUP(B2138,Summary!$A$32:$D$37,4,0)*I2138</f>
        <v>18.823769756069172</v>
      </c>
      <c r="K2138" s="6">
        <f t="shared" si="135"/>
        <v>25.867496724916936</v>
      </c>
      <c r="L2138" s="27">
        <f>2.721*J2138*G2138+VLOOKUP(B2138,Summary!$A$32:$B$37,2,0)*I2138</f>
        <v>21.807669499388247</v>
      </c>
    </row>
    <row r="2139" spans="1:12">
      <c r="A2139" s="5" t="s">
        <v>623</v>
      </c>
      <c r="B2139" s="5" t="s">
        <v>597</v>
      </c>
      <c r="C2139" s="11">
        <v>5120</v>
      </c>
      <c r="D2139" s="5" t="e">
        <f t="shared" si="132"/>
        <v>#N/A</v>
      </c>
      <c r="E2139" s="11" t="s">
        <v>3</v>
      </c>
      <c r="F2139" s="12">
        <f t="shared" si="133"/>
        <v>0.50503242095262102</v>
      </c>
      <c r="G2139" s="13">
        <f t="shared" si="134"/>
        <v>6.8458560616073402E-2</v>
      </c>
      <c r="H2139" s="13">
        <f>HLOOKUP(E2139,ROCs!$B$1:$I$17,MATCH(VLOOKUP(C2139,HROC,2,0),ROCs!$A$2:$A$17,0)+1,0)</f>
        <v>5.2632006878587441E-2</v>
      </c>
      <c r="I2139" s="24">
        <v>72.495512000000005</v>
      </c>
      <c r="J2139" s="24">
        <f>VLOOKUP(B2139,Summary!$A$32:$C$37,3,0)*H2139*I2139/12+VLOOKUP(B2139,Summary!$A$32:$D$37,4,0)*I2139</f>
        <v>16.152640145128043</v>
      </c>
      <c r="K2139" s="6">
        <f t="shared" si="135"/>
        <v>22.19684853073306</v>
      </c>
      <c r="L2139" s="27">
        <f>2.721*J2139*G2139+VLOOKUP(B2139,Summary!$A$32:$B$37,2,0)*I2139</f>
        <v>18.713118700037743</v>
      </c>
    </row>
    <row r="2140" spans="1:12">
      <c r="A2140" s="5" t="s">
        <v>623</v>
      </c>
      <c r="B2140" s="5" t="s">
        <v>597</v>
      </c>
      <c r="C2140" s="11">
        <v>5300</v>
      </c>
      <c r="D2140" s="5" t="str">
        <f t="shared" si="132"/>
        <v>Reservoirs</v>
      </c>
      <c r="E2140" s="11" t="s">
        <v>3</v>
      </c>
      <c r="F2140" s="12">
        <f t="shared" si="133"/>
        <v>0.50503242095262102</v>
      </c>
      <c r="G2140" s="13">
        <f t="shared" si="134"/>
        <v>6.8458560616073402E-2</v>
      </c>
      <c r="H2140" s="13">
        <f>HLOOKUP(E2140,ROCs!$B$1:$I$17,MATCH(VLOOKUP(C2140,HROC,2,0),ROCs!$A$2:$A$17,0)+1,0)</f>
        <v>5.2632006878587441E-2</v>
      </c>
      <c r="I2140" s="24">
        <v>211.66074599999999</v>
      </c>
      <c r="J2140" s="24">
        <f>VLOOKUP(B2140,Summary!$A$32:$C$37,3,0)*H2140*I2140/12+VLOOKUP(B2140,Summary!$A$32:$D$37,4,0)*I2140</f>
        <v>47.15988298678888</v>
      </c>
      <c r="K2140" s="6">
        <f t="shared" si="135"/>
        <v>64.806791334392713</v>
      </c>
      <c r="L2140" s="27">
        <f>2.721*J2140*G2140+VLOOKUP(B2140,Summary!$A$32:$B$37,2,0)*I2140</f>
        <v>54.635556805730793</v>
      </c>
    </row>
    <row r="2141" spans="1:12">
      <c r="A2141" s="5" t="s">
        <v>623</v>
      </c>
      <c r="B2141" s="5" t="s">
        <v>597</v>
      </c>
      <c r="C2141" s="11">
        <v>5600</v>
      </c>
      <c r="D2141" s="5" t="str">
        <f t="shared" si="132"/>
        <v>Slough Waters</v>
      </c>
      <c r="E2141" s="11" t="s">
        <v>3</v>
      </c>
      <c r="F2141" s="12">
        <f t="shared" si="133"/>
        <v>0.50503242095262102</v>
      </c>
      <c r="G2141" s="13">
        <f t="shared" si="134"/>
        <v>6.8458560616073402E-2</v>
      </c>
      <c r="H2141" s="13">
        <f>HLOOKUP(E2141,ROCs!$B$1:$I$17,MATCH(VLOOKUP(C2141,HROC,2,0),ROCs!$A$2:$A$17,0)+1,0)</f>
        <v>5.2632006878587441E-2</v>
      </c>
      <c r="I2141" s="24">
        <v>4.4728770000000004</v>
      </c>
      <c r="J2141" s="24">
        <f>VLOOKUP(B2141,Summary!$A$32:$C$37,3,0)*H2141*I2141/12+VLOOKUP(B2141,Summary!$A$32:$D$37,4,0)*I2141</f>
        <v>0.99659648716488647</v>
      </c>
      <c r="K2141" s="6">
        <f t="shared" si="135"/>
        <v>1.369516133158694</v>
      </c>
      <c r="L2141" s="27">
        <f>2.721*J2141*G2141+VLOOKUP(B2141,Summary!$A$32:$B$37,2,0)*I2141</f>
        <v>1.1545746201732974</v>
      </c>
    </row>
    <row r="2142" spans="1:12">
      <c r="A2142" s="5" t="s">
        <v>623</v>
      </c>
      <c r="B2142" s="5" t="s">
        <v>597</v>
      </c>
      <c r="C2142" s="11">
        <v>6170</v>
      </c>
      <c r="D2142" s="5" t="str">
        <f t="shared" si="132"/>
        <v>Mixed Wetland Hardwoods</v>
      </c>
      <c r="E2142" s="11" t="s">
        <v>3</v>
      </c>
      <c r="F2142" s="12">
        <f t="shared" si="133"/>
        <v>0.60724136328827061</v>
      </c>
      <c r="G2142" s="13">
        <f t="shared" si="134"/>
        <v>3.2599314579082571E-2</v>
      </c>
      <c r="H2142" s="13">
        <f>HLOOKUP(E2142,ROCs!$B$1:$I$17,MATCH(VLOOKUP(C2142,HROC,2,0),ROCs!$A$2:$A$17,0)+1,0)</f>
        <v>2.5884593546846281E-2</v>
      </c>
      <c r="I2142" s="24">
        <v>4.959193</v>
      </c>
      <c r="J2142" s="24">
        <f>VLOOKUP(B2142,Summary!$A$32:$C$37,3,0)*H2142*I2142/12+VLOOKUP(B2142,Summary!$A$32:$D$37,4,0)*I2142</f>
        <v>0.54341900936404619</v>
      </c>
      <c r="K2142" s="6">
        <f t="shared" si="135"/>
        <v>0.89789326672580194</v>
      </c>
      <c r="L2142" s="27">
        <f>2.721*J2142*G2142+VLOOKUP(B2142,Summary!$A$32:$B$37,2,0)*I2142</f>
        <v>1.1224833774601601</v>
      </c>
    </row>
    <row r="2143" spans="1:12">
      <c r="A2143" s="5" t="s">
        <v>623</v>
      </c>
      <c r="B2143" s="5" t="s">
        <v>597</v>
      </c>
      <c r="C2143" s="11">
        <v>6172</v>
      </c>
      <c r="D2143" s="5" t="str">
        <f t="shared" si="132"/>
        <v>Mixed Shrubs</v>
      </c>
      <c r="E2143" s="11" t="s">
        <v>3</v>
      </c>
      <c r="F2143" s="12">
        <f t="shared" si="133"/>
        <v>0.60724136328827061</v>
      </c>
      <c r="G2143" s="13">
        <f t="shared" si="134"/>
        <v>3.2599314579082571E-2</v>
      </c>
      <c r="H2143" s="13">
        <f>HLOOKUP(E2143,ROCs!$B$1:$I$17,MATCH(VLOOKUP(C2143,HROC,2,0),ROCs!$A$2:$A$17,0)+1,0)</f>
        <v>2.5884593546846281E-2</v>
      </c>
      <c r="I2143" s="24">
        <v>8.5947999999999997E-2</v>
      </c>
      <c r="J2143" s="24">
        <f>VLOOKUP(B2143,Summary!$A$32:$C$37,3,0)*H2143*I2143/12+VLOOKUP(B2143,Summary!$A$32:$D$37,4,0)*I2143</f>
        <v>9.4180196287623891E-3</v>
      </c>
      <c r="K2143" s="6">
        <f t="shared" si="135"/>
        <v>1.5561429145538239E-2</v>
      </c>
      <c r="L2143" s="27">
        <f>2.721*J2143*G2143+VLOOKUP(B2143,Summary!$A$32:$B$37,2,0)*I2143</f>
        <v>1.945381059497903E-2</v>
      </c>
    </row>
    <row r="2144" spans="1:12">
      <c r="A2144" s="5" t="s">
        <v>623</v>
      </c>
      <c r="B2144" s="5" t="s">
        <v>597</v>
      </c>
      <c r="C2144" s="11">
        <v>6410</v>
      </c>
      <c r="D2144" s="5" t="str">
        <f t="shared" si="132"/>
        <v>Freshwater Marshes</v>
      </c>
      <c r="E2144" s="11" t="s">
        <v>3</v>
      </c>
      <c r="F2144" s="12">
        <f t="shared" si="133"/>
        <v>0.60724136328827061</v>
      </c>
      <c r="G2144" s="13">
        <f t="shared" si="134"/>
        <v>3.2599314579082571E-2</v>
      </c>
      <c r="H2144" s="13">
        <f>HLOOKUP(E2144,ROCs!$B$1:$I$17,MATCH(VLOOKUP(C2144,HROC,2,0),ROCs!$A$2:$A$17,0)+1,0)</f>
        <v>2.5884593546846281E-2</v>
      </c>
      <c r="I2144" s="24">
        <v>12.514756999999999</v>
      </c>
      <c r="J2144" s="24">
        <f>VLOOKUP(B2144,Summary!$A$32:$C$37,3,0)*H2144*I2144/12+VLOOKUP(B2144,Summary!$A$32:$D$37,4,0)*I2144</f>
        <v>1.3713434527294586</v>
      </c>
      <c r="K2144" s="6">
        <f t="shared" si="135"/>
        <v>2.2658759288072869</v>
      </c>
      <c r="L2144" s="27">
        <f>2.721*J2144*G2144+VLOOKUP(B2144,Summary!$A$32:$B$37,2,0)*I2144</f>
        <v>2.8326396462999486</v>
      </c>
    </row>
    <row r="2145" spans="1:12">
      <c r="A2145" s="5" t="s">
        <v>623</v>
      </c>
      <c r="B2145" s="5" t="s">
        <v>597</v>
      </c>
      <c r="C2145" s="11">
        <v>6440</v>
      </c>
      <c r="D2145" s="5" t="str">
        <f t="shared" si="132"/>
        <v>Emergent Aquatic Vegetation</v>
      </c>
      <c r="E2145" s="11" t="s">
        <v>3</v>
      </c>
      <c r="F2145" s="12">
        <f t="shared" si="133"/>
        <v>0.60724136328827061</v>
      </c>
      <c r="G2145" s="13">
        <f t="shared" si="134"/>
        <v>3.2599314579082571E-2</v>
      </c>
      <c r="H2145" s="13">
        <f>HLOOKUP(E2145,ROCs!$B$1:$I$17,MATCH(VLOOKUP(C2145,HROC,2,0),ROCs!$A$2:$A$17,0)+1,0)</f>
        <v>2.5884593546846281E-2</v>
      </c>
      <c r="I2145" s="24">
        <v>22.413488000000001</v>
      </c>
      <c r="J2145" s="24">
        <f>VLOOKUP(B2145,Summary!$A$32:$C$37,3,0)*H2145*I2145/12+VLOOKUP(B2145,Summary!$A$32:$D$37,4,0)*I2145</f>
        <v>2.456027713652793</v>
      </c>
      <c r="K2145" s="6">
        <f t="shared" si="135"/>
        <v>4.0581038001625584</v>
      </c>
      <c r="L2145" s="27">
        <f>2.721*J2145*G2145+VLOOKUP(B2145,Summary!$A$32:$B$37,2,0)*I2145</f>
        <v>5.0731576107045582</v>
      </c>
    </row>
    <row r="2146" spans="1:12">
      <c r="A2146" s="5" t="s">
        <v>623</v>
      </c>
      <c r="B2146" s="5" t="s">
        <v>597</v>
      </c>
      <c r="C2146" s="11">
        <v>7400</v>
      </c>
      <c r="D2146" s="5" t="str">
        <f t="shared" si="132"/>
        <v>Disturbed Land</v>
      </c>
      <c r="E2146" s="11" t="s">
        <v>3</v>
      </c>
      <c r="F2146" s="12">
        <f t="shared" si="133"/>
        <v>0.70945030562392009</v>
      </c>
      <c r="G2146" s="13">
        <f t="shared" si="134"/>
        <v>9.7797943737247719E-2</v>
      </c>
      <c r="H2146" s="13">
        <f>HLOOKUP(E2146,ROCs!$B$1:$I$17,MATCH(VLOOKUP(C2146,HROC,2,0),ROCs!$A$2:$A$17,0)+1,0)</f>
        <v>0.26229721460804234</v>
      </c>
      <c r="I2146" s="24">
        <v>0.99524400000000002</v>
      </c>
      <c r="J2146" s="24">
        <f>VLOOKUP(B2146,Summary!$A$32:$C$37,3,0)*H2146*I2146/12+VLOOKUP(B2146,Summary!$A$32:$D$37,4,0)*I2146</f>
        <v>1.1051105196677182</v>
      </c>
      <c r="K2146" s="6">
        <f t="shared" si="135"/>
        <v>2.13332112991593</v>
      </c>
      <c r="L2146" s="27">
        <f>2.721*J2146*G2146+VLOOKUP(B2146,Summary!$A$32:$B$37,2,0)*I2146</f>
        <v>0.50967279327862469</v>
      </c>
    </row>
    <row r="2147" spans="1:12">
      <c r="A2147" s="5" t="s">
        <v>623</v>
      </c>
      <c r="B2147" s="5" t="s">
        <v>597</v>
      </c>
      <c r="C2147" s="11">
        <v>7430</v>
      </c>
      <c r="D2147" s="5" t="str">
        <f t="shared" si="132"/>
        <v>Spoil Areas</v>
      </c>
      <c r="E2147" s="11" t="s">
        <v>3</v>
      </c>
      <c r="F2147" s="12">
        <f t="shared" si="133"/>
        <v>0.70945030562392009</v>
      </c>
      <c r="G2147" s="13">
        <f t="shared" si="134"/>
        <v>9.7797943737247719E-2</v>
      </c>
      <c r="H2147" s="13">
        <f>HLOOKUP(E2147,ROCs!$B$1:$I$17,MATCH(VLOOKUP(C2147,HROC,2,0),ROCs!$A$2:$A$17,0)+1,0)</f>
        <v>0.26229721460804234</v>
      </c>
      <c r="I2147" s="24">
        <v>9.5630000000000003E-3</v>
      </c>
      <c r="J2147" s="24">
        <f>VLOOKUP(B2147,Summary!$A$32:$C$37,3,0)*H2147*I2147/12+VLOOKUP(B2147,Summary!$A$32:$D$37,4,0)*I2147</f>
        <v>1.0618674314622734E-2</v>
      </c>
      <c r="K2147" s="6">
        <f t="shared" si="135"/>
        <v>2.0498440548635345E-2</v>
      </c>
      <c r="L2147" s="27">
        <f>2.721*J2147*G2147+VLOOKUP(B2147,Summary!$A$32:$B$37,2,0)*I2147</f>
        <v>4.897292444991869E-3</v>
      </c>
    </row>
    <row r="2148" spans="1:12">
      <c r="A2148" s="5" t="s">
        <v>623</v>
      </c>
      <c r="B2148" s="5" t="s">
        <v>597</v>
      </c>
      <c r="C2148" s="11">
        <v>8140</v>
      </c>
      <c r="D2148" s="5" t="str">
        <f t="shared" si="132"/>
        <v>Roads and Highways</v>
      </c>
      <c r="E2148" s="11" t="s">
        <v>3</v>
      </c>
      <c r="F2148" s="12">
        <f t="shared" si="133"/>
        <v>0.98601567900273634</v>
      </c>
      <c r="G2148" s="13">
        <f t="shared" si="134"/>
        <v>0.14343698414796333</v>
      </c>
      <c r="H2148" s="13">
        <f>HLOOKUP(E2148,ROCs!$B$1:$I$17,MATCH(VLOOKUP(C2148,HROC,2,0),ROCs!$A$2:$A$17,0)+1,0)</f>
        <v>0.44607782879065094</v>
      </c>
      <c r="I2148" s="24">
        <v>0.78316200000000002</v>
      </c>
      <c r="J2148" s="24">
        <f>VLOOKUP(B2148,Summary!$A$32:$C$37,3,0)*H2148*I2148/12+VLOOKUP(B2148,Summary!$A$32:$D$37,4,0)*I2148</f>
        <v>1.4789200992673555</v>
      </c>
      <c r="K2148" s="6">
        <f t="shared" si="135"/>
        <v>3.9678667023719862</v>
      </c>
      <c r="L2148" s="27">
        <f>2.721*J2148*G2148+VLOOKUP(B2148,Summary!$A$32:$B$37,2,0)*I2148</f>
        <v>0.74686248183047588</v>
      </c>
    </row>
    <row r="2149" spans="1:12">
      <c r="A2149" s="5" t="s">
        <v>623</v>
      </c>
      <c r="B2149" s="5" t="s">
        <v>597</v>
      </c>
      <c r="C2149" s="11">
        <v>8350</v>
      </c>
      <c r="D2149" s="5" t="str">
        <f t="shared" si="132"/>
        <v>Solid Waste Disposal</v>
      </c>
      <c r="E2149" s="11" t="s">
        <v>3</v>
      </c>
      <c r="F2149" s="12">
        <f t="shared" si="133"/>
        <v>1.4429497741503459</v>
      </c>
      <c r="G2149" s="13">
        <f t="shared" si="134"/>
        <v>0.22493527059566973</v>
      </c>
      <c r="H2149" s="13">
        <f>HLOOKUP(E2149,ROCs!$B$1:$I$17,MATCH(VLOOKUP(C2149,HROC,2,0),ROCs!$A$2:$A$17,0)+1,0)</f>
        <v>0.43140989244743805</v>
      </c>
      <c r="I2149" s="24">
        <v>6.4998750000000003</v>
      </c>
      <c r="J2149" s="24">
        <f>VLOOKUP(B2149,Summary!$A$32:$C$37,3,0)*H2149*I2149/12+VLOOKUP(B2149,Summary!$A$32:$D$37,4,0)*I2149</f>
        <v>11.870733919443916</v>
      </c>
      <c r="K2149" s="6">
        <f t="shared" si="135"/>
        <v>46.607662965152485</v>
      </c>
      <c r="L2149" s="27">
        <f>2.721*J2149*G2149+VLOOKUP(B2149,Summary!$A$32:$B$37,2,0)*I2149</f>
        <v>8.6734987439270821</v>
      </c>
    </row>
    <row r="2150" spans="1:12">
      <c r="A2150" s="5" t="s">
        <v>623</v>
      </c>
      <c r="B2150" s="5" t="s">
        <v>597</v>
      </c>
      <c r="C2150" s="11">
        <v>8360</v>
      </c>
      <c r="D2150" s="5" t="e">
        <f t="shared" si="132"/>
        <v>#N/A</v>
      </c>
      <c r="E2150" s="11" t="s">
        <v>3</v>
      </c>
      <c r="F2150" s="12">
        <f t="shared" si="133"/>
        <v>1.4429497741503459</v>
      </c>
      <c r="G2150" s="13">
        <f t="shared" si="134"/>
        <v>0.22493527059566973</v>
      </c>
      <c r="H2150" s="13">
        <f>HLOOKUP(E2150,ROCs!$B$1:$I$17,MATCH(VLOOKUP(C2150,HROC,2,0),ROCs!$A$2:$A$17,0)+1,0)</f>
        <v>0.43140989244743805</v>
      </c>
      <c r="I2150" s="24">
        <v>79.052513000000005</v>
      </c>
      <c r="J2150" s="24">
        <f>VLOOKUP(B2150,Summary!$A$32:$C$37,3,0)*H2150*I2150/12+VLOOKUP(B2150,Summary!$A$32:$D$37,4,0)*I2150</f>
        <v>144.37375295469238</v>
      </c>
      <c r="K2150" s="6">
        <f t="shared" si="135"/>
        <v>566.84980595047375</v>
      </c>
      <c r="L2150" s="27">
        <f>2.721*J2150*G2150+VLOOKUP(B2150,Summary!$A$32:$B$37,2,0)*I2150</f>
        <v>105.48847050286034</v>
      </c>
    </row>
    <row r="2151" spans="1:12">
      <c r="A2151" s="5" t="s">
        <v>623</v>
      </c>
      <c r="B2151" s="5" t="s">
        <v>597</v>
      </c>
      <c r="C2151" s="11">
        <v>1110</v>
      </c>
      <c r="D2151" s="5" t="str">
        <f t="shared" si="132"/>
        <v>Fixed Single Family Units</v>
      </c>
      <c r="E2151" s="11" t="s">
        <v>4</v>
      </c>
      <c r="F2151" s="12">
        <f t="shared" si="133"/>
        <v>0.96797880682585713</v>
      </c>
      <c r="G2151" s="13">
        <f t="shared" si="134"/>
        <v>0.12452938169209543</v>
      </c>
      <c r="H2151" s="13">
        <f>HLOOKUP(E2151,ROCs!$B$1:$I$17,MATCH(VLOOKUP(C2151,HROC,2,0),ROCs!$A$2:$A$17,0)+1,0)</f>
        <v>0.28818180815488864</v>
      </c>
      <c r="I2151" s="24">
        <v>17.499493999999999</v>
      </c>
      <c r="J2151" s="24">
        <f>VLOOKUP(B2151,Summary!$A$32:$C$37,3,0)*H2151*I2151/12+VLOOKUP(B2151,Summary!$A$32:$D$37,4,0)*I2151</f>
        <v>21.34885164949614</v>
      </c>
      <c r="K2151" s="6">
        <f t="shared" si="135"/>
        <v>56.23010701119248</v>
      </c>
      <c r="L2151" s="27">
        <f>2.721*J2151*G2151+VLOOKUP(B2151,Summary!$A$32:$B$37,2,0)*I2151</f>
        <v>11.024751645805258</v>
      </c>
    </row>
    <row r="2152" spans="1:12">
      <c r="A2152" s="5" t="s">
        <v>623</v>
      </c>
      <c r="B2152" s="5" t="s">
        <v>597</v>
      </c>
      <c r="C2152" s="11">
        <v>1210</v>
      </c>
      <c r="D2152" s="5" t="str">
        <f t="shared" si="132"/>
        <v>Fixed Single Family Units</v>
      </c>
      <c r="E2152" s="11" t="s">
        <v>4</v>
      </c>
      <c r="F2152" s="12">
        <f t="shared" si="133"/>
        <v>1.2445441802046733</v>
      </c>
      <c r="G2152" s="13">
        <f t="shared" si="134"/>
        <v>0.21319951734720002</v>
      </c>
      <c r="H2152" s="13">
        <f>HLOOKUP(E2152,ROCs!$B$1:$I$17,MATCH(VLOOKUP(C2152,HROC,2,0),ROCs!$A$2:$A$17,0)+1,0)</f>
        <v>0.28818180815488864</v>
      </c>
      <c r="I2152" s="24">
        <v>31.577259999999999</v>
      </c>
      <c r="J2152" s="24">
        <f>VLOOKUP(B2152,Summary!$A$32:$C$37,3,0)*H2152*I2152/12+VLOOKUP(B2152,Summary!$A$32:$D$37,4,0)*I2152</f>
        <v>38.523298972962792</v>
      </c>
      <c r="K2152" s="6">
        <f t="shared" si="135"/>
        <v>130.45548125385167</v>
      </c>
      <c r="L2152" s="27">
        <f>2.721*J2152*G2152+VLOOKUP(B2152,Summary!$A$32:$B$37,2,0)*I2152</f>
        <v>29.188372663805765</v>
      </c>
    </row>
    <row r="2153" spans="1:12">
      <c r="A2153" s="5" t="s">
        <v>623</v>
      </c>
      <c r="B2153" s="5" t="s">
        <v>597</v>
      </c>
      <c r="C2153" s="11">
        <v>1320</v>
      </c>
      <c r="D2153" s="5" t="str">
        <f t="shared" si="132"/>
        <v>Mobile Home Units &lt;Six or more dwelling units per acre&gt;</v>
      </c>
      <c r="E2153" s="11" t="s">
        <v>4</v>
      </c>
      <c r="F2153" s="12">
        <f t="shared" si="133"/>
        <v>1.3948514483453343</v>
      </c>
      <c r="G2153" s="13">
        <f t="shared" si="134"/>
        <v>0.33903287162245876</v>
      </c>
      <c r="H2153" s="13">
        <f>HLOOKUP(E2153,ROCs!$B$1:$I$17,MATCH(VLOOKUP(C2153,HROC,2,0),ROCs!$A$2:$A$17,0)+1,0)</f>
        <v>0.39344582191206351</v>
      </c>
      <c r="I2153" s="24">
        <v>1.609337</v>
      </c>
      <c r="J2153" s="24">
        <f>VLOOKUP(B2153,Summary!$A$32:$C$37,3,0)*H2153*I2153/12+VLOOKUP(B2153,Summary!$A$32:$D$37,4,0)*I2153</f>
        <v>2.6804912891569601</v>
      </c>
      <c r="K2153" s="6">
        <f t="shared" si="135"/>
        <v>10.173511954081734</v>
      </c>
      <c r="L2153" s="27">
        <f>2.721*J2153*G2153+VLOOKUP(B2153,Summary!$A$32:$B$37,2,0)*I2153</f>
        <v>2.8213969957801428</v>
      </c>
    </row>
    <row r="2154" spans="1:12">
      <c r="A2154" s="5" t="s">
        <v>623</v>
      </c>
      <c r="B2154" s="5" t="s">
        <v>597</v>
      </c>
      <c r="C2154" s="11">
        <v>1330</v>
      </c>
      <c r="D2154" s="5" t="str">
        <f t="shared" si="132"/>
        <v>Multiple Dwelling Units, Low Rise &lt;Two stories or less&gt;</v>
      </c>
      <c r="E2154" s="11" t="s">
        <v>4</v>
      </c>
      <c r="F2154" s="12">
        <f t="shared" si="133"/>
        <v>1.3948514483453343</v>
      </c>
      <c r="G2154" s="13">
        <f t="shared" si="134"/>
        <v>0.33903287162245876</v>
      </c>
      <c r="H2154" s="13">
        <f>HLOOKUP(E2154,ROCs!$B$1:$I$17,MATCH(VLOOKUP(C2154,HROC,2,0),ROCs!$A$2:$A$17,0)+1,0)</f>
        <v>0.39344582191206351</v>
      </c>
      <c r="I2154" s="24">
        <v>0.64278100000000005</v>
      </c>
      <c r="J2154" s="24">
        <f>VLOOKUP(B2154,Summary!$A$32:$C$37,3,0)*H2154*I2154/12+VLOOKUP(B2154,Summary!$A$32:$D$37,4,0)*I2154</f>
        <v>1.0706078784838726</v>
      </c>
      <c r="K2154" s="6">
        <f t="shared" si="135"/>
        <v>4.0633752827136957</v>
      </c>
      <c r="L2154" s="27">
        <f>2.721*J2154*G2154+VLOOKUP(B2154,Summary!$A$32:$B$37,2,0)*I2154</f>
        <v>1.1268866510523006</v>
      </c>
    </row>
    <row r="2155" spans="1:12">
      <c r="A2155" s="5" t="s">
        <v>623</v>
      </c>
      <c r="B2155" s="5" t="s">
        <v>597</v>
      </c>
      <c r="C2155" s="11">
        <v>1400</v>
      </c>
      <c r="D2155" s="5" t="str">
        <f t="shared" si="132"/>
        <v>Commercial and Services</v>
      </c>
      <c r="E2155" s="11" t="s">
        <v>4</v>
      </c>
      <c r="F2155" s="12">
        <f t="shared" si="133"/>
        <v>0.70945030562392009</v>
      </c>
      <c r="G2155" s="13">
        <f t="shared" si="134"/>
        <v>0.1167055461931156</v>
      </c>
      <c r="H2155" s="13">
        <f>HLOOKUP(E2155,ROCs!$B$1:$I$17,MATCH(VLOOKUP(C2155,HROC,2,0),ROCs!$A$2:$A$17,0)+1,0)</f>
        <v>0.43140989244743805</v>
      </c>
      <c r="I2155" s="24">
        <v>7.9400620000000002</v>
      </c>
      <c r="J2155" s="24">
        <f>VLOOKUP(B2155,Summary!$A$32:$C$37,3,0)*H2155*I2155/12+VLOOKUP(B2155,Summary!$A$32:$D$37,4,0)*I2155</f>
        <v>14.500950142254689</v>
      </c>
      <c r="K2155" s="6">
        <f t="shared" si="135"/>
        <v>27.992841251416966</v>
      </c>
      <c r="L2155" s="27">
        <f>2.721*J2155*G2155+VLOOKUP(B2155,Summary!$A$32:$B$37,2,0)*I2155</f>
        <v>6.3248693276330936</v>
      </c>
    </row>
    <row r="2156" spans="1:12">
      <c r="A2156" s="5" t="s">
        <v>623</v>
      </c>
      <c r="B2156" s="5" t="s">
        <v>597</v>
      </c>
      <c r="C2156" s="11">
        <v>1411</v>
      </c>
      <c r="D2156" s="5" t="str">
        <f t="shared" si="132"/>
        <v>Shopping Centers (Plazas, Malls)</v>
      </c>
      <c r="E2156" s="11" t="s">
        <v>4</v>
      </c>
      <c r="F2156" s="12">
        <f t="shared" si="133"/>
        <v>1.4429497741503459</v>
      </c>
      <c r="G2156" s="13">
        <f t="shared" si="134"/>
        <v>0.22493527059566973</v>
      </c>
      <c r="H2156" s="13">
        <f>HLOOKUP(E2156,ROCs!$B$1:$I$17,MATCH(VLOOKUP(C2156,HROC,2,0),ROCs!$A$2:$A$17,0)+1,0)</f>
        <v>0.43140989244743805</v>
      </c>
      <c r="I2156" s="24">
        <v>6.6535999999999998E-2</v>
      </c>
      <c r="J2156" s="24">
        <f>VLOOKUP(B2156,Summary!$A$32:$C$37,3,0)*H2156*I2156/12+VLOOKUP(B2156,Summary!$A$32:$D$37,4,0)*I2156</f>
        <v>0.12151482175643692</v>
      </c>
      <c r="K2156" s="6">
        <f t="shared" si="135"/>
        <v>0.47709955392209635</v>
      </c>
      <c r="L2156" s="27">
        <f>2.721*J2156*G2156+VLOOKUP(B2156,Summary!$A$32:$B$37,2,0)*I2156</f>
        <v>8.8786309340707692E-2</v>
      </c>
    </row>
    <row r="2157" spans="1:12">
      <c r="A2157" s="5" t="s">
        <v>623</v>
      </c>
      <c r="B2157" s="5" t="s">
        <v>597</v>
      </c>
      <c r="C2157" s="11">
        <v>1480</v>
      </c>
      <c r="D2157" s="5" t="str">
        <f t="shared" si="132"/>
        <v>Cemeteries</v>
      </c>
      <c r="E2157" s="11" t="s">
        <v>4</v>
      </c>
      <c r="F2157" s="12">
        <f t="shared" si="133"/>
        <v>1.2445441802046733</v>
      </c>
      <c r="G2157" s="13">
        <f t="shared" si="134"/>
        <v>0.21319951734720002</v>
      </c>
      <c r="H2157" s="13">
        <f>HLOOKUP(E2157,ROCs!$B$1:$I$17,MATCH(VLOOKUP(C2157,HROC,2,0),ROCs!$A$2:$A$17,0)+1,0)</f>
        <v>0.28818180815488864</v>
      </c>
      <c r="I2157" s="24">
        <v>7.1147499999999999</v>
      </c>
      <c r="J2157" s="24">
        <f>VLOOKUP(B2157,Summary!$A$32:$C$37,3,0)*H2157*I2157/12+VLOOKUP(B2157,Summary!$A$32:$D$37,4,0)*I2157</f>
        <v>8.6797790995129738</v>
      </c>
      <c r="K2157" s="6">
        <f t="shared" si="135"/>
        <v>29.393244861993765</v>
      </c>
      <c r="L2157" s="27">
        <f>2.721*J2157*G2157+VLOOKUP(B2157,Summary!$A$32:$B$37,2,0)*I2157</f>
        <v>6.5765039275039072</v>
      </c>
    </row>
    <row r="2158" spans="1:12">
      <c r="A2158" s="5" t="s">
        <v>623</v>
      </c>
      <c r="B2158" s="5" t="s">
        <v>597</v>
      </c>
      <c r="C2158" s="11">
        <v>1550</v>
      </c>
      <c r="D2158" s="5" t="str">
        <f t="shared" si="132"/>
        <v>Other Light Industrial</v>
      </c>
      <c r="E2158" s="11" t="s">
        <v>4</v>
      </c>
      <c r="F2158" s="12">
        <f t="shared" si="133"/>
        <v>0.72147488707517293</v>
      </c>
      <c r="G2158" s="13">
        <f t="shared" si="134"/>
        <v>0.16951643581122938</v>
      </c>
      <c r="H2158" s="13">
        <f>HLOOKUP(E2158,ROCs!$B$1:$I$17,MATCH(VLOOKUP(C2158,HROC,2,0),ROCs!$A$2:$A$17,0)+1,0)</f>
        <v>0.34081381503347608</v>
      </c>
      <c r="I2158" s="24">
        <v>22.837444000000001</v>
      </c>
      <c r="J2158" s="24">
        <f>VLOOKUP(B2158,Summary!$A$32:$C$37,3,0)*H2158*I2158/12+VLOOKUP(B2158,Summary!$A$32:$D$37,4,0)*I2158</f>
        <v>32.949372824572592</v>
      </c>
      <c r="K2158" s="6">
        <f t="shared" si="135"/>
        <v>64.684006647870902</v>
      </c>
      <c r="L2158" s="27">
        <f>2.721*J2158*G2158+VLOOKUP(B2158,Summary!$A$32:$B$37,2,0)*I2158</f>
        <v>20.145177636530342</v>
      </c>
    </row>
    <row r="2159" spans="1:12">
      <c r="A2159" s="5" t="s">
        <v>623</v>
      </c>
      <c r="B2159" s="5" t="s">
        <v>597</v>
      </c>
      <c r="C2159" s="11">
        <v>1700</v>
      </c>
      <c r="D2159" s="5" t="str">
        <f t="shared" si="132"/>
        <v>Institutional</v>
      </c>
      <c r="E2159" s="11" t="s">
        <v>4</v>
      </c>
      <c r="F2159" s="12">
        <f t="shared" si="133"/>
        <v>0.96797880682585713</v>
      </c>
      <c r="G2159" s="13">
        <f t="shared" si="134"/>
        <v>0.12452938169209543</v>
      </c>
      <c r="H2159" s="13">
        <f>HLOOKUP(E2159,ROCs!$B$1:$I$17,MATCH(VLOOKUP(C2159,HROC,2,0),ROCs!$A$2:$A$17,0)+1,0)</f>
        <v>0.34081381503347608</v>
      </c>
      <c r="I2159" s="24">
        <v>6.1804639999999997</v>
      </c>
      <c r="J2159" s="24">
        <f>VLOOKUP(B2159,Summary!$A$32:$C$37,3,0)*H2159*I2159/12+VLOOKUP(B2159,Summary!$A$32:$D$37,4,0)*I2159</f>
        <v>8.9170404781222103</v>
      </c>
      <c r="K2159" s="6">
        <f t="shared" si="135"/>
        <v>23.486328376813685</v>
      </c>
      <c r="L2159" s="27">
        <f>2.721*J2159*G2159+VLOOKUP(B2159,Summary!$A$32:$B$37,2,0)*I2159</f>
        <v>4.3603269877631599</v>
      </c>
    </row>
    <row r="2160" spans="1:12">
      <c r="A2160" s="5" t="s">
        <v>623</v>
      </c>
      <c r="B2160" s="5" t="s">
        <v>597</v>
      </c>
      <c r="C2160" s="11">
        <v>1710</v>
      </c>
      <c r="D2160" s="5" t="str">
        <f t="shared" si="132"/>
        <v>Educational Facilities</v>
      </c>
      <c r="E2160" s="11" t="s">
        <v>4</v>
      </c>
      <c r="F2160" s="12">
        <f t="shared" si="133"/>
        <v>0.96797880682585713</v>
      </c>
      <c r="G2160" s="13">
        <f t="shared" si="134"/>
        <v>0.12452938169209543</v>
      </c>
      <c r="H2160" s="13">
        <f>HLOOKUP(E2160,ROCs!$B$1:$I$17,MATCH(VLOOKUP(C2160,HROC,2,0),ROCs!$A$2:$A$17,0)+1,0)</f>
        <v>0.34081381503347608</v>
      </c>
      <c r="I2160" s="24">
        <v>12.345980000000001</v>
      </c>
      <c r="J2160" s="24">
        <f>VLOOKUP(B2160,Summary!$A$32:$C$37,3,0)*H2160*I2160/12+VLOOKUP(B2160,Summary!$A$32:$D$37,4,0)*I2160</f>
        <v>17.812514303470945</v>
      </c>
      <c r="K2160" s="6">
        <f t="shared" si="135"/>
        <v>46.915852986697153</v>
      </c>
      <c r="L2160" s="27">
        <f>2.721*J2160*G2160+VLOOKUP(B2160,Summary!$A$32:$B$37,2,0)*I2160</f>
        <v>8.7101081382213721</v>
      </c>
    </row>
    <row r="2161" spans="1:12">
      <c r="A2161" s="5" t="s">
        <v>623</v>
      </c>
      <c r="B2161" s="5" t="s">
        <v>597</v>
      </c>
      <c r="C2161" s="11">
        <v>2110</v>
      </c>
      <c r="D2161" s="5" t="str">
        <f t="shared" si="132"/>
        <v>Improved Pastures</v>
      </c>
      <c r="E2161" s="11" t="s">
        <v>4</v>
      </c>
      <c r="F2161" s="12">
        <f t="shared" si="133"/>
        <v>2.0141173930848577</v>
      </c>
      <c r="G2161" s="13">
        <f t="shared" si="134"/>
        <v>0.28687396829592665</v>
      </c>
      <c r="H2161" s="13">
        <f>HLOOKUP(E2161,ROCs!$B$1:$I$17,MATCH(VLOOKUP(C2161,HROC,2,0),ROCs!$A$2:$A$17,0)+1,0)</f>
        <v>0.31492922148662977</v>
      </c>
      <c r="I2161" s="24">
        <v>5.1355019999999998</v>
      </c>
      <c r="J2161" s="24">
        <f>VLOOKUP(B2161,Summary!$A$32:$C$37,3,0)*H2161*I2161/12+VLOOKUP(B2161,Summary!$A$32:$D$37,4,0)*I2161</f>
        <v>6.8466531714661611</v>
      </c>
      <c r="K2161" s="6">
        <f t="shared" si="135"/>
        <v>37.522489968066374</v>
      </c>
      <c r="L2161" s="27">
        <f>2.721*J2161*G2161+VLOOKUP(B2161,Summary!$A$32:$B$37,2,0)*I2161</f>
        <v>6.4568617830969899</v>
      </c>
    </row>
    <row r="2162" spans="1:12">
      <c r="A2162" s="5" t="s">
        <v>623</v>
      </c>
      <c r="B2162" s="5" t="s">
        <v>597</v>
      </c>
      <c r="C2162" s="11">
        <v>2120</v>
      </c>
      <c r="D2162" s="5" t="str">
        <f t="shared" si="132"/>
        <v>Unimproved Pastures</v>
      </c>
      <c r="E2162" s="11" t="s">
        <v>4</v>
      </c>
      <c r="F2162" s="12">
        <f t="shared" si="133"/>
        <v>1.022089423356495</v>
      </c>
      <c r="G2162" s="13">
        <f t="shared" si="134"/>
        <v>0.19559588747449544</v>
      </c>
      <c r="H2162" s="13">
        <f>HLOOKUP(E2162,ROCs!$B$1:$I$17,MATCH(VLOOKUP(C2162,HROC,2,0),ROCs!$A$2:$A$17,0)+1,0)</f>
        <v>0.26229721460804234</v>
      </c>
      <c r="I2162" s="24">
        <v>4.6015259999999998</v>
      </c>
      <c r="J2162" s="24">
        <f>VLOOKUP(B2162,Summary!$A$32:$C$37,3,0)*H2162*I2162/12+VLOOKUP(B2162,Summary!$A$32:$D$37,4,0)*I2162</f>
        <v>5.1094955499601262</v>
      </c>
      <c r="K2162" s="6">
        <f t="shared" si="135"/>
        <v>14.2100452613799</v>
      </c>
      <c r="L2162" s="27">
        <f>2.721*J2162*G2162+VLOOKUP(B2162,Summary!$A$32:$B$37,2,0)*I2162</f>
        <v>3.7161587175717732</v>
      </c>
    </row>
    <row r="2163" spans="1:12">
      <c r="A2163" s="5" t="s">
        <v>623</v>
      </c>
      <c r="B2163" s="5" t="s">
        <v>597</v>
      </c>
      <c r="C2163" s="11">
        <v>2130</v>
      </c>
      <c r="D2163" s="5" t="str">
        <f t="shared" si="132"/>
        <v>Woodland Pastures</v>
      </c>
      <c r="E2163" s="11" t="s">
        <v>4</v>
      </c>
      <c r="F2163" s="12">
        <f t="shared" si="133"/>
        <v>1.022089423356495</v>
      </c>
      <c r="G2163" s="13">
        <f t="shared" si="134"/>
        <v>0.19559588747449544</v>
      </c>
      <c r="H2163" s="13">
        <f>HLOOKUP(E2163,ROCs!$B$1:$I$17,MATCH(VLOOKUP(C2163,HROC,2,0),ROCs!$A$2:$A$17,0)+1,0)</f>
        <v>0.26229721460804234</v>
      </c>
      <c r="I2163" s="24">
        <v>0.50696399999999997</v>
      </c>
      <c r="J2163" s="24">
        <f>VLOOKUP(B2163,Summary!$A$32:$C$37,3,0)*H2163*I2163/12+VLOOKUP(B2163,Summary!$A$32:$D$37,4,0)*I2163</f>
        <v>0.56292853761773498</v>
      </c>
      <c r="K2163" s="6">
        <f t="shared" si="135"/>
        <v>1.5655635512849866</v>
      </c>
      <c r="L2163" s="27">
        <f>2.721*J2163*G2163+VLOOKUP(B2163,Summary!$A$32:$B$37,2,0)*I2163</f>
        <v>0.4094204157696939</v>
      </c>
    </row>
    <row r="2164" spans="1:12">
      <c r="A2164" s="5" t="s">
        <v>623</v>
      </c>
      <c r="B2164" s="5" t="s">
        <v>597</v>
      </c>
      <c r="C2164" s="11">
        <v>2210</v>
      </c>
      <c r="D2164" s="5" t="str">
        <f t="shared" si="132"/>
        <v>Citrus Groves</v>
      </c>
      <c r="E2164" s="11" t="s">
        <v>4</v>
      </c>
      <c r="F2164" s="12">
        <f t="shared" si="133"/>
        <v>1.3467531225403229</v>
      </c>
      <c r="G2164" s="13">
        <f t="shared" si="134"/>
        <v>0.27383424246429361</v>
      </c>
      <c r="H2164" s="13">
        <f>HLOOKUP(E2164,ROCs!$B$1:$I$17,MATCH(VLOOKUP(C2164,HROC,2,0),ROCs!$A$2:$A$17,0)+1,0)</f>
        <v>0.31492922148662977</v>
      </c>
      <c r="I2164" s="24">
        <v>76.972748999999993</v>
      </c>
      <c r="J2164" s="24">
        <f>VLOOKUP(B2164,Summary!$A$32:$C$37,3,0)*H2164*I2164/12+VLOOKUP(B2164,Summary!$A$32:$D$37,4,0)*I2164</f>
        <v>102.62009752061603</v>
      </c>
      <c r="K2164" s="6">
        <f t="shared" si="135"/>
        <v>376.0529119546585</v>
      </c>
      <c r="L2164" s="27">
        <f>2.721*J2164*G2164+VLOOKUP(B2164,Summary!$A$32:$B$37,2,0)*I2164</f>
        <v>93.136690826805378</v>
      </c>
    </row>
    <row r="2165" spans="1:12">
      <c r="A2165" s="5" t="s">
        <v>623</v>
      </c>
      <c r="B2165" s="5" t="s">
        <v>597</v>
      </c>
      <c r="C2165" s="11">
        <v>2430</v>
      </c>
      <c r="D2165" s="5" t="str">
        <f t="shared" si="132"/>
        <v>Ornamentals</v>
      </c>
      <c r="E2165" s="11" t="s">
        <v>4</v>
      </c>
      <c r="F2165" s="12">
        <f t="shared" si="133"/>
        <v>1.6774291124497771</v>
      </c>
      <c r="G2165" s="13">
        <f t="shared" si="134"/>
        <v>0.48898971868623858</v>
      </c>
      <c r="H2165" s="13">
        <f>HLOOKUP(E2165,ROCs!$B$1:$I$17,MATCH(VLOOKUP(C2165,HROC,2,0),ROCs!$A$2:$A$17,0)+1,0)</f>
        <v>0.28904462793978353</v>
      </c>
      <c r="I2165" s="24">
        <v>1.7715289999999999</v>
      </c>
      <c r="J2165" s="24">
        <f>VLOOKUP(B2165,Summary!$A$32:$C$37,3,0)*H2165*I2165/12+VLOOKUP(B2165,Summary!$A$32:$D$37,4,0)*I2165</f>
        <v>2.1676823155857057</v>
      </c>
      <c r="K2165" s="6">
        <f t="shared" si="135"/>
        <v>9.8939190431830468</v>
      </c>
      <c r="L2165" s="27">
        <f>2.721*J2165*G2165+VLOOKUP(B2165,Summary!$A$32:$B$37,2,0)*I2165</f>
        <v>3.2679460902893829</v>
      </c>
    </row>
    <row r="2166" spans="1:12">
      <c r="A2166" s="5" t="s">
        <v>623</v>
      </c>
      <c r="B2166" s="5" t="s">
        <v>597</v>
      </c>
      <c r="C2166" s="11">
        <v>3100</v>
      </c>
      <c r="D2166" s="5" t="str">
        <f t="shared" si="132"/>
        <v>Herbaceous (Dry Prairie)</v>
      </c>
      <c r="E2166" s="11" t="s">
        <v>4</v>
      </c>
      <c r="F2166" s="12">
        <f t="shared" si="133"/>
        <v>0.69141343344704065</v>
      </c>
      <c r="G2166" s="13">
        <f t="shared" si="134"/>
        <v>3.5859246036990831E-2</v>
      </c>
      <c r="H2166" s="13">
        <f>HLOOKUP(E2166,ROCs!$B$1:$I$17,MATCH(VLOOKUP(C2166,HROC,2,0),ROCs!$A$2:$A$17,0)+1,0)</f>
        <v>0.26229721460804234</v>
      </c>
      <c r="I2166" s="24">
        <v>7.6224559999999997</v>
      </c>
      <c r="J2166" s="24">
        <f>VLOOKUP(B2166,Summary!$A$32:$C$37,3,0)*H2166*I2166/12+VLOOKUP(B2166,Summary!$A$32:$D$37,4,0)*I2166</f>
        <v>8.4639106704529894</v>
      </c>
      <c r="K2166" s="6">
        <f t="shared" si="135"/>
        <v>15.923459442304738</v>
      </c>
      <c r="L2166" s="27">
        <f>2.721*J2166*G2166+VLOOKUP(B2166,Summary!$A$32:$B$37,2,0)*I2166</f>
        <v>2.4770567518864572</v>
      </c>
    </row>
    <row r="2167" spans="1:12">
      <c r="A2167" s="5" t="s">
        <v>623</v>
      </c>
      <c r="B2167" s="5" t="s">
        <v>597</v>
      </c>
      <c r="C2167" s="11">
        <v>3200</v>
      </c>
      <c r="D2167" s="5" t="str">
        <f t="shared" si="132"/>
        <v>Shrub and Brushland</v>
      </c>
      <c r="E2167" s="11" t="s">
        <v>4</v>
      </c>
      <c r="F2167" s="12">
        <f t="shared" si="133"/>
        <v>0.69141343344704065</v>
      </c>
      <c r="G2167" s="13">
        <f t="shared" si="134"/>
        <v>3.5859246036990831E-2</v>
      </c>
      <c r="H2167" s="13">
        <f>HLOOKUP(E2167,ROCs!$B$1:$I$17,MATCH(VLOOKUP(C2167,HROC,2,0),ROCs!$A$2:$A$17,0)+1,0)</f>
        <v>0.26229721460804234</v>
      </c>
      <c r="I2167" s="24">
        <v>9.0860520000000005</v>
      </c>
      <c r="J2167" s="24">
        <f>VLOOKUP(B2167,Summary!$A$32:$C$37,3,0)*H2167*I2167/12+VLOOKUP(B2167,Summary!$A$32:$D$37,4,0)*I2167</f>
        <v>10.089075289524891</v>
      </c>
      <c r="K2167" s="6">
        <f t="shared" si="135"/>
        <v>18.980940068748428</v>
      </c>
      <c r="L2167" s="27">
        <f>2.721*J2167*G2167+VLOOKUP(B2167,Summary!$A$32:$B$37,2,0)*I2167</f>
        <v>2.9526790911736915</v>
      </c>
    </row>
    <row r="2168" spans="1:12">
      <c r="A2168" s="5" t="s">
        <v>623</v>
      </c>
      <c r="B2168" s="5" t="s">
        <v>597</v>
      </c>
      <c r="C2168" s="11">
        <v>3300</v>
      </c>
      <c r="D2168" s="5" t="str">
        <f t="shared" si="132"/>
        <v>Mixed Rangeland</v>
      </c>
      <c r="E2168" s="11" t="s">
        <v>4</v>
      </c>
      <c r="F2168" s="12">
        <f t="shared" si="133"/>
        <v>0.69141343344704065</v>
      </c>
      <c r="G2168" s="13">
        <f t="shared" si="134"/>
        <v>3.5859246036990831E-2</v>
      </c>
      <c r="H2168" s="13">
        <f>HLOOKUP(E2168,ROCs!$B$1:$I$17,MATCH(VLOOKUP(C2168,HROC,2,0),ROCs!$A$2:$A$17,0)+1,0)</f>
        <v>0.26229721460804234</v>
      </c>
      <c r="I2168" s="24">
        <v>3.1489999999999999E-3</v>
      </c>
      <c r="J2168" s="24">
        <f>VLOOKUP(B2168,Summary!$A$32:$C$37,3,0)*H2168*I2168/12+VLOOKUP(B2168,Summary!$A$32:$D$37,4,0)*I2168</f>
        <v>3.4966229652564035E-3</v>
      </c>
      <c r="K2168" s="6">
        <f t="shared" si="135"/>
        <v>6.5783224965572278E-3</v>
      </c>
      <c r="L2168" s="27">
        <f>2.721*J2168*G2168+VLOOKUP(B2168,Summary!$A$32:$B$37,2,0)*I2168</f>
        <v>1.023325252607618E-3</v>
      </c>
    </row>
    <row r="2169" spans="1:12">
      <c r="A2169" s="5" t="s">
        <v>623</v>
      </c>
      <c r="B2169" s="5" t="s">
        <v>597</v>
      </c>
      <c r="C2169" s="11">
        <v>4110</v>
      </c>
      <c r="D2169" s="5" t="str">
        <f t="shared" si="132"/>
        <v>Pine Flatwoods</v>
      </c>
      <c r="E2169" s="11" t="s">
        <v>4</v>
      </c>
      <c r="F2169" s="12">
        <f t="shared" si="133"/>
        <v>0.69141343344704065</v>
      </c>
      <c r="G2169" s="13">
        <f t="shared" si="134"/>
        <v>3.5859246036990831E-2</v>
      </c>
      <c r="H2169" s="13">
        <f>HLOOKUP(E2169,ROCs!$B$1:$I$17,MATCH(VLOOKUP(C2169,HROC,2,0),ROCs!$A$2:$A$17,0)+1,0)</f>
        <v>0.26229721460804234</v>
      </c>
      <c r="I2169" s="24">
        <v>40.301180000000002</v>
      </c>
      <c r="J2169" s="24">
        <f>VLOOKUP(B2169,Summary!$A$32:$C$37,3,0)*H2169*I2169/12+VLOOKUP(B2169,Summary!$A$32:$D$37,4,0)*I2169</f>
        <v>44.750089398200089</v>
      </c>
      <c r="K2169" s="6">
        <f t="shared" si="135"/>
        <v>84.189952058368462</v>
      </c>
      <c r="L2169" s="27">
        <f>2.721*J2169*G2169+VLOOKUP(B2169,Summary!$A$32:$B$37,2,0)*I2169</f>
        <v>13.096606924066398</v>
      </c>
    </row>
    <row r="2170" spans="1:12">
      <c r="A2170" s="5" t="s">
        <v>623</v>
      </c>
      <c r="B2170" s="5" t="s">
        <v>597</v>
      </c>
      <c r="C2170" s="11">
        <v>4200</v>
      </c>
      <c r="D2170" s="5" t="str">
        <f t="shared" si="132"/>
        <v>Upland Hardwood Forests</v>
      </c>
      <c r="E2170" s="11" t="s">
        <v>4</v>
      </c>
      <c r="F2170" s="12">
        <f t="shared" si="133"/>
        <v>0.69141343344704065</v>
      </c>
      <c r="G2170" s="13">
        <f t="shared" si="134"/>
        <v>3.5859246036990831E-2</v>
      </c>
      <c r="H2170" s="13">
        <f>HLOOKUP(E2170,ROCs!$B$1:$I$17,MATCH(VLOOKUP(C2170,HROC,2,0),ROCs!$A$2:$A$17,0)+1,0)</f>
        <v>0.26229721460804234</v>
      </c>
      <c r="I2170" s="24">
        <v>5.6618729999999999</v>
      </c>
      <c r="J2170" s="24">
        <f>VLOOKUP(B2170,Summary!$A$32:$C$37,3,0)*H2170*I2170/12+VLOOKUP(B2170,Summary!$A$32:$D$37,4,0)*I2170</f>
        <v>6.2868958901763001</v>
      </c>
      <c r="K2170" s="6">
        <f t="shared" si="135"/>
        <v>11.827763267243558</v>
      </c>
      <c r="L2170" s="27">
        <f>2.721*J2170*G2170+VLOOKUP(B2170,Summary!$A$32:$B$37,2,0)*I2170</f>
        <v>1.8399293801070979</v>
      </c>
    </row>
    <row r="2171" spans="1:12">
      <c r="A2171" s="5" t="s">
        <v>623</v>
      </c>
      <c r="B2171" s="5" t="s">
        <v>597</v>
      </c>
      <c r="C2171" s="11">
        <v>4220</v>
      </c>
      <c r="D2171" s="5" t="str">
        <f t="shared" si="132"/>
        <v>Brazilian Pepper</v>
      </c>
      <c r="E2171" s="11" t="s">
        <v>4</v>
      </c>
      <c r="F2171" s="12">
        <f t="shared" si="133"/>
        <v>0.69141343344704065</v>
      </c>
      <c r="G2171" s="13">
        <f t="shared" si="134"/>
        <v>3.5859246036990831E-2</v>
      </c>
      <c r="H2171" s="13">
        <f>HLOOKUP(E2171,ROCs!$B$1:$I$17,MATCH(VLOOKUP(C2171,HROC,2,0),ROCs!$A$2:$A$17,0)+1,0)</f>
        <v>0.26229721460804234</v>
      </c>
      <c r="I2171" s="24">
        <v>23.652360000000002</v>
      </c>
      <c r="J2171" s="24">
        <f>VLOOKUP(B2171,Summary!$A$32:$C$37,3,0)*H2171*I2171/12+VLOOKUP(B2171,Summary!$A$32:$D$37,4,0)*I2171</f>
        <v>26.263380488571595</v>
      </c>
      <c r="K2171" s="6">
        <f t="shared" si="135"/>
        <v>49.410241944957228</v>
      </c>
      <c r="L2171" s="27">
        <f>2.721*J2171*G2171+VLOOKUP(B2171,Summary!$A$32:$B$37,2,0)*I2171</f>
        <v>7.6862677903354477</v>
      </c>
    </row>
    <row r="2172" spans="1:12">
      <c r="A2172" s="5" t="s">
        <v>623</v>
      </c>
      <c r="B2172" s="5" t="s">
        <v>597</v>
      </c>
      <c r="C2172" s="11">
        <v>4340</v>
      </c>
      <c r="D2172" s="5" t="str">
        <f t="shared" si="132"/>
        <v>Hardwood - Coniferous Mixed</v>
      </c>
      <c r="E2172" s="11" t="s">
        <v>4</v>
      </c>
      <c r="F2172" s="12">
        <f t="shared" si="133"/>
        <v>0.69141343344704065</v>
      </c>
      <c r="G2172" s="13">
        <f t="shared" si="134"/>
        <v>3.5859246036990831E-2</v>
      </c>
      <c r="H2172" s="13">
        <f>HLOOKUP(E2172,ROCs!$B$1:$I$17,MATCH(VLOOKUP(C2172,HROC,2,0),ROCs!$A$2:$A$17,0)+1,0)</f>
        <v>0.26229721460804234</v>
      </c>
      <c r="I2172" s="24">
        <v>26.144514000000001</v>
      </c>
      <c r="J2172" s="24">
        <f>VLOOKUP(B2172,Summary!$A$32:$C$37,3,0)*H2172*I2172/12+VLOOKUP(B2172,Summary!$A$32:$D$37,4,0)*I2172</f>
        <v>29.030647211136095</v>
      </c>
      <c r="K2172" s="6">
        <f t="shared" si="135"/>
        <v>54.616400320023956</v>
      </c>
      <c r="L2172" s="27">
        <f>2.721*J2172*G2172+VLOOKUP(B2172,Summary!$A$32:$B$37,2,0)*I2172</f>
        <v>8.4961388991277893</v>
      </c>
    </row>
    <row r="2173" spans="1:12">
      <c r="A2173" s="5" t="s">
        <v>623</v>
      </c>
      <c r="B2173" s="5" t="s">
        <v>597</v>
      </c>
      <c r="C2173" s="11">
        <v>5110</v>
      </c>
      <c r="D2173" s="5" t="e">
        <f t="shared" si="132"/>
        <v>#N/A</v>
      </c>
      <c r="E2173" s="11" t="s">
        <v>4</v>
      </c>
      <c r="F2173" s="12">
        <f t="shared" si="133"/>
        <v>0.50503242095262102</v>
      </c>
      <c r="G2173" s="13">
        <f t="shared" si="134"/>
        <v>6.8458560616073402E-2</v>
      </c>
      <c r="H2173" s="13">
        <f>HLOOKUP(E2173,ROCs!$B$1:$I$17,MATCH(VLOOKUP(C2173,HROC,2,0),ROCs!$A$2:$A$17,0)+1,0)</f>
        <v>5.2632006878587441E-2</v>
      </c>
      <c r="I2173" s="24">
        <v>1.6899489999999999</v>
      </c>
      <c r="J2173" s="24">
        <f>VLOOKUP(B2173,Summary!$A$32:$C$37,3,0)*H2173*I2173/12+VLOOKUP(B2173,Summary!$A$32:$D$37,4,0)*I2173</f>
        <v>0.37653555796142224</v>
      </c>
      <c r="K2173" s="6">
        <f t="shared" si="135"/>
        <v>0.51743260986506023</v>
      </c>
      <c r="L2173" s="27">
        <f>2.721*J2173*G2173+VLOOKUP(B2173,Summary!$A$32:$B$37,2,0)*I2173</f>
        <v>0.43622308969981594</v>
      </c>
    </row>
    <row r="2174" spans="1:12">
      <c r="A2174" s="5" t="s">
        <v>623</v>
      </c>
      <c r="B2174" s="5" t="s">
        <v>597</v>
      </c>
      <c r="C2174" s="11">
        <v>5120</v>
      </c>
      <c r="D2174" s="5" t="e">
        <f t="shared" si="132"/>
        <v>#N/A</v>
      </c>
      <c r="E2174" s="11" t="s">
        <v>4</v>
      </c>
      <c r="F2174" s="12">
        <f t="shared" si="133"/>
        <v>0.50503242095262102</v>
      </c>
      <c r="G2174" s="13">
        <f t="shared" si="134"/>
        <v>6.8458560616073402E-2</v>
      </c>
      <c r="H2174" s="13">
        <f>HLOOKUP(E2174,ROCs!$B$1:$I$17,MATCH(VLOOKUP(C2174,HROC,2,0),ROCs!$A$2:$A$17,0)+1,0)</f>
        <v>5.2632006878587441E-2</v>
      </c>
      <c r="I2174" s="24">
        <v>0.38816000000000001</v>
      </c>
      <c r="J2174" s="24">
        <f>VLOOKUP(B2174,Summary!$A$32:$C$37,3,0)*H2174*I2174/12+VLOOKUP(B2174,Summary!$A$32:$D$37,4,0)*I2174</f>
        <v>8.6485475110968255E-2</v>
      </c>
      <c r="K2174" s="6">
        <f t="shared" si="135"/>
        <v>0.118847753302154</v>
      </c>
      <c r="L2174" s="27">
        <f>2.721*J2174*G2174+VLOOKUP(B2174,Summary!$A$32:$B$37,2,0)*I2174</f>
        <v>0.10019494937295774</v>
      </c>
    </row>
    <row r="2175" spans="1:12">
      <c r="A2175" s="5" t="s">
        <v>623</v>
      </c>
      <c r="B2175" s="5" t="s">
        <v>597</v>
      </c>
      <c r="C2175" s="11">
        <v>5300</v>
      </c>
      <c r="D2175" s="5" t="str">
        <f t="shared" si="132"/>
        <v>Reservoirs</v>
      </c>
      <c r="E2175" s="11" t="s">
        <v>4</v>
      </c>
      <c r="F2175" s="12">
        <f t="shared" si="133"/>
        <v>0.50503242095262102</v>
      </c>
      <c r="G2175" s="13">
        <f t="shared" si="134"/>
        <v>6.8458560616073402E-2</v>
      </c>
      <c r="H2175" s="13">
        <f>HLOOKUP(E2175,ROCs!$B$1:$I$17,MATCH(VLOOKUP(C2175,HROC,2,0),ROCs!$A$2:$A$17,0)+1,0)</f>
        <v>5.2632006878587441E-2</v>
      </c>
      <c r="I2175" s="24">
        <v>6.0116269999999998</v>
      </c>
      <c r="J2175" s="24">
        <f>VLOOKUP(B2175,Summary!$A$32:$C$37,3,0)*H2175*I2175/12+VLOOKUP(B2175,Summary!$A$32:$D$37,4,0)*I2175</f>
        <v>1.3394435729722913</v>
      </c>
      <c r="K2175" s="6">
        <f t="shared" si="135"/>
        <v>1.8406542730847275</v>
      </c>
      <c r="L2175" s="27">
        <f>2.721*J2175*G2175+VLOOKUP(B2175,Summary!$A$32:$B$37,2,0)*I2175</f>
        <v>1.5517690202857217</v>
      </c>
    </row>
    <row r="2176" spans="1:12">
      <c r="A2176" s="5" t="s">
        <v>623</v>
      </c>
      <c r="B2176" s="5" t="s">
        <v>597</v>
      </c>
      <c r="C2176" s="11">
        <v>6170</v>
      </c>
      <c r="D2176" s="5" t="str">
        <f t="shared" si="132"/>
        <v>Mixed Wetland Hardwoods</v>
      </c>
      <c r="E2176" s="11" t="s">
        <v>4</v>
      </c>
      <c r="F2176" s="12">
        <f t="shared" si="133"/>
        <v>0.60724136328827061</v>
      </c>
      <c r="G2176" s="13">
        <f t="shared" si="134"/>
        <v>3.2599314579082571E-2</v>
      </c>
      <c r="H2176" s="13">
        <f>HLOOKUP(E2176,ROCs!$B$1:$I$17,MATCH(VLOOKUP(C2176,HROC,2,0),ROCs!$A$2:$A$17,0)+1,0)</f>
        <v>2.5884593546846281E-2</v>
      </c>
      <c r="I2176" s="24">
        <v>18.61309</v>
      </c>
      <c r="J2176" s="24">
        <f>VLOOKUP(B2176,Summary!$A$32:$C$37,3,0)*H2176*I2176/12+VLOOKUP(B2176,Summary!$A$32:$D$37,4,0)*I2176</f>
        <v>2.0395872733736788</v>
      </c>
      <c r="K2176" s="6">
        <f t="shared" si="135"/>
        <v>3.3700176992428723</v>
      </c>
      <c r="L2176" s="27">
        <f>2.721*J2176*G2176+VLOOKUP(B2176,Summary!$A$32:$B$37,2,0)*I2176</f>
        <v>4.2129604813061183</v>
      </c>
    </row>
    <row r="2177" spans="1:12">
      <c r="A2177" s="5" t="s">
        <v>623</v>
      </c>
      <c r="B2177" s="5" t="s">
        <v>597</v>
      </c>
      <c r="C2177" s="11">
        <v>6172</v>
      </c>
      <c r="D2177" s="5" t="str">
        <f t="shared" si="132"/>
        <v>Mixed Shrubs</v>
      </c>
      <c r="E2177" s="11" t="s">
        <v>4</v>
      </c>
      <c r="F2177" s="12">
        <f t="shared" si="133"/>
        <v>0.60724136328827061</v>
      </c>
      <c r="G2177" s="13">
        <f t="shared" si="134"/>
        <v>3.2599314579082571E-2</v>
      </c>
      <c r="H2177" s="13">
        <f>HLOOKUP(E2177,ROCs!$B$1:$I$17,MATCH(VLOOKUP(C2177,HROC,2,0),ROCs!$A$2:$A$17,0)+1,0)</f>
        <v>2.5884593546846281E-2</v>
      </c>
      <c r="I2177" s="24">
        <v>2.7416879999999999</v>
      </c>
      <c r="J2177" s="24">
        <f>VLOOKUP(B2177,Summary!$A$32:$C$37,3,0)*H2177*I2177/12+VLOOKUP(B2177,Summary!$A$32:$D$37,4,0)*I2177</f>
        <v>0.30042899660192551</v>
      </c>
      <c r="K2177" s="6">
        <f t="shared" si="135"/>
        <v>0.49639995754610278</v>
      </c>
      <c r="L2177" s="27">
        <f>2.721*J2177*G2177+VLOOKUP(B2177,Summary!$A$32:$B$37,2,0)*I2177</f>
        <v>0.62056451648120792</v>
      </c>
    </row>
    <row r="2178" spans="1:12">
      <c r="A2178" s="5" t="s">
        <v>623</v>
      </c>
      <c r="B2178" s="5" t="s">
        <v>597</v>
      </c>
      <c r="C2178" s="11">
        <v>6300</v>
      </c>
      <c r="D2178" s="5" t="str">
        <f t="shared" ref="D2178:D2241" si="136">VLOOKUP(C2178,FLUCCS,2,0)</f>
        <v>Wetland Forested Mixed</v>
      </c>
      <c r="E2178" s="11" t="s">
        <v>4</v>
      </c>
      <c r="F2178" s="12">
        <f t="shared" ref="F2178:F2241" si="137">VLOOKUP(VLOOKUP(C2178,HEMC,2,0),EMCN,2,0)</f>
        <v>0.60724136328827061</v>
      </c>
      <c r="G2178" s="13">
        <f t="shared" ref="G2178:G2241" si="138">VLOOKUP(VLOOKUP(C2178,HEMC,2,0),EMCP,3,0)</f>
        <v>3.2599314579082571E-2</v>
      </c>
      <c r="H2178" s="13">
        <f>HLOOKUP(E2178,ROCs!$B$1:$I$17,MATCH(VLOOKUP(C2178,HROC,2,0),ROCs!$A$2:$A$17,0)+1,0)</f>
        <v>2.5884593546846281E-2</v>
      </c>
      <c r="I2178" s="24">
        <v>5.3206999999999997E-2</v>
      </c>
      <c r="J2178" s="24">
        <f>VLOOKUP(B2178,Summary!$A$32:$C$37,3,0)*H2178*I2178/12+VLOOKUP(B2178,Summary!$A$32:$D$37,4,0)*I2178</f>
        <v>5.8303226414525107E-3</v>
      </c>
      <c r="K2178" s="6">
        <f t="shared" ref="K2178:K2241" si="139">2.721*J2178*F2178</f>
        <v>9.6334639613097801E-3</v>
      </c>
      <c r="L2178" s="27">
        <f>2.721*J2178*G2178+VLOOKUP(B2178,Summary!$A$32:$B$37,2,0)*I2178</f>
        <v>1.2043083030751724E-2</v>
      </c>
    </row>
    <row r="2179" spans="1:12">
      <c r="A2179" s="5" t="s">
        <v>623</v>
      </c>
      <c r="B2179" s="5" t="s">
        <v>597</v>
      </c>
      <c r="C2179" s="11">
        <v>6410</v>
      </c>
      <c r="D2179" s="5" t="str">
        <f t="shared" si="136"/>
        <v>Freshwater Marshes</v>
      </c>
      <c r="E2179" s="11" t="s">
        <v>4</v>
      </c>
      <c r="F2179" s="12">
        <f t="shared" si="137"/>
        <v>0.60724136328827061</v>
      </c>
      <c r="G2179" s="13">
        <f t="shared" si="138"/>
        <v>3.2599314579082571E-2</v>
      </c>
      <c r="H2179" s="13">
        <f>HLOOKUP(E2179,ROCs!$B$1:$I$17,MATCH(VLOOKUP(C2179,HROC,2,0),ROCs!$A$2:$A$17,0)+1,0)</f>
        <v>2.5884593546846281E-2</v>
      </c>
      <c r="I2179" s="24">
        <v>0.75319100000000005</v>
      </c>
      <c r="J2179" s="24">
        <f>VLOOKUP(B2179,Summary!$A$32:$C$37,3,0)*H2179*I2179/12+VLOOKUP(B2179,Summary!$A$32:$D$37,4,0)*I2179</f>
        <v>8.253324826880408E-2</v>
      </c>
      <c r="K2179" s="6">
        <f t="shared" si="139"/>
        <v>0.13636999557356883</v>
      </c>
      <c r="L2179" s="27">
        <f>2.721*J2179*G2179+VLOOKUP(B2179,Summary!$A$32:$B$37,2,0)*I2179</f>
        <v>0.17048023288317182</v>
      </c>
    </row>
    <row r="2180" spans="1:12">
      <c r="A2180" s="5" t="s">
        <v>623</v>
      </c>
      <c r="B2180" s="5" t="s">
        <v>597</v>
      </c>
      <c r="C2180" s="11">
        <v>6430</v>
      </c>
      <c r="D2180" s="5" t="str">
        <f t="shared" si="136"/>
        <v>Wet Prairies</v>
      </c>
      <c r="E2180" s="11" t="s">
        <v>4</v>
      </c>
      <c r="F2180" s="12">
        <f t="shared" si="137"/>
        <v>0.60724136328827061</v>
      </c>
      <c r="G2180" s="13">
        <f t="shared" si="138"/>
        <v>3.2599314579082571E-2</v>
      </c>
      <c r="H2180" s="13">
        <f>HLOOKUP(E2180,ROCs!$B$1:$I$17,MATCH(VLOOKUP(C2180,HROC,2,0),ROCs!$A$2:$A$17,0)+1,0)</f>
        <v>2.5884593546846281E-2</v>
      </c>
      <c r="I2180" s="24">
        <v>1.377974</v>
      </c>
      <c r="J2180" s="24">
        <f>VLOOKUP(B2180,Summary!$A$32:$C$37,3,0)*H2180*I2180/12+VLOOKUP(B2180,Summary!$A$32:$D$37,4,0)*I2180</f>
        <v>0.15099579024438295</v>
      </c>
      <c r="K2180" s="6">
        <f t="shared" si="139"/>
        <v>0.24949091038062449</v>
      </c>
      <c r="L2180" s="27">
        <f>2.721*J2180*G2180+VLOOKUP(B2180,Summary!$A$32:$B$37,2,0)*I2180</f>
        <v>0.31189609066884205</v>
      </c>
    </row>
    <row r="2181" spans="1:12">
      <c r="A2181" s="5" t="s">
        <v>623</v>
      </c>
      <c r="B2181" s="5" t="s">
        <v>597</v>
      </c>
      <c r="C2181" s="11">
        <v>6440</v>
      </c>
      <c r="D2181" s="5" t="str">
        <f t="shared" si="136"/>
        <v>Emergent Aquatic Vegetation</v>
      </c>
      <c r="E2181" s="11" t="s">
        <v>4</v>
      </c>
      <c r="F2181" s="12">
        <f t="shared" si="137"/>
        <v>0.60724136328827061</v>
      </c>
      <c r="G2181" s="13">
        <f t="shared" si="138"/>
        <v>3.2599314579082571E-2</v>
      </c>
      <c r="H2181" s="13">
        <f>HLOOKUP(E2181,ROCs!$B$1:$I$17,MATCH(VLOOKUP(C2181,HROC,2,0),ROCs!$A$2:$A$17,0)+1,0)</f>
        <v>2.5884593546846281E-2</v>
      </c>
      <c r="I2181" s="24">
        <v>0.580928</v>
      </c>
      <c r="J2181" s="24">
        <f>VLOOKUP(B2181,Summary!$A$32:$C$37,3,0)*H2181*I2181/12+VLOOKUP(B2181,Summary!$A$32:$D$37,4,0)*I2181</f>
        <v>6.3656993843925133E-2</v>
      </c>
      <c r="K2181" s="6">
        <f t="shared" si="139"/>
        <v>0.10518068961068598</v>
      </c>
      <c r="L2181" s="27">
        <f>2.721*J2181*G2181+VLOOKUP(B2181,Summary!$A$32:$B$37,2,0)*I2181</f>
        <v>0.13148954346023151</v>
      </c>
    </row>
    <row r="2182" spans="1:12">
      <c r="A2182" s="5" t="s">
        <v>623</v>
      </c>
      <c r="B2182" s="5" t="s">
        <v>597</v>
      </c>
      <c r="C2182" s="11">
        <v>7400</v>
      </c>
      <c r="D2182" s="5" t="str">
        <f t="shared" si="136"/>
        <v>Disturbed Land</v>
      </c>
      <c r="E2182" s="11" t="s">
        <v>4</v>
      </c>
      <c r="F2182" s="12">
        <f t="shared" si="137"/>
        <v>0.70945030562392009</v>
      </c>
      <c r="G2182" s="13">
        <f t="shared" si="138"/>
        <v>9.7797943737247719E-2</v>
      </c>
      <c r="H2182" s="13">
        <f>HLOOKUP(E2182,ROCs!$B$1:$I$17,MATCH(VLOOKUP(C2182,HROC,2,0),ROCs!$A$2:$A$17,0)+1,0)</f>
        <v>0.26229721460804234</v>
      </c>
      <c r="I2182" s="24">
        <v>23.488053000000001</v>
      </c>
      <c r="J2182" s="24">
        <f>VLOOKUP(B2182,Summary!$A$32:$C$37,3,0)*H2182*I2182/12+VLOOKUP(B2182,Summary!$A$32:$D$37,4,0)*I2182</f>
        <v>26.080935385506375</v>
      </c>
      <c r="K2182" s="6">
        <f t="shared" si="139"/>
        <v>50.347010145738381</v>
      </c>
      <c r="L2182" s="27">
        <f>2.721*J2182*G2182+VLOOKUP(B2182,Summary!$A$32:$B$37,2,0)*I2182</f>
        <v>12.028428788504508</v>
      </c>
    </row>
    <row r="2183" spans="1:12">
      <c r="A2183" s="5" t="s">
        <v>623</v>
      </c>
      <c r="B2183" s="5" t="s">
        <v>597</v>
      </c>
      <c r="C2183" s="11">
        <v>8100</v>
      </c>
      <c r="D2183" s="5" t="str">
        <f t="shared" si="136"/>
        <v>Transportation</v>
      </c>
      <c r="E2183" s="11" t="s">
        <v>4</v>
      </c>
      <c r="F2183" s="12">
        <f t="shared" si="137"/>
        <v>0.98601567900273634</v>
      </c>
      <c r="G2183" s="13">
        <f t="shared" si="138"/>
        <v>0.14343698414796333</v>
      </c>
      <c r="H2183" s="13">
        <f>HLOOKUP(E2183,ROCs!$B$1:$I$17,MATCH(VLOOKUP(C2183,HROC,2,0),ROCs!$A$2:$A$17,0)+1,0)</f>
        <v>0.44607782879065094</v>
      </c>
      <c r="I2183" s="24">
        <v>0.601912</v>
      </c>
      <c r="J2183" s="24">
        <f>VLOOKUP(B2183,Summary!$A$32:$C$37,3,0)*H2183*I2183/12+VLOOKUP(B2183,Summary!$A$32:$D$37,4,0)*I2183</f>
        <v>1.1366482985515287</v>
      </c>
      <c r="K2183" s="6">
        <f t="shared" si="139"/>
        <v>3.0495690324072497</v>
      </c>
      <c r="L2183" s="27">
        <f>2.721*J2183*G2183+VLOOKUP(B2183,Summary!$A$32:$B$37,2,0)*I2183</f>
        <v>0.57401340995036187</v>
      </c>
    </row>
    <row r="2184" spans="1:12">
      <c r="A2184" s="5" t="s">
        <v>623</v>
      </c>
      <c r="B2184" s="5" t="s">
        <v>597</v>
      </c>
      <c r="C2184" s="11">
        <v>8140</v>
      </c>
      <c r="D2184" s="5" t="str">
        <f t="shared" si="136"/>
        <v>Roads and Highways</v>
      </c>
      <c r="E2184" s="11" t="s">
        <v>4</v>
      </c>
      <c r="F2184" s="12">
        <f t="shared" si="137"/>
        <v>0.98601567900273634</v>
      </c>
      <c r="G2184" s="13">
        <f t="shared" si="138"/>
        <v>0.14343698414796333</v>
      </c>
      <c r="H2184" s="13">
        <f>HLOOKUP(E2184,ROCs!$B$1:$I$17,MATCH(VLOOKUP(C2184,HROC,2,0),ROCs!$A$2:$A$17,0)+1,0)</f>
        <v>0.44607782879065094</v>
      </c>
      <c r="I2184" s="24">
        <v>3.1415839999999999</v>
      </c>
      <c r="J2184" s="24">
        <f>VLOOKUP(B2184,Summary!$A$32:$C$37,3,0)*H2184*I2184/12+VLOOKUP(B2184,Summary!$A$32:$D$37,4,0)*I2184</f>
        <v>5.9325551049932637</v>
      </c>
      <c r="K2184" s="6">
        <f t="shared" si="139"/>
        <v>15.916740784543416</v>
      </c>
      <c r="L2184" s="27">
        <f>2.721*J2184*G2184+VLOOKUP(B2184,Summary!$A$32:$B$37,2,0)*I2184</f>
        <v>2.9959717441843621</v>
      </c>
    </row>
    <row r="2185" spans="1:12">
      <c r="A2185" s="5" t="s">
        <v>623</v>
      </c>
      <c r="B2185" s="5" t="s">
        <v>597</v>
      </c>
      <c r="C2185" s="11">
        <v>8300</v>
      </c>
      <c r="D2185" s="5" t="str">
        <f t="shared" si="136"/>
        <v>Utilities</v>
      </c>
      <c r="E2185" s="11" t="s">
        <v>4</v>
      </c>
      <c r="F2185" s="12">
        <f t="shared" si="137"/>
        <v>0.72147488707517293</v>
      </c>
      <c r="G2185" s="13">
        <f t="shared" si="138"/>
        <v>0.16951643581122938</v>
      </c>
      <c r="H2185" s="13">
        <f>HLOOKUP(E2185,ROCs!$B$1:$I$17,MATCH(VLOOKUP(C2185,HROC,2,0),ROCs!$A$2:$A$17,0)+1,0)</f>
        <v>0.43140989244743805</v>
      </c>
      <c r="I2185" s="24">
        <v>0.29451899999999998</v>
      </c>
      <c r="J2185" s="24">
        <f>VLOOKUP(B2185,Summary!$A$32:$C$37,3,0)*H2185*I2185/12+VLOOKUP(B2185,Summary!$A$32:$D$37,4,0)*I2185</f>
        <v>0.53788060281477768</v>
      </c>
      <c r="K2185" s="6">
        <f t="shared" si="139"/>
        <v>1.0559312516651278</v>
      </c>
      <c r="L2185" s="27">
        <f>2.721*J2185*G2185+VLOOKUP(B2185,Summary!$A$32:$B$37,2,0)*I2185</f>
        <v>0.31189960654620219</v>
      </c>
    </row>
    <row r="2186" spans="1:12">
      <c r="A2186" s="5" t="s">
        <v>623</v>
      </c>
      <c r="B2186" s="5" t="s">
        <v>597</v>
      </c>
      <c r="C2186" s="11">
        <v>8360</v>
      </c>
      <c r="D2186" s="5" t="e">
        <f t="shared" si="136"/>
        <v>#N/A</v>
      </c>
      <c r="E2186" s="11" t="s">
        <v>4</v>
      </c>
      <c r="F2186" s="12">
        <f t="shared" si="137"/>
        <v>1.4429497741503459</v>
      </c>
      <c r="G2186" s="13">
        <f t="shared" si="138"/>
        <v>0.22493527059566973</v>
      </c>
      <c r="H2186" s="13">
        <f>HLOOKUP(E2186,ROCs!$B$1:$I$17,MATCH(VLOOKUP(C2186,HROC,2,0),ROCs!$A$2:$A$17,0)+1,0)</f>
        <v>0.43140989244743805</v>
      </c>
      <c r="I2186" s="24">
        <v>4.5892770000000001</v>
      </c>
      <c r="J2186" s="24">
        <f>VLOOKUP(B2186,Summary!$A$32:$C$37,3,0)*H2186*I2186/12+VLOOKUP(B2186,Summary!$A$32:$D$37,4,0)*I2186</f>
        <v>8.3814052038883542</v>
      </c>
      <c r="K2186" s="6">
        <f t="shared" si="139"/>
        <v>32.90762909590201</v>
      </c>
      <c r="L2186" s="27">
        <f>2.721*J2186*G2186+VLOOKUP(B2186,Summary!$A$32:$B$37,2,0)*I2186</f>
        <v>6.1239775064956552</v>
      </c>
    </row>
    <row r="2187" spans="1:12">
      <c r="A2187" s="5" t="s">
        <v>623</v>
      </c>
      <c r="B2187" s="5" t="s">
        <v>597</v>
      </c>
      <c r="C2187" s="11">
        <v>1110</v>
      </c>
      <c r="D2187" s="5" t="str">
        <f t="shared" si="136"/>
        <v>Fixed Single Family Units</v>
      </c>
      <c r="E2187" s="11" t="s">
        <v>591</v>
      </c>
      <c r="F2187" s="12">
        <f t="shared" si="137"/>
        <v>0.96797880682585713</v>
      </c>
      <c r="G2187" s="13">
        <f t="shared" si="138"/>
        <v>0.12452938169209543</v>
      </c>
      <c r="H2187" s="13">
        <f>HLOOKUP(E2187,ROCs!$B$1:$I$17,MATCH(VLOOKUP(C2187,HROC,2,0),ROCs!$A$2:$A$17,0)+1,0)</f>
        <v>0.28818180815488864</v>
      </c>
      <c r="I2187" s="24">
        <v>114.396303</v>
      </c>
      <c r="J2187" s="24">
        <f>VLOOKUP(B2187,Summary!$A$32:$C$37,3,0)*H2187*I2187/12+VLOOKUP(B2187,Summary!$A$32:$D$37,4,0)*I2187</f>
        <v>139.56001824954544</v>
      </c>
      <c r="K2187" s="6">
        <f t="shared" si="139"/>
        <v>367.58299179249417</v>
      </c>
      <c r="L2187" s="27">
        <f>2.721*J2187*G2187+VLOOKUP(B2187,Summary!$A$32:$B$37,2,0)*I2187</f>
        <v>72.070131271983485</v>
      </c>
    </row>
    <row r="2188" spans="1:12">
      <c r="A2188" s="5" t="s">
        <v>623</v>
      </c>
      <c r="B2188" s="5" t="s">
        <v>597</v>
      </c>
      <c r="C2188" s="11">
        <v>1210</v>
      </c>
      <c r="D2188" s="5" t="str">
        <f t="shared" si="136"/>
        <v>Fixed Single Family Units</v>
      </c>
      <c r="E2188" s="11" t="s">
        <v>591</v>
      </c>
      <c r="F2188" s="12">
        <f t="shared" si="137"/>
        <v>1.2445441802046733</v>
      </c>
      <c r="G2188" s="13">
        <f t="shared" si="138"/>
        <v>0.21319951734720002</v>
      </c>
      <c r="H2188" s="13">
        <f>HLOOKUP(E2188,ROCs!$B$1:$I$17,MATCH(VLOOKUP(C2188,HROC,2,0),ROCs!$A$2:$A$17,0)+1,0)</f>
        <v>0.28818180815488864</v>
      </c>
      <c r="I2188" s="24">
        <v>321.10991799999999</v>
      </c>
      <c r="J2188" s="24">
        <f>VLOOKUP(B2188,Summary!$A$32:$C$37,3,0)*H2188*I2188/12+VLOOKUP(B2188,Summary!$A$32:$D$37,4,0)*I2188</f>
        <v>391.74435572616397</v>
      </c>
      <c r="K2188" s="6">
        <f t="shared" si="139"/>
        <v>1326.6049330459593</v>
      </c>
      <c r="L2188" s="27">
        <f>2.721*J2188*G2188+VLOOKUP(B2188,Summary!$A$32:$B$37,2,0)*I2188</f>
        <v>296.81726510242214</v>
      </c>
    </row>
    <row r="2189" spans="1:12">
      <c r="A2189" s="5" t="s">
        <v>623</v>
      </c>
      <c r="B2189" s="5" t="s">
        <v>597</v>
      </c>
      <c r="C2189" s="11">
        <v>1290</v>
      </c>
      <c r="D2189" s="5" t="str">
        <f t="shared" si="136"/>
        <v>Medium Density Under Construction</v>
      </c>
      <c r="E2189" s="11" t="s">
        <v>591</v>
      </c>
      <c r="F2189" s="12">
        <f t="shared" si="137"/>
        <v>1.2445441802046733</v>
      </c>
      <c r="G2189" s="13">
        <f t="shared" si="138"/>
        <v>0.21319951734720002</v>
      </c>
      <c r="H2189" s="13">
        <f>HLOOKUP(E2189,ROCs!$B$1:$I$17,MATCH(VLOOKUP(C2189,HROC,2,0),ROCs!$A$2:$A$17,0)+1,0)</f>
        <v>0.34081381503347608</v>
      </c>
      <c r="I2189" s="24">
        <v>1.166053</v>
      </c>
      <c r="J2189" s="24">
        <f>VLOOKUP(B2189,Summary!$A$32:$C$37,3,0)*H2189*I2189/12+VLOOKUP(B2189,Summary!$A$32:$D$37,4,0)*I2189</f>
        <v>1.682356179185873</v>
      </c>
      <c r="K2189" s="6">
        <f t="shared" si="139"/>
        <v>5.697138896388882</v>
      </c>
      <c r="L2189" s="27">
        <f>2.721*J2189*G2189+VLOOKUP(B2189,Summary!$A$32:$B$37,2,0)*I2189</f>
        <v>1.2285567059162874</v>
      </c>
    </row>
    <row r="2190" spans="1:12">
      <c r="A2190" s="5" t="s">
        <v>623</v>
      </c>
      <c r="B2190" s="5" t="s">
        <v>597</v>
      </c>
      <c r="C2190" s="11">
        <v>1310</v>
      </c>
      <c r="D2190" s="5" t="str">
        <f t="shared" si="136"/>
        <v>Fixed Single Family Units &lt;Six or more dwelling units per acre&gt;</v>
      </c>
      <c r="E2190" s="11" t="s">
        <v>591</v>
      </c>
      <c r="F2190" s="12">
        <f t="shared" si="137"/>
        <v>1.2445441802046733</v>
      </c>
      <c r="G2190" s="13">
        <f t="shared" si="138"/>
        <v>0.21319951734720002</v>
      </c>
      <c r="H2190" s="13">
        <f>HLOOKUP(E2190,ROCs!$B$1:$I$17,MATCH(VLOOKUP(C2190,HROC,2,0),ROCs!$A$2:$A$17,0)+1,0)</f>
        <v>0.39344582191206351</v>
      </c>
      <c r="I2190" s="24">
        <v>6.4080250000000003</v>
      </c>
      <c r="J2190" s="24">
        <f>VLOOKUP(B2190,Summary!$A$32:$C$37,3,0)*H2190*I2190/12+VLOOKUP(B2190,Summary!$A$32:$D$37,4,0)*I2190</f>
        <v>10.673125139855747</v>
      </c>
      <c r="K2190" s="6">
        <f t="shared" si="139"/>
        <v>36.143521290315363</v>
      </c>
      <c r="L2190" s="27">
        <f>2.721*J2190*G2190+VLOOKUP(B2190,Summary!$A$32:$B$37,2,0)*I2190</f>
        <v>7.579781979703025</v>
      </c>
    </row>
    <row r="2191" spans="1:12">
      <c r="A2191" s="5" t="s">
        <v>623</v>
      </c>
      <c r="B2191" s="5" t="s">
        <v>597</v>
      </c>
      <c r="C2191" s="11">
        <v>1320</v>
      </c>
      <c r="D2191" s="5" t="str">
        <f t="shared" si="136"/>
        <v>Mobile Home Units &lt;Six or more dwelling units per acre&gt;</v>
      </c>
      <c r="E2191" s="11" t="s">
        <v>591</v>
      </c>
      <c r="F2191" s="12">
        <f t="shared" si="137"/>
        <v>1.3948514483453343</v>
      </c>
      <c r="G2191" s="13">
        <f t="shared" si="138"/>
        <v>0.33903287162245876</v>
      </c>
      <c r="H2191" s="13">
        <f>HLOOKUP(E2191,ROCs!$B$1:$I$17,MATCH(VLOOKUP(C2191,HROC,2,0),ROCs!$A$2:$A$17,0)+1,0)</f>
        <v>0.39344582191206351</v>
      </c>
      <c r="I2191" s="24">
        <v>27.880414999999999</v>
      </c>
      <c r="J2191" s="24">
        <f>VLOOKUP(B2191,Summary!$A$32:$C$37,3,0)*H2191*I2191/12+VLOOKUP(B2191,Summary!$A$32:$D$37,4,0)*I2191</f>
        <v>46.437265498513391</v>
      </c>
      <c r="K2191" s="6">
        <f t="shared" si="139"/>
        <v>176.24756982984897</v>
      </c>
      <c r="L2191" s="27">
        <f>2.721*J2191*G2191+VLOOKUP(B2191,Summary!$A$32:$B$37,2,0)*I2191</f>
        <v>48.87833879548139</v>
      </c>
    </row>
    <row r="2192" spans="1:12">
      <c r="A2192" s="5" t="s">
        <v>623</v>
      </c>
      <c r="B2192" s="5" t="s">
        <v>597</v>
      </c>
      <c r="C2192" s="11">
        <v>1330</v>
      </c>
      <c r="D2192" s="5" t="str">
        <f t="shared" si="136"/>
        <v>Multiple Dwelling Units, Low Rise &lt;Two stories or less&gt;</v>
      </c>
      <c r="E2192" s="11" t="s">
        <v>591</v>
      </c>
      <c r="F2192" s="12">
        <f t="shared" si="137"/>
        <v>1.3948514483453343</v>
      </c>
      <c r="G2192" s="13">
        <f t="shared" si="138"/>
        <v>0.33903287162245876</v>
      </c>
      <c r="H2192" s="13">
        <f>HLOOKUP(E2192,ROCs!$B$1:$I$17,MATCH(VLOOKUP(C2192,HROC,2,0),ROCs!$A$2:$A$17,0)+1,0)</f>
        <v>0.39344582191206351</v>
      </c>
      <c r="I2192" s="24">
        <v>3.0957889999999999</v>
      </c>
      <c r="J2192" s="24">
        <f>VLOOKUP(B2192,Summary!$A$32:$C$37,3,0)*H2192*I2192/12+VLOOKUP(B2192,Summary!$A$32:$D$37,4,0)*I2192</f>
        <v>5.1563068813852757</v>
      </c>
      <c r="K2192" s="6">
        <f t="shared" si="139"/>
        <v>19.570199652909697</v>
      </c>
      <c r="L2192" s="27">
        <f>2.721*J2192*G2192+VLOOKUP(B2192,Summary!$A$32:$B$37,2,0)*I2192</f>
        <v>5.4273590827584357</v>
      </c>
    </row>
    <row r="2193" spans="1:12">
      <c r="A2193" s="5" t="s">
        <v>623</v>
      </c>
      <c r="B2193" s="5" t="s">
        <v>597</v>
      </c>
      <c r="C2193" s="11">
        <v>1400</v>
      </c>
      <c r="D2193" s="5" t="str">
        <f t="shared" si="136"/>
        <v>Commercial and Services</v>
      </c>
      <c r="E2193" s="11" t="s">
        <v>591</v>
      </c>
      <c r="F2193" s="12">
        <f t="shared" si="137"/>
        <v>0.70945030562392009</v>
      </c>
      <c r="G2193" s="13">
        <f t="shared" si="138"/>
        <v>0.1167055461931156</v>
      </c>
      <c r="H2193" s="13">
        <f>HLOOKUP(E2193,ROCs!$B$1:$I$17,MATCH(VLOOKUP(C2193,HROC,2,0),ROCs!$A$2:$A$17,0)+1,0)</f>
        <v>0.43140989244743805</v>
      </c>
      <c r="I2193" s="24">
        <v>98.587996000000004</v>
      </c>
      <c r="J2193" s="24">
        <f>VLOOKUP(B2193,Summary!$A$32:$C$37,3,0)*H2193*I2193/12+VLOOKUP(B2193,Summary!$A$32:$D$37,4,0)*I2193</f>
        <v>180.05144224576645</v>
      </c>
      <c r="K2193" s="6">
        <f t="shared" si="139"/>
        <v>347.57387553438883</v>
      </c>
      <c r="L2193" s="27">
        <f>2.721*J2193*G2193+VLOOKUP(B2193,Summary!$A$32:$B$37,2,0)*I2193</f>
        <v>78.532912208143216</v>
      </c>
    </row>
    <row r="2194" spans="1:12">
      <c r="A2194" s="5" t="s">
        <v>623</v>
      </c>
      <c r="B2194" s="5" t="s">
        <v>597</v>
      </c>
      <c r="C2194" s="11">
        <v>1411</v>
      </c>
      <c r="D2194" s="5" t="str">
        <f t="shared" si="136"/>
        <v>Shopping Centers (Plazas, Malls)</v>
      </c>
      <c r="E2194" s="11" t="s">
        <v>591</v>
      </c>
      <c r="F2194" s="12">
        <f t="shared" si="137"/>
        <v>1.4429497741503459</v>
      </c>
      <c r="G2194" s="13">
        <f t="shared" si="138"/>
        <v>0.22493527059566973</v>
      </c>
      <c r="H2194" s="13">
        <f>HLOOKUP(E2194,ROCs!$B$1:$I$17,MATCH(VLOOKUP(C2194,HROC,2,0),ROCs!$A$2:$A$17,0)+1,0)</f>
        <v>0.43140989244743805</v>
      </c>
      <c r="I2194" s="24">
        <v>19.471413999999999</v>
      </c>
      <c r="J2194" s="24">
        <f>VLOOKUP(B2194,Summary!$A$32:$C$37,3,0)*H2194*I2194/12+VLOOKUP(B2194,Summary!$A$32:$D$37,4,0)*I2194</f>
        <v>35.560679956050713</v>
      </c>
      <c r="K2194" s="6">
        <f t="shared" si="139"/>
        <v>139.62070057761903</v>
      </c>
      <c r="L2194" s="27">
        <f>2.721*J2194*G2194+VLOOKUP(B2194,Summary!$A$32:$B$37,2,0)*I2194</f>
        <v>25.982851188905045</v>
      </c>
    </row>
    <row r="2195" spans="1:12">
      <c r="A2195" s="5" t="s">
        <v>623</v>
      </c>
      <c r="B2195" s="5" t="s">
        <v>597</v>
      </c>
      <c r="C2195" s="11">
        <v>1423</v>
      </c>
      <c r="D2195" s="5" t="str">
        <f t="shared" si="136"/>
        <v>Junk Yards</v>
      </c>
      <c r="E2195" s="11" t="s">
        <v>591</v>
      </c>
      <c r="F2195" s="12">
        <f t="shared" si="137"/>
        <v>1.4429497741503459</v>
      </c>
      <c r="G2195" s="13">
        <f t="shared" si="138"/>
        <v>0.22493527059566973</v>
      </c>
      <c r="H2195" s="13">
        <f>HLOOKUP(E2195,ROCs!$B$1:$I$17,MATCH(VLOOKUP(C2195,HROC,2,0),ROCs!$A$2:$A$17,0)+1,0)</f>
        <v>0.43140989244743805</v>
      </c>
      <c r="I2195" s="24">
        <v>6.6179160000000001</v>
      </c>
      <c r="J2195" s="24">
        <f>VLOOKUP(B2195,Summary!$A$32:$C$37,3,0)*H2195*I2195/12+VLOOKUP(B2195,Summary!$A$32:$D$37,4,0)*I2195</f>
        <v>12.086312419428159</v>
      </c>
      <c r="K2195" s="6">
        <f t="shared" si="139"/>
        <v>47.454081572290249</v>
      </c>
      <c r="L2195" s="27">
        <f>2.721*J2195*G2195+VLOOKUP(B2195,Summary!$A$32:$B$37,2,0)*I2195</f>
        <v>8.8310138446377717</v>
      </c>
    </row>
    <row r="2196" spans="1:12">
      <c r="A2196" s="5" t="s">
        <v>623</v>
      </c>
      <c r="B2196" s="5" t="s">
        <v>597</v>
      </c>
      <c r="C2196" s="11">
        <v>1480</v>
      </c>
      <c r="D2196" s="5" t="str">
        <f t="shared" si="136"/>
        <v>Cemeteries</v>
      </c>
      <c r="E2196" s="11" t="s">
        <v>591</v>
      </c>
      <c r="F2196" s="12">
        <f t="shared" si="137"/>
        <v>1.2445441802046733</v>
      </c>
      <c r="G2196" s="13">
        <f t="shared" si="138"/>
        <v>0.21319951734720002</v>
      </c>
      <c r="H2196" s="13">
        <f>HLOOKUP(E2196,ROCs!$B$1:$I$17,MATCH(VLOOKUP(C2196,HROC,2,0),ROCs!$A$2:$A$17,0)+1,0)</f>
        <v>0.28818180815488864</v>
      </c>
      <c r="I2196" s="24">
        <v>7.400436</v>
      </c>
      <c r="J2196" s="24">
        <f>VLOOKUP(B2196,Summary!$A$32:$C$37,3,0)*H2196*I2196/12+VLOOKUP(B2196,Summary!$A$32:$D$37,4,0)*I2196</f>
        <v>9.028307350234849</v>
      </c>
      <c r="K2196" s="6">
        <f t="shared" si="139"/>
        <v>30.573502573317924</v>
      </c>
      <c r="L2196" s="27">
        <f>2.721*J2196*G2196+VLOOKUP(B2196,Summary!$A$32:$B$37,2,0)*I2196</f>
        <v>6.8405771698571716</v>
      </c>
    </row>
    <row r="2197" spans="1:12">
      <c r="A2197" s="5" t="s">
        <v>623</v>
      </c>
      <c r="B2197" s="5" t="s">
        <v>597</v>
      </c>
      <c r="C2197" s="11">
        <v>1550</v>
      </c>
      <c r="D2197" s="5" t="str">
        <f t="shared" si="136"/>
        <v>Other Light Industrial</v>
      </c>
      <c r="E2197" s="11" t="s">
        <v>591</v>
      </c>
      <c r="F2197" s="12">
        <f t="shared" si="137"/>
        <v>0.72147488707517293</v>
      </c>
      <c r="G2197" s="13">
        <f t="shared" si="138"/>
        <v>0.16951643581122938</v>
      </c>
      <c r="H2197" s="13">
        <f>HLOOKUP(E2197,ROCs!$B$1:$I$17,MATCH(VLOOKUP(C2197,HROC,2,0),ROCs!$A$2:$A$17,0)+1,0)</f>
        <v>0.34081381503347608</v>
      </c>
      <c r="I2197" s="24">
        <v>78.404422999999994</v>
      </c>
      <c r="J2197" s="24">
        <f>VLOOKUP(B2197,Summary!$A$32:$C$37,3,0)*H2197*I2197/12+VLOOKUP(B2197,Summary!$A$32:$D$37,4,0)*I2197</f>
        <v>113.12021452674362</v>
      </c>
      <c r="K2197" s="6">
        <f t="shared" si="139"/>
        <v>222.07004507835822</v>
      </c>
      <c r="L2197" s="27">
        <f>2.721*J2197*G2197+VLOOKUP(B2197,Summary!$A$32:$B$37,2,0)*I2197</f>
        <v>69.16146258857448</v>
      </c>
    </row>
    <row r="2198" spans="1:12">
      <c r="A2198" s="5" t="s">
        <v>623</v>
      </c>
      <c r="B2198" s="5" t="s">
        <v>597</v>
      </c>
      <c r="C2198" s="11">
        <v>1620</v>
      </c>
      <c r="D2198" s="5" t="str">
        <f t="shared" si="136"/>
        <v>Sand and Gravel Pits</v>
      </c>
      <c r="E2198" s="11" t="s">
        <v>591</v>
      </c>
      <c r="F2198" s="12">
        <f t="shared" si="137"/>
        <v>0.70945030562392009</v>
      </c>
      <c r="G2198" s="13">
        <f t="shared" si="138"/>
        <v>9.7797943737247719E-2</v>
      </c>
      <c r="H2198" s="13">
        <f>HLOOKUP(E2198,ROCs!$B$1:$I$17,MATCH(VLOOKUP(C2198,HROC,2,0),ROCs!$A$2:$A$17,0)+1,0)</f>
        <v>0.28818180815488864</v>
      </c>
      <c r="I2198" s="24">
        <v>19.145115000000001</v>
      </c>
      <c r="J2198" s="24">
        <f>VLOOKUP(B2198,Summary!$A$32:$C$37,3,0)*H2198*I2198/12+VLOOKUP(B2198,Summary!$A$32:$D$37,4,0)*I2198</f>
        <v>23.356459332340886</v>
      </c>
      <c r="K2198" s="6">
        <f t="shared" si="139"/>
        <v>45.0876426628232</v>
      </c>
      <c r="L2198" s="27">
        <f>2.721*J2198*G2198+VLOOKUP(B2198,Summary!$A$32:$B$37,2,0)*I2198</f>
        <v>10.362638404492355</v>
      </c>
    </row>
    <row r="2199" spans="1:12">
      <c r="A2199" s="5" t="s">
        <v>623</v>
      </c>
      <c r="B2199" s="5" t="s">
        <v>597</v>
      </c>
      <c r="C2199" s="11">
        <v>1660</v>
      </c>
      <c r="D2199" s="5" t="str">
        <f t="shared" si="136"/>
        <v>Holding Ponds</v>
      </c>
      <c r="E2199" s="11" t="s">
        <v>591</v>
      </c>
      <c r="F2199" s="12">
        <f t="shared" si="137"/>
        <v>0.50503242095262102</v>
      </c>
      <c r="G2199" s="13">
        <f t="shared" si="138"/>
        <v>6.8458560616073402E-2</v>
      </c>
      <c r="H2199" s="13">
        <f>HLOOKUP(E2199,ROCs!$B$1:$I$17,MATCH(VLOOKUP(C2199,HROC,2,0),ROCs!$A$2:$A$17,0)+1,0)</f>
        <v>5.2632006878587441E-2</v>
      </c>
      <c r="I2199" s="24">
        <v>2.4685220000000001</v>
      </c>
      <c r="J2199" s="24">
        <f>VLOOKUP(B2199,Summary!$A$32:$C$37,3,0)*H2199*I2199/12+VLOOKUP(B2199,Summary!$A$32:$D$37,4,0)*I2199</f>
        <v>0.55000849647536476</v>
      </c>
      <c r="K2199" s="6">
        <f t="shared" si="139"/>
        <v>0.75581794537546321</v>
      </c>
      <c r="L2199" s="27">
        <f>2.721*J2199*G2199+VLOOKUP(B2199,Summary!$A$32:$B$37,2,0)*I2199</f>
        <v>0.63719455074204545</v>
      </c>
    </row>
    <row r="2200" spans="1:12">
      <c r="A2200" s="5" t="s">
        <v>623</v>
      </c>
      <c r="B2200" s="5" t="s">
        <v>597</v>
      </c>
      <c r="C2200" s="11">
        <v>1700</v>
      </c>
      <c r="D2200" s="5" t="str">
        <f t="shared" si="136"/>
        <v>Institutional</v>
      </c>
      <c r="E2200" s="11" t="s">
        <v>591</v>
      </c>
      <c r="F2200" s="12">
        <f t="shared" si="137"/>
        <v>0.96797880682585713</v>
      </c>
      <c r="G2200" s="13">
        <f t="shared" si="138"/>
        <v>0.12452938169209543</v>
      </c>
      <c r="H2200" s="13">
        <f>HLOOKUP(E2200,ROCs!$B$1:$I$17,MATCH(VLOOKUP(C2200,HROC,2,0),ROCs!$A$2:$A$17,0)+1,0)</f>
        <v>0.34081381503347608</v>
      </c>
      <c r="I2200" s="24">
        <v>27.055526</v>
      </c>
      <c r="J2200" s="24">
        <f>VLOOKUP(B2200,Summary!$A$32:$C$37,3,0)*H2200*I2200/12+VLOOKUP(B2200,Summary!$A$32:$D$37,4,0)*I2200</f>
        <v>39.035130776409005</v>
      </c>
      <c r="K2200" s="6">
        <f t="shared" si="139"/>
        <v>102.81347291132518</v>
      </c>
      <c r="L2200" s="27">
        <f>2.721*J2200*G2200+VLOOKUP(B2200,Summary!$A$32:$B$37,2,0)*I2200</f>
        <v>19.087715774402675</v>
      </c>
    </row>
    <row r="2201" spans="1:12">
      <c r="A2201" s="5" t="s">
        <v>623</v>
      </c>
      <c r="B2201" s="5" t="s">
        <v>597</v>
      </c>
      <c r="C2201" s="11">
        <v>1710</v>
      </c>
      <c r="D2201" s="5" t="str">
        <f t="shared" si="136"/>
        <v>Educational Facilities</v>
      </c>
      <c r="E2201" s="11" t="s">
        <v>591</v>
      </c>
      <c r="F2201" s="12">
        <f t="shared" si="137"/>
        <v>0.96797880682585713</v>
      </c>
      <c r="G2201" s="13">
        <f t="shared" si="138"/>
        <v>0.12452938169209543</v>
      </c>
      <c r="H2201" s="13">
        <f>HLOOKUP(E2201,ROCs!$B$1:$I$17,MATCH(VLOOKUP(C2201,HROC,2,0),ROCs!$A$2:$A$17,0)+1,0)</f>
        <v>0.34081381503347608</v>
      </c>
      <c r="I2201" s="24">
        <v>14.320817999999999</v>
      </c>
      <c r="J2201" s="24">
        <f>VLOOKUP(B2201,Summary!$A$32:$C$37,3,0)*H2201*I2201/12+VLOOKUP(B2201,Summary!$A$32:$D$37,4,0)*I2201</f>
        <v>20.661768078548981</v>
      </c>
      <c r="K2201" s="6">
        <f t="shared" si="139"/>
        <v>54.420417977126668</v>
      </c>
      <c r="L2201" s="27">
        <f>2.721*J2201*G2201+VLOOKUP(B2201,Summary!$A$32:$B$37,2,0)*I2201</f>
        <v>10.103359426127948</v>
      </c>
    </row>
    <row r="2202" spans="1:12">
      <c r="A2202" s="5" t="s">
        <v>623</v>
      </c>
      <c r="B2202" s="5" t="s">
        <v>597</v>
      </c>
      <c r="C2202" s="11">
        <v>1800</v>
      </c>
      <c r="D2202" s="5" t="str">
        <f t="shared" si="136"/>
        <v>Recreational</v>
      </c>
      <c r="E2202" s="11" t="s">
        <v>591</v>
      </c>
      <c r="F2202" s="12">
        <f t="shared" si="137"/>
        <v>1.2445441802046733</v>
      </c>
      <c r="G2202" s="13">
        <f t="shared" si="138"/>
        <v>0.21319951734720002</v>
      </c>
      <c r="H2202" s="13">
        <f>HLOOKUP(E2202,ROCs!$B$1:$I$17,MATCH(VLOOKUP(C2202,HROC,2,0),ROCs!$A$2:$A$17,0)+1,0)</f>
        <v>0.28904462793978353</v>
      </c>
      <c r="I2202" s="24">
        <v>0.80890200000000001</v>
      </c>
      <c r="J2202" s="24">
        <f>VLOOKUP(B2202,Summary!$A$32:$C$37,3,0)*H2202*I2202/12+VLOOKUP(B2202,Summary!$A$32:$D$37,4,0)*I2202</f>
        <v>0.98979049196592805</v>
      </c>
      <c r="K2202" s="6">
        <f t="shared" si="139"/>
        <v>3.3518311881992742</v>
      </c>
      <c r="L2202" s="27">
        <f>2.721*J2202*G2202+VLOOKUP(B2202,Summary!$A$32:$B$37,2,0)*I2202</f>
        <v>0.7494208410965566</v>
      </c>
    </row>
    <row r="2203" spans="1:12">
      <c r="A2203" s="5" t="s">
        <v>623</v>
      </c>
      <c r="B2203" s="5" t="s">
        <v>597</v>
      </c>
      <c r="C2203" s="11">
        <v>2110</v>
      </c>
      <c r="D2203" s="5" t="str">
        <f t="shared" si="136"/>
        <v>Improved Pastures</v>
      </c>
      <c r="E2203" s="11" t="s">
        <v>591</v>
      </c>
      <c r="F2203" s="12">
        <f t="shared" si="137"/>
        <v>2.0141173930848577</v>
      </c>
      <c r="G2203" s="13">
        <f t="shared" si="138"/>
        <v>0.28687396829592665</v>
      </c>
      <c r="H2203" s="13">
        <f>HLOOKUP(E2203,ROCs!$B$1:$I$17,MATCH(VLOOKUP(C2203,HROC,2,0),ROCs!$A$2:$A$17,0)+1,0)</f>
        <v>0.31492922148662977</v>
      </c>
      <c r="I2203" s="24">
        <v>376.73483800000002</v>
      </c>
      <c r="J2203" s="24">
        <f>VLOOKUP(B2203,Summary!$A$32:$C$37,3,0)*H2203*I2203/12+VLOOKUP(B2203,Summary!$A$32:$D$37,4,0)*I2203</f>
        <v>502.26302577518032</v>
      </c>
      <c r="K2203" s="6">
        <f t="shared" si="139"/>
        <v>2752.6090301349527</v>
      </c>
      <c r="L2203" s="27">
        <f>2.721*J2203*G2203+VLOOKUP(B2203,Summary!$A$32:$B$37,2,0)*I2203</f>
        <v>473.66835371565145</v>
      </c>
    </row>
    <row r="2204" spans="1:12">
      <c r="A2204" s="5" t="s">
        <v>623</v>
      </c>
      <c r="B2204" s="5" t="s">
        <v>597</v>
      </c>
      <c r="C2204" s="11">
        <v>2120</v>
      </c>
      <c r="D2204" s="5" t="str">
        <f t="shared" si="136"/>
        <v>Unimproved Pastures</v>
      </c>
      <c r="E2204" s="11" t="s">
        <v>591</v>
      </c>
      <c r="F2204" s="12">
        <f t="shared" si="137"/>
        <v>1.022089423356495</v>
      </c>
      <c r="G2204" s="13">
        <f t="shared" si="138"/>
        <v>0.19559588747449544</v>
      </c>
      <c r="H2204" s="13">
        <f>HLOOKUP(E2204,ROCs!$B$1:$I$17,MATCH(VLOOKUP(C2204,HROC,2,0),ROCs!$A$2:$A$17,0)+1,0)</f>
        <v>0.26229721460804234</v>
      </c>
      <c r="I2204" s="24">
        <v>112.37732699999999</v>
      </c>
      <c r="J2204" s="24">
        <f>VLOOKUP(B2204,Summary!$A$32:$C$37,3,0)*H2204*I2204/12+VLOOKUP(B2204,Summary!$A$32:$D$37,4,0)*I2204</f>
        <v>124.78283339546793</v>
      </c>
      <c r="K2204" s="6">
        <f t="shared" si="139"/>
        <v>347.03420191973044</v>
      </c>
      <c r="L2204" s="27">
        <f>2.721*J2204*G2204+VLOOKUP(B2204,Summary!$A$32:$B$37,2,0)*I2204</f>
        <v>90.755106759901778</v>
      </c>
    </row>
    <row r="2205" spans="1:12">
      <c r="A2205" s="5" t="s">
        <v>623</v>
      </c>
      <c r="B2205" s="5" t="s">
        <v>597</v>
      </c>
      <c r="C2205" s="11">
        <v>2130</v>
      </c>
      <c r="D2205" s="5" t="str">
        <f t="shared" si="136"/>
        <v>Woodland Pastures</v>
      </c>
      <c r="E2205" s="11" t="s">
        <v>591</v>
      </c>
      <c r="F2205" s="12">
        <f t="shared" si="137"/>
        <v>1.022089423356495</v>
      </c>
      <c r="G2205" s="13">
        <f t="shared" si="138"/>
        <v>0.19559588747449544</v>
      </c>
      <c r="H2205" s="13">
        <f>HLOOKUP(E2205,ROCs!$B$1:$I$17,MATCH(VLOOKUP(C2205,HROC,2,0),ROCs!$A$2:$A$17,0)+1,0)</f>
        <v>0.26229721460804234</v>
      </c>
      <c r="I2205" s="24">
        <v>92.827371999999997</v>
      </c>
      <c r="J2205" s="24">
        <f>VLOOKUP(B2205,Summary!$A$32:$C$37,3,0)*H2205*I2205/12+VLOOKUP(B2205,Summary!$A$32:$D$37,4,0)*I2205</f>
        <v>103.07472872010139</v>
      </c>
      <c r="K2205" s="6">
        <f t="shared" si="139"/>
        <v>286.66167649926336</v>
      </c>
      <c r="L2205" s="27">
        <f>2.721*J2205*G2205+VLOOKUP(B2205,Summary!$A$32:$B$37,2,0)*I2205</f>
        <v>74.966706194222951</v>
      </c>
    </row>
    <row r="2206" spans="1:12">
      <c r="A2206" s="5" t="s">
        <v>623</v>
      </c>
      <c r="B2206" s="5" t="s">
        <v>597</v>
      </c>
      <c r="C2206" s="11">
        <v>2140</v>
      </c>
      <c r="D2206" s="5" t="str">
        <f t="shared" si="136"/>
        <v>Row Crops</v>
      </c>
      <c r="E2206" s="11" t="s">
        <v>591</v>
      </c>
      <c r="F2206" s="12">
        <f t="shared" si="137"/>
        <v>1.7435643104316678</v>
      </c>
      <c r="G2206" s="13">
        <f t="shared" si="138"/>
        <v>0.58026779950766982</v>
      </c>
      <c r="H2206" s="13">
        <f>HLOOKUP(E2206,ROCs!$B$1:$I$17,MATCH(VLOOKUP(C2206,HROC,2,0),ROCs!$A$2:$A$17,0)+1,0)</f>
        <v>0.36669840858032232</v>
      </c>
      <c r="I2206" s="24">
        <v>4.9221000000000001E-2</v>
      </c>
      <c r="J2206" s="24">
        <f>VLOOKUP(B2206,Summary!$A$32:$C$37,3,0)*H2206*I2206/12+VLOOKUP(B2206,Summary!$A$32:$D$37,4,0)*I2206</f>
        <v>7.6408544027632322E-2</v>
      </c>
      <c r="K2206" s="6">
        <f t="shared" si="139"/>
        <v>0.36250035544024267</v>
      </c>
      <c r="L2206" s="27">
        <f>2.721*J2206*G2206+VLOOKUP(B2206,Summary!$A$32:$B$37,2,0)*I2206</f>
        <v>0.13130456746004646</v>
      </c>
    </row>
    <row r="2207" spans="1:12">
      <c r="A2207" s="5" t="s">
        <v>623</v>
      </c>
      <c r="B2207" s="5" t="s">
        <v>597</v>
      </c>
      <c r="C2207" s="11">
        <v>2210</v>
      </c>
      <c r="D2207" s="5" t="str">
        <f t="shared" si="136"/>
        <v>Citrus Groves</v>
      </c>
      <c r="E2207" s="11" t="s">
        <v>591</v>
      </c>
      <c r="F2207" s="12">
        <f t="shared" si="137"/>
        <v>1.3467531225403229</v>
      </c>
      <c r="G2207" s="13">
        <f t="shared" si="138"/>
        <v>0.27383424246429361</v>
      </c>
      <c r="H2207" s="13">
        <f>HLOOKUP(E2207,ROCs!$B$1:$I$17,MATCH(VLOOKUP(C2207,HROC,2,0),ROCs!$A$2:$A$17,0)+1,0)</f>
        <v>0.31492922148662977</v>
      </c>
      <c r="I2207" s="24">
        <v>429.97427699999997</v>
      </c>
      <c r="J2207" s="24">
        <f>VLOOKUP(B2207,Summary!$A$32:$C$37,3,0)*H2207*I2207/12+VLOOKUP(B2207,Summary!$A$32:$D$37,4,0)*I2207</f>
        <v>573.24186559968609</v>
      </c>
      <c r="K2207" s="6">
        <f t="shared" si="139"/>
        <v>2100.6535563832986</v>
      </c>
      <c r="L2207" s="27">
        <f>2.721*J2207*G2207+VLOOKUP(B2207,Summary!$A$32:$B$37,2,0)*I2207</f>
        <v>520.26700125297828</v>
      </c>
    </row>
    <row r="2208" spans="1:12">
      <c r="A2208" s="5" t="s">
        <v>623</v>
      </c>
      <c r="B2208" s="5" t="s">
        <v>597</v>
      </c>
      <c r="C2208" s="11">
        <v>2230</v>
      </c>
      <c r="D2208" s="5" t="str">
        <f t="shared" si="136"/>
        <v>Other Groves</v>
      </c>
      <c r="E2208" s="11" t="s">
        <v>591</v>
      </c>
      <c r="F2208" s="12">
        <f t="shared" si="137"/>
        <v>1.3467531225403229</v>
      </c>
      <c r="G2208" s="13">
        <f t="shared" si="138"/>
        <v>0.27383424246429361</v>
      </c>
      <c r="H2208" s="13">
        <f>HLOOKUP(E2208,ROCs!$B$1:$I$17,MATCH(VLOOKUP(C2208,HROC,2,0),ROCs!$A$2:$A$17,0)+1,0)</f>
        <v>0.31492922148662977</v>
      </c>
      <c r="I2208" s="24">
        <v>10.017484</v>
      </c>
      <c r="J2208" s="24">
        <f>VLOOKUP(B2208,Summary!$A$32:$C$37,3,0)*H2208*I2208/12+VLOOKUP(B2208,Summary!$A$32:$D$37,4,0)*I2208</f>
        <v>13.355313384886523</v>
      </c>
      <c r="K2208" s="6">
        <f t="shared" si="139"/>
        <v>48.940749519796952</v>
      </c>
      <c r="L2208" s="27">
        <f>2.721*J2208*G2208+VLOOKUP(B2208,Summary!$A$32:$B$37,2,0)*I2208</f>
        <v>12.121111981728362</v>
      </c>
    </row>
    <row r="2209" spans="1:12">
      <c r="A2209" s="5" t="s">
        <v>623</v>
      </c>
      <c r="B2209" s="5" t="s">
        <v>597</v>
      </c>
      <c r="C2209" s="11">
        <v>2430</v>
      </c>
      <c r="D2209" s="5" t="str">
        <f t="shared" si="136"/>
        <v>Ornamentals</v>
      </c>
      <c r="E2209" s="11" t="s">
        <v>591</v>
      </c>
      <c r="F2209" s="12">
        <f t="shared" si="137"/>
        <v>1.6774291124497771</v>
      </c>
      <c r="G2209" s="13">
        <f t="shared" si="138"/>
        <v>0.48898971868623858</v>
      </c>
      <c r="H2209" s="13">
        <f>HLOOKUP(E2209,ROCs!$B$1:$I$17,MATCH(VLOOKUP(C2209,HROC,2,0),ROCs!$A$2:$A$17,0)+1,0)</f>
        <v>0.28904462793978353</v>
      </c>
      <c r="I2209" s="24">
        <v>16.448513999999999</v>
      </c>
      <c r="J2209" s="24">
        <f>VLOOKUP(B2209,Summary!$A$32:$C$37,3,0)*H2209*I2209/12+VLOOKUP(B2209,Summary!$A$32:$D$37,4,0)*I2209</f>
        <v>20.126767846004157</v>
      </c>
      <c r="K2209" s="6">
        <f t="shared" si="139"/>
        <v>91.864296828707282</v>
      </c>
      <c r="L2209" s="27">
        <f>2.721*J2209*G2209+VLOOKUP(B2209,Summary!$A$32:$B$37,2,0)*I2209</f>
        <v>30.342634536250991</v>
      </c>
    </row>
    <row r="2210" spans="1:12">
      <c r="A2210" s="5" t="s">
        <v>623</v>
      </c>
      <c r="B2210" s="5" t="s">
        <v>597</v>
      </c>
      <c r="C2210" s="11">
        <v>3100</v>
      </c>
      <c r="D2210" s="5" t="str">
        <f t="shared" si="136"/>
        <v>Herbaceous (Dry Prairie)</v>
      </c>
      <c r="E2210" s="11" t="s">
        <v>591</v>
      </c>
      <c r="F2210" s="12">
        <f t="shared" si="137"/>
        <v>0.69141343344704065</v>
      </c>
      <c r="G2210" s="13">
        <f t="shared" si="138"/>
        <v>3.5859246036990831E-2</v>
      </c>
      <c r="H2210" s="13">
        <f>HLOOKUP(E2210,ROCs!$B$1:$I$17,MATCH(VLOOKUP(C2210,HROC,2,0),ROCs!$A$2:$A$17,0)+1,0)</f>
        <v>0.26229721460804234</v>
      </c>
      <c r="I2210" s="24">
        <v>122.986047</v>
      </c>
      <c r="J2210" s="24">
        <f>VLOOKUP(B2210,Summary!$A$32:$C$37,3,0)*H2210*I2210/12+VLOOKUP(B2210,Summary!$A$32:$D$37,4,0)*I2210</f>
        <v>136.56266635322433</v>
      </c>
      <c r="K2210" s="6">
        <f t="shared" si="139"/>
        <v>256.9202539672101</v>
      </c>
      <c r="L2210" s="27">
        <f>2.721*J2210*G2210+VLOOKUP(B2210,Summary!$A$32:$B$37,2,0)*I2210</f>
        <v>39.966569581926763</v>
      </c>
    </row>
    <row r="2211" spans="1:12">
      <c r="A2211" s="5" t="s">
        <v>623</v>
      </c>
      <c r="B2211" s="5" t="s">
        <v>597</v>
      </c>
      <c r="C2211" s="11">
        <v>3200</v>
      </c>
      <c r="D2211" s="5" t="str">
        <f t="shared" si="136"/>
        <v>Shrub and Brushland</v>
      </c>
      <c r="E2211" s="11" t="s">
        <v>591</v>
      </c>
      <c r="F2211" s="12">
        <f t="shared" si="137"/>
        <v>0.69141343344704065</v>
      </c>
      <c r="G2211" s="13">
        <f t="shared" si="138"/>
        <v>3.5859246036990831E-2</v>
      </c>
      <c r="H2211" s="13">
        <f>HLOOKUP(E2211,ROCs!$B$1:$I$17,MATCH(VLOOKUP(C2211,HROC,2,0),ROCs!$A$2:$A$17,0)+1,0)</f>
        <v>0.26229721460804234</v>
      </c>
      <c r="I2211" s="24">
        <v>75.859217000000001</v>
      </c>
      <c r="J2211" s="24">
        <f>VLOOKUP(B2211,Summary!$A$32:$C$37,3,0)*H2211*I2211/12+VLOOKUP(B2211,Summary!$A$32:$D$37,4,0)*I2211</f>
        <v>84.233432927459191</v>
      </c>
      <c r="K2211" s="6">
        <f t="shared" si="139"/>
        <v>158.47138576129456</v>
      </c>
      <c r="L2211" s="27">
        <f>2.721*J2211*G2211+VLOOKUP(B2211,Summary!$A$32:$B$37,2,0)*I2211</f>
        <v>24.651842616430969</v>
      </c>
    </row>
    <row r="2212" spans="1:12">
      <c r="A2212" s="5" t="s">
        <v>623</v>
      </c>
      <c r="B2212" s="5" t="s">
        <v>597</v>
      </c>
      <c r="C2212" s="11">
        <v>3300</v>
      </c>
      <c r="D2212" s="5" t="str">
        <f t="shared" si="136"/>
        <v>Mixed Rangeland</v>
      </c>
      <c r="E2212" s="11" t="s">
        <v>591</v>
      </c>
      <c r="F2212" s="12">
        <f t="shared" si="137"/>
        <v>0.69141343344704065</v>
      </c>
      <c r="G2212" s="13">
        <f t="shared" si="138"/>
        <v>3.5859246036990831E-2</v>
      </c>
      <c r="H2212" s="13">
        <f>HLOOKUP(E2212,ROCs!$B$1:$I$17,MATCH(VLOOKUP(C2212,HROC,2,0),ROCs!$A$2:$A$17,0)+1,0)</f>
        <v>0.26229721460804234</v>
      </c>
      <c r="I2212" s="24">
        <v>7.5936839999999997</v>
      </c>
      <c r="J2212" s="24">
        <f>VLOOKUP(B2212,Summary!$A$32:$C$37,3,0)*H2212*I2212/12+VLOOKUP(B2212,Summary!$A$32:$D$37,4,0)*I2212</f>
        <v>8.4319624850111481</v>
      </c>
      <c r="K2212" s="6">
        <f t="shared" si="139"/>
        <v>15.863354172418759</v>
      </c>
      <c r="L2212" s="27">
        <f>2.721*J2212*G2212+VLOOKUP(B2212,Summary!$A$32:$B$37,2,0)*I2212</f>
        <v>2.4677067632652991</v>
      </c>
    </row>
    <row r="2213" spans="1:12">
      <c r="A2213" s="5" t="s">
        <v>623</v>
      </c>
      <c r="B2213" s="5" t="s">
        <v>597</v>
      </c>
      <c r="C2213" s="11">
        <v>4110</v>
      </c>
      <c r="D2213" s="5" t="str">
        <f t="shared" si="136"/>
        <v>Pine Flatwoods</v>
      </c>
      <c r="E2213" s="11" t="s">
        <v>591</v>
      </c>
      <c r="F2213" s="12">
        <f t="shared" si="137"/>
        <v>0.69141343344704065</v>
      </c>
      <c r="G2213" s="13">
        <f t="shared" si="138"/>
        <v>3.5859246036990831E-2</v>
      </c>
      <c r="H2213" s="13">
        <f>HLOOKUP(E2213,ROCs!$B$1:$I$17,MATCH(VLOOKUP(C2213,HROC,2,0),ROCs!$A$2:$A$17,0)+1,0)</f>
        <v>0.26229721460804234</v>
      </c>
      <c r="I2213" s="24">
        <v>159.552841</v>
      </c>
      <c r="J2213" s="24">
        <f>VLOOKUP(B2213,Summary!$A$32:$C$37,3,0)*H2213*I2213/12+VLOOKUP(B2213,Summary!$A$32:$D$37,4,0)*I2213</f>
        <v>177.16612512305605</v>
      </c>
      <c r="K2213" s="6">
        <f t="shared" si="139"/>
        <v>333.30900074306714</v>
      </c>
      <c r="L2213" s="27">
        <f>2.721*J2213*G2213+VLOOKUP(B2213,Summary!$A$32:$B$37,2,0)*I2213</f>
        <v>51.84961934601084</v>
      </c>
    </row>
    <row r="2214" spans="1:12">
      <c r="A2214" s="5" t="s">
        <v>623</v>
      </c>
      <c r="B2214" s="5" t="s">
        <v>597</v>
      </c>
      <c r="C2214" s="11">
        <v>4140</v>
      </c>
      <c r="D2214" s="5" t="str">
        <f t="shared" si="136"/>
        <v>Pine - Mesic Oak</v>
      </c>
      <c r="E2214" s="11" t="s">
        <v>591</v>
      </c>
      <c r="F2214" s="12">
        <f t="shared" si="137"/>
        <v>0.69141343344704065</v>
      </c>
      <c r="G2214" s="13">
        <f t="shared" si="138"/>
        <v>3.5859246036990831E-2</v>
      </c>
      <c r="H2214" s="13">
        <f>HLOOKUP(E2214,ROCs!$B$1:$I$17,MATCH(VLOOKUP(C2214,HROC,2,0),ROCs!$A$2:$A$17,0)+1,0)</f>
        <v>0.26229721460804234</v>
      </c>
      <c r="I2214" s="24">
        <v>53.285415</v>
      </c>
      <c r="J2214" s="24">
        <f>VLOOKUP(B2214,Summary!$A$32:$C$37,3,0)*H2214*I2214/12+VLOOKUP(B2214,Summary!$A$32:$D$37,4,0)*I2214</f>
        <v>59.167674119472231</v>
      </c>
      <c r="K2214" s="6">
        <f t="shared" si="139"/>
        <v>111.31427254140617</v>
      </c>
      <c r="L2214" s="27">
        <f>2.721*J2214*G2214+VLOOKUP(B2214,Summary!$A$32:$B$37,2,0)*I2214</f>
        <v>17.316072011805893</v>
      </c>
    </row>
    <row r="2215" spans="1:12">
      <c r="A2215" s="5" t="s">
        <v>623</v>
      </c>
      <c r="B2215" s="5" t="s">
        <v>597</v>
      </c>
      <c r="C2215" s="11">
        <v>4200</v>
      </c>
      <c r="D2215" s="5" t="str">
        <f t="shared" si="136"/>
        <v>Upland Hardwood Forests</v>
      </c>
      <c r="E2215" s="11" t="s">
        <v>591</v>
      </c>
      <c r="F2215" s="12">
        <f t="shared" si="137"/>
        <v>0.69141343344704065</v>
      </c>
      <c r="G2215" s="13">
        <f t="shared" si="138"/>
        <v>3.5859246036990831E-2</v>
      </c>
      <c r="H2215" s="13">
        <f>HLOOKUP(E2215,ROCs!$B$1:$I$17,MATCH(VLOOKUP(C2215,HROC,2,0),ROCs!$A$2:$A$17,0)+1,0)</f>
        <v>0.26229721460804234</v>
      </c>
      <c r="I2215" s="24">
        <v>48.674784000000002</v>
      </c>
      <c r="J2215" s="24">
        <f>VLOOKUP(B2215,Summary!$A$32:$C$37,3,0)*H2215*I2215/12+VLOOKUP(B2215,Summary!$A$32:$D$37,4,0)*I2215</f>
        <v>54.048068454523644</v>
      </c>
      <c r="K2215" s="6">
        <f t="shared" si="139"/>
        <v>101.68257434177956</v>
      </c>
      <c r="L2215" s="27">
        <f>2.721*J2215*G2215+VLOOKUP(B2215,Summary!$A$32:$B$37,2,0)*I2215</f>
        <v>15.81776298266791</v>
      </c>
    </row>
    <row r="2216" spans="1:12">
      <c r="A2216" s="5" t="s">
        <v>623</v>
      </c>
      <c r="B2216" s="5" t="s">
        <v>597</v>
      </c>
      <c r="C2216" s="11">
        <v>4220</v>
      </c>
      <c r="D2216" s="5" t="str">
        <f t="shared" si="136"/>
        <v>Brazilian Pepper</v>
      </c>
      <c r="E2216" s="11" t="s">
        <v>591</v>
      </c>
      <c r="F2216" s="12">
        <f t="shared" si="137"/>
        <v>0.69141343344704065</v>
      </c>
      <c r="G2216" s="13">
        <f t="shared" si="138"/>
        <v>3.5859246036990831E-2</v>
      </c>
      <c r="H2216" s="13">
        <f>HLOOKUP(E2216,ROCs!$B$1:$I$17,MATCH(VLOOKUP(C2216,HROC,2,0),ROCs!$A$2:$A$17,0)+1,0)</f>
        <v>0.26229721460804234</v>
      </c>
      <c r="I2216" s="24">
        <v>310.793654</v>
      </c>
      <c r="J2216" s="24">
        <f>VLOOKUP(B2216,Summary!$A$32:$C$37,3,0)*H2216*I2216/12+VLOOKUP(B2216,Summary!$A$32:$D$37,4,0)*I2216</f>
        <v>345.10264465936893</v>
      </c>
      <c r="K2216" s="6">
        <f t="shared" si="139"/>
        <v>649.25401266923586</v>
      </c>
      <c r="L2216" s="27">
        <f>2.721*J2216*G2216+VLOOKUP(B2216,Summary!$A$32:$B$37,2,0)*I2216</f>
        <v>100.99809288294529</v>
      </c>
    </row>
    <row r="2217" spans="1:12">
      <c r="A2217" s="5" t="s">
        <v>623</v>
      </c>
      <c r="B2217" s="5" t="s">
        <v>597</v>
      </c>
      <c r="C2217" s="11">
        <v>4240</v>
      </c>
      <c r="D2217" s="5" t="str">
        <f t="shared" si="136"/>
        <v>Melaleuca</v>
      </c>
      <c r="E2217" s="11" t="s">
        <v>591</v>
      </c>
      <c r="F2217" s="12">
        <f t="shared" si="137"/>
        <v>0.69141343344704065</v>
      </c>
      <c r="G2217" s="13">
        <f t="shared" si="138"/>
        <v>3.5859246036990831E-2</v>
      </c>
      <c r="H2217" s="13">
        <f>HLOOKUP(E2217,ROCs!$B$1:$I$17,MATCH(VLOOKUP(C2217,HROC,2,0),ROCs!$A$2:$A$17,0)+1,0)</f>
        <v>0.26229721460804234</v>
      </c>
      <c r="I2217" s="24">
        <v>0.46496900000000002</v>
      </c>
      <c r="J2217" s="24">
        <f>VLOOKUP(B2217,Summary!$A$32:$C$37,3,0)*H2217*I2217/12+VLOOKUP(B2217,Summary!$A$32:$D$37,4,0)*I2217</f>
        <v>0.51629764481813434</v>
      </c>
      <c r="K2217" s="6">
        <f t="shared" si="139"/>
        <v>0.97132932134065375</v>
      </c>
      <c r="L2217" s="27">
        <f>2.721*J2217*G2217+VLOOKUP(B2217,Summary!$A$32:$B$37,2,0)*I2217</f>
        <v>0.15110019669092142</v>
      </c>
    </row>
    <row r="2218" spans="1:12">
      <c r="A2218" s="5" t="s">
        <v>623</v>
      </c>
      <c r="B2218" s="5" t="s">
        <v>597</v>
      </c>
      <c r="C2218" s="11">
        <v>4270</v>
      </c>
      <c r="D2218" s="5" t="str">
        <f t="shared" si="136"/>
        <v>Live Oak</v>
      </c>
      <c r="E2218" s="11" t="s">
        <v>591</v>
      </c>
      <c r="F2218" s="12">
        <f t="shared" si="137"/>
        <v>0.69141343344704065</v>
      </c>
      <c r="G2218" s="13">
        <f t="shared" si="138"/>
        <v>3.5859246036990831E-2</v>
      </c>
      <c r="H2218" s="13">
        <f>HLOOKUP(E2218,ROCs!$B$1:$I$17,MATCH(VLOOKUP(C2218,HROC,2,0),ROCs!$A$2:$A$17,0)+1,0)</f>
        <v>0.26229721460804234</v>
      </c>
      <c r="I2218" s="24">
        <v>42.262276999999997</v>
      </c>
      <c r="J2218" s="24">
        <f>VLOOKUP(B2218,Summary!$A$32:$C$37,3,0)*H2218*I2218/12+VLOOKUP(B2218,Summary!$A$32:$D$37,4,0)*I2218</f>
        <v>46.927674919729277</v>
      </c>
      <c r="K2218" s="6">
        <f t="shared" si="139"/>
        <v>88.28672198946748</v>
      </c>
      <c r="L2218" s="27">
        <f>2.721*J2218*G2218+VLOOKUP(B2218,Summary!$A$32:$B$37,2,0)*I2218</f>
        <v>13.733901329564345</v>
      </c>
    </row>
    <row r="2219" spans="1:12">
      <c r="A2219" s="5" t="s">
        <v>623</v>
      </c>
      <c r="B2219" s="5" t="s">
        <v>597</v>
      </c>
      <c r="C2219" s="11">
        <v>4340</v>
      </c>
      <c r="D2219" s="5" t="str">
        <f t="shared" si="136"/>
        <v>Hardwood - Coniferous Mixed</v>
      </c>
      <c r="E2219" s="11" t="s">
        <v>591</v>
      </c>
      <c r="F2219" s="12">
        <f t="shared" si="137"/>
        <v>0.69141343344704065</v>
      </c>
      <c r="G2219" s="13">
        <f t="shared" si="138"/>
        <v>3.5859246036990831E-2</v>
      </c>
      <c r="H2219" s="13">
        <f>HLOOKUP(E2219,ROCs!$B$1:$I$17,MATCH(VLOOKUP(C2219,HROC,2,0),ROCs!$A$2:$A$17,0)+1,0)</f>
        <v>0.26229721460804234</v>
      </c>
      <c r="I2219" s="24">
        <v>45.148527000000001</v>
      </c>
      <c r="J2219" s="24">
        <f>VLOOKUP(B2219,Summary!$A$32:$C$37,3,0)*H2219*I2219/12+VLOOKUP(B2219,Summary!$A$32:$D$37,4,0)*I2219</f>
        <v>50.132542507367042</v>
      </c>
      <c r="K2219" s="6">
        <f t="shared" si="139"/>
        <v>94.316154604801994</v>
      </c>
      <c r="L2219" s="27">
        <f>2.721*J2219*G2219+VLOOKUP(B2219,Summary!$A$32:$B$37,2,0)*I2219</f>
        <v>14.671841155013297</v>
      </c>
    </row>
    <row r="2220" spans="1:12">
      <c r="A2220" s="5" t="s">
        <v>623</v>
      </c>
      <c r="B2220" s="5" t="s">
        <v>597</v>
      </c>
      <c r="C2220" s="11">
        <v>4370</v>
      </c>
      <c r="D2220" s="5" t="str">
        <f t="shared" si="136"/>
        <v>Australian Pines</v>
      </c>
      <c r="E2220" s="11" t="s">
        <v>591</v>
      </c>
      <c r="F2220" s="12">
        <f t="shared" si="137"/>
        <v>0.69141343344704065</v>
      </c>
      <c r="G2220" s="13">
        <f t="shared" si="138"/>
        <v>3.5859246036990831E-2</v>
      </c>
      <c r="H2220" s="13">
        <f>HLOOKUP(E2220,ROCs!$B$1:$I$17,MATCH(VLOOKUP(C2220,HROC,2,0),ROCs!$A$2:$A$17,0)+1,0)</f>
        <v>0.26229721460804234</v>
      </c>
      <c r="I2220" s="24">
        <v>10.539759</v>
      </c>
      <c r="J2220" s="24">
        <f>VLOOKUP(B2220,Summary!$A$32:$C$37,3,0)*H2220*I2220/12+VLOOKUP(B2220,Summary!$A$32:$D$37,4,0)*I2220</f>
        <v>11.703259246639526</v>
      </c>
      <c r="K2220" s="6">
        <f t="shared" si="139"/>
        <v>22.017762381070664</v>
      </c>
      <c r="L2220" s="27">
        <f>2.721*J2220*G2220+VLOOKUP(B2220,Summary!$A$32:$B$37,2,0)*I2220</f>
        <v>3.4250878187038474</v>
      </c>
    </row>
    <row r="2221" spans="1:12">
      <c r="A2221" s="5" t="s">
        <v>623</v>
      </c>
      <c r="B2221" s="5" t="s">
        <v>597</v>
      </c>
      <c r="C2221" s="11">
        <v>4410</v>
      </c>
      <c r="D2221" s="5" t="str">
        <f t="shared" si="136"/>
        <v>Coniferous Plantations</v>
      </c>
      <c r="E2221" s="11" t="s">
        <v>591</v>
      </c>
      <c r="F2221" s="12">
        <f t="shared" si="137"/>
        <v>0.69141343344704065</v>
      </c>
      <c r="G2221" s="13">
        <f t="shared" si="138"/>
        <v>3.5859246036990831E-2</v>
      </c>
      <c r="H2221" s="13">
        <f>HLOOKUP(E2221,ROCs!$B$1:$I$17,MATCH(VLOOKUP(C2221,HROC,2,0),ROCs!$A$2:$A$17,0)+1,0)</f>
        <v>0.26229721460804234</v>
      </c>
      <c r="I2221" s="24">
        <v>3.528324</v>
      </c>
      <c r="J2221" s="24">
        <f>VLOOKUP(B2221,Summary!$A$32:$C$37,3,0)*H2221*I2221/12+VLOOKUP(B2221,Summary!$A$32:$D$37,4,0)*I2221</f>
        <v>3.9178211264735903</v>
      </c>
      <c r="K2221" s="6">
        <f t="shared" si="139"/>
        <v>7.3707377403438512</v>
      </c>
      <c r="L2221" s="27">
        <f>2.721*J2221*G2221+VLOOKUP(B2221,Summary!$A$32:$B$37,2,0)*I2221</f>
        <v>1.1465935371805402</v>
      </c>
    </row>
    <row r="2222" spans="1:12">
      <c r="A2222" s="5" t="s">
        <v>623</v>
      </c>
      <c r="B2222" s="5" t="s">
        <v>597</v>
      </c>
      <c r="C2222" s="11">
        <v>5110</v>
      </c>
      <c r="D2222" s="5" t="e">
        <f t="shared" si="136"/>
        <v>#N/A</v>
      </c>
      <c r="E2222" s="11" t="s">
        <v>591</v>
      </c>
      <c r="F2222" s="12">
        <f t="shared" si="137"/>
        <v>0.50503242095262102</v>
      </c>
      <c r="G2222" s="13">
        <f t="shared" si="138"/>
        <v>6.8458560616073402E-2</v>
      </c>
      <c r="H2222" s="13">
        <f>HLOOKUP(E2222,ROCs!$B$1:$I$17,MATCH(VLOOKUP(C2222,HROC,2,0),ROCs!$A$2:$A$17,0)+1,0)</f>
        <v>5.2632006878587441E-2</v>
      </c>
      <c r="I2222" s="24">
        <v>0.73267499999999997</v>
      </c>
      <c r="J2222" s="24">
        <f>VLOOKUP(B2222,Summary!$A$32:$C$37,3,0)*H2222*I2222/12+VLOOKUP(B2222,Summary!$A$32:$D$37,4,0)*I2222</f>
        <v>0.16324645887502229</v>
      </c>
      <c r="K2222" s="6">
        <f t="shared" si="139"/>
        <v>0.22433217655259596</v>
      </c>
      <c r="L2222" s="27">
        <f>2.721*J2222*G2222+VLOOKUP(B2222,Summary!$A$32:$B$37,2,0)*I2222</f>
        <v>0.18912390388456257</v>
      </c>
    </row>
    <row r="2223" spans="1:12">
      <c r="A2223" s="5" t="s">
        <v>623</v>
      </c>
      <c r="B2223" s="5" t="s">
        <v>597</v>
      </c>
      <c r="C2223" s="11">
        <v>5120</v>
      </c>
      <c r="D2223" s="5" t="e">
        <f t="shared" si="136"/>
        <v>#N/A</v>
      </c>
      <c r="E2223" s="11" t="s">
        <v>591</v>
      </c>
      <c r="F2223" s="12">
        <f t="shared" si="137"/>
        <v>0.50503242095262102</v>
      </c>
      <c r="G2223" s="13">
        <f t="shared" si="138"/>
        <v>6.8458560616073402E-2</v>
      </c>
      <c r="H2223" s="13">
        <f>HLOOKUP(E2223,ROCs!$B$1:$I$17,MATCH(VLOOKUP(C2223,HROC,2,0),ROCs!$A$2:$A$17,0)+1,0)</f>
        <v>5.2632006878587441E-2</v>
      </c>
      <c r="I2223" s="24">
        <v>0.15002099999999999</v>
      </c>
      <c r="J2223" s="24">
        <f>VLOOKUP(B2223,Summary!$A$32:$C$37,3,0)*H2223*I2223/12+VLOOKUP(B2223,Summary!$A$32:$D$37,4,0)*I2223</f>
        <v>3.3426003353314526E-2</v>
      </c>
      <c r="K2223" s="6">
        <f t="shared" si="139"/>
        <v>4.5933787093318322E-2</v>
      </c>
      <c r="L2223" s="27">
        <f>2.721*J2223*G2223+VLOOKUP(B2223,Summary!$A$32:$B$37,2,0)*I2223</f>
        <v>3.8724614849238698E-2</v>
      </c>
    </row>
    <row r="2224" spans="1:12">
      <c r="A2224" s="5" t="s">
        <v>623</v>
      </c>
      <c r="B2224" s="5" t="s">
        <v>597</v>
      </c>
      <c r="C2224" s="11">
        <v>5300</v>
      </c>
      <c r="D2224" s="5" t="str">
        <f t="shared" si="136"/>
        <v>Reservoirs</v>
      </c>
      <c r="E2224" s="11" t="s">
        <v>591</v>
      </c>
      <c r="F2224" s="12">
        <f t="shared" si="137"/>
        <v>0.50503242095262102</v>
      </c>
      <c r="G2224" s="13">
        <f t="shared" si="138"/>
        <v>6.8458560616073402E-2</v>
      </c>
      <c r="H2224" s="13">
        <f>HLOOKUP(E2224,ROCs!$B$1:$I$17,MATCH(VLOOKUP(C2224,HROC,2,0),ROCs!$A$2:$A$17,0)+1,0)</f>
        <v>5.2632006878587441E-2</v>
      </c>
      <c r="I2224" s="24">
        <v>13.117431</v>
      </c>
      <c r="J2224" s="24">
        <f>VLOOKUP(B2224,Summary!$A$32:$C$37,3,0)*H2224*I2224/12+VLOOKUP(B2224,Summary!$A$32:$D$37,4,0)*I2224</f>
        <v>2.92267944216391</v>
      </c>
      <c r="K2224" s="6">
        <f t="shared" si="139"/>
        <v>4.0163262660913714</v>
      </c>
      <c r="L2224" s="27">
        <f>2.721*J2224*G2224+VLOOKUP(B2224,Summary!$A$32:$B$37,2,0)*I2224</f>
        <v>3.3859757186424835</v>
      </c>
    </row>
    <row r="2225" spans="1:12">
      <c r="A2225" s="5" t="s">
        <v>623</v>
      </c>
      <c r="B2225" s="5" t="s">
        <v>597</v>
      </c>
      <c r="C2225" s="11">
        <v>6170</v>
      </c>
      <c r="D2225" s="5" t="str">
        <f t="shared" si="136"/>
        <v>Mixed Wetland Hardwoods</v>
      </c>
      <c r="E2225" s="11" t="s">
        <v>591</v>
      </c>
      <c r="F2225" s="12">
        <f t="shared" si="137"/>
        <v>0.60724136328827061</v>
      </c>
      <c r="G2225" s="13">
        <f t="shared" si="138"/>
        <v>3.2599314579082571E-2</v>
      </c>
      <c r="H2225" s="13">
        <f>HLOOKUP(E2225,ROCs!$B$1:$I$17,MATCH(VLOOKUP(C2225,HROC,2,0),ROCs!$A$2:$A$17,0)+1,0)</f>
        <v>2.5884593546846281E-2</v>
      </c>
      <c r="I2225" s="24">
        <v>8.6532420000000005</v>
      </c>
      <c r="J2225" s="24">
        <f>VLOOKUP(B2225,Summary!$A$32:$C$37,3,0)*H2225*I2225/12+VLOOKUP(B2225,Summary!$A$32:$D$37,4,0)*I2225</f>
        <v>0.94820592693757988</v>
      </c>
      <c r="K2225" s="6">
        <f t="shared" si="139"/>
        <v>1.5667242083840882</v>
      </c>
      <c r="L2225" s="27">
        <f>2.721*J2225*G2225+VLOOKUP(B2225,Summary!$A$32:$B$37,2,0)*I2225</f>
        <v>1.9586090531544369</v>
      </c>
    </row>
    <row r="2226" spans="1:12">
      <c r="A2226" s="5" t="s">
        <v>623</v>
      </c>
      <c r="B2226" s="5" t="s">
        <v>597</v>
      </c>
      <c r="C2226" s="11">
        <v>6172</v>
      </c>
      <c r="D2226" s="5" t="str">
        <f t="shared" si="136"/>
        <v>Mixed Shrubs</v>
      </c>
      <c r="E2226" s="11" t="s">
        <v>591</v>
      </c>
      <c r="F2226" s="12">
        <f t="shared" si="137"/>
        <v>0.60724136328827061</v>
      </c>
      <c r="G2226" s="13">
        <f t="shared" si="138"/>
        <v>3.2599314579082571E-2</v>
      </c>
      <c r="H2226" s="13">
        <f>HLOOKUP(E2226,ROCs!$B$1:$I$17,MATCH(VLOOKUP(C2226,HROC,2,0),ROCs!$A$2:$A$17,0)+1,0)</f>
        <v>2.5884593546846281E-2</v>
      </c>
      <c r="I2226" s="24">
        <v>21.625316000000002</v>
      </c>
      <c r="J2226" s="24">
        <f>VLOOKUP(B2226,Summary!$A$32:$C$37,3,0)*H2226*I2226/12+VLOOKUP(B2226,Summary!$A$32:$D$37,4,0)*I2226</f>
        <v>2.3696613134242726</v>
      </c>
      <c r="K2226" s="6">
        <f t="shared" si="139"/>
        <v>3.9154002732335185</v>
      </c>
      <c r="L2226" s="27">
        <f>2.721*J2226*G2226+VLOOKUP(B2226,Summary!$A$32:$B$37,2,0)*I2226</f>
        <v>4.8947596397888207</v>
      </c>
    </row>
    <row r="2227" spans="1:12">
      <c r="A2227" s="5" t="s">
        <v>623</v>
      </c>
      <c r="B2227" s="5" t="s">
        <v>597</v>
      </c>
      <c r="C2227" s="11">
        <v>6210</v>
      </c>
      <c r="D2227" s="5" t="str">
        <f t="shared" si="136"/>
        <v>Cypress</v>
      </c>
      <c r="E2227" s="11" t="s">
        <v>591</v>
      </c>
      <c r="F2227" s="12">
        <f t="shared" si="137"/>
        <v>0.60724136328827061</v>
      </c>
      <c r="G2227" s="13">
        <f t="shared" si="138"/>
        <v>3.2599314579082571E-2</v>
      </c>
      <c r="H2227" s="13">
        <f>HLOOKUP(E2227,ROCs!$B$1:$I$17,MATCH(VLOOKUP(C2227,HROC,2,0),ROCs!$A$2:$A$17,0)+1,0)</f>
        <v>2.5884593546846281E-2</v>
      </c>
      <c r="I2227" s="24">
        <v>1.8961250000000001</v>
      </c>
      <c r="J2227" s="24">
        <f>VLOOKUP(B2227,Summary!$A$32:$C$37,3,0)*H2227*I2227/12+VLOOKUP(B2227,Summary!$A$32:$D$37,4,0)*I2227</f>
        <v>0.20777379890849215</v>
      </c>
      <c r="K2227" s="6">
        <f t="shared" si="139"/>
        <v>0.34330542698589483</v>
      </c>
      <c r="L2227" s="27">
        <f>2.721*J2227*G2227+VLOOKUP(B2227,Summary!$A$32:$B$37,2,0)*I2227</f>
        <v>0.42917643940992944</v>
      </c>
    </row>
    <row r="2228" spans="1:12">
      <c r="A2228" s="5" t="s">
        <v>623</v>
      </c>
      <c r="B2228" s="5" t="s">
        <v>597</v>
      </c>
      <c r="C2228" s="11">
        <v>6250</v>
      </c>
      <c r="D2228" s="5" t="str">
        <f t="shared" si="136"/>
        <v>Hydric Pine Flatwoods</v>
      </c>
      <c r="E2228" s="11" t="s">
        <v>591</v>
      </c>
      <c r="F2228" s="12">
        <f t="shared" si="137"/>
        <v>0.60724136328827061</v>
      </c>
      <c r="G2228" s="13">
        <f t="shared" si="138"/>
        <v>3.2599314579082571E-2</v>
      </c>
      <c r="H2228" s="13">
        <f>HLOOKUP(E2228,ROCs!$B$1:$I$17,MATCH(VLOOKUP(C2228,HROC,2,0),ROCs!$A$2:$A$17,0)+1,0)</f>
        <v>2.5884593546846281E-2</v>
      </c>
      <c r="I2228" s="24">
        <v>14.624601999999999</v>
      </c>
      <c r="J2228" s="24">
        <f>VLOOKUP(B2228,Summary!$A$32:$C$37,3,0)*H2228*I2228/12+VLOOKUP(B2228,Summary!$A$32:$D$37,4,0)*I2228</f>
        <v>1.6025362858802727</v>
      </c>
      <c r="K2228" s="6">
        <f t="shared" si="139"/>
        <v>2.6478767138816122</v>
      </c>
      <c r="L2228" s="27">
        <f>2.721*J2228*G2228+VLOOKUP(B2228,Summary!$A$32:$B$37,2,0)*I2228</f>
        <v>3.310190316644384</v>
      </c>
    </row>
    <row r="2229" spans="1:12">
      <c r="A2229" s="5" t="s">
        <v>623</v>
      </c>
      <c r="B2229" s="5" t="s">
        <v>597</v>
      </c>
      <c r="C2229" s="11">
        <v>6300</v>
      </c>
      <c r="D2229" s="5" t="str">
        <f t="shared" si="136"/>
        <v>Wetland Forested Mixed</v>
      </c>
      <c r="E2229" s="11" t="s">
        <v>591</v>
      </c>
      <c r="F2229" s="12">
        <f t="shared" si="137"/>
        <v>0.60724136328827061</v>
      </c>
      <c r="G2229" s="13">
        <f t="shared" si="138"/>
        <v>3.2599314579082571E-2</v>
      </c>
      <c r="H2229" s="13">
        <f>HLOOKUP(E2229,ROCs!$B$1:$I$17,MATCH(VLOOKUP(C2229,HROC,2,0),ROCs!$A$2:$A$17,0)+1,0)</f>
        <v>2.5884593546846281E-2</v>
      </c>
      <c r="I2229" s="24">
        <v>14.876284</v>
      </c>
      <c r="J2229" s="24">
        <f>VLOOKUP(B2229,Summary!$A$32:$C$37,3,0)*H2229*I2229/12+VLOOKUP(B2229,Summary!$A$32:$D$37,4,0)*I2229</f>
        <v>1.6301151244362158</v>
      </c>
      <c r="K2229" s="6">
        <f t="shared" si="139"/>
        <v>2.6934453322346554</v>
      </c>
      <c r="L2229" s="27">
        <f>2.721*J2229*G2229+VLOOKUP(B2229,Summary!$A$32:$B$37,2,0)*I2229</f>
        <v>3.3671570169534721</v>
      </c>
    </row>
    <row r="2230" spans="1:12">
      <c r="A2230" s="5" t="s">
        <v>623</v>
      </c>
      <c r="B2230" s="5" t="s">
        <v>597</v>
      </c>
      <c r="C2230" s="11">
        <v>6410</v>
      </c>
      <c r="D2230" s="5" t="str">
        <f t="shared" si="136"/>
        <v>Freshwater Marshes</v>
      </c>
      <c r="E2230" s="11" t="s">
        <v>591</v>
      </c>
      <c r="F2230" s="12">
        <f t="shared" si="137"/>
        <v>0.60724136328827061</v>
      </c>
      <c r="G2230" s="13">
        <f t="shared" si="138"/>
        <v>3.2599314579082571E-2</v>
      </c>
      <c r="H2230" s="13">
        <f>HLOOKUP(E2230,ROCs!$B$1:$I$17,MATCH(VLOOKUP(C2230,HROC,2,0),ROCs!$A$2:$A$17,0)+1,0)</f>
        <v>2.5884593546846281E-2</v>
      </c>
      <c r="I2230" s="24">
        <v>93.807342000000006</v>
      </c>
      <c r="J2230" s="24">
        <f>VLOOKUP(B2230,Summary!$A$32:$C$37,3,0)*H2230*I2230/12+VLOOKUP(B2230,Summary!$A$32:$D$37,4,0)*I2230</f>
        <v>10.279231492042008</v>
      </c>
      <c r="K2230" s="6">
        <f t="shared" si="139"/>
        <v>16.984412736355395</v>
      </c>
      <c r="L2230" s="27">
        <f>2.721*J2230*G2230+VLOOKUP(B2230,Summary!$A$32:$B$37,2,0)*I2230</f>
        <v>21.232725179020122</v>
      </c>
    </row>
    <row r="2231" spans="1:12">
      <c r="A2231" s="5" t="s">
        <v>623</v>
      </c>
      <c r="B2231" s="5" t="s">
        <v>597</v>
      </c>
      <c r="C2231" s="11">
        <v>6430</v>
      </c>
      <c r="D2231" s="5" t="str">
        <f t="shared" si="136"/>
        <v>Wet Prairies</v>
      </c>
      <c r="E2231" s="11" t="s">
        <v>591</v>
      </c>
      <c r="F2231" s="12">
        <f t="shared" si="137"/>
        <v>0.60724136328827061</v>
      </c>
      <c r="G2231" s="13">
        <f t="shared" si="138"/>
        <v>3.2599314579082571E-2</v>
      </c>
      <c r="H2231" s="13">
        <f>HLOOKUP(E2231,ROCs!$B$1:$I$17,MATCH(VLOOKUP(C2231,HROC,2,0),ROCs!$A$2:$A$17,0)+1,0)</f>
        <v>2.5884593546846281E-2</v>
      </c>
      <c r="I2231" s="24">
        <v>4.6643210000000002</v>
      </c>
      <c r="J2231" s="24">
        <f>VLOOKUP(B2231,Summary!$A$32:$C$37,3,0)*H2231*I2231/12+VLOOKUP(B2231,Summary!$A$32:$D$37,4,0)*I2231</f>
        <v>0.51110749212138284</v>
      </c>
      <c r="K2231" s="6">
        <f t="shared" si="139"/>
        <v>0.84450482563347684</v>
      </c>
      <c r="L2231" s="27">
        <f>2.721*J2231*G2231+VLOOKUP(B2231,Summary!$A$32:$B$37,2,0)*I2231</f>
        <v>1.0557408815584213</v>
      </c>
    </row>
    <row r="2232" spans="1:12">
      <c r="A2232" s="5" t="s">
        <v>623</v>
      </c>
      <c r="B2232" s="5" t="s">
        <v>597</v>
      </c>
      <c r="C2232" s="11">
        <v>7400</v>
      </c>
      <c r="D2232" s="5" t="str">
        <f t="shared" si="136"/>
        <v>Disturbed Land</v>
      </c>
      <c r="E2232" s="11" t="s">
        <v>591</v>
      </c>
      <c r="F2232" s="12">
        <f t="shared" si="137"/>
        <v>0.70945030562392009</v>
      </c>
      <c r="G2232" s="13">
        <f t="shared" si="138"/>
        <v>9.7797943737247719E-2</v>
      </c>
      <c r="H2232" s="13">
        <f>HLOOKUP(E2232,ROCs!$B$1:$I$17,MATCH(VLOOKUP(C2232,HROC,2,0),ROCs!$A$2:$A$17,0)+1,0)</f>
        <v>0.26229721460804234</v>
      </c>
      <c r="I2232" s="24">
        <v>2.3300610000000002</v>
      </c>
      <c r="J2232" s="24">
        <f>VLOOKUP(B2232,Summary!$A$32:$C$37,3,0)*H2232*I2232/12+VLOOKUP(B2232,Summary!$A$32:$D$37,4,0)*I2232</f>
        <v>2.5872800263729125</v>
      </c>
      <c r="K2232" s="6">
        <f t="shared" si="139"/>
        <v>4.9945223134156462</v>
      </c>
      <c r="L2232" s="27">
        <f>2.721*J2232*G2232+VLOOKUP(B2232,Summary!$A$32:$B$37,2,0)*I2232</f>
        <v>1.1932437657293944</v>
      </c>
    </row>
    <row r="2233" spans="1:12">
      <c r="A2233" s="5" t="s">
        <v>623</v>
      </c>
      <c r="B2233" s="5" t="s">
        <v>597</v>
      </c>
      <c r="C2233" s="11">
        <v>8100</v>
      </c>
      <c r="D2233" s="5" t="str">
        <f t="shared" si="136"/>
        <v>Transportation</v>
      </c>
      <c r="E2233" s="11" t="s">
        <v>591</v>
      </c>
      <c r="F2233" s="12">
        <f t="shared" si="137"/>
        <v>0.98601567900273634</v>
      </c>
      <c r="G2233" s="13">
        <f t="shared" si="138"/>
        <v>0.14343698414796333</v>
      </c>
      <c r="H2233" s="13">
        <f>HLOOKUP(E2233,ROCs!$B$1:$I$17,MATCH(VLOOKUP(C2233,HROC,2,0),ROCs!$A$2:$A$17,0)+1,0)</f>
        <v>0.44607782879065094</v>
      </c>
      <c r="I2233" s="24">
        <v>12.322418000000001</v>
      </c>
      <c r="J2233" s="24">
        <f>VLOOKUP(B2233,Summary!$A$32:$C$37,3,0)*H2233*I2233/12+VLOOKUP(B2233,Summary!$A$32:$D$37,4,0)*I2233</f>
        <v>23.269606609837869</v>
      </c>
      <c r="K2233" s="6">
        <f t="shared" si="139"/>
        <v>62.431159932311836</v>
      </c>
      <c r="L2233" s="27">
        <f>2.721*J2233*G2233+VLOOKUP(B2233,Summary!$A$32:$B$37,2,0)*I2233</f>
        <v>11.751274563414118</v>
      </c>
    </row>
    <row r="2234" spans="1:12">
      <c r="A2234" s="5" t="s">
        <v>623</v>
      </c>
      <c r="B2234" s="5" t="s">
        <v>597</v>
      </c>
      <c r="C2234" s="11">
        <v>8115</v>
      </c>
      <c r="D2234" s="5" t="e">
        <f t="shared" si="136"/>
        <v>#N/A</v>
      </c>
      <c r="E2234" s="11" t="s">
        <v>591</v>
      </c>
      <c r="F2234" s="12">
        <f t="shared" si="137"/>
        <v>0.96797880682585713</v>
      </c>
      <c r="G2234" s="13">
        <f t="shared" si="138"/>
        <v>0.12452938169209543</v>
      </c>
      <c r="H2234" s="13">
        <f>HLOOKUP(E2234,ROCs!$B$1:$I$17,MATCH(VLOOKUP(C2234,HROC,2,0),ROCs!$A$2:$A$17,0)+1,0)</f>
        <v>0.28818180815488864</v>
      </c>
      <c r="I2234" s="24">
        <v>4.9741270000000002</v>
      </c>
      <c r="J2234" s="24">
        <f>VLOOKUP(B2234,Summary!$A$32:$C$37,3,0)*H2234*I2234/12+VLOOKUP(B2234,Summary!$A$32:$D$37,4,0)*I2234</f>
        <v>6.0682839977403518</v>
      </c>
      <c r="K2234" s="6">
        <f t="shared" si="139"/>
        <v>15.983073196131375</v>
      </c>
      <c r="L2234" s="27">
        <f>2.721*J2234*G2234+VLOOKUP(B2234,Summary!$A$32:$B$37,2,0)*I2234</f>
        <v>3.1337200281159205</v>
      </c>
    </row>
    <row r="2235" spans="1:12">
      <c r="A2235" s="5" t="s">
        <v>623</v>
      </c>
      <c r="B2235" s="5" t="s">
        <v>597</v>
      </c>
      <c r="C2235" s="11">
        <v>8140</v>
      </c>
      <c r="D2235" s="5" t="str">
        <f t="shared" si="136"/>
        <v>Roads and Highways</v>
      </c>
      <c r="E2235" s="11" t="s">
        <v>591</v>
      </c>
      <c r="F2235" s="12">
        <f t="shared" si="137"/>
        <v>0.98601567900273634</v>
      </c>
      <c r="G2235" s="13">
        <f t="shared" si="138"/>
        <v>0.14343698414796333</v>
      </c>
      <c r="H2235" s="13">
        <f>HLOOKUP(E2235,ROCs!$B$1:$I$17,MATCH(VLOOKUP(C2235,HROC,2,0),ROCs!$A$2:$A$17,0)+1,0)</f>
        <v>0.44607782879065094</v>
      </c>
      <c r="I2235" s="24">
        <v>3.179449</v>
      </c>
      <c r="J2235" s="24">
        <f>VLOOKUP(B2235,Summary!$A$32:$C$37,3,0)*H2235*I2235/12+VLOOKUP(B2235,Summary!$A$32:$D$37,4,0)*I2235</f>
        <v>6.0040592249055669</v>
      </c>
      <c r="K2235" s="6">
        <f t="shared" si="139"/>
        <v>16.10858266743012</v>
      </c>
      <c r="L2235" s="27">
        <f>2.721*J2235*G2235+VLOOKUP(B2235,Summary!$A$32:$B$37,2,0)*I2235</f>
        <v>3.0320817033939651</v>
      </c>
    </row>
    <row r="2236" spans="1:12">
      <c r="A2236" s="5" t="s">
        <v>623</v>
      </c>
      <c r="B2236" s="5" t="s">
        <v>597</v>
      </c>
      <c r="C2236" s="11">
        <v>8200</v>
      </c>
      <c r="D2236" s="5" t="str">
        <f t="shared" si="136"/>
        <v>Communications</v>
      </c>
      <c r="E2236" s="11" t="s">
        <v>591</v>
      </c>
      <c r="F2236" s="12">
        <f t="shared" si="137"/>
        <v>0.72147488707517293</v>
      </c>
      <c r="G2236" s="13">
        <f t="shared" si="138"/>
        <v>0.16951643581122938</v>
      </c>
      <c r="H2236" s="13">
        <f>HLOOKUP(E2236,ROCs!$B$1:$I$17,MATCH(VLOOKUP(C2236,HROC,2,0),ROCs!$A$2:$A$17,0)+1,0)</f>
        <v>0.43140989244743805</v>
      </c>
      <c r="I2236" s="24">
        <v>2.4967999999999999</v>
      </c>
      <c r="J2236" s="24">
        <f>VLOOKUP(B2236,Summary!$A$32:$C$37,3,0)*H2236*I2236/12+VLOOKUP(B2236,Summary!$A$32:$D$37,4,0)*I2236</f>
        <v>4.5599105290590307</v>
      </c>
      <c r="K2236" s="6">
        <f t="shared" si="139"/>
        <v>8.9517116014840834</v>
      </c>
      <c r="L2236" s="27">
        <f>2.721*J2236*G2236+VLOOKUP(B2236,Summary!$A$32:$B$37,2,0)*I2236</f>
        <v>2.6441449876733163</v>
      </c>
    </row>
    <row r="2237" spans="1:12">
      <c r="A2237" s="5" t="s">
        <v>623</v>
      </c>
      <c r="B2237" s="5" t="s">
        <v>597</v>
      </c>
      <c r="C2237" s="11">
        <v>8300</v>
      </c>
      <c r="D2237" s="5" t="str">
        <f t="shared" si="136"/>
        <v>Utilities</v>
      </c>
      <c r="E2237" s="11" t="s">
        <v>591</v>
      </c>
      <c r="F2237" s="12">
        <f t="shared" si="137"/>
        <v>0.72147488707517293</v>
      </c>
      <c r="G2237" s="13">
        <f t="shared" si="138"/>
        <v>0.16951643581122938</v>
      </c>
      <c r="H2237" s="13">
        <f>HLOOKUP(E2237,ROCs!$B$1:$I$17,MATCH(VLOOKUP(C2237,HROC,2,0),ROCs!$A$2:$A$17,0)+1,0)</f>
        <v>0.43140989244743805</v>
      </c>
      <c r="I2237" s="24">
        <v>4.0970909999999998</v>
      </c>
      <c r="J2237" s="24">
        <f>VLOOKUP(B2237,Summary!$A$32:$C$37,3,0)*H2237*I2237/12+VLOOKUP(B2237,Summary!$A$32:$D$37,4,0)*I2237</f>
        <v>7.4825249877495175</v>
      </c>
      <c r="K2237" s="6">
        <f t="shared" si="139"/>
        <v>14.689192981831155</v>
      </c>
      <c r="L2237" s="27">
        <f>2.721*J2237*G2237+VLOOKUP(B2237,Summary!$A$32:$B$37,2,0)*I2237</f>
        <v>4.3388748124365017</v>
      </c>
    </row>
    <row r="2238" spans="1:12">
      <c r="A2238" s="5" t="s">
        <v>623</v>
      </c>
      <c r="B2238" s="5" t="s">
        <v>597</v>
      </c>
      <c r="C2238" s="11">
        <v>8310</v>
      </c>
      <c r="D2238" s="5" t="str">
        <f t="shared" si="136"/>
        <v>Electric Power Facilities</v>
      </c>
      <c r="E2238" s="11" t="s">
        <v>591</v>
      </c>
      <c r="F2238" s="12">
        <f t="shared" si="137"/>
        <v>0.72147488707517293</v>
      </c>
      <c r="G2238" s="13">
        <f t="shared" si="138"/>
        <v>0.16951643581122938</v>
      </c>
      <c r="H2238" s="13">
        <f>HLOOKUP(E2238,ROCs!$B$1:$I$17,MATCH(VLOOKUP(C2238,HROC,2,0),ROCs!$A$2:$A$17,0)+1,0)</f>
        <v>0.43140989244743805</v>
      </c>
      <c r="I2238" s="24">
        <v>6.685E-3</v>
      </c>
      <c r="J2238" s="24">
        <f>VLOOKUP(B2238,Summary!$A$32:$C$37,3,0)*H2238*I2238/12+VLOOKUP(B2238,Summary!$A$32:$D$37,4,0)*I2238</f>
        <v>1.2208828054613756E-2</v>
      </c>
      <c r="K2238" s="6">
        <f t="shared" si="139"/>
        <v>2.3967555293143664E-2</v>
      </c>
      <c r="L2238" s="27">
        <f>2.721*J2238*G2238+VLOOKUP(B2238,Summary!$A$32:$B$37,2,0)*I2238</f>
        <v>7.0795054640324104E-3</v>
      </c>
    </row>
    <row r="2239" spans="1:12">
      <c r="A2239" s="5" t="s">
        <v>623</v>
      </c>
      <c r="B2239" s="5" t="s">
        <v>597</v>
      </c>
      <c r="C2239" s="11">
        <v>8350</v>
      </c>
      <c r="D2239" s="5" t="str">
        <f t="shared" si="136"/>
        <v>Solid Waste Disposal</v>
      </c>
      <c r="E2239" s="11" t="s">
        <v>591</v>
      </c>
      <c r="F2239" s="12">
        <f t="shared" si="137"/>
        <v>1.4429497741503459</v>
      </c>
      <c r="G2239" s="13">
        <f t="shared" si="138"/>
        <v>0.22493527059566973</v>
      </c>
      <c r="H2239" s="13">
        <f>HLOOKUP(E2239,ROCs!$B$1:$I$17,MATCH(VLOOKUP(C2239,HROC,2,0),ROCs!$A$2:$A$17,0)+1,0)</f>
        <v>0.43140989244743805</v>
      </c>
      <c r="I2239" s="24">
        <v>39.928623000000002</v>
      </c>
      <c r="J2239" s="24">
        <f>VLOOKUP(B2239,Summary!$A$32:$C$37,3,0)*H2239*I2239/12+VLOOKUP(B2239,Summary!$A$32:$D$37,4,0)*I2239</f>
        <v>72.921719171951551</v>
      </c>
      <c r="K2239" s="6">
        <f t="shared" si="139"/>
        <v>286.31009110892688</v>
      </c>
      <c r="L2239" s="27">
        <f>2.721*J2239*G2239+VLOOKUP(B2239,Summary!$A$32:$B$37,2,0)*I2239</f>
        <v>53.28115716644367</v>
      </c>
    </row>
    <row r="2240" spans="1:12">
      <c r="A2240" s="5" t="s">
        <v>623</v>
      </c>
      <c r="B2240" s="5" t="s">
        <v>597</v>
      </c>
      <c r="C2240" s="11">
        <v>8360</v>
      </c>
      <c r="D2240" s="5" t="e">
        <f t="shared" si="136"/>
        <v>#N/A</v>
      </c>
      <c r="E2240" s="11" t="s">
        <v>591</v>
      </c>
      <c r="F2240" s="12">
        <f t="shared" si="137"/>
        <v>1.4429497741503459</v>
      </c>
      <c r="G2240" s="13">
        <f t="shared" si="138"/>
        <v>0.22493527059566973</v>
      </c>
      <c r="H2240" s="13">
        <f>HLOOKUP(E2240,ROCs!$B$1:$I$17,MATCH(VLOOKUP(C2240,HROC,2,0),ROCs!$A$2:$A$17,0)+1,0)</f>
        <v>0.43140989244743805</v>
      </c>
      <c r="I2240" s="24">
        <v>8.5977739999999994</v>
      </c>
      <c r="J2240" s="24">
        <f>VLOOKUP(B2240,Summary!$A$32:$C$37,3,0)*H2240*I2240/12+VLOOKUP(B2240,Summary!$A$32:$D$37,4,0)*I2240</f>
        <v>15.702130803055903</v>
      </c>
      <c r="K2240" s="6">
        <f t="shared" si="139"/>
        <v>61.650747567076429</v>
      </c>
      <c r="L2240" s="27">
        <f>2.721*J2240*G2240+VLOOKUP(B2240,Summary!$A$32:$B$37,2,0)*I2240</f>
        <v>11.47295632447838</v>
      </c>
    </row>
    <row r="2241" spans="1:12">
      <c r="A2241" s="5" t="s">
        <v>623</v>
      </c>
      <c r="B2241" s="5" t="s">
        <v>597</v>
      </c>
      <c r="C2241" s="11">
        <v>1110</v>
      </c>
      <c r="D2241" s="5" t="str">
        <f t="shared" si="136"/>
        <v>Fixed Single Family Units</v>
      </c>
      <c r="E2241" s="11" t="s">
        <v>592</v>
      </c>
      <c r="F2241" s="12">
        <f t="shared" si="137"/>
        <v>0.96797880682585713</v>
      </c>
      <c r="G2241" s="13">
        <f t="shared" si="138"/>
        <v>0.12452938169209543</v>
      </c>
      <c r="H2241" s="13">
        <f>HLOOKUP(E2241,ROCs!$B$1:$I$17,MATCH(VLOOKUP(C2241,HROC,2,0),ROCs!$A$2:$A$17,0)+1,0)</f>
        <v>0.28818180815488864</v>
      </c>
      <c r="I2241" s="24">
        <v>41.374412999999997</v>
      </c>
      <c r="J2241" s="24">
        <f>VLOOKUP(B2241,Summary!$A$32:$C$37,3,0)*H2241*I2241/12+VLOOKUP(B2241,Summary!$A$32:$D$37,4,0)*I2241</f>
        <v>50.475528333675506</v>
      </c>
      <c r="K2241" s="6">
        <f t="shared" si="139"/>
        <v>132.94599663940414</v>
      </c>
      <c r="L2241" s="27">
        <f>2.721*J2241*G2241+VLOOKUP(B2241,Summary!$A$32:$B$37,2,0)*I2241</f>
        <v>26.066046699177498</v>
      </c>
    </row>
    <row r="2242" spans="1:12">
      <c r="A2242" s="5" t="s">
        <v>623</v>
      </c>
      <c r="B2242" s="5" t="s">
        <v>597</v>
      </c>
      <c r="C2242" s="11">
        <v>1210</v>
      </c>
      <c r="D2242" s="5" t="str">
        <f t="shared" ref="D2242:D2305" si="140">VLOOKUP(C2242,FLUCCS,2,0)</f>
        <v>Fixed Single Family Units</v>
      </c>
      <c r="E2242" s="11" t="s">
        <v>592</v>
      </c>
      <c r="F2242" s="12">
        <f t="shared" ref="F2242:F2305" si="141">VLOOKUP(VLOOKUP(C2242,HEMC,2,0),EMCN,2,0)</f>
        <v>1.2445441802046733</v>
      </c>
      <c r="G2242" s="13">
        <f t="shared" ref="G2242:G2305" si="142">VLOOKUP(VLOOKUP(C2242,HEMC,2,0),EMCP,3,0)</f>
        <v>0.21319951734720002</v>
      </c>
      <c r="H2242" s="13">
        <f>HLOOKUP(E2242,ROCs!$B$1:$I$17,MATCH(VLOOKUP(C2242,HROC,2,0),ROCs!$A$2:$A$17,0)+1,0)</f>
        <v>0.28818180815488864</v>
      </c>
      <c r="I2242" s="24">
        <v>22.734947999999999</v>
      </c>
      <c r="J2242" s="24">
        <f>VLOOKUP(B2242,Summary!$A$32:$C$37,3,0)*H2242*I2242/12+VLOOKUP(B2242,Summary!$A$32:$D$37,4,0)*I2242</f>
        <v>27.73594665714386</v>
      </c>
      <c r="K2242" s="6">
        <f t="shared" ref="K2242:K2305" si="143">2.721*J2242*F2242</f>
        <v>93.925140516349188</v>
      </c>
      <c r="L2242" s="27">
        <f>2.721*J2242*G2242+VLOOKUP(B2242,Summary!$A$32:$B$37,2,0)*I2242</f>
        <v>21.015000500874539</v>
      </c>
    </row>
    <row r="2243" spans="1:12">
      <c r="A2243" s="5" t="s">
        <v>623</v>
      </c>
      <c r="B2243" s="5" t="s">
        <v>597</v>
      </c>
      <c r="C2243" s="11">
        <v>1310</v>
      </c>
      <c r="D2243" s="5" t="str">
        <f t="shared" si="140"/>
        <v>Fixed Single Family Units &lt;Six or more dwelling units per acre&gt;</v>
      </c>
      <c r="E2243" s="11" t="s">
        <v>592</v>
      </c>
      <c r="F2243" s="12">
        <f t="shared" si="141"/>
        <v>1.2445441802046733</v>
      </c>
      <c r="G2243" s="13">
        <f t="shared" si="142"/>
        <v>0.21319951734720002</v>
      </c>
      <c r="H2243" s="13">
        <f>HLOOKUP(E2243,ROCs!$B$1:$I$17,MATCH(VLOOKUP(C2243,HROC,2,0),ROCs!$A$2:$A$17,0)+1,0)</f>
        <v>0.39344582191206351</v>
      </c>
      <c r="I2243" s="24">
        <v>2.7623000000000002E-2</v>
      </c>
      <c r="J2243" s="24">
        <f>VLOOKUP(B2243,Summary!$A$32:$C$37,3,0)*H2243*I2243/12+VLOOKUP(B2243,Summary!$A$32:$D$37,4,0)*I2243</f>
        <v>4.6008518340399006E-2</v>
      </c>
      <c r="K2243" s="6">
        <f t="shared" si="143"/>
        <v>0.15580346340758366</v>
      </c>
      <c r="L2243" s="27">
        <f>2.721*J2243*G2243+VLOOKUP(B2243,Summary!$A$32:$B$37,2,0)*I2243</f>
        <v>3.2674079396590471E-2</v>
      </c>
    </row>
    <row r="2244" spans="1:12">
      <c r="A2244" s="5" t="s">
        <v>623</v>
      </c>
      <c r="B2244" s="5" t="s">
        <v>597</v>
      </c>
      <c r="C2244" s="11">
        <v>1330</v>
      </c>
      <c r="D2244" s="5" t="str">
        <f t="shared" si="140"/>
        <v>Multiple Dwelling Units, Low Rise &lt;Two stories or less&gt;</v>
      </c>
      <c r="E2244" s="11" t="s">
        <v>592</v>
      </c>
      <c r="F2244" s="12">
        <f t="shared" si="141"/>
        <v>1.3948514483453343</v>
      </c>
      <c r="G2244" s="13">
        <f t="shared" si="142"/>
        <v>0.33903287162245876</v>
      </c>
      <c r="H2244" s="13">
        <f>HLOOKUP(E2244,ROCs!$B$1:$I$17,MATCH(VLOOKUP(C2244,HROC,2,0),ROCs!$A$2:$A$17,0)+1,0)</f>
        <v>0.39344582191206351</v>
      </c>
      <c r="I2244" s="24">
        <v>7.3322880000000001</v>
      </c>
      <c r="J2244" s="24">
        <f>VLOOKUP(B2244,Summary!$A$32:$C$37,3,0)*H2244*I2244/12+VLOOKUP(B2244,Summary!$A$32:$D$37,4,0)*I2244</f>
        <v>12.21256586631023</v>
      </c>
      <c r="K2244" s="6">
        <f t="shared" si="143"/>
        <v>46.351460022835511</v>
      </c>
      <c r="L2244" s="27">
        <f>2.721*J2244*G2244+VLOOKUP(B2244,Summary!$A$32:$B$37,2,0)*I2244</f>
        <v>12.854545278828979</v>
      </c>
    </row>
    <row r="2245" spans="1:12">
      <c r="A2245" s="5" t="s">
        <v>623</v>
      </c>
      <c r="B2245" s="5" t="s">
        <v>597</v>
      </c>
      <c r="C2245" s="11">
        <v>1400</v>
      </c>
      <c r="D2245" s="5" t="str">
        <f t="shared" si="140"/>
        <v>Commercial and Services</v>
      </c>
      <c r="E2245" s="11" t="s">
        <v>592</v>
      </c>
      <c r="F2245" s="12">
        <f t="shared" si="141"/>
        <v>0.70945030562392009</v>
      </c>
      <c r="G2245" s="13">
        <f t="shared" si="142"/>
        <v>0.1167055461931156</v>
      </c>
      <c r="H2245" s="13">
        <f>HLOOKUP(E2245,ROCs!$B$1:$I$17,MATCH(VLOOKUP(C2245,HROC,2,0),ROCs!$A$2:$A$17,0)+1,0)</f>
        <v>0.43140989244743805</v>
      </c>
      <c r="I2245" s="24">
        <v>6.0016879999999997</v>
      </c>
      <c r="J2245" s="24">
        <f>VLOOKUP(B2245,Summary!$A$32:$C$37,3,0)*H2245*I2245/12+VLOOKUP(B2245,Summary!$A$32:$D$37,4,0)*I2245</f>
        <v>10.960894065735035</v>
      </c>
      <c r="K2245" s="6">
        <f t="shared" si="143"/>
        <v>21.159066443629047</v>
      </c>
      <c r="L2245" s="27">
        <f>2.721*J2245*G2245+VLOOKUP(B2245,Summary!$A$32:$B$37,2,0)*I2245</f>
        <v>4.7808055334106454</v>
      </c>
    </row>
    <row r="2246" spans="1:12">
      <c r="A2246" s="5" t="s">
        <v>623</v>
      </c>
      <c r="B2246" s="5" t="s">
        <v>597</v>
      </c>
      <c r="C2246" s="11">
        <v>1550</v>
      </c>
      <c r="D2246" s="5" t="str">
        <f t="shared" si="140"/>
        <v>Other Light Industrial</v>
      </c>
      <c r="E2246" s="11" t="s">
        <v>592</v>
      </c>
      <c r="F2246" s="12">
        <f t="shared" si="141"/>
        <v>0.72147488707517293</v>
      </c>
      <c r="G2246" s="13">
        <f t="shared" si="142"/>
        <v>0.16951643581122938</v>
      </c>
      <c r="H2246" s="13">
        <f>HLOOKUP(E2246,ROCs!$B$1:$I$17,MATCH(VLOOKUP(C2246,HROC,2,0),ROCs!$A$2:$A$17,0)+1,0)</f>
        <v>0.34081381503347608</v>
      </c>
      <c r="I2246" s="24">
        <v>0.226746</v>
      </c>
      <c r="J2246" s="24">
        <f>VLOOKUP(B2246,Summary!$A$32:$C$37,3,0)*H2246*I2246/12+VLOOKUP(B2246,Summary!$A$32:$D$37,4,0)*I2246</f>
        <v>0.3271442500518244</v>
      </c>
      <c r="K2246" s="6">
        <f t="shared" si="143"/>
        <v>0.64222772790939886</v>
      </c>
      <c r="L2246" s="27">
        <f>2.721*J2246*G2246+VLOOKUP(B2246,Summary!$A$32:$B$37,2,0)*I2246</f>
        <v>0.20001531031111486</v>
      </c>
    </row>
    <row r="2247" spans="1:12">
      <c r="A2247" s="5" t="s">
        <v>623</v>
      </c>
      <c r="B2247" s="5" t="s">
        <v>597</v>
      </c>
      <c r="C2247" s="11">
        <v>1710</v>
      </c>
      <c r="D2247" s="5" t="str">
        <f t="shared" si="140"/>
        <v>Educational Facilities</v>
      </c>
      <c r="E2247" s="11" t="s">
        <v>592</v>
      </c>
      <c r="F2247" s="12">
        <f t="shared" si="141"/>
        <v>0.96797880682585713</v>
      </c>
      <c r="G2247" s="13">
        <f t="shared" si="142"/>
        <v>0.12452938169209543</v>
      </c>
      <c r="H2247" s="13">
        <f>HLOOKUP(E2247,ROCs!$B$1:$I$17,MATCH(VLOOKUP(C2247,HROC,2,0),ROCs!$A$2:$A$17,0)+1,0)</f>
        <v>0.34081381503347608</v>
      </c>
      <c r="I2247" s="24">
        <v>3.5835680000000001</v>
      </c>
      <c r="J2247" s="24">
        <f>VLOOKUP(B2247,Summary!$A$32:$C$37,3,0)*H2247*I2247/12+VLOOKUP(B2247,Summary!$A$32:$D$37,4,0)*I2247</f>
        <v>5.170294805066975</v>
      </c>
      <c r="K2247" s="6">
        <f t="shared" si="143"/>
        <v>13.617886101859257</v>
      </c>
      <c r="L2247" s="27">
        <f>2.721*J2247*G2247+VLOOKUP(B2247,Summary!$A$32:$B$37,2,0)*I2247</f>
        <v>2.5282128110259121</v>
      </c>
    </row>
    <row r="2248" spans="1:12">
      <c r="A2248" s="5" t="s">
        <v>623</v>
      </c>
      <c r="B2248" s="5" t="s">
        <v>597</v>
      </c>
      <c r="C2248" s="11">
        <v>2110</v>
      </c>
      <c r="D2248" s="5" t="str">
        <f t="shared" si="140"/>
        <v>Improved Pastures</v>
      </c>
      <c r="E2248" s="11" t="s">
        <v>592</v>
      </c>
      <c r="F2248" s="12">
        <f t="shared" si="141"/>
        <v>2.0141173930848577</v>
      </c>
      <c r="G2248" s="13">
        <f t="shared" si="142"/>
        <v>0.28687396829592665</v>
      </c>
      <c r="H2248" s="13">
        <f>HLOOKUP(E2248,ROCs!$B$1:$I$17,MATCH(VLOOKUP(C2248,HROC,2,0),ROCs!$A$2:$A$17,0)+1,0)</f>
        <v>0.31492922148662977</v>
      </c>
      <c r="I2248" s="24">
        <v>45.988221000000003</v>
      </c>
      <c r="J2248" s="24">
        <f>VLOOKUP(B2248,Summary!$A$32:$C$37,3,0)*H2248*I2248/12+VLOOKUP(B2248,Summary!$A$32:$D$37,4,0)*I2248</f>
        <v>61.311513296993496</v>
      </c>
      <c r="K2248" s="6">
        <f t="shared" si="143"/>
        <v>336.01244067702038</v>
      </c>
      <c r="L2248" s="27">
        <f>2.721*J2248*G2248+VLOOKUP(B2248,Summary!$A$32:$B$37,2,0)*I2248</f>
        <v>57.820946549630094</v>
      </c>
    </row>
    <row r="2249" spans="1:12">
      <c r="A2249" s="5" t="s">
        <v>623</v>
      </c>
      <c r="B2249" s="5" t="s">
        <v>597</v>
      </c>
      <c r="C2249" s="11">
        <v>2120</v>
      </c>
      <c r="D2249" s="5" t="str">
        <f t="shared" si="140"/>
        <v>Unimproved Pastures</v>
      </c>
      <c r="E2249" s="11" t="s">
        <v>592</v>
      </c>
      <c r="F2249" s="12">
        <f t="shared" si="141"/>
        <v>1.022089423356495</v>
      </c>
      <c r="G2249" s="13">
        <f t="shared" si="142"/>
        <v>0.19559588747449544</v>
      </c>
      <c r="H2249" s="13">
        <f>HLOOKUP(E2249,ROCs!$B$1:$I$17,MATCH(VLOOKUP(C2249,HROC,2,0),ROCs!$A$2:$A$17,0)+1,0)</f>
        <v>0.26229721460804234</v>
      </c>
      <c r="I2249" s="24">
        <v>0.67717700000000003</v>
      </c>
      <c r="J2249" s="24">
        <f>VLOOKUP(B2249,Summary!$A$32:$C$37,3,0)*H2249*I2249/12+VLOOKUP(B2249,Summary!$A$32:$D$37,4,0)*I2249</f>
        <v>0.7519316131290682</v>
      </c>
      <c r="K2249" s="6">
        <f t="shared" si="143"/>
        <v>2.0912010102660417</v>
      </c>
      <c r="L2249" s="27">
        <f>2.721*J2249*G2249+VLOOKUP(B2249,Summary!$A$32:$B$37,2,0)*I2249</f>
        <v>0.54688318872676167</v>
      </c>
    </row>
    <row r="2250" spans="1:12">
      <c r="A2250" s="5" t="s">
        <v>623</v>
      </c>
      <c r="B2250" s="5" t="s">
        <v>597</v>
      </c>
      <c r="C2250" s="11">
        <v>2140</v>
      </c>
      <c r="D2250" s="5" t="str">
        <f t="shared" si="140"/>
        <v>Row Crops</v>
      </c>
      <c r="E2250" s="11" t="s">
        <v>592</v>
      </c>
      <c r="F2250" s="12">
        <f t="shared" si="141"/>
        <v>1.7435643104316678</v>
      </c>
      <c r="G2250" s="13">
        <f t="shared" si="142"/>
        <v>0.58026779950766982</v>
      </c>
      <c r="H2250" s="13">
        <f>HLOOKUP(E2250,ROCs!$B$1:$I$17,MATCH(VLOOKUP(C2250,HROC,2,0),ROCs!$A$2:$A$17,0)+1,0)</f>
        <v>0.36669840858032232</v>
      </c>
      <c r="I2250" s="24">
        <v>16.844369</v>
      </c>
      <c r="J2250" s="24">
        <f>VLOOKUP(B2250,Summary!$A$32:$C$37,3,0)*H2250*I2250/12+VLOOKUP(B2250,Summary!$A$32:$D$37,4,0)*I2250</f>
        <v>26.148467328054796</v>
      </c>
      <c r="K2250" s="6">
        <f t="shared" si="143"/>
        <v>124.05456511786851</v>
      </c>
      <c r="L2250" s="27">
        <f>2.721*J2250*G2250+VLOOKUP(B2250,Summary!$A$32:$B$37,2,0)*I2250</f>
        <v>44.934938048443051</v>
      </c>
    </row>
    <row r="2251" spans="1:12">
      <c r="A2251" s="5" t="s">
        <v>623</v>
      </c>
      <c r="B2251" s="5" t="s">
        <v>597</v>
      </c>
      <c r="C2251" s="11">
        <v>2210</v>
      </c>
      <c r="D2251" s="5" t="str">
        <f t="shared" si="140"/>
        <v>Citrus Groves</v>
      </c>
      <c r="E2251" s="11" t="s">
        <v>592</v>
      </c>
      <c r="F2251" s="12">
        <f t="shared" si="141"/>
        <v>1.3467531225403229</v>
      </c>
      <c r="G2251" s="13">
        <f t="shared" si="142"/>
        <v>0.27383424246429361</v>
      </c>
      <c r="H2251" s="13">
        <f>HLOOKUP(E2251,ROCs!$B$1:$I$17,MATCH(VLOOKUP(C2251,HROC,2,0),ROCs!$A$2:$A$17,0)+1,0)</f>
        <v>0.31492922148662977</v>
      </c>
      <c r="I2251" s="24">
        <v>60.910437999999999</v>
      </c>
      <c r="J2251" s="24">
        <f>VLOOKUP(B2251,Summary!$A$32:$C$37,3,0)*H2251*I2251/12+VLOOKUP(B2251,Summary!$A$32:$D$37,4,0)*I2251</f>
        <v>81.2058185369401</v>
      </c>
      <c r="K2251" s="6">
        <f t="shared" si="143"/>
        <v>297.5799601276251</v>
      </c>
      <c r="L2251" s="27">
        <f>2.721*J2251*G2251+VLOOKUP(B2251,Summary!$A$32:$B$37,2,0)*I2251</f>
        <v>73.701364519686038</v>
      </c>
    </row>
    <row r="2252" spans="1:12">
      <c r="A2252" s="5" t="s">
        <v>623</v>
      </c>
      <c r="B2252" s="5" t="s">
        <v>597</v>
      </c>
      <c r="C2252" s="11">
        <v>2430</v>
      </c>
      <c r="D2252" s="5" t="str">
        <f t="shared" si="140"/>
        <v>Ornamentals</v>
      </c>
      <c r="E2252" s="11" t="s">
        <v>592</v>
      </c>
      <c r="F2252" s="12">
        <f t="shared" si="141"/>
        <v>1.6774291124497771</v>
      </c>
      <c r="G2252" s="13">
        <f t="shared" si="142"/>
        <v>0.48898971868623858</v>
      </c>
      <c r="H2252" s="13">
        <f>HLOOKUP(E2252,ROCs!$B$1:$I$17,MATCH(VLOOKUP(C2252,HROC,2,0),ROCs!$A$2:$A$17,0)+1,0)</f>
        <v>0.28904462793978353</v>
      </c>
      <c r="I2252" s="24">
        <v>0.42937900000000001</v>
      </c>
      <c r="J2252" s="24">
        <f>VLOOKUP(B2252,Summary!$A$32:$C$37,3,0)*H2252*I2252/12+VLOOKUP(B2252,Summary!$A$32:$D$37,4,0)*I2252</f>
        <v>0.52539770163732846</v>
      </c>
      <c r="K2252" s="6">
        <f t="shared" si="143"/>
        <v>2.3980646463269268</v>
      </c>
      <c r="L2252" s="27">
        <f>2.721*J2252*G2252+VLOOKUP(B2252,Summary!$A$32:$B$37,2,0)*I2252</f>
        <v>0.79207702741663555</v>
      </c>
    </row>
    <row r="2253" spans="1:12">
      <c r="A2253" s="5" t="s">
        <v>623</v>
      </c>
      <c r="B2253" s="5" t="s">
        <v>597</v>
      </c>
      <c r="C2253" s="11">
        <v>3100</v>
      </c>
      <c r="D2253" s="5" t="str">
        <f t="shared" si="140"/>
        <v>Herbaceous (Dry Prairie)</v>
      </c>
      <c r="E2253" s="11" t="s">
        <v>592</v>
      </c>
      <c r="F2253" s="12">
        <f t="shared" si="141"/>
        <v>0.69141343344704065</v>
      </c>
      <c r="G2253" s="13">
        <f t="shared" si="142"/>
        <v>3.5859246036990831E-2</v>
      </c>
      <c r="H2253" s="13">
        <f>HLOOKUP(E2253,ROCs!$B$1:$I$17,MATCH(VLOOKUP(C2253,HROC,2,0),ROCs!$A$2:$A$17,0)+1,0)</f>
        <v>0.26229721460804234</v>
      </c>
      <c r="I2253" s="24">
        <v>7.6315770000000001</v>
      </c>
      <c r="J2253" s="24">
        <f>VLOOKUP(B2253,Summary!$A$32:$C$37,3,0)*H2253*I2253/12+VLOOKUP(B2253,Summary!$A$32:$D$37,4,0)*I2253</f>
        <v>8.4740385517061192</v>
      </c>
      <c r="K2253" s="6">
        <f t="shared" si="143"/>
        <v>15.942513389427985</v>
      </c>
      <c r="L2253" s="27">
        <f>2.721*J2253*G2253+VLOOKUP(B2253,Summary!$A$32:$B$37,2,0)*I2253</f>
        <v>2.4800207879706218</v>
      </c>
    </row>
    <row r="2254" spans="1:12">
      <c r="A2254" s="5" t="s">
        <v>623</v>
      </c>
      <c r="B2254" s="5" t="s">
        <v>597</v>
      </c>
      <c r="C2254" s="11">
        <v>4110</v>
      </c>
      <c r="D2254" s="5" t="str">
        <f t="shared" si="140"/>
        <v>Pine Flatwoods</v>
      </c>
      <c r="E2254" s="11" t="s">
        <v>592</v>
      </c>
      <c r="F2254" s="12">
        <f t="shared" si="141"/>
        <v>0.69141343344704065</v>
      </c>
      <c r="G2254" s="13">
        <f t="shared" si="142"/>
        <v>3.5859246036990831E-2</v>
      </c>
      <c r="H2254" s="13">
        <f>HLOOKUP(E2254,ROCs!$B$1:$I$17,MATCH(VLOOKUP(C2254,HROC,2,0),ROCs!$A$2:$A$17,0)+1,0)</f>
        <v>0.26229721460804234</v>
      </c>
      <c r="I2254" s="24">
        <v>15.305768</v>
      </c>
      <c r="J2254" s="24">
        <f>VLOOKUP(B2254,Summary!$A$32:$C$37,3,0)*H2254*I2254/12+VLOOKUP(B2254,Summary!$A$32:$D$37,4,0)*I2254</f>
        <v>16.99539532857624</v>
      </c>
      <c r="K2254" s="6">
        <f t="shared" si="143"/>
        <v>31.974048257061209</v>
      </c>
      <c r="L2254" s="27">
        <f>2.721*J2254*G2254+VLOOKUP(B2254,Summary!$A$32:$B$37,2,0)*I2254</f>
        <v>4.9738897761046674</v>
      </c>
    </row>
    <row r="2255" spans="1:12">
      <c r="A2255" s="5" t="s">
        <v>623</v>
      </c>
      <c r="B2255" s="5" t="s">
        <v>597</v>
      </c>
      <c r="C2255" s="11">
        <v>4220</v>
      </c>
      <c r="D2255" s="5" t="str">
        <f t="shared" si="140"/>
        <v>Brazilian Pepper</v>
      </c>
      <c r="E2255" s="11" t="s">
        <v>592</v>
      </c>
      <c r="F2255" s="12">
        <f t="shared" si="141"/>
        <v>0.69141343344704065</v>
      </c>
      <c r="G2255" s="13">
        <f t="shared" si="142"/>
        <v>3.5859246036990831E-2</v>
      </c>
      <c r="H2255" s="13">
        <f>HLOOKUP(E2255,ROCs!$B$1:$I$17,MATCH(VLOOKUP(C2255,HROC,2,0),ROCs!$A$2:$A$17,0)+1,0)</f>
        <v>0.26229721460804234</v>
      </c>
      <c r="I2255" s="24">
        <v>10.370480000000001</v>
      </c>
      <c r="J2255" s="24">
        <f>VLOOKUP(B2255,Summary!$A$32:$C$37,3,0)*H2255*I2255/12+VLOOKUP(B2255,Summary!$A$32:$D$37,4,0)*I2255</f>
        <v>11.515293276828274</v>
      </c>
      <c r="K2255" s="6">
        <f t="shared" si="143"/>
        <v>21.664135244235254</v>
      </c>
      <c r="L2255" s="27">
        <f>2.721*J2255*G2255+VLOOKUP(B2255,Summary!$A$32:$B$37,2,0)*I2255</f>
        <v>3.3700775057676253</v>
      </c>
    </row>
    <row r="2256" spans="1:12">
      <c r="A2256" s="5" t="s">
        <v>623</v>
      </c>
      <c r="B2256" s="5" t="s">
        <v>597</v>
      </c>
      <c r="C2256" s="11">
        <v>4340</v>
      </c>
      <c r="D2256" s="5" t="str">
        <f t="shared" si="140"/>
        <v>Hardwood - Coniferous Mixed</v>
      </c>
      <c r="E2256" s="11" t="s">
        <v>592</v>
      </c>
      <c r="F2256" s="12">
        <f t="shared" si="141"/>
        <v>0.69141343344704065</v>
      </c>
      <c r="G2256" s="13">
        <f t="shared" si="142"/>
        <v>3.5859246036990831E-2</v>
      </c>
      <c r="H2256" s="13">
        <f>HLOOKUP(E2256,ROCs!$B$1:$I$17,MATCH(VLOOKUP(C2256,HROC,2,0),ROCs!$A$2:$A$17,0)+1,0)</f>
        <v>0.26229721460804234</v>
      </c>
      <c r="I2256" s="24">
        <v>9.1430000000000001E-3</v>
      </c>
      <c r="J2256" s="24">
        <f>VLOOKUP(B2256,Summary!$A$32:$C$37,3,0)*H2256*I2256/12+VLOOKUP(B2256,Summary!$A$32:$D$37,4,0)*I2256</f>
        <v>1.0152309867049633E-2</v>
      </c>
      <c r="K2256" s="6">
        <f t="shared" si="143"/>
        <v>1.9099905552881147E-2</v>
      </c>
      <c r="L2256" s="27">
        <f>2.721*J2256*G2256+VLOOKUP(B2256,Summary!$A$32:$B$37,2,0)*I2256</f>
        <v>2.9711853872948402E-3</v>
      </c>
    </row>
    <row r="2257" spans="1:12">
      <c r="A2257" s="5" t="s">
        <v>623</v>
      </c>
      <c r="B2257" s="5" t="s">
        <v>597</v>
      </c>
      <c r="C2257" s="11">
        <v>4370</v>
      </c>
      <c r="D2257" s="5" t="str">
        <f t="shared" si="140"/>
        <v>Australian Pines</v>
      </c>
      <c r="E2257" s="11" t="s">
        <v>592</v>
      </c>
      <c r="F2257" s="12">
        <f t="shared" si="141"/>
        <v>0.69141343344704065</v>
      </c>
      <c r="G2257" s="13">
        <f t="shared" si="142"/>
        <v>3.5859246036990831E-2</v>
      </c>
      <c r="H2257" s="13">
        <f>HLOOKUP(E2257,ROCs!$B$1:$I$17,MATCH(VLOOKUP(C2257,HROC,2,0),ROCs!$A$2:$A$17,0)+1,0)</f>
        <v>0.26229721460804234</v>
      </c>
      <c r="I2257" s="24">
        <v>0.67242000000000002</v>
      </c>
      <c r="J2257" s="24">
        <f>VLOOKUP(B2257,Summary!$A$32:$C$37,3,0)*H2257*I2257/12+VLOOKUP(B2257,Summary!$A$32:$D$37,4,0)*I2257</f>
        <v>0.74664948056453195</v>
      </c>
      <c r="K2257" s="6">
        <f t="shared" si="143"/>
        <v>1.4046985116338557</v>
      </c>
      <c r="L2257" s="27">
        <f>2.721*J2257*G2257+VLOOKUP(B2257,Summary!$A$32:$B$37,2,0)*I2257</f>
        <v>0.2185152004948919</v>
      </c>
    </row>
    <row r="2258" spans="1:12">
      <c r="A2258" s="5" t="s">
        <v>623</v>
      </c>
      <c r="B2258" s="5" t="s">
        <v>597</v>
      </c>
      <c r="C2258" s="11">
        <v>5300</v>
      </c>
      <c r="D2258" s="5" t="str">
        <f t="shared" si="140"/>
        <v>Reservoirs</v>
      </c>
      <c r="E2258" s="11" t="s">
        <v>592</v>
      </c>
      <c r="F2258" s="12">
        <f t="shared" si="141"/>
        <v>0.50503242095262102</v>
      </c>
      <c r="G2258" s="13">
        <f t="shared" si="142"/>
        <v>6.8458560616073402E-2</v>
      </c>
      <c r="H2258" s="13">
        <f>HLOOKUP(E2258,ROCs!$B$1:$I$17,MATCH(VLOOKUP(C2258,HROC,2,0),ROCs!$A$2:$A$17,0)+1,0)</f>
        <v>5.2632006878587441E-2</v>
      </c>
      <c r="I2258" s="24">
        <v>0.24124300000000001</v>
      </c>
      <c r="J2258" s="24">
        <f>VLOOKUP(B2258,Summary!$A$32:$C$37,3,0)*H2258*I2258/12+VLOOKUP(B2258,Summary!$A$32:$D$37,4,0)*I2258</f>
        <v>5.3751070363240193E-2</v>
      </c>
      <c r="K2258" s="6">
        <f t="shared" si="143"/>
        <v>7.3864356321804242E-2</v>
      </c>
      <c r="L2258" s="27">
        <f>2.721*J2258*G2258+VLOOKUP(B2258,Summary!$A$32:$B$37,2,0)*I2258</f>
        <v>6.227156371491252E-2</v>
      </c>
    </row>
    <row r="2259" spans="1:12">
      <c r="A2259" s="5" t="s">
        <v>623</v>
      </c>
      <c r="B2259" s="5" t="s">
        <v>597</v>
      </c>
      <c r="C2259" s="11">
        <v>6430</v>
      </c>
      <c r="D2259" s="5" t="str">
        <f t="shared" si="140"/>
        <v>Wet Prairies</v>
      </c>
      <c r="E2259" s="11" t="s">
        <v>592</v>
      </c>
      <c r="F2259" s="12">
        <f t="shared" si="141"/>
        <v>0.60724136328827061</v>
      </c>
      <c r="G2259" s="13">
        <f t="shared" si="142"/>
        <v>3.2599314579082571E-2</v>
      </c>
      <c r="H2259" s="13">
        <f>HLOOKUP(E2259,ROCs!$B$1:$I$17,MATCH(VLOOKUP(C2259,HROC,2,0),ROCs!$A$2:$A$17,0)+1,0)</f>
        <v>2.5884593546846281E-2</v>
      </c>
      <c r="I2259" s="24">
        <v>0.60349399999999997</v>
      </c>
      <c r="J2259" s="24">
        <f>VLOOKUP(B2259,Summary!$A$32:$C$37,3,0)*H2259*I2259/12+VLOOKUP(B2259,Summary!$A$32:$D$37,4,0)*I2259</f>
        <v>6.6129733534699225E-2</v>
      </c>
      <c r="K2259" s="6">
        <f t="shared" si="143"/>
        <v>0.10926640667330774</v>
      </c>
      <c r="L2259" s="27">
        <f>2.721*J2259*G2259+VLOOKUP(B2259,Summary!$A$32:$B$37,2,0)*I2259</f>
        <v>0.13659722124082324</v>
      </c>
    </row>
    <row r="2260" spans="1:12">
      <c r="A2260" s="5" t="s">
        <v>623</v>
      </c>
      <c r="B2260" s="5" t="s">
        <v>597</v>
      </c>
      <c r="C2260" s="11">
        <v>7400</v>
      </c>
      <c r="D2260" s="5" t="str">
        <f t="shared" si="140"/>
        <v>Disturbed Land</v>
      </c>
      <c r="E2260" s="11" t="s">
        <v>592</v>
      </c>
      <c r="F2260" s="12">
        <f t="shared" si="141"/>
        <v>0.70945030562392009</v>
      </c>
      <c r="G2260" s="13">
        <f t="shared" si="142"/>
        <v>9.7797943737247719E-2</v>
      </c>
      <c r="H2260" s="13">
        <f>HLOOKUP(E2260,ROCs!$B$1:$I$17,MATCH(VLOOKUP(C2260,HROC,2,0),ROCs!$A$2:$A$17,0)+1,0)</f>
        <v>0.26229721460804234</v>
      </c>
      <c r="I2260" s="24">
        <v>1.6829149999999999</v>
      </c>
      <c r="J2260" s="24">
        <f>VLOOKUP(B2260,Summary!$A$32:$C$37,3,0)*H2260*I2260/12+VLOOKUP(B2260,Summary!$A$32:$D$37,4,0)*I2260</f>
        <v>1.8686945816368628</v>
      </c>
      <c r="K2260" s="6">
        <f t="shared" si="143"/>
        <v>3.6073547083453574</v>
      </c>
      <c r="L2260" s="27">
        <f>2.721*J2260*G2260+VLOOKUP(B2260,Summary!$A$32:$B$37,2,0)*I2260</f>
        <v>0.86183487556870142</v>
      </c>
    </row>
    <row r="2261" spans="1:12">
      <c r="A2261" s="5" t="s">
        <v>623</v>
      </c>
      <c r="B2261" s="5" t="s">
        <v>597</v>
      </c>
      <c r="C2261" s="11">
        <v>8140</v>
      </c>
      <c r="D2261" s="5" t="str">
        <f t="shared" si="140"/>
        <v>Roads and Highways</v>
      </c>
      <c r="E2261" s="11" t="s">
        <v>592</v>
      </c>
      <c r="F2261" s="12">
        <f t="shared" si="141"/>
        <v>0.98601567900273634</v>
      </c>
      <c r="G2261" s="13">
        <f t="shared" si="142"/>
        <v>0.14343698414796333</v>
      </c>
      <c r="H2261" s="13">
        <f>HLOOKUP(E2261,ROCs!$B$1:$I$17,MATCH(VLOOKUP(C2261,HROC,2,0),ROCs!$A$2:$A$17,0)+1,0)</f>
        <v>0.44607782879065094</v>
      </c>
      <c r="I2261" s="24">
        <v>0.643459</v>
      </c>
      <c r="J2261" s="24">
        <f>VLOOKUP(B2261,Summary!$A$32:$C$37,3,0)*H2261*I2261/12+VLOOKUP(B2261,Summary!$A$32:$D$37,4,0)*I2261</f>
        <v>1.2151054930582346</v>
      </c>
      <c r="K2261" s="6">
        <f t="shared" si="143"/>
        <v>3.2600656574777322</v>
      </c>
      <c r="L2261" s="27">
        <f>2.721*J2261*G2261+VLOOKUP(B2261,Summary!$A$32:$B$37,2,0)*I2261</f>
        <v>0.61363470865051695</v>
      </c>
    </row>
    <row r="2262" spans="1:12">
      <c r="A2262" s="5" t="s">
        <v>623</v>
      </c>
      <c r="B2262" s="5" t="s">
        <v>597</v>
      </c>
      <c r="C2262" s="11">
        <v>8200</v>
      </c>
      <c r="D2262" s="5" t="str">
        <f t="shared" si="140"/>
        <v>Communications</v>
      </c>
      <c r="E2262" s="11" t="s">
        <v>592</v>
      </c>
      <c r="F2262" s="12">
        <f t="shared" si="141"/>
        <v>0.72147488707517293</v>
      </c>
      <c r="G2262" s="13">
        <f t="shared" si="142"/>
        <v>0.16951643581122938</v>
      </c>
      <c r="H2262" s="13">
        <f>HLOOKUP(E2262,ROCs!$B$1:$I$17,MATCH(VLOOKUP(C2262,HROC,2,0),ROCs!$A$2:$A$17,0)+1,0)</f>
        <v>0.43140989244743805</v>
      </c>
      <c r="I2262" s="24">
        <v>0.79588400000000004</v>
      </c>
      <c r="J2262" s="24">
        <f>VLOOKUP(B2262,Summary!$A$32:$C$37,3,0)*H2262*I2262/12+VLOOKUP(B2262,Summary!$A$32:$D$37,4,0)*I2262</f>
        <v>1.453524443892029</v>
      </c>
      <c r="K2262" s="6">
        <f t="shared" si="143"/>
        <v>2.853462045912992</v>
      </c>
      <c r="L2262" s="27">
        <f>2.721*J2262*G2262+VLOOKUP(B2262,Summary!$A$32:$B$37,2,0)*I2262</f>
        <v>0.84285192621330918</v>
      </c>
    </row>
    <row r="2263" spans="1:12">
      <c r="A2263" s="5" t="s">
        <v>623</v>
      </c>
      <c r="B2263" s="5" t="s">
        <v>597</v>
      </c>
      <c r="C2263" s="11">
        <v>1110</v>
      </c>
      <c r="D2263" s="5" t="str">
        <f t="shared" si="140"/>
        <v>Fixed Single Family Units</v>
      </c>
      <c r="E2263" s="11" t="s">
        <v>593</v>
      </c>
      <c r="F2263" s="12">
        <f t="shared" si="141"/>
        <v>0.96797880682585713</v>
      </c>
      <c r="G2263" s="13">
        <f t="shared" si="142"/>
        <v>0.12452938169209543</v>
      </c>
      <c r="H2263" s="13">
        <f>HLOOKUP(E2263,ROCs!$B$1:$I$17,MATCH(VLOOKUP(C2263,HROC,2,0),ROCs!$A$2:$A$17,0)+1,0)</f>
        <v>0.28818180815488864</v>
      </c>
      <c r="I2263" s="24">
        <v>954.92936999999995</v>
      </c>
      <c r="J2263" s="24">
        <f>VLOOKUP(B2263,Summary!$A$32:$C$37,3,0)*H2263*I2263/12+VLOOKUP(B2263,Summary!$A$32:$D$37,4,0)*I2263</f>
        <v>1164.9848536121565</v>
      </c>
      <c r="K2263" s="6">
        <f t="shared" si="143"/>
        <v>3068.4190447581295</v>
      </c>
      <c r="L2263" s="27">
        <f>2.721*J2263*G2263+VLOOKUP(B2263,Summary!$A$32:$B$37,2,0)*I2263</f>
        <v>601.60934616368218</v>
      </c>
    </row>
    <row r="2264" spans="1:12">
      <c r="A2264" s="5" t="s">
        <v>623</v>
      </c>
      <c r="B2264" s="5" t="s">
        <v>597</v>
      </c>
      <c r="C2264" s="11">
        <v>1130</v>
      </c>
      <c r="D2264" s="5" t="str">
        <f t="shared" si="140"/>
        <v>Mixed Units &lt;Fixed and mobile home units&gt;</v>
      </c>
      <c r="E2264" s="11" t="s">
        <v>593</v>
      </c>
      <c r="F2264" s="12">
        <f t="shared" si="141"/>
        <v>0.96797880682585713</v>
      </c>
      <c r="G2264" s="13">
        <f t="shared" si="142"/>
        <v>0.12452938169209543</v>
      </c>
      <c r="H2264" s="13">
        <f>HLOOKUP(E2264,ROCs!$B$1:$I$17,MATCH(VLOOKUP(C2264,HROC,2,0),ROCs!$A$2:$A$17,0)+1,0)</f>
        <v>0.28818180815488864</v>
      </c>
      <c r="I2264" s="24">
        <v>169.86522099999999</v>
      </c>
      <c r="J2264" s="24">
        <f>VLOOKUP(B2264,Summary!$A$32:$C$37,3,0)*H2264*I2264/12+VLOOKUP(B2264,Summary!$A$32:$D$37,4,0)*I2264</f>
        <v>207.23041497873464</v>
      </c>
      <c r="K2264" s="6">
        <f t="shared" si="143"/>
        <v>545.81804218509751</v>
      </c>
      <c r="L2264" s="27">
        <f>2.721*J2264*G2264+VLOOKUP(B2264,Summary!$A$32:$B$37,2,0)*I2264</f>
        <v>107.01577284376475</v>
      </c>
    </row>
    <row r="2265" spans="1:12">
      <c r="A2265" s="5" t="s">
        <v>623</v>
      </c>
      <c r="B2265" s="5" t="s">
        <v>597</v>
      </c>
      <c r="C2265" s="11">
        <v>1210</v>
      </c>
      <c r="D2265" s="5" t="str">
        <f t="shared" si="140"/>
        <v>Fixed Single Family Units</v>
      </c>
      <c r="E2265" s="11" t="s">
        <v>593</v>
      </c>
      <c r="F2265" s="12">
        <f t="shared" si="141"/>
        <v>1.2445441802046733</v>
      </c>
      <c r="G2265" s="13">
        <f t="shared" si="142"/>
        <v>0.21319951734720002</v>
      </c>
      <c r="H2265" s="13">
        <f>HLOOKUP(E2265,ROCs!$B$1:$I$17,MATCH(VLOOKUP(C2265,HROC,2,0),ROCs!$A$2:$A$17,0)+1,0)</f>
        <v>0.28818180815488864</v>
      </c>
      <c r="I2265" s="24">
        <v>1601.6658950000001</v>
      </c>
      <c r="J2265" s="24">
        <f>VLOOKUP(B2265,Summary!$A$32:$C$37,3,0)*H2265*I2265/12+VLOOKUP(B2265,Summary!$A$32:$D$37,4,0)*I2265</f>
        <v>1953.9837885833995</v>
      </c>
      <c r="K2265" s="6">
        <f t="shared" si="143"/>
        <v>6616.9799133967326</v>
      </c>
      <c r="L2265" s="27">
        <f>2.721*J2265*G2265+VLOOKUP(B2265,Summary!$A$32:$B$37,2,0)*I2265</f>
        <v>1480.4964403551162</v>
      </c>
    </row>
    <row r="2266" spans="1:12">
      <c r="A2266" s="5" t="s">
        <v>623</v>
      </c>
      <c r="B2266" s="5" t="s">
        <v>597</v>
      </c>
      <c r="C2266" s="11">
        <v>1290</v>
      </c>
      <c r="D2266" s="5" t="str">
        <f t="shared" si="140"/>
        <v>Medium Density Under Construction</v>
      </c>
      <c r="E2266" s="11" t="s">
        <v>593</v>
      </c>
      <c r="F2266" s="12">
        <f t="shared" si="141"/>
        <v>1.2445441802046733</v>
      </c>
      <c r="G2266" s="13">
        <f t="shared" si="142"/>
        <v>0.21319951734720002</v>
      </c>
      <c r="H2266" s="13">
        <f>HLOOKUP(E2266,ROCs!$B$1:$I$17,MATCH(VLOOKUP(C2266,HROC,2,0),ROCs!$A$2:$A$17,0)+1,0)</f>
        <v>0.34081381503347608</v>
      </c>
      <c r="I2266" s="24">
        <v>31.797653</v>
      </c>
      <c r="J2266" s="24">
        <f>VLOOKUP(B2266,Summary!$A$32:$C$37,3,0)*H2266*I2266/12+VLOOKUP(B2266,Summary!$A$32:$D$37,4,0)*I2266</f>
        <v>45.876969578705449</v>
      </c>
      <c r="K2266" s="6">
        <f t="shared" si="143"/>
        <v>155.35798606081943</v>
      </c>
      <c r="L2266" s="27">
        <f>2.721*J2266*G2266+VLOOKUP(B2266,Summary!$A$32:$B$37,2,0)*I2266</f>
        <v>33.502096238806608</v>
      </c>
    </row>
    <row r="2267" spans="1:12">
      <c r="A2267" s="5" t="s">
        <v>623</v>
      </c>
      <c r="B2267" s="5" t="s">
        <v>597</v>
      </c>
      <c r="C2267" s="11">
        <v>1310</v>
      </c>
      <c r="D2267" s="5" t="str">
        <f t="shared" si="140"/>
        <v>Fixed Single Family Units &lt;Six or more dwelling units per acre&gt;</v>
      </c>
      <c r="E2267" s="11" t="s">
        <v>593</v>
      </c>
      <c r="F2267" s="12">
        <f t="shared" si="141"/>
        <v>1.2445441802046733</v>
      </c>
      <c r="G2267" s="13">
        <f t="shared" si="142"/>
        <v>0.21319951734720002</v>
      </c>
      <c r="H2267" s="13">
        <f>HLOOKUP(E2267,ROCs!$B$1:$I$17,MATCH(VLOOKUP(C2267,HROC,2,0),ROCs!$A$2:$A$17,0)+1,0)</f>
        <v>0.39344582191206351</v>
      </c>
      <c r="I2267" s="24">
        <v>60.257272999999998</v>
      </c>
      <c r="J2267" s="24">
        <f>VLOOKUP(B2267,Summary!$A$32:$C$37,3,0)*H2267*I2267/12+VLOOKUP(B2267,Summary!$A$32:$D$37,4,0)*I2267</f>
        <v>100.36374941038009</v>
      </c>
      <c r="K2267" s="6">
        <f t="shared" si="143"/>
        <v>339.87227415184009</v>
      </c>
      <c r="L2267" s="27">
        <f>2.721*J2267*G2267+VLOOKUP(B2267,Summary!$A$32:$B$37,2,0)*I2267</f>
        <v>71.275781856569793</v>
      </c>
    </row>
    <row r="2268" spans="1:12">
      <c r="A2268" s="5" t="s">
        <v>623</v>
      </c>
      <c r="B2268" s="5" t="s">
        <v>597</v>
      </c>
      <c r="C2268" s="11">
        <v>1320</v>
      </c>
      <c r="D2268" s="5" t="str">
        <f t="shared" si="140"/>
        <v>Mobile Home Units &lt;Six or more dwelling units per acre&gt;</v>
      </c>
      <c r="E2268" s="11" t="s">
        <v>593</v>
      </c>
      <c r="F2268" s="12">
        <f t="shared" si="141"/>
        <v>1.3948514483453343</v>
      </c>
      <c r="G2268" s="13">
        <f t="shared" si="142"/>
        <v>0.33903287162245876</v>
      </c>
      <c r="H2268" s="13">
        <f>HLOOKUP(E2268,ROCs!$B$1:$I$17,MATCH(VLOOKUP(C2268,HROC,2,0),ROCs!$A$2:$A$17,0)+1,0)</f>
        <v>0.39344582191206351</v>
      </c>
      <c r="I2268" s="24">
        <v>70.223170999999994</v>
      </c>
      <c r="J2268" s="24">
        <f>VLOOKUP(B2268,Summary!$A$32:$C$37,3,0)*H2268*I2268/12+VLOOKUP(B2268,Summary!$A$32:$D$37,4,0)*I2268</f>
        <v>116.96282267945099</v>
      </c>
      <c r="K2268" s="6">
        <f t="shared" si="143"/>
        <v>443.91962008083181</v>
      </c>
      <c r="L2268" s="27">
        <f>2.721*J2268*G2268+VLOOKUP(B2268,Summary!$A$32:$B$37,2,0)*I2268</f>
        <v>123.11122138716456</v>
      </c>
    </row>
    <row r="2269" spans="1:12">
      <c r="A2269" s="5" t="s">
        <v>623</v>
      </c>
      <c r="B2269" s="5" t="s">
        <v>597</v>
      </c>
      <c r="C2269" s="11">
        <v>1330</v>
      </c>
      <c r="D2269" s="5" t="str">
        <f t="shared" si="140"/>
        <v>Multiple Dwelling Units, Low Rise &lt;Two stories or less&gt;</v>
      </c>
      <c r="E2269" s="11" t="s">
        <v>593</v>
      </c>
      <c r="F2269" s="12">
        <f t="shared" si="141"/>
        <v>1.3948514483453343</v>
      </c>
      <c r="G2269" s="13">
        <f t="shared" si="142"/>
        <v>0.33903287162245876</v>
      </c>
      <c r="H2269" s="13">
        <f>HLOOKUP(E2269,ROCs!$B$1:$I$17,MATCH(VLOOKUP(C2269,HROC,2,0),ROCs!$A$2:$A$17,0)+1,0)</f>
        <v>0.39344582191206351</v>
      </c>
      <c r="I2269" s="24">
        <v>60.297407</v>
      </c>
      <c r="J2269" s="24">
        <f>VLOOKUP(B2269,Summary!$A$32:$C$37,3,0)*H2269*I2269/12+VLOOKUP(B2269,Summary!$A$32:$D$37,4,0)*I2269</f>
        <v>100.43059609159046</v>
      </c>
      <c r="K2269" s="6">
        <f t="shared" si="143"/>
        <v>381.17335953540595</v>
      </c>
      <c r="L2269" s="27">
        <f>2.721*J2269*G2269+VLOOKUP(B2269,Summary!$A$32:$B$37,2,0)*I2269</f>
        <v>105.70994326429616</v>
      </c>
    </row>
    <row r="2270" spans="1:12">
      <c r="A2270" s="5" t="s">
        <v>623</v>
      </c>
      <c r="B2270" s="5" t="s">
        <v>597</v>
      </c>
      <c r="C2270" s="11">
        <v>1400</v>
      </c>
      <c r="D2270" s="5" t="str">
        <f t="shared" si="140"/>
        <v>Commercial and Services</v>
      </c>
      <c r="E2270" s="11" t="s">
        <v>593</v>
      </c>
      <c r="F2270" s="12">
        <f t="shared" si="141"/>
        <v>0.70945030562392009</v>
      </c>
      <c r="G2270" s="13">
        <f t="shared" si="142"/>
        <v>0.1167055461931156</v>
      </c>
      <c r="H2270" s="13">
        <f>HLOOKUP(E2270,ROCs!$B$1:$I$17,MATCH(VLOOKUP(C2270,HROC,2,0),ROCs!$A$2:$A$17,0)+1,0)</f>
        <v>0.43140989244743805</v>
      </c>
      <c r="I2270" s="24">
        <v>427.29470500000002</v>
      </c>
      <c r="J2270" s="24">
        <f>VLOOKUP(B2270,Summary!$A$32:$C$37,3,0)*H2270*I2270/12+VLOOKUP(B2270,Summary!$A$32:$D$37,4,0)*I2270</f>
        <v>780.36912221270131</v>
      </c>
      <c r="K2270" s="6">
        <f t="shared" si="143"/>
        <v>1506.4356984411511</v>
      </c>
      <c r="L2270" s="27">
        <f>2.721*J2270*G2270+VLOOKUP(B2270,Summary!$A$32:$B$37,2,0)*I2270</f>
        <v>340.37305672355342</v>
      </c>
    </row>
    <row r="2271" spans="1:12">
      <c r="A2271" s="5" t="s">
        <v>623</v>
      </c>
      <c r="B2271" s="5" t="s">
        <v>597</v>
      </c>
      <c r="C2271" s="11">
        <v>1411</v>
      </c>
      <c r="D2271" s="5" t="str">
        <f t="shared" si="140"/>
        <v>Shopping Centers (Plazas, Malls)</v>
      </c>
      <c r="E2271" s="11" t="s">
        <v>593</v>
      </c>
      <c r="F2271" s="12">
        <f t="shared" si="141"/>
        <v>1.4429497741503459</v>
      </c>
      <c r="G2271" s="13">
        <f t="shared" si="142"/>
        <v>0.22493527059566973</v>
      </c>
      <c r="H2271" s="13">
        <f>HLOOKUP(E2271,ROCs!$B$1:$I$17,MATCH(VLOOKUP(C2271,HROC,2,0),ROCs!$A$2:$A$17,0)+1,0)</f>
        <v>0.43140989244743805</v>
      </c>
      <c r="I2271" s="24">
        <v>123.24362499999999</v>
      </c>
      <c r="J2271" s="24">
        <f>VLOOKUP(B2271,Summary!$A$32:$C$37,3,0)*H2271*I2271/12+VLOOKUP(B2271,Summary!$A$32:$D$37,4,0)*I2271</f>
        <v>225.08006379241542</v>
      </c>
      <c r="K2271" s="6">
        <f t="shared" si="143"/>
        <v>883.72427725204568</v>
      </c>
      <c r="L2271" s="27">
        <f>2.721*J2271*G2271+VLOOKUP(B2271,Summary!$A$32:$B$37,2,0)*I2271</f>
        <v>164.45753597331029</v>
      </c>
    </row>
    <row r="2272" spans="1:12">
      <c r="A2272" s="5" t="s">
        <v>623</v>
      </c>
      <c r="B2272" s="5" t="s">
        <v>597</v>
      </c>
      <c r="C2272" s="11">
        <v>1423</v>
      </c>
      <c r="D2272" s="5" t="str">
        <f t="shared" si="140"/>
        <v>Junk Yards</v>
      </c>
      <c r="E2272" s="11" t="s">
        <v>593</v>
      </c>
      <c r="F2272" s="12">
        <f t="shared" si="141"/>
        <v>1.4429497741503459</v>
      </c>
      <c r="G2272" s="13">
        <f t="shared" si="142"/>
        <v>0.22493527059566973</v>
      </c>
      <c r="H2272" s="13">
        <f>HLOOKUP(E2272,ROCs!$B$1:$I$17,MATCH(VLOOKUP(C2272,HROC,2,0),ROCs!$A$2:$A$17,0)+1,0)</f>
        <v>0.43140989244743805</v>
      </c>
      <c r="I2272" s="24">
        <v>2.1775669999999998</v>
      </c>
      <c r="J2272" s="24">
        <f>VLOOKUP(B2272,Summary!$A$32:$C$37,3,0)*H2272*I2272/12+VLOOKUP(B2272,Summary!$A$32:$D$37,4,0)*I2272</f>
        <v>3.9768947016306821</v>
      </c>
      <c r="K2272" s="6">
        <f t="shared" si="143"/>
        <v>15.614347786694081</v>
      </c>
      <c r="L2272" s="27">
        <f>2.721*J2272*G2272+VLOOKUP(B2272,Summary!$A$32:$B$37,2,0)*I2272</f>
        <v>2.905767363113454</v>
      </c>
    </row>
    <row r="2273" spans="1:12">
      <c r="A2273" s="5" t="s">
        <v>623</v>
      </c>
      <c r="B2273" s="5" t="s">
        <v>597</v>
      </c>
      <c r="C2273" s="11">
        <v>1480</v>
      </c>
      <c r="D2273" s="5" t="str">
        <f t="shared" si="140"/>
        <v>Cemeteries</v>
      </c>
      <c r="E2273" s="11" t="s">
        <v>593</v>
      </c>
      <c r="F2273" s="12">
        <f t="shared" si="141"/>
        <v>1.2445441802046733</v>
      </c>
      <c r="G2273" s="13">
        <f t="shared" si="142"/>
        <v>0.21319951734720002</v>
      </c>
      <c r="H2273" s="13">
        <f>HLOOKUP(E2273,ROCs!$B$1:$I$17,MATCH(VLOOKUP(C2273,HROC,2,0),ROCs!$A$2:$A$17,0)+1,0)</f>
        <v>0.28818180815488864</v>
      </c>
      <c r="I2273" s="24">
        <v>14.954295999999999</v>
      </c>
      <c r="J2273" s="24">
        <f>VLOOKUP(B2273,Summary!$A$32:$C$37,3,0)*H2273*I2273/12+VLOOKUP(B2273,Summary!$A$32:$D$37,4,0)*I2273</f>
        <v>18.243787324745139</v>
      </c>
      <c r="K2273" s="6">
        <f t="shared" si="143"/>
        <v>61.780847403877011</v>
      </c>
      <c r="L2273" s="27">
        <f>2.721*J2273*G2273+VLOOKUP(B2273,Summary!$A$32:$B$37,2,0)*I2273</f>
        <v>13.82297148558361</v>
      </c>
    </row>
    <row r="2274" spans="1:12">
      <c r="A2274" s="5" t="s">
        <v>623</v>
      </c>
      <c r="B2274" s="5" t="s">
        <v>597</v>
      </c>
      <c r="C2274" s="11">
        <v>1540</v>
      </c>
      <c r="D2274" s="5" t="str">
        <f t="shared" si="140"/>
        <v>Oil and Gas Processing</v>
      </c>
      <c r="E2274" s="11" t="s">
        <v>593</v>
      </c>
      <c r="F2274" s="12">
        <f t="shared" si="141"/>
        <v>0.72147488707517293</v>
      </c>
      <c r="G2274" s="13">
        <f t="shared" si="142"/>
        <v>0.16951643581122938</v>
      </c>
      <c r="H2274" s="13">
        <f>HLOOKUP(E2274,ROCs!$B$1:$I$17,MATCH(VLOOKUP(C2274,HROC,2,0),ROCs!$A$2:$A$17,0)+1,0)</f>
        <v>0.43140989244743805</v>
      </c>
      <c r="I2274" s="24">
        <v>32.511051000000002</v>
      </c>
      <c r="J2274" s="24">
        <f>VLOOKUP(B2274,Summary!$A$32:$C$37,3,0)*H2274*I2274/12+VLOOKUP(B2274,Summary!$A$32:$D$37,4,0)*I2274</f>
        <v>59.374993497947436</v>
      </c>
      <c r="K2274" s="6">
        <f t="shared" si="143"/>
        <v>116.56101906966548</v>
      </c>
      <c r="L2274" s="27">
        <f>2.721*J2274*G2274+VLOOKUP(B2274,Summary!$A$32:$B$37,2,0)*I2274</f>
        <v>34.429642961247033</v>
      </c>
    </row>
    <row r="2275" spans="1:12">
      <c r="A2275" s="5" t="s">
        <v>623</v>
      </c>
      <c r="B2275" s="5" t="s">
        <v>597</v>
      </c>
      <c r="C2275" s="11">
        <v>1550</v>
      </c>
      <c r="D2275" s="5" t="str">
        <f t="shared" si="140"/>
        <v>Other Light Industrial</v>
      </c>
      <c r="E2275" s="11" t="s">
        <v>593</v>
      </c>
      <c r="F2275" s="12">
        <f t="shared" si="141"/>
        <v>0.72147488707517293</v>
      </c>
      <c r="G2275" s="13">
        <f t="shared" si="142"/>
        <v>0.16951643581122938</v>
      </c>
      <c r="H2275" s="13">
        <f>HLOOKUP(E2275,ROCs!$B$1:$I$17,MATCH(VLOOKUP(C2275,HROC,2,0),ROCs!$A$2:$A$17,0)+1,0)</f>
        <v>0.34081381503347608</v>
      </c>
      <c r="I2275" s="24">
        <v>353.62404700000002</v>
      </c>
      <c r="J2275" s="24">
        <f>VLOOKUP(B2275,Summary!$A$32:$C$37,3,0)*H2275*I2275/12+VLOOKUP(B2275,Summary!$A$32:$D$37,4,0)*I2275</f>
        <v>510.20116630990674</v>
      </c>
      <c r="K2275" s="6">
        <f t="shared" si="143"/>
        <v>1001.5928317982963</v>
      </c>
      <c r="L2275" s="27">
        <f>2.721*J2275*G2275+VLOOKUP(B2275,Summary!$A$32:$B$37,2,0)*I2275</f>
        <v>311.93592607665522</v>
      </c>
    </row>
    <row r="2276" spans="1:12">
      <c r="A2276" s="5" t="s">
        <v>623</v>
      </c>
      <c r="B2276" s="5" t="s">
        <v>597</v>
      </c>
      <c r="C2276" s="11">
        <v>1560</v>
      </c>
      <c r="D2276" s="5" t="str">
        <f t="shared" si="140"/>
        <v>Other Heavy Industrial</v>
      </c>
      <c r="E2276" s="11" t="s">
        <v>593</v>
      </c>
      <c r="F2276" s="12">
        <f t="shared" si="141"/>
        <v>1.4429497741503459</v>
      </c>
      <c r="G2276" s="13">
        <f t="shared" si="142"/>
        <v>0.22493527059566973</v>
      </c>
      <c r="H2276" s="13">
        <f>HLOOKUP(E2276,ROCs!$B$1:$I$17,MATCH(VLOOKUP(C2276,HROC,2,0),ROCs!$A$2:$A$17,0)+1,0)</f>
        <v>0.43140989244743805</v>
      </c>
      <c r="I2276" s="24">
        <v>111.25983600000001</v>
      </c>
      <c r="J2276" s="24">
        <f>VLOOKUP(B2276,Summary!$A$32:$C$37,3,0)*H2276*I2276/12+VLOOKUP(B2276,Summary!$A$32:$D$37,4,0)*I2276</f>
        <v>203.1940474358303</v>
      </c>
      <c r="K2276" s="6">
        <f t="shared" si="143"/>
        <v>797.7939480137909</v>
      </c>
      <c r="L2276" s="27">
        <f>2.721*J2276*G2276+VLOOKUP(B2276,Summary!$A$32:$B$37,2,0)*I2276</f>
        <v>148.46624708867989</v>
      </c>
    </row>
    <row r="2277" spans="1:12">
      <c r="A2277" s="5" t="s">
        <v>623</v>
      </c>
      <c r="B2277" s="5" t="s">
        <v>597</v>
      </c>
      <c r="C2277" s="11">
        <v>1620</v>
      </c>
      <c r="D2277" s="5" t="str">
        <f t="shared" si="140"/>
        <v>Sand and Gravel Pits</v>
      </c>
      <c r="E2277" s="11" t="s">
        <v>593</v>
      </c>
      <c r="F2277" s="12">
        <f t="shared" si="141"/>
        <v>0.70945030562392009</v>
      </c>
      <c r="G2277" s="13">
        <f t="shared" si="142"/>
        <v>9.7797943737247719E-2</v>
      </c>
      <c r="H2277" s="13">
        <f>HLOOKUP(E2277,ROCs!$B$1:$I$17,MATCH(VLOOKUP(C2277,HROC,2,0),ROCs!$A$2:$A$17,0)+1,0)</f>
        <v>0.28818180815488864</v>
      </c>
      <c r="I2277" s="24">
        <v>68.628174000000001</v>
      </c>
      <c r="J2277" s="24">
        <f>VLOOKUP(B2277,Summary!$A$32:$C$37,3,0)*H2277*I2277/12+VLOOKUP(B2277,Summary!$A$32:$D$37,4,0)*I2277</f>
        <v>83.724289725280542</v>
      </c>
      <c r="K2277" s="6">
        <f t="shared" si="143"/>
        <v>161.62256460272263</v>
      </c>
      <c r="L2277" s="27">
        <f>2.721*J2277*G2277+VLOOKUP(B2277,Summary!$A$32:$B$37,2,0)*I2277</f>
        <v>37.146235555262209</v>
      </c>
    </row>
    <row r="2278" spans="1:12">
      <c r="A2278" s="5" t="s">
        <v>623</v>
      </c>
      <c r="B2278" s="5" t="s">
        <v>597</v>
      </c>
      <c r="C2278" s="11">
        <v>1660</v>
      </c>
      <c r="D2278" s="5" t="str">
        <f t="shared" si="140"/>
        <v>Holding Ponds</v>
      </c>
      <c r="E2278" s="11" t="s">
        <v>593</v>
      </c>
      <c r="F2278" s="12">
        <f t="shared" si="141"/>
        <v>0.50503242095262102</v>
      </c>
      <c r="G2278" s="13">
        <f t="shared" si="142"/>
        <v>6.8458560616073402E-2</v>
      </c>
      <c r="H2278" s="13">
        <f>HLOOKUP(E2278,ROCs!$B$1:$I$17,MATCH(VLOOKUP(C2278,HROC,2,0),ROCs!$A$2:$A$17,0)+1,0)</f>
        <v>5.2632006878587441E-2</v>
      </c>
      <c r="I2278" s="24">
        <v>3.2573789999999998</v>
      </c>
      <c r="J2278" s="24">
        <f>VLOOKUP(B2278,Summary!$A$32:$C$37,3,0)*H2278*I2278/12+VLOOKUP(B2278,Summary!$A$32:$D$37,4,0)*I2278</f>
        <v>0.72577280098797037</v>
      </c>
      <c r="K2278" s="6">
        <f t="shared" si="143"/>
        <v>0.9973520604998376</v>
      </c>
      <c r="L2278" s="27">
        <f>2.721*J2278*G2278+VLOOKUP(B2278,Summary!$A$32:$B$37,2,0)*I2278</f>
        <v>0.84082059973602552</v>
      </c>
    </row>
    <row r="2279" spans="1:12">
      <c r="A2279" s="5" t="s">
        <v>623</v>
      </c>
      <c r="B2279" s="5" t="s">
        <v>597</v>
      </c>
      <c r="C2279" s="11">
        <v>1700</v>
      </c>
      <c r="D2279" s="5" t="str">
        <f t="shared" si="140"/>
        <v>Institutional</v>
      </c>
      <c r="E2279" s="11" t="s">
        <v>593</v>
      </c>
      <c r="F2279" s="12">
        <f t="shared" si="141"/>
        <v>0.96797880682585713</v>
      </c>
      <c r="G2279" s="13">
        <f t="shared" si="142"/>
        <v>0.12452938169209543</v>
      </c>
      <c r="H2279" s="13">
        <f>HLOOKUP(E2279,ROCs!$B$1:$I$17,MATCH(VLOOKUP(C2279,HROC,2,0),ROCs!$A$2:$A$17,0)+1,0)</f>
        <v>0.34081381503347608</v>
      </c>
      <c r="I2279" s="24">
        <v>191.42774299999999</v>
      </c>
      <c r="J2279" s="24">
        <f>VLOOKUP(B2279,Summary!$A$32:$C$37,3,0)*H2279*I2279/12+VLOOKUP(B2279,Summary!$A$32:$D$37,4,0)*I2279</f>
        <v>276.187828772496</v>
      </c>
      <c r="K2279" s="6">
        <f t="shared" si="143"/>
        <v>727.44292864262252</v>
      </c>
      <c r="L2279" s="27">
        <f>2.721*J2279*G2279+VLOOKUP(B2279,Summary!$A$32:$B$37,2,0)*I2279</f>
        <v>135.05257113535333</v>
      </c>
    </row>
    <row r="2280" spans="1:12">
      <c r="A2280" s="5" t="s">
        <v>623</v>
      </c>
      <c r="B2280" s="5" t="s">
        <v>597</v>
      </c>
      <c r="C2280" s="11">
        <v>1710</v>
      </c>
      <c r="D2280" s="5" t="str">
        <f t="shared" si="140"/>
        <v>Educational Facilities</v>
      </c>
      <c r="E2280" s="11" t="s">
        <v>593</v>
      </c>
      <c r="F2280" s="12">
        <f t="shared" si="141"/>
        <v>0.96797880682585713</v>
      </c>
      <c r="G2280" s="13">
        <f t="shared" si="142"/>
        <v>0.12452938169209543</v>
      </c>
      <c r="H2280" s="13">
        <f>HLOOKUP(E2280,ROCs!$B$1:$I$17,MATCH(VLOOKUP(C2280,HROC,2,0),ROCs!$A$2:$A$17,0)+1,0)</f>
        <v>0.34081381503347608</v>
      </c>
      <c r="I2280" s="24">
        <v>167.00445099999999</v>
      </c>
      <c r="J2280" s="24">
        <f>VLOOKUP(B2280,Summary!$A$32:$C$37,3,0)*H2280*I2280/12+VLOOKUP(B2280,Summary!$A$32:$D$37,4,0)*I2280</f>
        <v>240.95042857519715</v>
      </c>
      <c r="K2280" s="6">
        <f t="shared" si="143"/>
        <v>634.63218563775956</v>
      </c>
      <c r="L2280" s="27">
        <f>2.721*J2280*G2280+VLOOKUP(B2280,Summary!$A$32:$B$37,2,0)*I2280</f>
        <v>117.82190055178222</v>
      </c>
    </row>
    <row r="2281" spans="1:12">
      <c r="A2281" s="5" t="s">
        <v>623</v>
      </c>
      <c r="B2281" s="5" t="s">
        <v>597</v>
      </c>
      <c r="C2281" s="11">
        <v>1800</v>
      </c>
      <c r="D2281" s="5" t="str">
        <f t="shared" si="140"/>
        <v>Recreational</v>
      </c>
      <c r="E2281" s="11" t="s">
        <v>593</v>
      </c>
      <c r="F2281" s="12">
        <f t="shared" si="141"/>
        <v>1.2445441802046733</v>
      </c>
      <c r="G2281" s="13">
        <f t="shared" si="142"/>
        <v>0.21319951734720002</v>
      </c>
      <c r="H2281" s="13">
        <f>HLOOKUP(E2281,ROCs!$B$1:$I$17,MATCH(VLOOKUP(C2281,HROC,2,0),ROCs!$A$2:$A$17,0)+1,0)</f>
        <v>0.28904462793978353</v>
      </c>
      <c r="I2281" s="24">
        <v>7.5869020000000003</v>
      </c>
      <c r="J2281" s="24">
        <f>VLOOKUP(B2281,Summary!$A$32:$C$37,3,0)*H2281*I2281/12+VLOOKUP(B2281,Summary!$A$32:$D$37,4,0)*I2281</f>
        <v>9.2835021585770381</v>
      </c>
      <c r="K2281" s="6">
        <f t="shared" si="143"/>
        <v>31.437695475362215</v>
      </c>
      <c r="L2281" s="27">
        <f>2.721*J2281*G2281+VLOOKUP(B2281,Summary!$A$32:$B$37,2,0)*I2281</f>
        <v>7.0290127582292365</v>
      </c>
    </row>
    <row r="2282" spans="1:12">
      <c r="A2282" s="5" t="s">
        <v>623</v>
      </c>
      <c r="B2282" s="5" t="s">
        <v>597</v>
      </c>
      <c r="C2282" s="11">
        <v>2110</v>
      </c>
      <c r="D2282" s="5" t="str">
        <f t="shared" si="140"/>
        <v>Improved Pastures</v>
      </c>
      <c r="E2282" s="11" t="s">
        <v>593</v>
      </c>
      <c r="F2282" s="12">
        <f t="shared" si="141"/>
        <v>2.0141173930848577</v>
      </c>
      <c r="G2282" s="13">
        <f t="shared" si="142"/>
        <v>0.28687396829592665</v>
      </c>
      <c r="H2282" s="13">
        <f>HLOOKUP(E2282,ROCs!$B$1:$I$17,MATCH(VLOOKUP(C2282,HROC,2,0),ROCs!$A$2:$A$17,0)+1,0)</f>
        <v>0.31492922148662977</v>
      </c>
      <c r="I2282" s="24">
        <v>3146.2738650000001</v>
      </c>
      <c r="J2282" s="24">
        <f>VLOOKUP(B2282,Summary!$A$32:$C$37,3,0)*H2282*I2282/12+VLOOKUP(B2282,Summary!$A$32:$D$37,4,0)*I2282</f>
        <v>4194.6134839599608</v>
      </c>
      <c r="K2282" s="6">
        <f t="shared" si="143"/>
        <v>22988.216056824032</v>
      </c>
      <c r="L2282" s="27">
        <f>2.721*J2282*G2282+VLOOKUP(B2282,Summary!$A$32:$B$37,2,0)*I2282</f>
        <v>3955.8071398035399</v>
      </c>
    </row>
    <row r="2283" spans="1:12">
      <c r="A2283" s="5" t="s">
        <v>623</v>
      </c>
      <c r="B2283" s="5" t="s">
        <v>597</v>
      </c>
      <c r="C2283" s="11">
        <v>2120</v>
      </c>
      <c r="D2283" s="5" t="str">
        <f t="shared" si="140"/>
        <v>Unimproved Pastures</v>
      </c>
      <c r="E2283" s="11" t="s">
        <v>593</v>
      </c>
      <c r="F2283" s="12">
        <f t="shared" si="141"/>
        <v>1.022089423356495</v>
      </c>
      <c r="G2283" s="13">
        <f t="shared" si="142"/>
        <v>0.19559588747449544</v>
      </c>
      <c r="H2283" s="13">
        <f>HLOOKUP(E2283,ROCs!$B$1:$I$17,MATCH(VLOOKUP(C2283,HROC,2,0),ROCs!$A$2:$A$17,0)+1,0)</f>
        <v>0.26229721460804234</v>
      </c>
      <c r="I2283" s="24">
        <v>406.39364999999998</v>
      </c>
      <c r="J2283" s="24">
        <f>VLOOKUP(B2283,Summary!$A$32:$C$37,3,0)*H2283*I2283/12+VLOOKUP(B2283,Summary!$A$32:$D$37,4,0)*I2283</f>
        <v>451.25607161777481</v>
      </c>
      <c r="K2283" s="6">
        <f t="shared" si="143"/>
        <v>1254.990661888552</v>
      </c>
      <c r="L2283" s="27">
        <f>2.721*J2283*G2283+VLOOKUP(B2283,Summary!$A$32:$B$37,2,0)*I2283</f>
        <v>328.20053721598271</v>
      </c>
    </row>
    <row r="2284" spans="1:12">
      <c r="A2284" s="5" t="s">
        <v>623</v>
      </c>
      <c r="B2284" s="5" t="s">
        <v>597</v>
      </c>
      <c r="C2284" s="11">
        <v>2130</v>
      </c>
      <c r="D2284" s="5" t="str">
        <f t="shared" si="140"/>
        <v>Woodland Pastures</v>
      </c>
      <c r="E2284" s="11" t="s">
        <v>593</v>
      </c>
      <c r="F2284" s="12">
        <f t="shared" si="141"/>
        <v>1.022089423356495</v>
      </c>
      <c r="G2284" s="13">
        <f t="shared" si="142"/>
        <v>0.19559588747449544</v>
      </c>
      <c r="H2284" s="13">
        <f>HLOOKUP(E2284,ROCs!$B$1:$I$17,MATCH(VLOOKUP(C2284,HROC,2,0),ROCs!$A$2:$A$17,0)+1,0)</f>
        <v>0.26229721460804234</v>
      </c>
      <c r="I2284" s="24">
        <v>626.07914300000004</v>
      </c>
      <c r="J2284" s="24">
        <f>VLOOKUP(B2284,Summary!$A$32:$C$37,3,0)*H2284*I2284/12+VLOOKUP(B2284,Summary!$A$32:$D$37,4,0)*I2284</f>
        <v>695.19298491008203</v>
      </c>
      <c r="K2284" s="6">
        <f t="shared" si="143"/>
        <v>1933.4049094226439</v>
      </c>
      <c r="L2284" s="27">
        <f>2.721*J2284*G2284+VLOOKUP(B2284,Summary!$A$32:$B$37,2,0)*I2284</f>
        <v>505.61693341498346</v>
      </c>
    </row>
    <row r="2285" spans="1:12">
      <c r="A2285" s="5" t="s">
        <v>623</v>
      </c>
      <c r="B2285" s="5" t="s">
        <v>597</v>
      </c>
      <c r="C2285" s="11">
        <v>2140</v>
      </c>
      <c r="D2285" s="5" t="str">
        <f t="shared" si="140"/>
        <v>Row Crops</v>
      </c>
      <c r="E2285" s="11" t="s">
        <v>593</v>
      </c>
      <c r="F2285" s="12">
        <f t="shared" si="141"/>
        <v>1.7435643104316678</v>
      </c>
      <c r="G2285" s="13">
        <f t="shared" si="142"/>
        <v>0.58026779950766982</v>
      </c>
      <c r="H2285" s="13">
        <f>HLOOKUP(E2285,ROCs!$B$1:$I$17,MATCH(VLOOKUP(C2285,HROC,2,0),ROCs!$A$2:$A$17,0)+1,0)</f>
        <v>0.36669840858032232</v>
      </c>
      <c r="I2285" s="24">
        <v>248.70300700000001</v>
      </c>
      <c r="J2285" s="24">
        <f>VLOOKUP(B2285,Summary!$A$32:$C$37,3,0)*H2285*I2285/12+VLOOKUP(B2285,Summary!$A$32:$D$37,4,0)*I2285</f>
        <v>386.07575344190587</v>
      </c>
      <c r="K2285" s="6">
        <f t="shared" si="143"/>
        <v>1831.6354490269837</v>
      </c>
      <c r="L2285" s="27">
        <f>2.721*J2285*G2285+VLOOKUP(B2285,Summary!$A$32:$B$37,2,0)*I2285</f>
        <v>663.45341947843212</v>
      </c>
    </row>
    <row r="2286" spans="1:12">
      <c r="A2286" s="5" t="s">
        <v>623</v>
      </c>
      <c r="B2286" s="5" t="s">
        <v>597</v>
      </c>
      <c r="C2286" s="11">
        <v>2210</v>
      </c>
      <c r="D2286" s="5" t="str">
        <f t="shared" si="140"/>
        <v>Citrus Groves</v>
      </c>
      <c r="E2286" s="11" t="s">
        <v>593</v>
      </c>
      <c r="F2286" s="12">
        <f t="shared" si="141"/>
        <v>1.3467531225403229</v>
      </c>
      <c r="G2286" s="13">
        <f t="shared" si="142"/>
        <v>0.27383424246429361</v>
      </c>
      <c r="H2286" s="13">
        <f>HLOOKUP(E2286,ROCs!$B$1:$I$17,MATCH(VLOOKUP(C2286,HROC,2,0),ROCs!$A$2:$A$17,0)+1,0)</f>
        <v>0.31492922148662977</v>
      </c>
      <c r="I2286" s="24">
        <v>20207.584707999998</v>
      </c>
      <c r="J2286" s="24">
        <f>VLOOKUP(B2286,Summary!$A$32:$C$37,3,0)*H2286*I2286/12+VLOOKUP(B2286,Summary!$A$32:$D$37,4,0)*I2286</f>
        <v>26940.759428912555</v>
      </c>
      <c r="K2286" s="6">
        <f t="shared" si="143"/>
        <v>98724.8236777126</v>
      </c>
      <c r="L2286" s="27">
        <f>2.721*J2286*G2286+VLOOKUP(B2286,Summary!$A$32:$B$37,2,0)*I2286</f>
        <v>24451.089427837331</v>
      </c>
    </row>
    <row r="2287" spans="1:12">
      <c r="A2287" s="5" t="s">
        <v>623</v>
      </c>
      <c r="B2287" s="5" t="s">
        <v>597</v>
      </c>
      <c r="C2287" s="11">
        <v>2230</v>
      </c>
      <c r="D2287" s="5" t="str">
        <f t="shared" si="140"/>
        <v>Other Groves</v>
      </c>
      <c r="E2287" s="11" t="s">
        <v>593</v>
      </c>
      <c r="F2287" s="12">
        <f t="shared" si="141"/>
        <v>1.3467531225403229</v>
      </c>
      <c r="G2287" s="13">
        <f t="shared" si="142"/>
        <v>0.27383424246429361</v>
      </c>
      <c r="H2287" s="13">
        <f>HLOOKUP(E2287,ROCs!$B$1:$I$17,MATCH(VLOOKUP(C2287,HROC,2,0),ROCs!$A$2:$A$17,0)+1,0)</f>
        <v>0.31492922148662977</v>
      </c>
      <c r="I2287" s="24">
        <v>11.33381</v>
      </c>
      <c r="J2287" s="24">
        <f>VLOOKUP(B2287,Summary!$A$32:$C$37,3,0)*H2287*I2287/12+VLOOKUP(B2287,Summary!$A$32:$D$37,4,0)*I2287</f>
        <v>15.110239696390904</v>
      </c>
      <c r="K2287" s="6">
        <f t="shared" si="143"/>
        <v>55.371703744669801</v>
      </c>
      <c r="L2287" s="27">
        <f>2.721*J2287*G2287+VLOOKUP(B2287,Summary!$A$32:$B$37,2,0)*I2287</f>
        <v>13.713860704906812</v>
      </c>
    </row>
    <row r="2288" spans="1:12">
      <c r="A2288" s="5" t="s">
        <v>623</v>
      </c>
      <c r="B2288" s="5" t="s">
        <v>597</v>
      </c>
      <c r="C2288" s="11">
        <v>2430</v>
      </c>
      <c r="D2288" s="5" t="str">
        <f t="shared" si="140"/>
        <v>Ornamentals</v>
      </c>
      <c r="E2288" s="11" t="s">
        <v>593</v>
      </c>
      <c r="F2288" s="12">
        <f t="shared" si="141"/>
        <v>1.6774291124497771</v>
      </c>
      <c r="G2288" s="13">
        <f t="shared" si="142"/>
        <v>0.48898971868623858</v>
      </c>
      <c r="H2288" s="13">
        <f>HLOOKUP(E2288,ROCs!$B$1:$I$17,MATCH(VLOOKUP(C2288,HROC,2,0),ROCs!$A$2:$A$17,0)+1,0)</f>
        <v>0.28904462793978353</v>
      </c>
      <c r="I2288" s="24">
        <v>193.98579799999999</v>
      </c>
      <c r="J2288" s="24">
        <f>VLOOKUP(B2288,Summary!$A$32:$C$37,3,0)*H2288*I2288/12+VLOOKUP(B2288,Summary!$A$32:$D$37,4,0)*I2288</f>
        <v>237.36534022270078</v>
      </c>
      <c r="K2288" s="6">
        <f t="shared" si="143"/>
        <v>1083.40297050698</v>
      </c>
      <c r="L2288" s="27">
        <f>2.721*J2288*G2288+VLOOKUP(B2288,Summary!$A$32:$B$37,2,0)*I2288</f>
        <v>357.8463181498953</v>
      </c>
    </row>
    <row r="2289" spans="1:12">
      <c r="A2289" s="5" t="s">
        <v>623</v>
      </c>
      <c r="B2289" s="5" t="s">
        <v>597</v>
      </c>
      <c r="C2289" s="11">
        <v>2500</v>
      </c>
      <c r="D2289" s="5" t="str">
        <f t="shared" si="140"/>
        <v>Specialty Farms</v>
      </c>
      <c r="E2289" s="11" t="s">
        <v>593</v>
      </c>
      <c r="F2289" s="12">
        <f t="shared" si="141"/>
        <v>1.6774291124497771</v>
      </c>
      <c r="G2289" s="13">
        <f t="shared" si="142"/>
        <v>0.48898971868623858</v>
      </c>
      <c r="H2289" s="13">
        <f>HLOOKUP(E2289,ROCs!$B$1:$I$17,MATCH(VLOOKUP(C2289,HROC,2,0),ROCs!$A$2:$A$17,0)+1,0)</f>
        <v>0.28904462793978353</v>
      </c>
      <c r="I2289" s="24">
        <v>49.304884999999999</v>
      </c>
      <c r="J2289" s="24">
        <f>VLOOKUP(B2289,Summary!$A$32:$C$37,3,0)*H2289*I2289/12+VLOOKUP(B2289,Summary!$A$32:$D$37,4,0)*I2289</f>
        <v>60.330554727857646</v>
      </c>
      <c r="K2289" s="6">
        <f t="shared" si="143"/>
        <v>275.36582275731882</v>
      </c>
      <c r="L2289" s="27">
        <f>2.721*J2289*G2289+VLOOKUP(B2289,Summary!$A$32:$B$37,2,0)*I2289</f>
        <v>90.952903490666912</v>
      </c>
    </row>
    <row r="2290" spans="1:12">
      <c r="A2290" s="5" t="s">
        <v>623</v>
      </c>
      <c r="B2290" s="5" t="s">
        <v>597</v>
      </c>
      <c r="C2290" s="11">
        <v>3100</v>
      </c>
      <c r="D2290" s="5" t="str">
        <f t="shared" si="140"/>
        <v>Herbaceous (Dry Prairie)</v>
      </c>
      <c r="E2290" s="11" t="s">
        <v>593</v>
      </c>
      <c r="F2290" s="12">
        <f t="shared" si="141"/>
        <v>0.69141343344704065</v>
      </c>
      <c r="G2290" s="13">
        <f t="shared" si="142"/>
        <v>3.5859246036990831E-2</v>
      </c>
      <c r="H2290" s="13">
        <f>HLOOKUP(E2290,ROCs!$B$1:$I$17,MATCH(VLOOKUP(C2290,HROC,2,0),ROCs!$A$2:$A$17,0)+1,0)</f>
        <v>0.26229721460804234</v>
      </c>
      <c r="I2290" s="24">
        <v>561.77345800000001</v>
      </c>
      <c r="J2290" s="24">
        <f>VLOOKUP(B2290,Summary!$A$32:$C$37,3,0)*H2290*I2290/12+VLOOKUP(B2290,Summary!$A$32:$D$37,4,0)*I2290</f>
        <v>623.78849619380878</v>
      </c>
      <c r="K2290" s="6">
        <f t="shared" si="143"/>
        <v>1173.5557245888051</v>
      </c>
      <c r="L2290" s="27">
        <f>2.721*J2290*G2290+VLOOKUP(B2290,Summary!$A$32:$B$37,2,0)*I2290</f>
        <v>182.55857917310419</v>
      </c>
    </row>
    <row r="2291" spans="1:12">
      <c r="A2291" s="5" t="s">
        <v>623</v>
      </c>
      <c r="B2291" s="5" t="s">
        <v>597</v>
      </c>
      <c r="C2291" s="11">
        <v>3200</v>
      </c>
      <c r="D2291" s="5" t="str">
        <f t="shared" si="140"/>
        <v>Shrub and Brushland</v>
      </c>
      <c r="E2291" s="11" t="s">
        <v>593</v>
      </c>
      <c r="F2291" s="12">
        <f t="shared" si="141"/>
        <v>0.69141343344704065</v>
      </c>
      <c r="G2291" s="13">
        <f t="shared" si="142"/>
        <v>3.5859246036990831E-2</v>
      </c>
      <c r="H2291" s="13">
        <f>HLOOKUP(E2291,ROCs!$B$1:$I$17,MATCH(VLOOKUP(C2291,HROC,2,0),ROCs!$A$2:$A$17,0)+1,0)</f>
        <v>0.26229721460804234</v>
      </c>
      <c r="I2291" s="24">
        <v>229.90974</v>
      </c>
      <c r="J2291" s="24">
        <f>VLOOKUP(B2291,Summary!$A$32:$C$37,3,0)*H2291*I2291/12+VLOOKUP(B2291,Summary!$A$32:$D$37,4,0)*I2291</f>
        <v>255.28983068279732</v>
      </c>
      <c r="K2291" s="6">
        <f t="shared" si="143"/>
        <v>480.28593674805433</v>
      </c>
      <c r="L2291" s="27">
        <f>2.721*J2291*G2291+VLOOKUP(B2291,Summary!$A$32:$B$37,2,0)*I2291</f>
        <v>74.713382903287325</v>
      </c>
    </row>
    <row r="2292" spans="1:12">
      <c r="A2292" s="5" t="s">
        <v>623</v>
      </c>
      <c r="B2292" s="5" t="s">
        <v>597</v>
      </c>
      <c r="C2292" s="11">
        <v>3300</v>
      </c>
      <c r="D2292" s="5" t="str">
        <f t="shared" si="140"/>
        <v>Mixed Rangeland</v>
      </c>
      <c r="E2292" s="11" t="s">
        <v>593</v>
      </c>
      <c r="F2292" s="12">
        <f t="shared" si="141"/>
        <v>0.69141343344704065</v>
      </c>
      <c r="G2292" s="13">
        <f t="shared" si="142"/>
        <v>3.5859246036990831E-2</v>
      </c>
      <c r="H2292" s="13">
        <f>HLOOKUP(E2292,ROCs!$B$1:$I$17,MATCH(VLOOKUP(C2292,HROC,2,0),ROCs!$A$2:$A$17,0)+1,0)</f>
        <v>0.26229721460804234</v>
      </c>
      <c r="I2292" s="24">
        <v>32.649571000000002</v>
      </c>
      <c r="J2292" s="24">
        <f>VLOOKUP(B2292,Summary!$A$32:$C$37,3,0)*H2292*I2292/12+VLOOKUP(B2292,Summary!$A$32:$D$37,4,0)*I2292</f>
        <v>36.253807483127815</v>
      </c>
      <c r="K2292" s="6">
        <f t="shared" si="143"/>
        <v>68.205591429737211</v>
      </c>
      <c r="L2292" s="27">
        <f>2.721*J2292*G2292+VLOOKUP(B2292,Summary!$A$32:$B$37,2,0)*I2292</f>
        <v>10.610076370627297</v>
      </c>
    </row>
    <row r="2293" spans="1:12">
      <c r="A2293" s="5" t="s">
        <v>623</v>
      </c>
      <c r="B2293" s="5" t="s">
        <v>597</v>
      </c>
      <c r="C2293" s="11">
        <v>4110</v>
      </c>
      <c r="D2293" s="5" t="str">
        <f t="shared" si="140"/>
        <v>Pine Flatwoods</v>
      </c>
      <c r="E2293" s="11" t="s">
        <v>593</v>
      </c>
      <c r="F2293" s="12">
        <f t="shared" si="141"/>
        <v>0.69141343344704065</v>
      </c>
      <c r="G2293" s="13">
        <f t="shared" si="142"/>
        <v>3.5859246036990831E-2</v>
      </c>
      <c r="H2293" s="13">
        <f>HLOOKUP(E2293,ROCs!$B$1:$I$17,MATCH(VLOOKUP(C2293,HROC,2,0),ROCs!$A$2:$A$17,0)+1,0)</f>
        <v>0.26229721460804234</v>
      </c>
      <c r="I2293" s="24">
        <v>1517.9452690000001</v>
      </c>
      <c r="J2293" s="24">
        <f>VLOOKUP(B2293,Summary!$A$32:$C$37,3,0)*H2293*I2293/12+VLOOKUP(B2293,Summary!$A$32:$D$37,4,0)*I2293</f>
        <v>1685.5135876747252</v>
      </c>
      <c r="K2293" s="6">
        <f t="shared" si="143"/>
        <v>3171.0173107670093</v>
      </c>
      <c r="L2293" s="27">
        <f>2.721*J2293*G2293+VLOOKUP(B2293,Summary!$A$32:$B$37,2,0)*I2293</f>
        <v>493.28413015051245</v>
      </c>
    </row>
    <row r="2294" spans="1:12">
      <c r="A2294" s="5" t="s">
        <v>623</v>
      </c>
      <c r="B2294" s="5" t="s">
        <v>597</v>
      </c>
      <c r="C2294" s="11">
        <v>4140</v>
      </c>
      <c r="D2294" s="5" t="str">
        <f t="shared" si="140"/>
        <v>Pine - Mesic Oak</v>
      </c>
      <c r="E2294" s="11" t="s">
        <v>593</v>
      </c>
      <c r="F2294" s="12">
        <f t="shared" si="141"/>
        <v>0.69141343344704065</v>
      </c>
      <c r="G2294" s="13">
        <f t="shared" si="142"/>
        <v>3.5859246036990831E-2</v>
      </c>
      <c r="H2294" s="13">
        <f>HLOOKUP(E2294,ROCs!$B$1:$I$17,MATCH(VLOOKUP(C2294,HROC,2,0),ROCs!$A$2:$A$17,0)+1,0)</f>
        <v>0.26229721460804234</v>
      </c>
      <c r="I2294" s="24">
        <v>70.251024999999998</v>
      </c>
      <c r="J2294" s="24">
        <f>VLOOKUP(B2294,Summary!$A$32:$C$37,3,0)*H2294*I2294/12+VLOOKUP(B2294,Summary!$A$32:$D$37,4,0)*I2294</f>
        <v>78.006143965640447</v>
      </c>
      <c r="K2294" s="6">
        <f t="shared" si="143"/>
        <v>146.75576315138275</v>
      </c>
      <c r="L2294" s="27">
        <f>2.721*J2294*G2294+VLOOKUP(B2294,Summary!$A$32:$B$37,2,0)*I2294</f>
        <v>22.829357860930166</v>
      </c>
    </row>
    <row r="2295" spans="1:12">
      <c r="A2295" s="5" t="s">
        <v>623</v>
      </c>
      <c r="B2295" s="5" t="s">
        <v>597</v>
      </c>
      <c r="C2295" s="11">
        <v>4200</v>
      </c>
      <c r="D2295" s="5" t="str">
        <f t="shared" si="140"/>
        <v>Upland Hardwood Forests</v>
      </c>
      <c r="E2295" s="11" t="s">
        <v>593</v>
      </c>
      <c r="F2295" s="12">
        <f t="shared" si="141"/>
        <v>0.69141343344704065</v>
      </c>
      <c r="G2295" s="13">
        <f t="shared" si="142"/>
        <v>3.5859246036990831E-2</v>
      </c>
      <c r="H2295" s="13">
        <f>HLOOKUP(E2295,ROCs!$B$1:$I$17,MATCH(VLOOKUP(C2295,HROC,2,0),ROCs!$A$2:$A$17,0)+1,0)</f>
        <v>0.26229721460804234</v>
      </c>
      <c r="I2295" s="24">
        <v>197.72675799999999</v>
      </c>
      <c r="J2295" s="24">
        <f>VLOOKUP(B2295,Summary!$A$32:$C$37,3,0)*H2295*I2295/12+VLOOKUP(B2295,Summary!$A$32:$D$37,4,0)*I2295</f>
        <v>219.55411967878544</v>
      </c>
      <c r="K2295" s="6">
        <f t="shared" si="143"/>
        <v>413.05505885129469</v>
      </c>
      <c r="L2295" s="27">
        <f>2.721*J2295*G2295+VLOOKUP(B2295,Summary!$A$32:$B$37,2,0)*I2295</f>
        <v>64.254933178035998</v>
      </c>
    </row>
    <row r="2296" spans="1:12">
      <c r="A2296" s="5" t="s">
        <v>623</v>
      </c>
      <c r="B2296" s="5" t="s">
        <v>597</v>
      </c>
      <c r="C2296" s="11">
        <v>4220</v>
      </c>
      <c r="D2296" s="5" t="str">
        <f t="shared" si="140"/>
        <v>Brazilian Pepper</v>
      </c>
      <c r="E2296" s="11" t="s">
        <v>593</v>
      </c>
      <c r="F2296" s="12">
        <f t="shared" si="141"/>
        <v>0.69141343344704065</v>
      </c>
      <c r="G2296" s="13">
        <f t="shared" si="142"/>
        <v>3.5859246036990831E-2</v>
      </c>
      <c r="H2296" s="13">
        <f>HLOOKUP(E2296,ROCs!$B$1:$I$17,MATCH(VLOOKUP(C2296,HROC,2,0),ROCs!$A$2:$A$17,0)+1,0)</f>
        <v>0.26229721460804234</v>
      </c>
      <c r="I2296" s="24">
        <v>1463.104844</v>
      </c>
      <c r="J2296" s="24">
        <f>VLOOKUP(B2296,Summary!$A$32:$C$37,3,0)*H2296*I2296/12+VLOOKUP(B2296,Summary!$A$32:$D$37,4,0)*I2296</f>
        <v>1624.6192436037752</v>
      </c>
      <c r="K2296" s="6">
        <f t="shared" si="143"/>
        <v>3056.4545919679435</v>
      </c>
      <c r="L2296" s="27">
        <f>2.721*J2296*G2296+VLOOKUP(B2296,Summary!$A$32:$B$37,2,0)*I2296</f>
        <v>475.46272914503953</v>
      </c>
    </row>
    <row r="2297" spans="1:12">
      <c r="A2297" s="5" t="s">
        <v>623</v>
      </c>
      <c r="B2297" s="5" t="s">
        <v>597</v>
      </c>
      <c r="C2297" s="11">
        <v>4240</v>
      </c>
      <c r="D2297" s="5" t="str">
        <f t="shared" si="140"/>
        <v>Melaleuca</v>
      </c>
      <c r="E2297" s="11" t="s">
        <v>593</v>
      </c>
      <c r="F2297" s="12">
        <f t="shared" si="141"/>
        <v>0.69141343344704065</v>
      </c>
      <c r="G2297" s="13">
        <f t="shared" si="142"/>
        <v>3.5859246036990831E-2</v>
      </c>
      <c r="H2297" s="13">
        <f>HLOOKUP(E2297,ROCs!$B$1:$I$17,MATCH(VLOOKUP(C2297,HROC,2,0),ROCs!$A$2:$A$17,0)+1,0)</f>
        <v>0.26229721460804234</v>
      </c>
      <c r="I2297" s="24">
        <v>14.526477999999999</v>
      </c>
      <c r="J2297" s="24">
        <f>VLOOKUP(B2297,Summary!$A$32:$C$37,3,0)*H2297*I2297/12+VLOOKUP(B2297,Summary!$A$32:$D$37,4,0)*I2297</f>
        <v>16.130078303935189</v>
      </c>
      <c r="K2297" s="6">
        <f t="shared" si="143"/>
        <v>30.346096228372069</v>
      </c>
      <c r="L2297" s="27">
        <f>2.721*J2297*G2297+VLOOKUP(B2297,Summary!$A$32:$B$37,2,0)*I2297</f>
        <v>4.7206452108126404</v>
      </c>
    </row>
    <row r="2298" spans="1:12">
      <c r="A2298" s="5" t="s">
        <v>623</v>
      </c>
      <c r="B2298" s="5" t="s">
        <v>597</v>
      </c>
      <c r="C2298" s="11">
        <v>4270</v>
      </c>
      <c r="D2298" s="5" t="str">
        <f t="shared" si="140"/>
        <v>Live Oak</v>
      </c>
      <c r="E2298" s="11" t="s">
        <v>593</v>
      </c>
      <c r="F2298" s="12">
        <f t="shared" si="141"/>
        <v>0.69141343344704065</v>
      </c>
      <c r="G2298" s="13">
        <f t="shared" si="142"/>
        <v>3.5859246036990831E-2</v>
      </c>
      <c r="H2298" s="13">
        <f>HLOOKUP(E2298,ROCs!$B$1:$I$17,MATCH(VLOOKUP(C2298,HROC,2,0),ROCs!$A$2:$A$17,0)+1,0)</f>
        <v>0.26229721460804234</v>
      </c>
      <c r="I2298" s="24">
        <v>71.927126000000001</v>
      </c>
      <c r="J2298" s="24">
        <f>VLOOKUP(B2298,Summary!$A$32:$C$37,3,0)*H2298*I2298/12+VLOOKUP(B2298,Summary!$A$32:$D$37,4,0)*I2298</f>
        <v>79.867272339311199</v>
      </c>
      <c r="K2298" s="6">
        <f t="shared" si="143"/>
        <v>150.25717087281876</v>
      </c>
      <c r="L2298" s="27">
        <f>2.721*J2298*G2298+VLOOKUP(B2298,Summary!$A$32:$B$37,2,0)*I2298</f>
        <v>23.374037593931398</v>
      </c>
    </row>
    <row r="2299" spans="1:12">
      <c r="A2299" s="5" t="s">
        <v>623</v>
      </c>
      <c r="B2299" s="5" t="s">
        <v>597</v>
      </c>
      <c r="C2299" s="11">
        <v>4340</v>
      </c>
      <c r="D2299" s="5" t="str">
        <f t="shared" si="140"/>
        <v>Hardwood - Coniferous Mixed</v>
      </c>
      <c r="E2299" s="11" t="s">
        <v>593</v>
      </c>
      <c r="F2299" s="12">
        <f t="shared" si="141"/>
        <v>0.69141343344704065</v>
      </c>
      <c r="G2299" s="13">
        <f t="shared" si="142"/>
        <v>3.5859246036990831E-2</v>
      </c>
      <c r="H2299" s="13">
        <f>HLOOKUP(E2299,ROCs!$B$1:$I$17,MATCH(VLOOKUP(C2299,HROC,2,0),ROCs!$A$2:$A$17,0)+1,0)</f>
        <v>0.26229721460804234</v>
      </c>
      <c r="I2299" s="24">
        <v>267.14110899999997</v>
      </c>
      <c r="J2299" s="24">
        <f>VLOOKUP(B2299,Summary!$A$32:$C$37,3,0)*H2299*I2299/12+VLOOKUP(B2299,Summary!$A$32:$D$37,4,0)*I2299</f>
        <v>296.6312279115478</v>
      </c>
      <c r="K2299" s="6">
        <f t="shared" si="143"/>
        <v>558.06299367734096</v>
      </c>
      <c r="L2299" s="27">
        <f>2.721*J2299*G2299+VLOOKUP(B2299,Summary!$A$32:$B$37,2,0)*I2299</f>
        <v>86.812398491363666</v>
      </c>
    </row>
    <row r="2300" spans="1:12">
      <c r="A2300" s="5" t="s">
        <v>623</v>
      </c>
      <c r="B2300" s="5" t="s">
        <v>597</v>
      </c>
      <c r="C2300" s="11">
        <v>4370</v>
      </c>
      <c r="D2300" s="5" t="str">
        <f t="shared" si="140"/>
        <v>Australian Pines</v>
      </c>
      <c r="E2300" s="11" t="s">
        <v>593</v>
      </c>
      <c r="F2300" s="12">
        <f t="shared" si="141"/>
        <v>0.69141343344704065</v>
      </c>
      <c r="G2300" s="13">
        <f t="shared" si="142"/>
        <v>3.5859246036990831E-2</v>
      </c>
      <c r="H2300" s="13">
        <f>HLOOKUP(E2300,ROCs!$B$1:$I$17,MATCH(VLOOKUP(C2300,HROC,2,0),ROCs!$A$2:$A$17,0)+1,0)</f>
        <v>0.26229721460804234</v>
      </c>
      <c r="I2300" s="24">
        <v>49.470922999999999</v>
      </c>
      <c r="J2300" s="24">
        <f>VLOOKUP(B2300,Summary!$A$32:$C$37,3,0)*H2300*I2300/12+VLOOKUP(B2300,Summary!$A$32:$D$37,4,0)*I2300</f>
        <v>54.932094466253169</v>
      </c>
      <c r="K2300" s="6">
        <f t="shared" si="143"/>
        <v>103.3457242605114</v>
      </c>
      <c r="L2300" s="27">
        <f>2.721*J2300*G2300+VLOOKUP(B2300,Summary!$A$32:$B$37,2,0)*I2300</f>
        <v>16.076482939252784</v>
      </c>
    </row>
    <row r="2301" spans="1:12">
      <c r="A2301" s="5" t="s">
        <v>623</v>
      </c>
      <c r="B2301" s="5" t="s">
        <v>597</v>
      </c>
      <c r="C2301" s="11">
        <v>4410</v>
      </c>
      <c r="D2301" s="5" t="str">
        <f t="shared" si="140"/>
        <v>Coniferous Plantations</v>
      </c>
      <c r="E2301" s="11" t="s">
        <v>593</v>
      </c>
      <c r="F2301" s="12">
        <f t="shared" si="141"/>
        <v>0.69141343344704065</v>
      </c>
      <c r="G2301" s="13">
        <f t="shared" si="142"/>
        <v>3.5859246036990831E-2</v>
      </c>
      <c r="H2301" s="13">
        <f>HLOOKUP(E2301,ROCs!$B$1:$I$17,MATCH(VLOOKUP(C2301,HROC,2,0),ROCs!$A$2:$A$17,0)+1,0)</f>
        <v>0.26229721460804234</v>
      </c>
      <c r="I2301" s="24">
        <v>37.668008</v>
      </c>
      <c r="J2301" s="24">
        <f>VLOOKUP(B2301,Summary!$A$32:$C$37,3,0)*H2301*I2301/12+VLOOKUP(B2301,Summary!$A$32:$D$37,4,0)*I2301</f>
        <v>41.826237481188294</v>
      </c>
      <c r="K2301" s="6">
        <f t="shared" si="143"/>
        <v>78.68920432737302</v>
      </c>
      <c r="L2301" s="27">
        <f>2.721*J2301*G2301+VLOOKUP(B2301,Summary!$A$32:$B$37,2,0)*I2301</f>
        <v>12.240909432145372</v>
      </c>
    </row>
    <row r="2302" spans="1:12">
      <c r="A2302" s="5" t="s">
        <v>623</v>
      </c>
      <c r="B2302" s="5" t="s">
        <v>597</v>
      </c>
      <c r="C2302" s="11">
        <v>5110</v>
      </c>
      <c r="D2302" s="5" t="e">
        <f t="shared" si="140"/>
        <v>#N/A</v>
      </c>
      <c r="E2302" s="11" t="s">
        <v>593</v>
      </c>
      <c r="F2302" s="12">
        <f t="shared" si="141"/>
        <v>0.50503242095262102</v>
      </c>
      <c r="G2302" s="13">
        <f t="shared" si="142"/>
        <v>6.8458560616073402E-2</v>
      </c>
      <c r="H2302" s="13">
        <f>HLOOKUP(E2302,ROCs!$B$1:$I$17,MATCH(VLOOKUP(C2302,HROC,2,0),ROCs!$A$2:$A$17,0)+1,0)</f>
        <v>5.2632006878587441E-2</v>
      </c>
      <c r="I2302" s="24">
        <v>2.7548900000000001</v>
      </c>
      <c r="J2302" s="24">
        <f>VLOOKUP(B2302,Summary!$A$32:$C$37,3,0)*H2302*I2302/12+VLOOKUP(B2302,Summary!$A$32:$D$37,4,0)*I2302</f>
        <v>0.61381381525261569</v>
      </c>
      <c r="K2302" s="6">
        <f t="shared" si="143"/>
        <v>0.84349878167397707</v>
      </c>
      <c r="L2302" s="27">
        <f>2.721*J2302*G2302+VLOOKUP(B2302,Summary!$A$32:$B$37,2,0)*I2302</f>
        <v>0.71111413870070994</v>
      </c>
    </row>
    <row r="2303" spans="1:12">
      <c r="A2303" s="5" t="s">
        <v>623</v>
      </c>
      <c r="B2303" s="5" t="s">
        <v>597</v>
      </c>
      <c r="C2303" s="11">
        <v>5120</v>
      </c>
      <c r="D2303" s="5" t="e">
        <f t="shared" si="140"/>
        <v>#N/A</v>
      </c>
      <c r="E2303" s="11" t="s">
        <v>593</v>
      </c>
      <c r="F2303" s="12">
        <f t="shared" si="141"/>
        <v>0.50503242095262102</v>
      </c>
      <c r="G2303" s="13">
        <f t="shared" si="142"/>
        <v>6.8458560616073402E-2</v>
      </c>
      <c r="H2303" s="13">
        <f>HLOOKUP(E2303,ROCs!$B$1:$I$17,MATCH(VLOOKUP(C2303,HROC,2,0),ROCs!$A$2:$A$17,0)+1,0)</f>
        <v>5.2632006878587441E-2</v>
      </c>
      <c r="I2303" s="24">
        <v>13.206246</v>
      </c>
      <c r="J2303" s="24">
        <f>VLOOKUP(B2303,Summary!$A$32:$C$37,3,0)*H2303*I2303/12+VLOOKUP(B2303,Summary!$A$32:$D$37,4,0)*I2303</f>
        <v>2.9424682083221452</v>
      </c>
      <c r="K2303" s="6">
        <f t="shared" si="143"/>
        <v>4.0435198543269726</v>
      </c>
      <c r="L2303" s="27">
        <f>2.721*J2303*G2303+VLOOKUP(B2303,Summary!$A$32:$B$37,2,0)*I2303</f>
        <v>3.4089013535058368</v>
      </c>
    </row>
    <row r="2304" spans="1:12">
      <c r="A2304" s="5" t="s">
        <v>623</v>
      </c>
      <c r="B2304" s="5" t="s">
        <v>597</v>
      </c>
      <c r="C2304" s="11">
        <v>5300</v>
      </c>
      <c r="D2304" s="5" t="str">
        <f t="shared" si="140"/>
        <v>Reservoirs</v>
      </c>
      <c r="E2304" s="11" t="s">
        <v>593</v>
      </c>
      <c r="F2304" s="12">
        <f t="shared" si="141"/>
        <v>0.50503242095262102</v>
      </c>
      <c r="G2304" s="13">
        <f t="shared" si="142"/>
        <v>6.8458560616073402E-2</v>
      </c>
      <c r="H2304" s="13">
        <f>HLOOKUP(E2304,ROCs!$B$1:$I$17,MATCH(VLOOKUP(C2304,HROC,2,0),ROCs!$A$2:$A$17,0)+1,0)</f>
        <v>5.2632006878587441E-2</v>
      </c>
      <c r="I2304" s="24">
        <v>65.769537</v>
      </c>
      <c r="J2304" s="24">
        <f>VLOOKUP(B2304,Summary!$A$32:$C$37,3,0)*H2304*I2304/12+VLOOKUP(B2304,Summary!$A$32:$D$37,4,0)*I2304</f>
        <v>14.654033530691995</v>
      </c>
      <c r="K2304" s="6">
        <f t="shared" si="143"/>
        <v>20.137473485606165</v>
      </c>
      <c r="L2304" s="27">
        <f>2.721*J2304*G2304+VLOOKUP(B2304,Summary!$A$32:$B$37,2,0)*I2304</f>
        <v>16.976956487010177</v>
      </c>
    </row>
    <row r="2305" spans="1:12">
      <c r="A2305" s="5" t="s">
        <v>623</v>
      </c>
      <c r="B2305" s="5" t="s">
        <v>597</v>
      </c>
      <c r="C2305" s="11">
        <v>6170</v>
      </c>
      <c r="D2305" s="5" t="str">
        <f t="shared" si="140"/>
        <v>Mixed Wetland Hardwoods</v>
      </c>
      <c r="E2305" s="11" t="s">
        <v>593</v>
      </c>
      <c r="F2305" s="12">
        <f t="shared" si="141"/>
        <v>0.60724136328827061</v>
      </c>
      <c r="G2305" s="13">
        <f t="shared" si="142"/>
        <v>3.2599314579082571E-2</v>
      </c>
      <c r="H2305" s="13">
        <f>HLOOKUP(E2305,ROCs!$B$1:$I$17,MATCH(VLOOKUP(C2305,HROC,2,0),ROCs!$A$2:$A$17,0)+1,0)</f>
        <v>2.5884593546846281E-2</v>
      </c>
      <c r="I2305" s="24">
        <v>131.61595600000001</v>
      </c>
      <c r="J2305" s="24">
        <f>VLOOKUP(B2305,Summary!$A$32:$C$37,3,0)*H2305*I2305/12+VLOOKUP(B2305,Summary!$A$32:$D$37,4,0)*I2305</f>
        <v>14.42222805727099</v>
      </c>
      <c r="K2305" s="6">
        <f t="shared" si="143"/>
        <v>23.829901495279454</v>
      </c>
      <c r="L2305" s="27">
        <f>2.721*J2305*G2305+VLOOKUP(B2305,Summary!$A$32:$B$37,2,0)*I2305</f>
        <v>29.790476559094966</v>
      </c>
    </row>
    <row r="2306" spans="1:12">
      <c r="A2306" s="5" t="s">
        <v>623</v>
      </c>
      <c r="B2306" s="5" t="s">
        <v>597</v>
      </c>
      <c r="C2306" s="11">
        <v>6172</v>
      </c>
      <c r="D2306" s="5" t="str">
        <f t="shared" ref="D2306:D2369" si="144">VLOOKUP(C2306,FLUCCS,2,0)</f>
        <v>Mixed Shrubs</v>
      </c>
      <c r="E2306" s="11" t="s">
        <v>593</v>
      </c>
      <c r="F2306" s="12">
        <f t="shared" ref="F2306:F2369" si="145">VLOOKUP(VLOOKUP(C2306,HEMC,2,0),EMCN,2,0)</f>
        <v>0.60724136328827061</v>
      </c>
      <c r="G2306" s="13">
        <f t="shared" ref="G2306:G2369" si="146">VLOOKUP(VLOOKUP(C2306,HEMC,2,0),EMCP,3,0)</f>
        <v>3.2599314579082571E-2</v>
      </c>
      <c r="H2306" s="13">
        <f>HLOOKUP(E2306,ROCs!$B$1:$I$17,MATCH(VLOOKUP(C2306,HROC,2,0),ROCs!$A$2:$A$17,0)+1,0)</f>
        <v>2.5884593546846281E-2</v>
      </c>
      <c r="I2306" s="24">
        <v>70.214326999999997</v>
      </c>
      <c r="J2306" s="24">
        <f>VLOOKUP(B2306,Summary!$A$32:$C$37,3,0)*H2306*I2306/12+VLOOKUP(B2306,Summary!$A$32:$D$37,4,0)*I2306</f>
        <v>7.6939534358721664</v>
      </c>
      <c r="K2306" s="6">
        <f t="shared" ref="K2306:K2369" si="147">2.721*J2306*F2306</f>
        <v>12.712748110626803</v>
      </c>
      <c r="L2306" s="27">
        <f>2.721*J2306*G2306+VLOOKUP(B2306,Summary!$A$32:$B$37,2,0)*I2306</f>
        <v>15.892588757294202</v>
      </c>
    </row>
    <row r="2307" spans="1:12">
      <c r="A2307" s="5" t="s">
        <v>623</v>
      </c>
      <c r="B2307" s="5" t="s">
        <v>597</v>
      </c>
      <c r="C2307" s="11">
        <v>6210</v>
      </c>
      <c r="D2307" s="5" t="str">
        <f t="shared" si="144"/>
        <v>Cypress</v>
      </c>
      <c r="E2307" s="11" t="s">
        <v>593</v>
      </c>
      <c r="F2307" s="12">
        <f t="shared" si="145"/>
        <v>0.60724136328827061</v>
      </c>
      <c r="G2307" s="13">
        <f t="shared" si="146"/>
        <v>3.2599314579082571E-2</v>
      </c>
      <c r="H2307" s="13">
        <f>HLOOKUP(E2307,ROCs!$B$1:$I$17,MATCH(VLOOKUP(C2307,HROC,2,0),ROCs!$A$2:$A$17,0)+1,0)</f>
        <v>2.5884593546846281E-2</v>
      </c>
      <c r="I2307" s="24">
        <v>9.0765949999999993</v>
      </c>
      <c r="J2307" s="24">
        <f>VLOOKUP(B2307,Summary!$A$32:$C$37,3,0)*H2307*I2307/12+VLOOKUP(B2307,Summary!$A$32:$D$37,4,0)*I2307</f>
        <v>0.9945961496756941</v>
      </c>
      <c r="K2307" s="6">
        <f t="shared" si="147"/>
        <v>1.643374947354757</v>
      </c>
      <c r="L2307" s="27">
        <f>2.721*J2307*G2307+VLOOKUP(B2307,Summary!$A$32:$B$37,2,0)*I2307</f>
        <v>2.0544324472626898</v>
      </c>
    </row>
    <row r="2308" spans="1:12">
      <c r="A2308" s="5" t="s">
        <v>623</v>
      </c>
      <c r="B2308" s="5" t="s">
        <v>597</v>
      </c>
      <c r="C2308" s="11">
        <v>6250</v>
      </c>
      <c r="D2308" s="5" t="str">
        <f t="shared" si="144"/>
        <v>Hydric Pine Flatwoods</v>
      </c>
      <c r="E2308" s="11" t="s">
        <v>593</v>
      </c>
      <c r="F2308" s="12">
        <f t="shared" si="145"/>
        <v>0.60724136328827061</v>
      </c>
      <c r="G2308" s="13">
        <f t="shared" si="146"/>
        <v>3.2599314579082571E-2</v>
      </c>
      <c r="H2308" s="13">
        <f>HLOOKUP(E2308,ROCs!$B$1:$I$17,MATCH(VLOOKUP(C2308,HROC,2,0),ROCs!$A$2:$A$17,0)+1,0)</f>
        <v>2.5884593546846281E-2</v>
      </c>
      <c r="I2308" s="24">
        <v>32.056435999999998</v>
      </c>
      <c r="J2308" s="24">
        <f>VLOOKUP(B2308,Summary!$A$32:$C$37,3,0)*H2308*I2308/12+VLOOKUP(B2308,Summary!$A$32:$D$37,4,0)*I2308</f>
        <v>3.5126837561800772</v>
      </c>
      <c r="K2308" s="6">
        <f t="shared" si="147"/>
        <v>5.8040205411700239</v>
      </c>
      <c r="L2308" s="27">
        <f>2.721*J2308*G2308+VLOOKUP(B2308,Summary!$A$32:$B$37,2,0)*I2308</f>
        <v>7.255780638223893</v>
      </c>
    </row>
    <row r="2309" spans="1:12">
      <c r="A2309" s="5" t="s">
        <v>623</v>
      </c>
      <c r="B2309" s="5" t="s">
        <v>597</v>
      </c>
      <c r="C2309" s="11">
        <v>6300</v>
      </c>
      <c r="D2309" s="5" t="str">
        <f t="shared" si="144"/>
        <v>Wetland Forested Mixed</v>
      </c>
      <c r="E2309" s="11" t="s">
        <v>593</v>
      </c>
      <c r="F2309" s="12">
        <f t="shared" si="145"/>
        <v>0.60724136328827061</v>
      </c>
      <c r="G2309" s="13">
        <f t="shared" si="146"/>
        <v>3.2599314579082571E-2</v>
      </c>
      <c r="H2309" s="13">
        <f>HLOOKUP(E2309,ROCs!$B$1:$I$17,MATCH(VLOOKUP(C2309,HROC,2,0),ROCs!$A$2:$A$17,0)+1,0)</f>
        <v>2.5884593546846281E-2</v>
      </c>
      <c r="I2309" s="24">
        <v>47.579445999999997</v>
      </c>
      <c r="J2309" s="24">
        <f>VLOOKUP(B2309,Summary!$A$32:$C$37,3,0)*H2309*I2309/12+VLOOKUP(B2309,Summary!$A$32:$D$37,4,0)*I2309</f>
        <v>5.2136658951184449</v>
      </c>
      <c r="K2309" s="6">
        <f t="shared" si="147"/>
        <v>8.6145597071829805</v>
      </c>
      <c r="L2309" s="27">
        <f>2.721*J2309*G2309+VLOOKUP(B2309,Summary!$A$32:$B$37,2,0)*I2309</f>
        <v>10.769320178457122</v>
      </c>
    </row>
    <row r="2310" spans="1:12">
      <c r="A2310" s="5" t="s">
        <v>623</v>
      </c>
      <c r="B2310" s="5" t="s">
        <v>597</v>
      </c>
      <c r="C2310" s="11">
        <v>6410</v>
      </c>
      <c r="D2310" s="5" t="str">
        <f t="shared" si="144"/>
        <v>Freshwater Marshes</v>
      </c>
      <c r="E2310" s="11" t="s">
        <v>593</v>
      </c>
      <c r="F2310" s="12">
        <f t="shared" si="145"/>
        <v>0.60724136328827061</v>
      </c>
      <c r="G2310" s="13">
        <f t="shared" si="146"/>
        <v>3.2599314579082571E-2</v>
      </c>
      <c r="H2310" s="13">
        <f>HLOOKUP(E2310,ROCs!$B$1:$I$17,MATCH(VLOOKUP(C2310,HROC,2,0),ROCs!$A$2:$A$17,0)+1,0)</f>
        <v>2.5884593546846281E-2</v>
      </c>
      <c r="I2310" s="24">
        <v>145.54719299999999</v>
      </c>
      <c r="J2310" s="24">
        <f>VLOOKUP(B2310,Summary!$A$32:$C$37,3,0)*H2310*I2310/12+VLOOKUP(B2310,Summary!$A$32:$D$37,4,0)*I2310</f>
        <v>15.948786715051748</v>
      </c>
      <c r="K2310" s="6">
        <f t="shared" si="147"/>
        <v>26.352240089373563</v>
      </c>
      <c r="L2310" s="27">
        <f>2.721*J2310*G2310+VLOOKUP(B2310,Summary!$A$32:$B$37,2,0)*I2310</f>
        <v>32.943727896552076</v>
      </c>
    </row>
    <row r="2311" spans="1:12">
      <c r="A2311" s="5" t="s">
        <v>623</v>
      </c>
      <c r="B2311" s="5" t="s">
        <v>597</v>
      </c>
      <c r="C2311" s="11">
        <v>6430</v>
      </c>
      <c r="D2311" s="5" t="str">
        <f t="shared" si="144"/>
        <v>Wet Prairies</v>
      </c>
      <c r="E2311" s="11" t="s">
        <v>593</v>
      </c>
      <c r="F2311" s="12">
        <f t="shared" si="145"/>
        <v>0.60724136328827061</v>
      </c>
      <c r="G2311" s="13">
        <f t="shared" si="146"/>
        <v>3.2599314579082571E-2</v>
      </c>
      <c r="H2311" s="13">
        <f>HLOOKUP(E2311,ROCs!$B$1:$I$17,MATCH(VLOOKUP(C2311,HROC,2,0),ROCs!$A$2:$A$17,0)+1,0)</f>
        <v>2.5884593546846281E-2</v>
      </c>
      <c r="I2311" s="24">
        <v>88.539323999999993</v>
      </c>
      <c r="J2311" s="24">
        <f>VLOOKUP(B2311,Summary!$A$32:$C$37,3,0)*H2311*I2311/12+VLOOKUP(B2311,Summary!$A$32:$D$37,4,0)*I2311</f>
        <v>9.7019720220290502</v>
      </c>
      <c r="K2311" s="6">
        <f t="shared" si="147"/>
        <v>16.030604749614341</v>
      </c>
      <c r="L2311" s="27">
        <f>2.721*J2311*G2311+VLOOKUP(B2311,Summary!$A$32:$B$37,2,0)*I2311</f>
        <v>20.040341128397184</v>
      </c>
    </row>
    <row r="2312" spans="1:12">
      <c r="A2312" s="5" t="s">
        <v>623</v>
      </c>
      <c r="B2312" s="5" t="s">
        <v>597</v>
      </c>
      <c r="C2312" s="11">
        <v>6440</v>
      </c>
      <c r="D2312" s="5" t="str">
        <f t="shared" si="144"/>
        <v>Emergent Aquatic Vegetation</v>
      </c>
      <c r="E2312" s="11" t="s">
        <v>593</v>
      </c>
      <c r="F2312" s="12">
        <f t="shared" si="145"/>
        <v>0.60724136328827061</v>
      </c>
      <c r="G2312" s="13">
        <f t="shared" si="146"/>
        <v>3.2599314579082571E-2</v>
      </c>
      <c r="H2312" s="13">
        <f>HLOOKUP(E2312,ROCs!$B$1:$I$17,MATCH(VLOOKUP(C2312,HROC,2,0),ROCs!$A$2:$A$17,0)+1,0)</f>
        <v>2.5884593546846281E-2</v>
      </c>
      <c r="I2312" s="24">
        <v>53.860970000000002</v>
      </c>
      <c r="J2312" s="24">
        <f>VLOOKUP(B2312,Summary!$A$32:$C$37,3,0)*H2312*I2312/12+VLOOKUP(B2312,Summary!$A$32:$D$37,4,0)*I2312</f>
        <v>5.9019834398029296</v>
      </c>
      <c r="K2312" s="6">
        <f t="shared" si="147"/>
        <v>9.7518693671168695</v>
      </c>
      <c r="L2312" s="27">
        <f>2.721*J2312*G2312+VLOOKUP(B2312,Summary!$A$32:$B$37,2,0)*I2312</f>
        <v>12.191105189671052</v>
      </c>
    </row>
    <row r="2313" spans="1:12">
      <c r="A2313" s="5" t="s">
        <v>623</v>
      </c>
      <c r="B2313" s="5" t="s">
        <v>597</v>
      </c>
      <c r="C2313" s="11">
        <v>7400</v>
      </c>
      <c r="D2313" s="5" t="str">
        <f t="shared" si="144"/>
        <v>Disturbed Land</v>
      </c>
      <c r="E2313" s="11" t="s">
        <v>593</v>
      </c>
      <c r="F2313" s="12">
        <f t="shared" si="145"/>
        <v>0.70945030562392009</v>
      </c>
      <c r="G2313" s="13">
        <f t="shared" si="146"/>
        <v>9.7797943737247719E-2</v>
      </c>
      <c r="H2313" s="13">
        <f>HLOOKUP(E2313,ROCs!$B$1:$I$17,MATCH(VLOOKUP(C2313,HROC,2,0),ROCs!$A$2:$A$17,0)+1,0)</f>
        <v>0.26229721460804234</v>
      </c>
      <c r="I2313" s="24">
        <v>222.073802</v>
      </c>
      <c r="J2313" s="24">
        <f>VLOOKUP(B2313,Summary!$A$32:$C$37,3,0)*H2313*I2313/12+VLOOKUP(B2313,Summary!$A$32:$D$37,4,0)*I2313</f>
        <v>246.58887140520912</v>
      </c>
      <c r="K2313" s="6">
        <f t="shared" si="147"/>
        <v>476.01867904490399</v>
      </c>
      <c r="L2313" s="27">
        <f>2.721*J2313*G2313+VLOOKUP(B2313,Summary!$A$32:$B$37,2,0)*I2313</f>
        <v>113.7258551464206</v>
      </c>
    </row>
    <row r="2314" spans="1:12">
      <c r="A2314" s="5" t="s">
        <v>623</v>
      </c>
      <c r="B2314" s="5" t="s">
        <v>597</v>
      </c>
      <c r="C2314" s="11">
        <v>7430</v>
      </c>
      <c r="D2314" s="5" t="str">
        <f t="shared" si="144"/>
        <v>Spoil Areas</v>
      </c>
      <c r="E2314" s="11" t="s">
        <v>593</v>
      </c>
      <c r="F2314" s="12">
        <f t="shared" si="145"/>
        <v>0.70945030562392009</v>
      </c>
      <c r="G2314" s="13">
        <f t="shared" si="146"/>
        <v>9.7797943737247719E-2</v>
      </c>
      <c r="H2314" s="13">
        <f>HLOOKUP(E2314,ROCs!$B$1:$I$17,MATCH(VLOOKUP(C2314,HROC,2,0),ROCs!$A$2:$A$17,0)+1,0)</f>
        <v>0.26229721460804234</v>
      </c>
      <c r="I2314" s="24">
        <v>13.829288999999999</v>
      </c>
      <c r="J2314" s="24">
        <f>VLOOKUP(B2314,Summary!$A$32:$C$37,3,0)*H2314*I2314/12+VLOOKUP(B2314,Summary!$A$32:$D$37,4,0)*I2314</f>
        <v>15.355925535270805</v>
      </c>
      <c r="K2314" s="6">
        <f t="shared" si="147"/>
        <v>29.64329796051414</v>
      </c>
      <c r="L2314" s="27">
        <f>2.721*J2314*G2314+VLOOKUP(B2314,Summary!$A$32:$B$37,2,0)*I2314</f>
        <v>7.0820947965396996</v>
      </c>
    </row>
    <row r="2315" spans="1:12">
      <c r="A2315" s="5" t="s">
        <v>623</v>
      </c>
      <c r="B2315" s="5" t="s">
        <v>597</v>
      </c>
      <c r="C2315" s="11">
        <v>8100</v>
      </c>
      <c r="D2315" s="5" t="str">
        <f t="shared" si="144"/>
        <v>Transportation</v>
      </c>
      <c r="E2315" s="11" t="s">
        <v>593</v>
      </c>
      <c r="F2315" s="12">
        <f t="shared" si="145"/>
        <v>0.98601567900273634</v>
      </c>
      <c r="G2315" s="13">
        <f t="shared" si="146"/>
        <v>0.14343698414796333</v>
      </c>
      <c r="H2315" s="13">
        <f>HLOOKUP(E2315,ROCs!$B$1:$I$17,MATCH(VLOOKUP(C2315,HROC,2,0),ROCs!$A$2:$A$17,0)+1,0)</f>
        <v>0.44607782879065094</v>
      </c>
      <c r="I2315" s="24">
        <v>44.547987999999997</v>
      </c>
      <c r="J2315" s="24">
        <f>VLOOKUP(B2315,Summary!$A$32:$C$37,3,0)*H2315*I2315/12+VLOOKUP(B2315,Summary!$A$32:$D$37,4,0)*I2315</f>
        <v>84.124248667735344</v>
      </c>
      <c r="K2315" s="6">
        <f t="shared" si="147"/>
        <v>225.70104045250764</v>
      </c>
      <c r="L2315" s="27">
        <f>2.721*J2315*G2315+VLOOKUP(B2315,Summary!$A$32:$B$37,2,0)*I2315</f>
        <v>42.48319106166317</v>
      </c>
    </row>
    <row r="2316" spans="1:12">
      <c r="A2316" s="5" t="s">
        <v>623</v>
      </c>
      <c r="B2316" s="5" t="s">
        <v>597</v>
      </c>
      <c r="C2316" s="11">
        <v>8110</v>
      </c>
      <c r="D2316" s="5" t="str">
        <f t="shared" si="144"/>
        <v>Airports</v>
      </c>
      <c r="E2316" s="11" t="s">
        <v>593</v>
      </c>
      <c r="F2316" s="12">
        <f t="shared" si="145"/>
        <v>1.4429497741503459</v>
      </c>
      <c r="G2316" s="13">
        <f t="shared" si="146"/>
        <v>0.22493527059566973</v>
      </c>
      <c r="H2316" s="13">
        <f>HLOOKUP(E2316,ROCs!$B$1:$I$17,MATCH(VLOOKUP(C2316,HROC,2,0),ROCs!$A$2:$A$17,0)+1,0)</f>
        <v>0.34081381503347608</v>
      </c>
      <c r="I2316" s="24">
        <v>11.213514999999999</v>
      </c>
      <c r="J2316" s="24">
        <f>VLOOKUP(B2316,Summary!$A$32:$C$37,3,0)*H2316*I2316/12+VLOOKUP(B2316,Summary!$A$32:$D$37,4,0)*I2316</f>
        <v>16.17861816799363</v>
      </c>
      <c r="K2316" s="6">
        <f t="shared" si="147"/>
        <v>63.521563867304941</v>
      </c>
      <c r="L2316" s="27">
        <f>2.721*J2316*G2316+VLOOKUP(B2316,Summary!$A$32:$B$37,2,0)*I2316</f>
        <v>12.331222368087763</v>
      </c>
    </row>
    <row r="2317" spans="1:12">
      <c r="A2317" s="5" t="s">
        <v>623</v>
      </c>
      <c r="B2317" s="5" t="s">
        <v>597</v>
      </c>
      <c r="C2317" s="11">
        <v>8115</v>
      </c>
      <c r="D2317" s="5" t="e">
        <f t="shared" si="144"/>
        <v>#N/A</v>
      </c>
      <c r="E2317" s="11" t="s">
        <v>593</v>
      </c>
      <c r="F2317" s="12">
        <f t="shared" si="145"/>
        <v>0.96797880682585713</v>
      </c>
      <c r="G2317" s="13">
        <f t="shared" si="146"/>
        <v>0.12452938169209543</v>
      </c>
      <c r="H2317" s="13">
        <f>HLOOKUP(E2317,ROCs!$B$1:$I$17,MATCH(VLOOKUP(C2317,HROC,2,0),ROCs!$A$2:$A$17,0)+1,0)</f>
        <v>0.28818180815488864</v>
      </c>
      <c r="I2317" s="24">
        <v>7.0692620000000002</v>
      </c>
      <c r="J2317" s="24">
        <f>VLOOKUP(B2317,Summary!$A$32:$C$37,3,0)*H2317*I2317/12+VLOOKUP(B2317,Summary!$A$32:$D$37,4,0)*I2317</f>
        <v>8.6242851198680608</v>
      </c>
      <c r="K2317" s="6">
        <f t="shared" si="147"/>
        <v>22.715248723772049</v>
      </c>
      <c r="L2317" s="27">
        <f>2.721*J2317*G2317+VLOOKUP(B2317,Summary!$A$32:$B$37,2,0)*I2317</f>
        <v>4.4536635098779769</v>
      </c>
    </row>
    <row r="2318" spans="1:12">
      <c r="A2318" s="5" t="s">
        <v>623</v>
      </c>
      <c r="B2318" s="5" t="s">
        <v>597</v>
      </c>
      <c r="C2318" s="11">
        <v>8140</v>
      </c>
      <c r="D2318" s="5" t="str">
        <f t="shared" si="144"/>
        <v>Roads and Highways</v>
      </c>
      <c r="E2318" s="11" t="s">
        <v>593</v>
      </c>
      <c r="F2318" s="12">
        <f t="shared" si="145"/>
        <v>0.98601567900273634</v>
      </c>
      <c r="G2318" s="13">
        <f t="shared" si="146"/>
        <v>0.14343698414796333</v>
      </c>
      <c r="H2318" s="13">
        <f>HLOOKUP(E2318,ROCs!$B$1:$I$17,MATCH(VLOOKUP(C2318,HROC,2,0),ROCs!$A$2:$A$17,0)+1,0)</f>
        <v>0.44607782879065094</v>
      </c>
      <c r="I2318" s="24">
        <v>34.038443999999998</v>
      </c>
      <c r="J2318" s="24">
        <f>VLOOKUP(B2318,Summary!$A$32:$C$37,3,0)*H2318*I2318/12+VLOOKUP(B2318,Summary!$A$32:$D$37,4,0)*I2318</f>
        <v>64.278066325212805</v>
      </c>
      <c r="K2318" s="6">
        <f t="shared" si="147"/>
        <v>172.454752079587</v>
      </c>
      <c r="L2318" s="27">
        <f>2.721*J2318*G2318+VLOOKUP(B2318,Summary!$A$32:$B$37,2,0)*I2318</f>
        <v>32.460763882169552</v>
      </c>
    </row>
    <row r="2319" spans="1:12">
      <c r="A2319" s="5" t="s">
        <v>623</v>
      </c>
      <c r="B2319" s="5" t="s">
        <v>597</v>
      </c>
      <c r="C2319" s="11">
        <v>8200</v>
      </c>
      <c r="D2319" s="5" t="str">
        <f t="shared" si="144"/>
        <v>Communications</v>
      </c>
      <c r="E2319" s="11" t="s">
        <v>593</v>
      </c>
      <c r="F2319" s="12">
        <f t="shared" si="145"/>
        <v>0.72147488707517293</v>
      </c>
      <c r="G2319" s="13">
        <f t="shared" si="146"/>
        <v>0.16951643581122938</v>
      </c>
      <c r="H2319" s="13">
        <f>HLOOKUP(E2319,ROCs!$B$1:$I$17,MATCH(VLOOKUP(C2319,HROC,2,0),ROCs!$A$2:$A$17,0)+1,0)</f>
        <v>0.43140989244743805</v>
      </c>
      <c r="I2319" s="24">
        <v>17.628057999999999</v>
      </c>
      <c r="J2319" s="24">
        <f>VLOOKUP(B2319,Summary!$A$32:$C$37,3,0)*H2319*I2319/12+VLOOKUP(B2319,Summary!$A$32:$D$37,4,0)*I2319</f>
        <v>32.194155431377474</v>
      </c>
      <c r="K2319" s="6">
        <f t="shared" si="147"/>
        <v>63.2014143344418</v>
      </c>
      <c r="L2319" s="27">
        <f>2.721*J2319*G2319+VLOOKUP(B2319,Summary!$A$32:$B$37,2,0)*I2319</f>
        <v>18.668351971769667</v>
      </c>
    </row>
    <row r="2320" spans="1:12">
      <c r="A2320" s="5" t="s">
        <v>623</v>
      </c>
      <c r="B2320" s="5" t="s">
        <v>597</v>
      </c>
      <c r="C2320" s="11">
        <v>8300</v>
      </c>
      <c r="D2320" s="5" t="str">
        <f t="shared" si="144"/>
        <v>Utilities</v>
      </c>
      <c r="E2320" s="11" t="s">
        <v>593</v>
      </c>
      <c r="F2320" s="12">
        <f t="shared" si="145"/>
        <v>0.72147488707517293</v>
      </c>
      <c r="G2320" s="13">
        <f t="shared" si="146"/>
        <v>0.16951643581122938</v>
      </c>
      <c r="H2320" s="13">
        <f>HLOOKUP(E2320,ROCs!$B$1:$I$17,MATCH(VLOOKUP(C2320,HROC,2,0),ROCs!$A$2:$A$17,0)+1,0)</f>
        <v>0.43140989244743805</v>
      </c>
      <c r="I2320" s="24">
        <v>9.2245000000000008</v>
      </c>
      <c r="J2320" s="24">
        <f>VLOOKUP(B2320,Summary!$A$32:$C$37,3,0)*H2320*I2320/12+VLOOKUP(B2320,Summary!$A$32:$D$37,4,0)*I2320</f>
        <v>16.846721673864561</v>
      </c>
      <c r="K2320" s="6">
        <f t="shared" si="147"/>
        <v>33.072358085505421</v>
      </c>
      <c r="L2320" s="27">
        <f>2.721*J2320*G2320+VLOOKUP(B2320,Summary!$A$32:$B$37,2,0)*I2320</f>
        <v>9.7688703295388137</v>
      </c>
    </row>
    <row r="2321" spans="1:12">
      <c r="A2321" s="5" t="s">
        <v>623</v>
      </c>
      <c r="B2321" s="5" t="s">
        <v>597</v>
      </c>
      <c r="C2321" s="11">
        <v>8310</v>
      </c>
      <c r="D2321" s="5" t="str">
        <f t="shared" si="144"/>
        <v>Electric Power Facilities</v>
      </c>
      <c r="E2321" s="11" t="s">
        <v>593</v>
      </c>
      <c r="F2321" s="12">
        <f t="shared" si="145"/>
        <v>0.72147488707517293</v>
      </c>
      <c r="G2321" s="13">
        <f t="shared" si="146"/>
        <v>0.16951643581122938</v>
      </c>
      <c r="H2321" s="13">
        <f>HLOOKUP(E2321,ROCs!$B$1:$I$17,MATCH(VLOOKUP(C2321,HROC,2,0),ROCs!$A$2:$A$17,0)+1,0)</f>
        <v>0.43140989244743805</v>
      </c>
      <c r="I2321" s="24">
        <v>10.667161</v>
      </c>
      <c r="J2321" s="24">
        <f>VLOOKUP(B2321,Summary!$A$32:$C$37,3,0)*H2321*I2321/12+VLOOKUP(B2321,Summary!$A$32:$D$37,4,0)*I2321</f>
        <v>19.481456167521575</v>
      </c>
      <c r="K2321" s="6">
        <f t="shared" si="147"/>
        <v>38.244692758169883</v>
      </c>
      <c r="L2321" s="27">
        <f>2.721*J2321*G2321+VLOOKUP(B2321,Summary!$A$32:$B$37,2,0)*I2321</f>
        <v>11.296667851191241</v>
      </c>
    </row>
    <row r="2322" spans="1:12">
      <c r="A2322" s="5" t="s">
        <v>623</v>
      </c>
      <c r="B2322" s="5" t="s">
        <v>597</v>
      </c>
      <c r="C2322" s="11">
        <v>8320</v>
      </c>
      <c r="D2322" s="5" t="str">
        <f t="shared" si="144"/>
        <v>Electrical Power Transmission Lines</v>
      </c>
      <c r="E2322" s="11" t="s">
        <v>593</v>
      </c>
      <c r="F2322" s="12">
        <f t="shared" si="145"/>
        <v>0.70945030562392009</v>
      </c>
      <c r="G2322" s="13">
        <f t="shared" si="146"/>
        <v>0.1167055461931156</v>
      </c>
      <c r="H2322" s="13">
        <f>HLOOKUP(E2322,ROCs!$B$1:$I$17,MATCH(VLOOKUP(C2322,HROC,2,0),ROCs!$A$2:$A$17,0)+1,0)</f>
        <v>0.26229721460804234</v>
      </c>
      <c r="I2322" s="24">
        <v>12.138716000000001</v>
      </c>
      <c r="J2322" s="24">
        <f>VLOOKUP(B2322,Summary!$A$32:$C$37,3,0)*H2322*I2322/12+VLOOKUP(B2322,Summary!$A$32:$D$37,4,0)*I2322</f>
        <v>13.478727575206527</v>
      </c>
      <c r="K2322" s="6">
        <f t="shared" si="147"/>
        <v>26.01952820901063</v>
      </c>
      <c r="L2322" s="27">
        <f>2.721*J2322*G2322+VLOOKUP(B2322,Summary!$A$32:$B$37,2,0)*I2322</f>
        <v>6.9097861948939379</v>
      </c>
    </row>
    <row r="2323" spans="1:12">
      <c r="A2323" s="5" t="s">
        <v>623</v>
      </c>
      <c r="B2323" s="5" t="s">
        <v>597</v>
      </c>
      <c r="C2323" s="11">
        <v>8350</v>
      </c>
      <c r="D2323" s="5" t="str">
        <f t="shared" si="144"/>
        <v>Solid Waste Disposal</v>
      </c>
      <c r="E2323" s="11" t="s">
        <v>593</v>
      </c>
      <c r="F2323" s="12">
        <f t="shared" si="145"/>
        <v>1.4429497741503459</v>
      </c>
      <c r="G2323" s="13">
        <f t="shared" si="146"/>
        <v>0.22493527059566973</v>
      </c>
      <c r="H2323" s="13">
        <f>HLOOKUP(E2323,ROCs!$B$1:$I$17,MATCH(VLOOKUP(C2323,HROC,2,0),ROCs!$A$2:$A$17,0)+1,0)</f>
        <v>0.43140989244743805</v>
      </c>
      <c r="I2323" s="24">
        <v>179.44527099999999</v>
      </c>
      <c r="J2323" s="24">
        <f>VLOOKUP(B2323,Summary!$A$32:$C$37,3,0)*H2323*I2323/12+VLOOKUP(B2323,Summary!$A$32:$D$37,4,0)*I2323</f>
        <v>327.72123543045149</v>
      </c>
      <c r="K2323" s="6">
        <f t="shared" si="147"/>
        <v>1286.7208540869558</v>
      </c>
      <c r="L2323" s="27">
        <f>2.721*J2323*G2323+VLOOKUP(B2323,Summary!$A$32:$B$37,2,0)*I2323</f>
        <v>239.45357912608395</v>
      </c>
    </row>
    <row r="2324" spans="1:12">
      <c r="A2324" s="5" t="s">
        <v>623</v>
      </c>
      <c r="B2324" s="5" t="s">
        <v>597</v>
      </c>
      <c r="C2324" s="11">
        <v>8360</v>
      </c>
      <c r="D2324" s="5" t="e">
        <f t="shared" si="144"/>
        <v>#N/A</v>
      </c>
      <c r="E2324" s="11" t="s">
        <v>593</v>
      </c>
      <c r="F2324" s="12">
        <f t="shared" si="145"/>
        <v>1.4429497741503459</v>
      </c>
      <c r="G2324" s="13">
        <f t="shared" si="146"/>
        <v>0.22493527059566973</v>
      </c>
      <c r="H2324" s="13">
        <f>HLOOKUP(E2324,ROCs!$B$1:$I$17,MATCH(VLOOKUP(C2324,HROC,2,0),ROCs!$A$2:$A$17,0)+1,0)</f>
        <v>0.43140989244743805</v>
      </c>
      <c r="I2324" s="24">
        <v>19.780306</v>
      </c>
      <c r="J2324" s="24">
        <f>VLOOKUP(B2324,Summary!$A$32:$C$37,3,0)*H2324*I2324/12+VLOOKUP(B2324,Summary!$A$32:$D$37,4,0)*I2324</f>
        <v>36.124809995758383</v>
      </c>
      <c r="K2324" s="6">
        <f t="shared" si="147"/>
        <v>141.83562536134673</v>
      </c>
      <c r="L2324" s="27">
        <f>2.721*J2324*G2324+VLOOKUP(B2324,Summary!$A$32:$B$37,2,0)*I2324</f>
        <v>26.395039788533367</v>
      </c>
    </row>
    <row r="2325" spans="1:12">
      <c r="A2325" s="5" t="s">
        <v>623</v>
      </c>
      <c r="B2325" s="5" t="s">
        <v>597</v>
      </c>
      <c r="C2325" s="11">
        <v>1110</v>
      </c>
      <c r="D2325" s="5" t="str">
        <f t="shared" si="144"/>
        <v>Fixed Single Family Units</v>
      </c>
      <c r="E2325" s="11" t="s">
        <v>2</v>
      </c>
      <c r="F2325" s="12">
        <f t="shared" si="145"/>
        <v>0.96797880682585713</v>
      </c>
      <c r="G2325" s="13">
        <f t="shared" si="146"/>
        <v>0.12452938169209543</v>
      </c>
      <c r="H2325" s="13">
        <f>HLOOKUP(E2325,ROCs!$B$1:$I$17,MATCH(VLOOKUP(C2325,HROC,2,0),ROCs!$A$2:$A$17,0)+1,0)</f>
        <v>0.28818180815488864</v>
      </c>
      <c r="I2325" s="24">
        <v>45.487211000000002</v>
      </c>
      <c r="J2325" s="24">
        <f>VLOOKUP(B2325,Summary!$A$32:$C$37,3,0)*H2325*I2325/12+VLOOKUP(B2325,Summary!$A$32:$D$37,4,0)*I2325</f>
        <v>55.493017088855773</v>
      </c>
      <c r="K2325" s="6">
        <f t="shared" si="147"/>
        <v>146.16141141970687</v>
      </c>
      <c r="L2325" s="27">
        <f>2.721*J2325*G2325+VLOOKUP(B2325,Summary!$A$32:$B$37,2,0)*I2325</f>
        <v>28.657125990919575</v>
      </c>
    </row>
    <row r="2326" spans="1:12">
      <c r="A2326" s="5" t="s">
        <v>623</v>
      </c>
      <c r="B2326" s="5" t="s">
        <v>597</v>
      </c>
      <c r="C2326" s="11">
        <v>1210</v>
      </c>
      <c r="D2326" s="5" t="str">
        <f t="shared" si="144"/>
        <v>Fixed Single Family Units</v>
      </c>
      <c r="E2326" s="11" t="s">
        <v>2</v>
      </c>
      <c r="F2326" s="12">
        <f t="shared" si="145"/>
        <v>1.2445441802046733</v>
      </c>
      <c r="G2326" s="13">
        <f t="shared" si="146"/>
        <v>0.21319951734720002</v>
      </c>
      <c r="H2326" s="13">
        <f>HLOOKUP(E2326,ROCs!$B$1:$I$17,MATCH(VLOOKUP(C2326,HROC,2,0),ROCs!$A$2:$A$17,0)+1,0)</f>
        <v>0.28818180815488864</v>
      </c>
      <c r="I2326" s="24">
        <v>102.395003</v>
      </c>
      <c r="J2326" s="24">
        <f>VLOOKUP(B2326,Summary!$A$32:$C$37,3,0)*H2326*I2326/12+VLOOKUP(B2326,Summary!$A$32:$D$37,4,0)*I2326</f>
        <v>124.91879643472619</v>
      </c>
      <c r="K2326" s="6">
        <f t="shared" si="147"/>
        <v>423.02560115585032</v>
      </c>
      <c r="L2326" s="27">
        <f>2.721*J2326*G2326+VLOOKUP(B2326,Summary!$A$32:$B$37,2,0)*I2326</f>
        <v>94.648601762011936</v>
      </c>
    </row>
    <row r="2327" spans="1:12">
      <c r="A2327" s="5" t="s">
        <v>623</v>
      </c>
      <c r="B2327" s="5" t="s">
        <v>597</v>
      </c>
      <c r="C2327" s="11">
        <v>1320</v>
      </c>
      <c r="D2327" s="5" t="str">
        <f t="shared" si="144"/>
        <v>Mobile Home Units &lt;Six or more dwelling units per acre&gt;</v>
      </c>
      <c r="E2327" s="11" t="s">
        <v>2</v>
      </c>
      <c r="F2327" s="12">
        <f t="shared" si="145"/>
        <v>1.3948514483453343</v>
      </c>
      <c r="G2327" s="13">
        <f t="shared" si="146"/>
        <v>0.33903287162245876</v>
      </c>
      <c r="H2327" s="13">
        <f>HLOOKUP(E2327,ROCs!$B$1:$I$17,MATCH(VLOOKUP(C2327,HROC,2,0),ROCs!$A$2:$A$17,0)+1,0)</f>
        <v>0.39344582191206351</v>
      </c>
      <c r="I2327" s="24">
        <v>4.0328080000000002</v>
      </c>
      <c r="J2327" s="24">
        <f>VLOOKUP(B2327,Summary!$A$32:$C$37,3,0)*H2327*I2327/12+VLOOKUP(B2327,Summary!$A$32:$D$37,4,0)*I2327</f>
        <v>6.71699383960134</v>
      </c>
      <c r="K2327" s="6">
        <f t="shared" si="147"/>
        <v>25.493616561675054</v>
      </c>
      <c r="L2327" s="27">
        <f>2.721*J2327*G2327+VLOOKUP(B2327,Summary!$A$32:$B$37,2,0)*I2327</f>
        <v>7.0700868592209885</v>
      </c>
    </row>
    <row r="2328" spans="1:12">
      <c r="A2328" s="5" t="s">
        <v>623</v>
      </c>
      <c r="B2328" s="5" t="s">
        <v>597</v>
      </c>
      <c r="C2328" s="11">
        <v>1330</v>
      </c>
      <c r="D2328" s="5" t="str">
        <f t="shared" si="144"/>
        <v>Multiple Dwelling Units, Low Rise &lt;Two stories or less&gt;</v>
      </c>
      <c r="E2328" s="11" t="s">
        <v>2</v>
      </c>
      <c r="F2328" s="12">
        <f t="shared" si="145"/>
        <v>1.3948514483453343</v>
      </c>
      <c r="G2328" s="13">
        <f t="shared" si="146"/>
        <v>0.33903287162245876</v>
      </c>
      <c r="H2328" s="13">
        <f>HLOOKUP(E2328,ROCs!$B$1:$I$17,MATCH(VLOOKUP(C2328,HROC,2,0),ROCs!$A$2:$A$17,0)+1,0)</f>
        <v>0.39344582191206351</v>
      </c>
      <c r="I2328" s="24">
        <v>17.260853000000001</v>
      </c>
      <c r="J2328" s="24">
        <f>VLOOKUP(B2328,Summary!$A$32:$C$37,3,0)*H2328*I2328/12+VLOOKUP(B2328,Summary!$A$32:$D$37,4,0)*I2328</f>
        <v>28.749457764233835</v>
      </c>
      <c r="K2328" s="6">
        <f t="shared" si="147"/>
        <v>109.11542724311165</v>
      </c>
      <c r="L2328" s="27">
        <f>2.721*J2328*G2328+VLOOKUP(B2328,Summary!$A$32:$B$37,2,0)*I2328</f>
        <v>30.260733953673267</v>
      </c>
    </row>
    <row r="2329" spans="1:12">
      <c r="A2329" s="5" t="s">
        <v>623</v>
      </c>
      <c r="B2329" s="5" t="s">
        <v>597</v>
      </c>
      <c r="C2329" s="11">
        <v>1400</v>
      </c>
      <c r="D2329" s="5" t="str">
        <f t="shared" si="144"/>
        <v>Commercial and Services</v>
      </c>
      <c r="E2329" s="11" t="s">
        <v>2</v>
      </c>
      <c r="F2329" s="12">
        <f t="shared" si="145"/>
        <v>0.70945030562392009</v>
      </c>
      <c r="G2329" s="13">
        <f t="shared" si="146"/>
        <v>0.1167055461931156</v>
      </c>
      <c r="H2329" s="13">
        <f>HLOOKUP(E2329,ROCs!$B$1:$I$17,MATCH(VLOOKUP(C2329,HROC,2,0),ROCs!$A$2:$A$17,0)+1,0)</f>
        <v>0.43140989244743805</v>
      </c>
      <c r="I2329" s="24">
        <v>6.8698259999999998</v>
      </c>
      <c r="J2329" s="24">
        <f>VLOOKUP(B2329,Summary!$A$32:$C$37,3,0)*H2329*I2329/12+VLOOKUP(B2329,Summary!$A$32:$D$37,4,0)*I2329</f>
        <v>12.546376125522064</v>
      </c>
      <c r="K2329" s="6">
        <f t="shared" si="147"/>
        <v>24.219703655066773</v>
      </c>
      <c r="L2329" s="27">
        <f>2.721*J2329*G2329+VLOOKUP(B2329,Summary!$A$32:$B$37,2,0)*I2329</f>
        <v>5.4723441395767862</v>
      </c>
    </row>
    <row r="2330" spans="1:12">
      <c r="A2330" s="5" t="s">
        <v>623</v>
      </c>
      <c r="B2330" s="5" t="s">
        <v>597</v>
      </c>
      <c r="C2330" s="11">
        <v>1411</v>
      </c>
      <c r="D2330" s="5" t="str">
        <f t="shared" si="144"/>
        <v>Shopping Centers (Plazas, Malls)</v>
      </c>
      <c r="E2330" s="11" t="s">
        <v>2</v>
      </c>
      <c r="F2330" s="12">
        <f t="shared" si="145"/>
        <v>1.4429497741503459</v>
      </c>
      <c r="G2330" s="13">
        <f t="shared" si="146"/>
        <v>0.22493527059566973</v>
      </c>
      <c r="H2330" s="13">
        <f>HLOOKUP(E2330,ROCs!$B$1:$I$17,MATCH(VLOOKUP(C2330,HROC,2,0),ROCs!$A$2:$A$17,0)+1,0)</f>
        <v>0.43140989244743805</v>
      </c>
      <c r="I2330" s="24">
        <v>1.0626999999999999E-2</v>
      </c>
      <c r="J2330" s="24">
        <f>VLOOKUP(B2330,Summary!$A$32:$C$37,3,0)*H2330*I2330/12+VLOOKUP(B2330,Summary!$A$32:$D$37,4,0)*I2330</f>
        <v>1.9408110057798109E-2</v>
      </c>
      <c r="K2330" s="6">
        <f t="shared" si="147"/>
        <v>7.6201409154895344E-2</v>
      </c>
      <c r="L2330" s="27">
        <f>2.721*J2330*G2330+VLOOKUP(B2330,Summary!$A$32:$B$37,2,0)*I2330</f>
        <v>1.4180775961339731E-2</v>
      </c>
    </row>
    <row r="2331" spans="1:12">
      <c r="A2331" s="5" t="s">
        <v>623</v>
      </c>
      <c r="B2331" s="5" t="s">
        <v>597</v>
      </c>
      <c r="C2331" s="11">
        <v>1423</v>
      </c>
      <c r="D2331" s="5" t="str">
        <f t="shared" si="144"/>
        <v>Junk Yards</v>
      </c>
      <c r="E2331" s="11" t="s">
        <v>2</v>
      </c>
      <c r="F2331" s="12">
        <f t="shared" si="145"/>
        <v>1.4429497741503459</v>
      </c>
      <c r="G2331" s="13">
        <f t="shared" si="146"/>
        <v>0.22493527059566973</v>
      </c>
      <c r="H2331" s="13">
        <f>HLOOKUP(E2331,ROCs!$B$1:$I$17,MATCH(VLOOKUP(C2331,HROC,2,0),ROCs!$A$2:$A$17,0)+1,0)</f>
        <v>0.43140989244743805</v>
      </c>
      <c r="I2331" s="24">
        <v>4.0095749999999999</v>
      </c>
      <c r="J2331" s="24">
        <f>VLOOKUP(B2331,Summary!$A$32:$C$37,3,0)*H2331*I2331/12+VLOOKUP(B2331,Summary!$A$32:$D$37,4,0)*I2331</f>
        <v>7.3226943525920634</v>
      </c>
      <c r="K2331" s="6">
        <f t="shared" si="147"/>
        <v>28.750848321467913</v>
      </c>
      <c r="L2331" s="27">
        <f>2.721*J2331*G2331+VLOOKUP(B2331,Summary!$A$32:$B$37,2,0)*I2331</f>
        <v>5.3504173120531426</v>
      </c>
    </row>
    <row r="2332" spans="1:12">
      <c r="A2332" s="5" t="s">
        <v>623</v>
      </c>
      <c r="B2332" s="5" t="s">
        <v>597</v>
      </c>
      <c r="C2332" s="11">
        <v>1550</v>
      </c>
      <c r="D2332" s="5" t="str">
        <f t="shared" si="144"/>
        <v>Other Light Industrial</v>
      </c>
      <c r="E2332" s="11" t="s">
        <v>2</v>
      </c>
      <c r="F2332" s="12">
        <f t="shared" si="145"/>
        <v>0.72147488707517293</v>
      </c>
      <c r="G2332" s="13">
        <f t="shared" si="146"/>
        <v>0.16951643581122938</v>
      </c>
      <c r="H2332" s="13">
        <f>HLOOKUP(E2332,ROCs!$B$1:$I$17,MATCH(VLOOKUP(C2332,HROC,2,0),ROCs!$A$2:$A$17,0)+1,0)</f>
        <v>0.34081381503347608</v>
      </c>
      <c r="I2332" s="24">
        <v>4.0212459999999997</v>
      </c>
      <c r="J2332" s="24">
        <f>VLOOKUP(B2332,Summary!$A$32:$C$37,3,0)*H2332*I2332/12+VLOOKUP(B2332,Summary!$A$32:$D$37,4,0)*I2332</f>
        <v>5.8017672062303127</v>
      </c>
      <c r="K2332" s="6">
        <f t="shared" si="147"/>
        <v>11.389641634007914</v>
      </c>
      <c r="L2332" s="27">
        <f>2.721*J2332*G2332+VLOOKUP(B2332,Summary!$A$32:$B$37,2,0)*I2332</f>
        <v>3.5471883364087096</v>
      </c>
    </row>
    <row r="2333" spans="1:12">
      <c r="A2333" s="5" t="s">
        <v>623</v>
      </c>
      <c r="B2333" s="5" t="s">
        <v>597</v>
      </c>
      <c r="C2333" s="11">
        <v>1620</v>
      </c>
      <c r="D2333" s="5" t="str">
        <f t="shared" si="144"/>
        <v>Sand and Gravel Pits</v>
      </c>
      <c r="E2333" s="11" t="s">
        <v>2</v>
      </c>
      <c r="F2333" s="12">
        <f t="shared" si="145"/>
        <v>0.70945030562392009</v>
      </c>
      <c r="G2333" s="13">
        <f t="shared" si="146"/>
        <v>9.7797943737247719E-2</v>
      </c>
      <c r="H2333" s="13">
        <f>HLOOKUP(E2333,ROCs!$B$1:$I$17,MATCH(VLOOKUP(C2333,HROC,2,0),ROCs!$A$2:$A$17,0)+1,0)</f>
        <v>0.28818180815488864</v>
      </c>
      <c r="I2333" s="24">
        <v>5.5490000000000001E-3</v>
      </c>
      <c r="J2333" s="24">
        <f>VLOOKUP(B2333,Summary!$A$32:$C$37,3,0)*H2333*I2333/12+VLOOKUP(B2333,Summary!$A$32:$D$37,4,0)*I2333</f>
        <v>6.7696116129445857E-3</v>
      </c>
      <c r="K2333" s="6">
        <f t="shared" si="147"/>
        <v>1.3068154938531626E-2</v>
      </c>
      <c r="L2333" s="27">
        <f>2.721*J2333*G2333+VLOOKUP(B2333,Summary!$A$32:$B$37,2,0)*I2333</f>
        <v>3.0034962185668816E-3</v>
      </c>
    </row>
    <row r="2334" spans="1:12">
      <c r="A2334" s="5" t="s">
        <v>623</v>
      </c>
      <c r="B2334" s="5" t="s">
        <v>597</v>
      </c>
      <c r="C2334" s="11">
        <v>1700</v>
      </c>
      <c r="D2334" s="5" t="str">
        <f t="shared" si="144"/>
        <v>Institutional</v>
      </c>
      <c r="E2334" s="11" t="s">
        <v>2</v>
      </c>
      <c r="F2334" s="12">
        <f t="shared" si="145"/>
        <v>0.96797880682585713</v>
      </c>
      <c r="G2334" s="13">
        <f t="shared" si="146"/>
        <v>0.12452938169209543</v>
      </c>
      <c r="H2334" s="13">
        <f>HLOOKUP(E2334,ROCs!$B$1:$I$17,MATCH(VLOOKUP(C2334,HROC,2,0),ROCs!$A$2:$A$17,0)+1,0)</f>
        <v>0.34081381503347608</v>
      </c>
      <c r="I2334" s="24">
        <v>36.262962999999999</v>
      </c>
      <c r="J2334" s="24">
        <f>VLOOKUP(B2334,Summary!$A$32:$C$37,3,0)*H2334*I2334/12+VLOOKUP(B2334,Summary!$A$32:$D$37,4,0)*I2334</f>
        <v>52.319422769495624</v>
      </c>
      <c r="K2334" s="6">
        <f t="shared" si="147"/>
        <v>137.80257549178262</v>
      </c>
      <c r="L2334" s="27">
        <f>2.721*J2334*G2334+VLOOKUP(B2334,Summary!$A$32:$B$37,2,0)*I2334</f>
        <v>25.583576932922337</v>
      </c>
    </row>
    <row r="2335" spans="1:12">
      <c r="A2335" s="5" t="s">
        <v>623</v>
      </c>
      <c r="B2335" s="5" t="s">
        <v>597</v>
      </c>
      <c r="C2335" s="11">
        <v>1710</v>
      </c>
      <c r="D2335" s="5" t="str">
        <f t="shared" si="144"/>
        <v>Educational Facilities</v>
      </c>
      <c r="E2335" s="11" t="s">
        <v>2</v>
      </c>
      <c r="F2335" s="12">
        <f t="shared" si="145"/>
        <v>0.96797880682585713</v>
      </c>
      <c r="G2335" s="13">
        <f t="shared" si="146"/>
        <v>0.12452938169209543</v>
      </c>
      <c r="H2335" s="13">
        <f>HLOOKUP(E2335,ROCs!$B$1:$I$17,MATCH(VLOOKUP(C2335,HROC,2,0),ROCs!$A$2:$A$17,0)+1,0)</f>
        <v>0.34081381503347608</v>
      </c>
      <c r="I2335" s="24">
        <v>3.0089009999999998</v>
      </c>
      <c r="J2335" s="24">
        <f>VLOOKUP(B2335,Summary!$A$32:$C$37,3,0)*H2335*I2335/12+VLOOKUP(B2335,Summary!$A$32:$D$37,4,0)*I2335</f>
        <v>4.3411776222080407</v>
      </c>
      <c r="K2335" s="6">
        <f t="shared" si="147"/>
        <v>11.434098951037182</v>
      </c>
      <c r="L2335" s="27">
        <f>2.721*J2335*G2335+VLOOKUP(B2335,Summary!$A$32:$B$37,2,0)*I2335</f>
        <v>2.1227843465810268</v>
      </c>
    </row>
    <row r="2336" spans="1:12">
      <c r="A2336" s="5" t="s">
        <v>623</v>
      </c>
      <c r="B2336" s="5" t="s">
        <v>597</v>
      </c>
      <c r="C2336" s="11">
        <v>2110</v>
      </c>
      <c r="D2336" s="5" t="str">
        <f t="shared" si="144"/>
        <v>Improved Pastures</v>
      </c>
      <c r="E2336" s="11" t="s">
        <v>2</v>
      </c>
      <c r="F2336" s="12">
        <f t="shared" si="145"/>
        <v>2.0141173930848577</v>
      </c>
      <c r="G2336" s="13">
        <f t="shared" si="146"/>
        <v>0.28687396829592665</v>
      </c>
      <c r="H2336" s="13">
        <f>HLOOKUP(E2336,ROCs!$B$1:$I$17,MATCH(VLOOKUP(C2336,HROC,2,0),ROCs!$A$2:$A$17,0)+1,0)</f>
        <v>0.31492922148662977</v>
      </c>
      <c r="I2336" s="24">
        <v>23.529012000000002</v>
      </c>
      <c r="J2336" s="24">
        <f>VLOOKUP(B2336,Summary!$A$32:$C$37,3,0)*H2336*I2336/12+VLOOKUP(B2336,Summary!$A$32:$D$37,4,0)*I2336</f>
        <v>31.368887526723842</v>
      </c>
      <c r="K2336" s="6">
        <f t="shared" si="147"/>
        <v>171.9144723784575</v>
      </c>
      <c r="L2336" s="27">
        <f>2.721*J2336*G2336+VLOOKUP(B2336,Summary!$A$32:$B$37,2,0)*I2336</f>
        <v>29.583004422319465</v>
      </c>
    </row>
    <row r="2337" spans="1:12">
      <c r="A2337" s="5" t="s">
        <v>623</v>
      </c>
      <c r="B2337" s="5" t="s">
        <v>597</v>
      </c>
      <c r="C2337" s="11">
        <v>2130</v>
      </c>
      <c r="D2337" s="5" t="str">
        <f t="shared" si="144"/>
        <v>Woodland Pastures</v>
      </c>
      <c r="E2337" s="11" t="s">
        <v>2</v>
      </c>
      <c r="F2337" s="12">
        <f t="shared" si="145"/>
        <v>1.022089423356495</v>
      </c>
      <c r="G2337" s="13">
        <f t="shared" si="146"/>
        <v>0.19559588747449544</v>
      </c>
      <c r="H2337" s="13">
        <f>HLOOKUP(E2337,ROCs!$B$1:$I$17,MATCH(VLOOKUP(C2337,HROC,2,0),ROCs!$A$2:$A$17,0)+1,0)</f>
        <v>0.26229721460804234</v>
      </c>
      <c r="I2337" s="24">
        <v>0.33399200000000001</v>
      </c>
      <c r="J2337" s="24">
        <f>VLOOKUP(B2337,Summary!$A$32:$C$37,3,0)*H2337*I2337/12+VLOOKUP(B2337,Summary!$A$32:$D$37,4,0)*I2337</f>
        <v>0.37086189184246326</v>
      </c>
      <c r="K2337" s="6">
        <f t="shared" si="147"/>
        <v>1.031405980741779</v>
      </c>
      <c r="L2337" s="27">
        <f>2.721*J2337*G2337+VLOOKUP(B2337,Summary!$A$32:$B$37,2,0)*I2337</f>
        <v>0.26972949460662216</v>
      </c>
    </row>
    <row r="2338" spans="1:12">
      <c r="A2338" s="5" t="s">
        <v>623</v>
      </c>
      <c r="B2338" s="5" t="s">
        <v>597</v>
      </c>
      <c r="C2338" s="11">
        <v>2210</v>
      </c>
      <c r="D2338" s="5" t="str">
        <f t="shared" si="144"/>
        <v>Citrus Groves</v>
      </c>
      <c r="E2338" s="11" t="s">
        <v>2</v>
      </c>
      <c r="F2338" s="12">
        <f t="shared" si="145"/>
        <v>1.3467531225403229</v>
      </c>
      <c r="G2338" s="13">
        <f t="shared" si="146"/>
        <v>0.27383424246429361</v>
      </c>
      <c r="H2338" s="13">
        <f>HLOOKUP(E2338,ROCs!$B$1:$I$17,MATCH(VLOOKUP(C2338,HROC,2,0),ROCs!$A$2:$A$17,0)+1,0)</f>
        <v>0.31492922148662977</v>
      </c>
      <c r="I2338" s="24">
        <v>179.85900000000001</v>
      </c>
      <c r="J2338" s="24">
        <f>VLOOKUP(B2338,Summary!$A$32:$C$37,3,0)*H2338*I2338/12+VLOOKUP(B2338,Summary!$A$32:$D$37,4,0)*I2338</f>
        <v>239.78808552050648</v>
      </c>
      <c r="K2338" s="6">
        <f t="shared" si="147"/>
        <v>878.7070953026888</v>
      </c>
      <c r="L2338" s="27">
        <f>2.721*J2338*G2338+VLOOKUP(B2338,Summary!$A$32:$B$37,2,0)*I2338</f>
        <v>217.62860613719786</v>
      </c>
    </row>
    <row r="2339" spans="1:12">
      <c r="A2339" s="5" t="s">
        <v>623</v>
      </c>
      <c r="B2339" s="5" t="s">
        <v>597</v>
      </c>
      <c r="C2339" s="11">
        <v>2230</v>
      </c>
      <c r="D2339" s="5" t="str">
        <f t="shared" si="144"/>
        <v>Other Groves</v>
      </c>
      <c r="E2339" s="11" t="s">
        <v>2</v>
      </c>
      <c r="F2339" s="12">
        <f t="shared" si="145"/>
        <v>1.3467531225403229</v>
      </c>
      <c r="G2339" s="13">
        <f t="shared" si="146"/>
        <v>0.27383424246429361</v>
      </c>
      <c r="H2339" s="13">
        <f>HLOOKUP(E2339,ROCs!$B$1:$I$17,MATCH(VLOOKUP(C2339,HROC,2,0),ROCs!$A$2:$A$17,0)+1,0)</f>
        <v>0.31492922148662977</v>
      </c>
      <c r="I2339" s="24">
        <v>0.225103</v>
      </c>
      <c r="J2339" s="24">
        <f>VLOOKUP(B2339,Summary!$A$32:$C$37,3,0)*H2339*I2339/12+VLOOKUP(B2339,Summary!$A$32:$D$37,4,0)*I2339</f>
        <v>0.30010740310422374</v>
      </c>
      <c r="K2339" s="6">
        <f t="shared" si="147"/>
        <v>1.0997481542426075</v>
      </c>
      <c r="L2339" s="27">
        <f>2.721*J2339*G2339+VLOOKUP(B2339,Summary!$A$32:$B$37,2,0)*I2339</f>
        <v>0.27237364895446797</v>
      </c>
    </row>
    <row r="2340" spans="1:12">
      <c r="A2340" s="5" t="s">
        <v>623</v>
      </c>
      <c r="B2340" s="5" t="s">
        <v>597</v>
      </c>
      <c r="C2340" s="11">
        <v>2430</v>
      </c>
      <c r="D2340" s="5" t="str">
        <f t="shared" si="144"/>
        <v>Ornamentals</v>
      </c>
      <c r="E2340" s="11" t="s">
        <v>2</v>
      </c>
      <c r="F2340" s="12">
        <f t="shared" si="145"/>
        <v>1.6774291124497771</v>
      </c>
      <c r="G2340" s="13">
        <f t="shared" si="146"/>
        <v>0.48898971868623858</v>
      </c>
      <c r="H2340" s="13">
        <f>HLOOKUP(E2340,ROCs!$B$1:$I$17,MATCH(VLOOKUP(C2340,HROC,2,0),ROCs!$A$2:$A$17,0)+1,0)</f>
        <v>0.28904462793978353</v>
      </c>
      <c r="I2340" s="24">
        <v>10.592525</v>
      </c>
      <c r="J2340" s="24">
        <f>VLOOKUP(B2340,Summary!$A$32:$C$37,3,0)*H2340*I2340/12+VLOOKUP(B2340,Summary!$A$32:$D$37,4,0)*I2340</f>
        <v>12.961249361370589</v>
      </c>
      <c r="K2340" s="6">
        <f t="shared" si="147"/>
        <v>59.158831050969262</v>
      </c>
      <c r="L2340" s="27">
        <f>2.721*J2340*G2340+VLOOKUP(B2340,Summary!$A$32:$B$37,2,0)*I2340</f>
        <v>19.540069996055692</v>
      </c>
    </row>
    <row r="2341" spans="1:12">
      <c r="A2341" s="5" t="s">
        <v>623</v>
      </c>
      <c r="B2341" s="5" t="s">
        <v>597</v>
      </c>
      <c r="C2341" s="11">
        <v>3100</v>
      </c>
      <c r="D2341" s="5" t="str">
        <f t="shared" si="144"/>
        <v>Herbaceous (Dry Prairie)</v>
      </c>
      <c r="E2341" s="11" t="s">
        <v>2</v>
      </c>
      <c r="F2341" s="12">
        <f t="shared" si="145"/>
        <v>0.69141343344704065</v>
      </c>
      <c r="G2341" s="13">
        <f t="shared" si="146"/>
        <v>3.5859246036990831E-2</v>
      </c>
      <c r="H2341" s="13">
        <f>HLOOKUP(E2341,ROCs!$B$1:$I$17,MATCH(VLOOKUP(C2341,HROC,2,0),ROCs!$A$2:$A$17,0)+1,0)</f>
        <v>0.26229721460804234</v>
      </c>
      <c r="I2341" s="24">
        <v>23.615387999999999</v>
      </c>
      <c r="J2341" s="24">
        <f>VLOOKUP(B2341,Summary!$A$32:$C$37,3,0)*H2341*I2341/12+VLOOKUP(B2341,Summary!$A$32:$D$37,4,0)*I2341</f>
        <v>26.222327092486662</v>
      </c>
      <c r="K2341" s="6">
        <f t="shared" si="147"/>
        <v>49.33300671493415</v>
      </c>
      <c r="L2341" s="27">
        <f>2.721*J2341*G2341+VLOOKUP(B2341,Summary!$A$32:$B$37,2,0)*I2341</f>
        <v>7.6742530614566249</v>
      </c>
    </row>
    <row r="2342" spans="1:12">
      <c r="A2342" s="5" t="s">
        <v>623</v>
      </c>
      <c r="B2342" s="5" t="s">
        <v>597</v>
      </c>
      <c r="C2342" s="11">
        <v>3200</v>
      </c>
      <c r="D2342" s="5" t="str">
        <f t="shared" si="144"/>
        <v>Shrub and Brushland</v>
      </c>
      <c r="E2342" s="11" t="s">
        <v>2</v>
      </c>
      <c r="F2342" s="12">
        <f t="shared" si="145"/>
        <v>0.69141343344704065</v>
      </c>
      <c r="G2342" s="13">
        <f t="shared" si="146"/>
        <v>3.5859246036990831E-2</v>
      </c>
      <c r="H2342" s="13">
        <f>HLOOKUP(E2342,ROCs!$B$1:$I$17,MATCH(VLOOKUP(C2342,HROC,2,0),ROCs!$A$2:$A$17,0)+1,0)</f>
        <v>0.26229721460804234</v>
      </c>
      <c r="I2342" s="24">
        <v>9.5774019999999993</v>
      </c>
      <c r="J2342" s="24">
        <f>VLOOKUP(B2342,Summary!$A$32:$C$37,3,0)*H2342*I2342/12+VLOOKUP(B2342,Summary!$A$32:$D$37,4,0)*I2342</f>
        <v>10.634666173608322</v>
      </c>
      <c r="K2342" s="6">
        <f t="shared" si="147"/>
        <v>20.007379814281418</v>
      </c>
      <c r="L2342" s="27">
        <f>2.721*J2342*G2342+VLOOKUP(B2342,Summary!$A$32:$B$37,2,0)*I2342</f>
        <v>3.1123522772228345</v>
      </c>
    </row>
    <row r="2343" spans="1:12">
      <c r="A2343" s="5" t="s">
        <v>623</v>
      </c>
      <c r="B2343" s="5" t="s">
        <v>597</v>
      </c>
      <c r="C2343" s="11">
        <v>4110</v>
      </c>
      <c r="D2343" s="5" t="str">
        <f t="shared" si="144"/>
        <v>Pine Flatwoods</v>
      </c>
      <c r="E2343" s="11" t="s">
        <v>2</v>
      </c>
      <c r="F2343" s="12">
        <f t="shared" si="145"/>
        <v>0.69141343344704065</v>
      </c>
      <c r="G2343" s="13">
        <f t="shared" si="146"/>
        <v>3.5859246036990831E-2</v>
      </c>
      <c r="H2343" s="13">
        <f>HLOOKUP(E2343,ROCs!$B$1:$I$17,MATCH(VLOOKUP(C2343,HROC,2,0),ROCs!$A$2:$A$17,0)+1,0)</f>
        <v>0.26229721460804234</v>
      </c>
      <c r="I2343" s="24">
        <v>36.891623000000003</v>
      </c>
      <c r="J2343" s="24">
        <f>VLOOKUP(B2343,Summary!$A$32:$C$37,3,0)*H2343*I2343/12+VLOOKUP(B2343,Summary!$A$32:$D$37,4,0)*I2343</f>
        <v>40.964146143976294</v>
      </c>
      <c r="K2343" s="6">
        <f t="shared" si="147"/>
        <v>77.067320900415396</v>
      </c>
      <c r="L2343" s="27">
        <f>2.721*J2343*G2343+VLOOKUP(B2343,Summary!$A$32:$B$37,2,0)*I2343</f>
        <v>11.988608899834873</v>
      </c>
    </row>
    <row r="2344" spans="1:12">
      <c r="A2344" s="5" t="s">
        <v>623</v>
      </c>
      <c r="B2344" s="5" t="s">
        <v>597</v>
      </c>
      <c r="C2344" s="11">
        <v>4200</v>
      </c>
      <c r="D2344" s="5" t="str">
        <f t="shared" si="144"/>
        <v>Upland Hardwood Forests</v>
      </c>
      <c r="E2344" s="11" t="s">
        <v>2</v>
      </c>
      <c r="F2344" s="12">
        <f t="shared" si="145"/>
        <v>0.69141343344704065</v>
      </c>
      <c r="G2344" s="13">
        <f t="shared" si="146"/>
        <v>3.5859246036990831E-2</v>
      </c>
      <c r="H2344" s="13">
        <f>HLOOKUP(E2344,ROCs!$B$1:$I$17,MATCH(VLOOKUP(C2344,HROC,2,0),ROCs!$A$2:$A$17,0)+1,0)</f>
        <v>0.26229721460804234</v>
      </c>
      <c r="I2344" s="24">
        <v>61.793892999999997</v>
      </c>
      <c r="J2344" s="24">
        <f>VLOOKUP(B2344,Summary!$A$32:$C$37,3,0)*H2344*I2344/12+VLOOKUP(B2344,Summary!$A$32:$D$37,4,0)*I2344</f>
        <v>68.615416124610007</v>
      </c>
      <c r="K2344" s="6">
        <f t="shared" si="147"/>
        <v>129.08864924476032</v>
      </c>
      <c r="L2344" s="27">
        <f>2.721*J2344*G2344+VLOOKUP(B2344,Summary!$A$32:$B$37,2,0)*I2344</f>
        <v>20.081057848152785</v>
      </c>
    </row>
    <row r="2345" spans="1:12">
      <c r="A2345" s="5" t="s">
        <v>623</v>
      </c>
      <c r="B2345" s="5" t="s">
        <v>597</v>
      </c>
      <c r="C2345" s="11">
        <v>4220</v>
      </c>
      <c r="D2345" s="5" t="str">
        <f t="shared" si="144"/>
        <v>Brazilian Pepper</v>
      </c>
      <c r="E2345" s="11" t="s">
        <v>2</v>
      </c>
      <c r="F2345" s="12">
        <f t="shared" si="145"/>
        <v>0.69141343344704065</v>
      </c>
      <c r="G2345" s="13">
        <f t="shared" si="146"/>
        <v>3.5859246036990831E-2</v>
      </c>
      <c r="H2345" s="13">
        <f>HLOOKUP(E2345,ROCs!$B$1:$I$17,MATCH(VLOOKUP(C2345,HROC,2,0),ROCs!$A$2:$A$17,0)+1,0)</f>
        <v>0.26229721460804234</v>
      </c>
      <c r="I2345" s="24">
        <v>23.033604</v>
      </c>
      <c r="J2345" s="24">
        <f>VLOOKUP(B2345,Summary!$A$32:$C$37,3,0)*H2345*I2345/12+VLOOKUP(B2345,Summary!$A$32:$D$37,4,0)*I2345</f>
        <v>25.5763190597084</v>
      </c>
      <c r="K2345" s="6">
        <f t="shared" si="147"/>
        <v>48.117648577323138</v>
      </c>
      <c r="L2345" s="27">
        <f>2.721*J2345*G2345+VLOOKUP(B2345,Summary!$A$32:$B$37,2,0)*I2345</f>
        <v>7.4851916899853421</v>
      </c>
    </row>
    <row r="2346" spans="1:12">
      <c r="A2346" s="5" t="s">
        <v>623</v>
      </c>
      <c r="B2346" s="5" t="s">
        <v>597</v>
      </c>
      <c r="C2346" s="11">
        <v>4240</v>
      </c>
      <c r="D2346" s="5" t="str">
        <f t="shared" si="144"/>
        <v>Melaleuca</v>
      </c>
      <c r="E2346" s="11" t="s">
        <v>2</v>
      </c>
      <c r="F2346" s="12">
        <f t="shared" si="145"/>
        <v>0.69141343344704065</v>
      </c>
      <c r="G2346" s="13">
        <f t="shared" si="146"/>
        <v>3.5859246036990831E-2</v>
      </c>
      <c r="H2346" s="13">
        <f>HLOOKUP(E2346,ROCs!$B$1:$I$17,MATCH(VLOOKUP(C2346,HROC,2,0),ROCs!$A$2:$A$17,0)+1,0)</f>
        <v>0.26229721460804234</v>
      </c>
      <c r="I2346" s="24">
        <v>0.90382300000000004</v>
      </c>
      <c r="J2346" s="24">
        <f>VLOOKUP(B2346,Summary!$A$32:$C$37,3,0)*H2346*I2346/12+VLOOKUP(B2346,Summary!$A$32:$D$37,4,0)*I2346</f>
        <v>1.0035974145210984</v>
      </c>
      <c r="K2346" s="6">
        <f t="shared" si="147"/>
        <v>1.8881038976836597</v>
      </c>
      <c r="L2346" s="27">
        <f>2.721*J2346*G2346+VLOOKUP(B2346,Summary!$A$32:$B$37,2,0)*I2346</f>
        <v>0.29371384559783276</v>
      </c>
    </row>
    <row r="2347" spans="1:12">
      <c r="A2347" s="5" t="s">
        <v>623</v>
      </c>
      <c r="B2347" s="5" t="s">
        <v>597</v>
      </c>
      <c r="C2347" s="11">
        <v>4270</v>
      </c>
      <c r="D2347" s="5" t="str">
        <f t="shared" si="144"/>
        <v>Live Oak</v>
      </c>
      <c r="E2347" s="11" t="s">
        <v>2</v>
      </c>
      <c r="F2347" s="12">
        <f t="shared" si="145"/>
        <v>0.69141343344704065</v>
      </c>
      <c r="G2347" s="13">
        <f t="shared" si="146"/>
        <v>3.5859246036990831E-2</v>
      </c>
      <c r="H2347" s="13">
        <f>HLOOKUP(E2347,ROCs!$B$1:$I$17,MATCH(VLOOKUP(C2347,HROC,2,0),ROCs!$A$2:$A$17,0)+1,0)</f>
        <v>0.26229721460804234</v>
      </c>
      <c r="I2347" s="24">
        <v>20.804072000000001</v>
      </c>
      <c r="J2347" s="24">
        <f>VLOOKUP(B2347,Summary!$A$32:$C$37,3,0)*H2347*I2347/12+VLOOKUP(B2347,Summary!$A$32:$D$37,4,0)*I2347</f>
        <v>23.100665584645199</v>
      </c>
      <c r="K2347" s="6">
        <f t="shared" si="147"/>
        <v>43.460112688979471</v>
      </c>
      <c r="L2347" s="27">
        <f>2.721*J2347*G2347+VLOOKUP(B2347,Summary!$A$32:$B$37,2,0)*I2347</f>
        <v>6.760664412406185</v>
      </c>
    </row>
    <row r="2348" spans="1:12">
      <c r="A2348" s="5" t="s">
        <v>623</v>
      </c>
      <c r="B2348" s="5" t="s">
        <v>597</v>
      </c>
      <c r="C2348" s="11">
        <v>4340</v>
      </c>
      <c r="D2348" s="5" t="str">
        <f t="shared" si="144"/>
        <v>Hardwood - Coniferous Mixed</v>
      </c>
      <c r="E2348" s="11" t="s">
        <v>2</v>
      </c>
      <c r="F2348" s="12">
        <f t="shared" si="145"/>
        <v>0.69141343344704065</v>
      </c>
      <c r="G2348" s="13">
        <f t="shared" si="146"/>
        <v>3.5859246036990831E-2</v>
      </c>
      <c r="H2348" s="13">
        <f>HLOOKUP(E2348,ROCs!$B$1:$I$17,MATCH(VLOOKUP(C2348,HROC,2,0),ROCs!$A$2:$A$17,0)+1,0)</f>
        <v>0.26229721460804234</v>
      </c>
      <c r="I2348" s="24">
        <v>50.931336999999999</v>
      </c>
      <c r="J2348" s="24">
        <f>VLOOKUP(B2348,Summary!$A$32:$C$37,3,0)*H2348*I2348/12+VLOOKUP(B2348,Summary!$A$32:$D$37,4,0)*I2348</f>
        <v>56.553725819438931</v>
      </c>
      <c r="K2348" s="6">
        <f t="shared" si="147"/>
        <v>106.39655762681407</v>
      </c>
      <c r="L2348" s="27">
        <f>2.721*J2348*G2348+VLOOKUP(B2348,Summary!$A$32:$B$37,2,0)*I2348</f>
        <v>16.551071229332713</v>
      </c>
    </row>
    <row r="2349" spans="1:12">
      <c r="A2349" s="5" t="s">
        <v>623</v>
      </c>
      <c r="B2349" s="5" t="s">
        <v>597</v>
      </c>
      <c r="C2349" s="11">
        <v>4370</v>
      </c>
      <c r="D2349" s="5" t="str">
        <f t="shared" si="144"/>
        <v>Australian Pines</v>
      </c>
      <c r="E2349" s="11" t="s">
        <v>2</v>
      </c>
      <c r="F2349" s="12">
        <f t="shared" si="145"/>
        <v>0.69141343344704065</v>
      </c>
      <c r="G2349" s="13">
        <f t="shared" si="146"/>
        <v>3.5859246036990831E-2</v>
      </c>
      <c r="H2349" s="13">
        <f>HLOOKUP(E2349,ROCs!$B$1:$I$17,MATCH(VLOOKUP(C2349,HROC,2,0),ROCs!$A$2:$A$17,0)+1,0)</f>
        <v>0.26229721460804234</v>
      </c>
      <c r="I2349" s="24">
        <v>0.390905</v>
      </c>
      <c r="J2349" s="24">
        <f>VLOOKUP(B2349,Summary!$A$32:$C$37,3,0)*H2349*I2349/12+VLOOKUP(B2349,Summary!$A$32:$D$37,4,0)*I2349</f>
        <v>0.4340576056632437</v>
      </c>
      <c r="K2349" s="6">
        <f t="shared" si="147"/>
        <v>0.81660817895100135</v>
      </c>
      <c r="L2349" s="27">
        <f>2.721*J2349*G2349+VLOOKUP(B2349,Summary!$A$32:$B$37,2,0)*I2349</f>
        <v>0.12703174273438581</v>
      </c>
    </row>
    <row r="2350" spans="1:12">
      <c r="A2350" s="5" t="s">
        <v>623</v>
      </c>
      <c r="B2350" s="5" t="s">
        <v>597</v>
      </c>
      <c r="C2350" s="11">
        <v>5110</v>
      </c>
      <c r="D2350" s="5" t="e">
        <f t="shared" si="144"/>
        <v>#N/A</v>
      </c>
      <c r="E2350" s="11" t="s">
        <v>2</v>
      </c>
      <c r="F2350" s="12">
        <f t="shared" si="145"/>
        <v>0.50503242095262102</v>
      </c>
      <c r="G2350" s="13">
        <f t="shared" si="146"/>
        <v>6.8458560616073402E-2</v>
      </c>
      <c r="H2350" s="13">
        <f>HLOOKUP(E2350,ROCs!$B$1:$I$17,MATCH(VLOOKUP(C2350,HROC,2,0),ROCs!$A$2:$A$17,0)+1,0)</f>
        <v>5.2632006878587441E-2</v>
      </c>
      <c r="I2350" s="24">
        <v>26.488054999999999</v>
      </c>
      <c r="J2350" s="24">
        <f>VLOOKUP(B2350,Summary!$A$32:$C$37,3,0)*H2350*I2350/12+VLOOKUP(B2350,Summary!$A$32:$D$37,4,0)*I2350</f>
        <v>5.9017725201990361</v>
      </c>
      <c r="K2350" s="6">
        <f t="shared" si="147"/>
        <v>8.1101757679665241</v>
      </c>
      <c r="L2350" s="27">
        <f>2.721*J2350*G2350+VLOOKUP(B2350,Summary!$A$32:$B$37,2,0)*I2350</f>
        <v>6.8373076301347897</v>
      </c>
    </row>
    <row r="2351" spans="1:12">
      <c r="A2351" s="5" t="s">
        <v>623</v>
      </c>
      <c r="B2351" s="5" t="s">
        <v>597</v>
      </c>
      <c r="C2351" s="11">
        <v>5120</v>
      </c>
      <c r="D2351" s="5" t="e">
        <f t="shared" si="144"/>
        <v>#N/A</v>
      </c>
      <c r="E2351" s="11" t="s">
        <v>2</v>
      </c>
      <c r="F2351" s="12">
        <f t="shared" si="145"/>
        <v>0.50503242095262102</v>
      </c>
      <c r="G2351" s="13">
        <f t="shared" si="146"/>
        <v>6.8458560616073402E-2</v>
      </c>
      <c r="H2351" s="13">
        <f>HLOOKUP(E2351,ROCs!$B$1:$I$17,MATCH(VLOOKUP(C2351,HROC,2,0),ROCs!$A$2:$A$17,0)+1,0)</f>
        <v>5.2632006878587441E-2</v>
      </c>
      <c r="I2351" s="24">
        <v>20.340055</v>
      </c>
      <c r="J2351" s="24">
        <f>VLOOKUP(B2351,Summary!$A$32:$C$37,3,0)*H2351*I2351/12+VLOOKUP(B2351,Summary!$A$32:$D$37,4,0)*I2351</f>
        <v>4.5319438387732509</v>
      </c>
      <c r="K2351" s="6">
        <f t="shared" si="147"/>
        <v>6.2277664849346746</v>
      </c>
      <c r="L2351" s="27">
        <f>2.721*J2351*G2351+VLOOKUP(B2351,Summary!$A$32:$B$37,2,0)*I2351</f>
        <v>5.250336925412654</v>
      </c>
    </row>
    <row r="2352" spans="1:12">
      <c r="A2352" s="5" t="s">
        <v>623</v>
      </c>
      <c r="B2352" s="5" t="s">
        <v>597</v>
      </c>
      <c r="C2352" s="11">
        <v>5300</v>
      </c>
      <c r="D2352" s="5" t="str">
        <f t="shared" si="144"/>
        <v>Reservoirs</v>
      </c>
      <c r="E2352" s="11" t="s">
        <v>2</v>
      </c>
      <c r="F2352" s="12">
        <f t="shared" si="145"/>
        <v>0.50503242095262102</v>
      </c>
      <c r="G2352" s="13">
        <f t="shared" si="146"/>
        <v>6.8458560616073402E-2</v>
      </c>
      <c r="H2352" s="13">
        <f>HLOOKUP(E2352,ROCs!$B$1:$I$17,MATCH(VLOOKUP(C2352,HROC,2,0),ROCs!$A$2:$A$17,0)+1,0)</f>
        <v>5.2632006878587441E-2</v>
      </c>
      <c r="I2352" s="24">
        <v>2.4680360000000001</v>
      </c>
      <c r="J2352" s="24">
        <f>VLOOKUP(B2352,Summary!$A$32:$C$37,3,0)*H2352*I2352/12+VLOOKUP(B2352,Summary!$A$32:$D$37,4,0)*I2352</f>
        <v>0.5499002113844127</v>
      </c>
      <c r="K2352" s="6">
        <f t="shared" si="147"/>
        <v>0.75566914073793001</v>
      </c>
      <c r="L2352" s="27">
        <f>2.721*J2352*G2352+VLOOKUP(B2352,Summary!$A$32:$B$37,2,0)*I2352</f>
        <v>0.63706910055296051</v>
      </c>
    </row>
    <row r="2353" spans="1:12">
      <c r="A2353" s="5" t="s">
        <v>623</v>
      </c>
      <c r="B2353" s="5" t="s">
        <v>597</v>
      </c>
      <c r="C2353" s="11">
        <v>5600</v>
      </c>
      <c r="D2353" s="5" t="str">
        <f t="shared" si="144"/>
        <v>Slough Waters</v>
      </c>
      <c r="E2353" s="11" t="s">
        <v>2</v>
      </c>
      <c r="F2353" s="12">
        <f t="shared" si="145"/>
        <v>0.50503242095262102</v>
      </c>
      <c r="G2353" s="13">
        <f t="shared" si="146"/>
        <v>6.8458560616073402E-2</v>
      </c>
      <c r="H2353" s="13">
        <f>HLOOKUP(E2353,ROCs!$B$1:$I$17,MATCH(VLOOKUP(C2353,HROC,2,0),ROCs!$A$2:$A$17,0)+1,0)</f>
        <v>5.2632006878587441E-2</v>
      </c>
      <c r="I2353" s="24">
        <v>3.2128359999999998</v>
      </c>
      <c r="J2353" s="24">
        <f>VLOOKUP(B2353,Summary!$A$32:$C$37,3,0)*H2353*I2353/12+VLOOKUP(B2353,Summary!$A$32:$D$37,4,0)*I2353</f>
        <v>0.71584822731250719</v>
      </c>
      <c r="K2353" s="6">
        <f t="shared" si="147"/>
        <v>0.98371377866930965</v>
      </c>
      <c r="L2353" s="27">
        <f>2.721*J2353*G2353+VLOOKUP(B2353,Summary!$A$32:$B$37,2,0)*I2353</f>
        <v>0.82932280596562258</v>
      </c>
    </row>
    <row r="2354" spans="1:12">
      <c r="A2354" s="5" t="s">
        <v>623</v>
      </c>
      <c r="B2354" s="5" t="s">
        <v>597</v>
      </c>
      <c r="C2354" s="11">
        <v>6170</v>
      </c>
      <c r="D2354" s="5" t="str">
        <f t="shared" si="144"/>
        <v>Mixed Wetland Hardwoods</v>
      </c>
      <c r="E2354" s="11" t="s">
        <v>2</v>
      </c>
      <c r="F2354" s="12">
        <f t="shared" si="145"/>
        <v>0.60724136328827061</v>
      </c>
      <c r="G2354" s="13">
        <f t="shared" si="146"/>
        <v>3.2599314579082571E-2</v>
      </c>
      <c r="H2354" s="13">
        <f>HLOOKUP(E2354,ROCs!$B$1:$I$17,MATCH(VLOOKUP(C2354,HROC,2,0),ROCs!$A$2:$A$17,0)+1,0)</f>
        <v>2.5884593546846281E-2</v>
      </c>
      <c r="I2354" s="24">
        <v>565.91955600000006</v>
      </c>
      <c r="J2354" s="24">
        <f>VLOOKUP(B2354,Summary!$A$32:$C$37,3,0)*H2354*I2354/12+VLOOKUP(B2354,Summary!$A$32:$D$37,4,0)*I2354</f>
        <v>62.012396876116917</v>
      </c>
      <c r="K2354" s="6">
        <f t="shared" si="147"/>
        <v>102.46331587434798</v>
      </c>
      <c r="L2354" s="27">
        <f>2.721*J2354*G2354+VLOOKUP(B2354,Summary!$A$32:$B$37,2,0)*I2354</f>
        <v>128.09247282564607</v>
      </c>
    </row>
    <row r="2355" spans="1:12">
      <c r="A2355" s="5" t="s">
        <v>623</v>
      </c>
      <c r="B2355" s="5" t="s">
        <v>597</v>
      </c>
      <c r="C2355" s="11">
        <v>6172</v>
      </c>
      <c r="D2355" s="5" t="str">
        <f t="shared" si="144"/>
        <v>Mixed Shrubs</v>
      </c>
      <c r="E2355" s="11" t="s">
        <v>2</v>
      </c>
      <c r="F2355" s="12">
        <f t="shared" si="145"/>
        <v>0.60724136328827061</v>
      </c>
      <c r="G2355" s="13">
        <f t="shared" si="146"/>
        <v>3.2599314579082571E-2</v>
      </c>
      <c r="H2355" s="13">
        <f>HLOOKUP(E2355,ROCs!$B$1:$I$17,MATCH(VLOOKUP(C2355,HROC,2,0),ROCs!$A$2:$A$17,0)+1,0)</f>
        <v>2.5884593546846281E-2</v>
      </c>
      <c r="I2355" s="24">
        <v>13.474736999999999</v>
      </c>
      <c r="J2355" s="24">
        <f>VLOOKUP(B2355,Summary!$A$32:$C$37,3,0)*H2355*I2355/12+VLOOKUP(B2355,Summary!$A$32:$D$37,4,0)*I2355</f>
        <v>1.4765362493415883</v>
      </c>
      <c r="K2355" s="6">
        <f t="shared" si="147"/>
        <v>2.4396863810706764</v>
      </c>
      <c r="L2355" s="27">
        <f>2.721*J2355*G2355+VLOOKUP(B2355,Summary!$A$32:$B$37,2,0)*I2355</f>
        <v>3.0499253201372452</v>
      </c>
    </row>
    <row r="2356" spans="1:12">
      <c r="A2356" s="5" t="s">
        <v>623</v>
      </c>
      <c r="B2356" s="5" t="s">
        <v>597</v>
      </c>
      <c r="C2356" s="11">
        <v>6410</v>
      </c>
      <c r="D2356" s="5" t="str">
        <f t="shared" si="144"/>
        <v>Freshwater Marshes</v>
      </c>
      <c r="E2356" s="11" t="s">
        <v>2</v>
      </c>
      <c r="F2356" s="12">
        <f t="shared" si="145"/>
        <v>0.60724136328827061</v>
      </c>
      <c r="G2356" s="13">
        <f t="shared" si="146"/>
        <v>3.2599314579082571E-2</v>
      </c>
      <c r="H2356" s="13">
        <f>HLOOKUP(E2356,ROCs!$B$1:$I$17,MATCH(VLOOKUP(C2356,HROC,2,0),ROCs!$A$2:$A$17,0)+1,0)</f>
        <v>2.5884593546846281E-2</v>
      </c>
      <c r="I2356" s="24">
        <v>1.9627889999999999</v>
      </c>
      <c r="J2356" s="24">
        <f>VLOOKUP(B2356,Summary!$A$32:$C$37,3,0)*H2356*I2356/12+VLOOKUP(B2356,Summary!$A$32:$D$37,4,0)*I2356</f>
        <v>0.21507871421230162</v>
      </c>
      <c r="K2356" s="6">
        <f t="shared" si="147"/>
        <v>0.35537536593221319</v>
      </c>
      <c r="L2356" s="27">
        <f>2.721*J2356*G2356+VLOOKUP(B2356,Summary!$A$32:$B$37,2,0)*I2356</f>
        <v>0.44426543309801614</v>
      </c>
    </row>
    <row r="2357" spans="1:12">
      <c r="A2357" s="5" t="s">
        <v>623</v>
      </c>
      <c r="B2357" s="5" t="s">
        <v>597</v>
      </c>
      <c r="C2357" s="11">
        <v>6430</v>
      </c>
      <c r="D2357" s="5" t="str">
        <f t="shared" si="144"/>
        <v>Wet Prairies</v>
      </c>
      <c r="E2357" s="11" t="s">
        <v>2</v>
      </c>
      <c r="F2357" s="12">
        <f t="shared" si="145"/>
        <v>0.60724136328827061</v>
      </c>
      <c r="G2357" s="13">
        <f t="shared" si="146"/>
        <v>3.2599314579082571E-2</v>
      </c>
      <c r="H2357" s="13">
        <f>HLOOKUP(E2357,ROCs!$B$1:$I$17,MATCH(VLOOKUP(C2357,HROC,2,0),ROCs!$A$2:$A$17,0)+1,0)</f>
        <v>2.5884593546846281E-2</v>
      </c>
      <c r="I2357" s="24">
        <v>4.5349E-2</v>
      </c>
      <c r="J2357" s="24">
        <f>VLOOKUP(B2357,Summary!$A$32:$C$37,3,0)*H2357*I2357/12+VLOOKUP(B2357,Summary!$A$32:$D$37,4,0)*I2357</f>
        <v>4.9692578320001115E-3</v>
      </c>
      <c r="K2357" s="6">
        <f t="shared" si="147"/>
        <v>8.2107233480827203E-3</v>
      </c>
      <c r="L2357" s="27">
        <f>2.721*J2357*G2357+VLOOKUP(B2357,Summary!$A$32:$B$37,2,0)*I2357</f>
        <v>1.0264472200303718E-2</v>
      </c>
    </row>
    <row r="2358" spans="1:12">
      <c r="A2358" s="5" t="s">
        <v>623</v>
      </c>
      <c r="B2358" s="5" t="s">
        <v>597</v>
      </c>
      <c r="C2358" s="11">
        <v>6440</v>
      </c>
      <c r="D2358" s="5" t="str">
        <f t="shared" si="144"/>
        <v>Emergent Aquatic Vegetation</v>
      </c>
      <c r="E2358" s="11" t="s">
        <v>2</v>
      </c>
      <c r="F2358" s="12">
        <f t="shared" si="145"/>
        <v>0.60724136328827061</v>
      </c>
      <c r="G2358" s="13">
        <f t="shared" si="146"/>
        <v>3.2599314579082571E-2</v>
      </c>
      <c r="H2358" s="13">
        <f>HLOOKUP(E2358,ROCs!$B$1:$I$17,MATCH(VLOOKUP(C2358,HROC,2,0),ROCs!$A$2:$A$17,0)+1,0)</f>
        <v>2.5884593546846281E-2</v>
      </c>
      <c r="I2358" s="24">
        <v>3.8158859999999999</v>
      </c>
      <c r="J2358" s="24">
        <f>VLOOKUP(B2358,Summary!$A$32:$C$37,3,0)*H2358*I2358/12+VLOOKUP(B2358,Summary!$A$32:$D$37,4,0)*I2358</f>
        <v>0.4181375860883278</v>
      </c>
      <c r="K2358" s="6">
        <f t="shared" si="147"/>
        <v>0.69089030130371076</v>
      </c>
      <c r="L2358" s="27">
        <f>2.721*J2358*G2358+VLOOKUP(B2358,Summary!$A$32:$B$37,2,0)*I2358</f>
        <v>0.86370274463666574</v>
      </c>
    </row>
    <row r="2359" spans="1:12">
      <c r="A2359" s="5" t="s">
        <v>623</v>
      </c>
      <c r="B2359" s="5" t="s">
        <v>597</v>
      </c>
      <c r="C2359" s="11">
        <v>7400</v>
      </c>
      <c r="D2359" s="5" t="str">
        <f t="shared" si="144"/>
        <v>Disturbed Land</v>
      </c>
      <c r="E2359" s="11" t="s">
        <v>2</v>
      </c>
      <c r="F2359" s="12">
        <f t="shared" si="145"/>
        <v>0.70945030562392009</v>
      </c>
      <c r="G2359" s="13">
        <f t="shared" si="146"/>
        <v>9.7797943737247719E-2</v>
      </c>
      <c r="H2359" s="13">
        <f>HLOOKUP(E2359,ROCs!$B$1:$I$17,MATCH(VLOOKUP(C2359,HROC,2,0),ROCs!$A$2:$A$17,0)+1,0)</f>
        <v>0.26229721460804234</v>
      </c>
      <c r="I2359" s="24">
        <v>0.45652399999999999</v>
      </c>
      <c r="J2359" s="24">
        <f>VLOOKUP(B2359,Summary!$A$32:$C$37,3,0)*H2359*I2359/12+VLOOKUP(B2359,Summary!$A$32:$D$37,4,0)*I2359</f>
        <v>0.50692038824728936</v>
      </c>
      <c r="K2359" s="6">
        <f t="shared" si="147"/>
        <v>0.9785663571081461</v>
      </c>
      <c r="L2359" s="27">
        <f>2.721*J2359*G2359+VLOOKUP(B2359,Summary!$A$32:$B$37,2,0)*I2359</f>
        <v>0.23378976640776616</v>
      </c>
    </row>
    <row r="2360" spans="1:12">
      <c r="A2360" s="5" t="s">
        <v>623</v>
      </c>
      <c r="B2360" s="5" t="s">
        <v>597</v>
      </c>
      <c r="C2360" s="11">
        <v>8100</v>
      </c>
      <c r="D2360" s="5" t="str">
        <f t="shared" si="144"/>
        <v>Transportation</v>
      </c>
      <c r="E2360" s="11" t="s">
        <v>2</v>
      </c>
      <c r="F2360" s="12">
        <f t="shared" si="145"/>
        <v>0.98601567900273634</v>
      </c>
      <c r="G2360" s="13">
        <f t="shared" si="146"/>
        <v>0.14343698414796333</v>
      </c>
      <c r="H2360" s="13">
        <f>HLOOKUP(E2360,ROCs!$B$1:$I$17,MATCH(VLOOKUP(C2360,HROC,2,0),ROCs!$A$2:$A$17,0)+1,0)</f>
        <v>0.44607782879065094</v>
      </c>
      <c r="I2360" s="24">
        <v>5.2499250000000002</v>
      </c>
      <c r="J2360" s="24">
        <f>VLOOKUP(B2360,Summary!$A$32:$C$37,3,0)*H2360*I2360/12+VLOOKUP(B2360,Summary!$A$32:$D$37,4,0)*I2360</f>
        <v>9.9139381151615762</v>
      </c>
      <c r="K2360" s="6">
        <f t="shared" si="147"/>
        <v>26.59858700683926</v>
      </c>
      <c r="L2360" s="27">
        <f>2.721*J2360*G2360+VLOOKUP(B2360,Summary!$A$32:$B$37,2,0)*I2360</f>
        <v>5.0065912479459689</v>
      </c>
    </row>
    <row r="2361" spans="1:12">
      <c r="A2361" s="5" t="s">
        <v>623</v>
      </c>
      <c r="B2361" s="5" t="s">
        <v>597</v>
      </c>
      <c r="C2361" s="11">
        <v>8140</v>
      </c>
      <c r="D2361" s="5" t="str">
        <f t="shared" si="144"/>
        <v>Roads and Highways</v>
      </c>
      <c r="E2361" s="11" t="s">
        <v>2</v>
      </c>
      <c r="F2361" s="12">
        <f t="shared" si="145"/>
        <v>0.98601567900273634</v>
      </c>
      <c r="G2361" s="13">
        <f t="shared" si="146"/>
        <v>0.14343698414796333</v>
      </c>
      <c r="H2361" s="13">
        <f>HLOOKUP(E2361,ROCs!$B$1:$I$17,MATCH(VLOOKUP(C2361,HROC,2,0),ROCs!$A$2:$A$17,0)+1,0)</f>
        <v>0.44607782879065094</v>
      </c>
      <c r="I2361" s="24">
        <v>0.16898199999999999</v>
      </c>
      <c r="J2361" s="24">
        <f>VLOOKUP(B2361,Summary!$A$32:$C$37,3,0)*H2361*I2361/12+VLOOKUP(B2361,Summary!$A$32:$D$37,4,0)*I2361</f>
        <v>0.3191049568472375</v>
      </c>
      <c r="K2361" s="6">
        <f t="shared" si="147"/>
        <v>0.8561422171916192</v>
      </c>
      <c r="L2361" s="27">
        <f>2.721*J2361*G2361+VLOOKUP(B2361,Summary!$A$32:$B$37,2,0)*I2361</f>
        <v>0.16114969304521601</v>
      </c>
    </row>
    <row r="2362" spans="1:12">
      <c r="A2362" s="5" t="s">
        <v>623</v>
      </c>
      <c r="B2362" s="5" t="s">
        <v>597</v>
      </c>
      <c r="C2362" s="11">
        <v>8200</v>
      </c>
      <c r="D2362" s="5" t="str">
        <f t="shared" si="144"/>
        <v>Communications</v>
      </c>
      <c r="E2362" s="11" t="s">
        <v>2</v>
      </c>
      <c r="F2362" s="12">
        <f t="shared" si="145"/>
        <v>0.72147488707517293</v>
      </c>
      <c r="G2362" s="13">
        <f t="shared" si="146"/>
        <v>0.16951643581122938</v>
      </c>
      <c r="H2362" s="13">
        <f>HLOOKUP(E2362,ROCs!$B$1:$I$17,MATCH(VLOOKUP(C2362,HROC,2,0),ROCs!$A$2:$A$17,0)+1,0)</f>
        <v>0.43140989244743805</v>
      </c>
      <c r="I2362" s="24">
        <v>7.3018749999999999</v>
      </c>
      <c r="J2362" s="24">
        <f>VLOOKUP(B2362,Summary!$A$32:$C$37,3,0)*H2362*I2362/12+VLOOKUP(B2362,Summary!$A$32:$D$37,4,0)*I2362</f>
        <v>13.33542802562196</v>
      </c>
      <c r="K2362" s="6">
        <f t="shared" si="147"/>
        <v>26.179221062995268</v>
      </c>
      <c r="L2362" s="27">
        <f>2.721*J2362*G2362+VLOOKUP(B2362,Summary!$A$32:$B$37,2,0)*I2362</f>
        <v>7.7327844368259768</v>
      </c>
    </row>
    <row r="2363" spans="1:12">
      <c r="A2363" s="5" t="s">
        <v>623</v>
      </c>
      <c r="B2363" s="5" t="s">
        <v>597</v>
      </c>
      <c r="C2363" s="11">
        <v>8320</v>
      </c>
      <c r="D2363" s="5" t="str">
        <f t="shared" si="144"/>
        <v>Electrical Power Transmission Lines</v>
      </c>
      <c r="E2363" s="11" t="s">
        <v>2</v>
      </c>
      <c r="F2363" s="12">
        <f t="shared" si="145"/>
        <v>0.70945030562392009</v>
      </c>
      <c r="G2363" s="13">
        <f t="shared" si="146"/>
        <v>0.1167055461931156</v>
      </c>
      <c r="H2363" s="13">
        <f>HLOOKUP(E2363,ROCs!$B$1:$I$17,MATCH(VLOOKUP(C2363,HROC,2,0),ROCs!$A$2:$A$17,0)+1,0)</f>
        <v>0.26229721460804234</v>
      </c>
      <c r="I2363" s="24">
        <v>4.1859169999999999</v>
      </c>
      <c r="J2363" s="24">
        <f>VLOOKUP(B2363,Summary!$A$32:$C$37,3,0)*H2363*I2363/12+VLOOKUP(B2363,Summary!$A$32:$D$37,4,0)*I2363</f>
        <v>4.6480068316472494</v>
      </c>
      <c r="K2363" s="6">
        <f t="shared" si="147"/>
        <v>8.9725787687987033</v>
      </c>
      <c r="L2363" s="27">
        <f>2.721*J2363*G2363+VLOOKUP(B2363,Summary!$A$32:$B$37,2,0)*I2363</f>
        <v>2.3827719092836377</v>
      </c>
    </row>
    <row r="2364" spans="1:12">
      <c r="A2364" s="5" t="s">
        <v>623</v>
      </c>
      <c r="B2364" s="5" t="s">
        <v>597</v>
      </c>
      <c r="C2364" s="11">
        <v>8360</v>
      </c>
      <c r="D2364" s="5" t="e">
        <f t="shared" si="144"/>
        <v>#N/A</v>
      </c>
      <c r="E2364" s="11" t="s">
        <v>2</v>
      </c>
      <c r="F2364" s="12">
        <f t="shared" si="145"/>
        <v>1.4429497741503459</v>
      </c>
      <c r="G2364" s="13">
        <f t="shared" si="146"/>
        <v>0.22493527059566973</v>
      </c>
      <c r="H2364" s="13">
        <f>HLOOKUP(E2364,ROCs!$B$1:$I$17,MATCH(VLOOKUP(C2364,HROC,2,0),ROCs!$A$2:$A$17,0)+1,0)</f>
        <v>0.43140989244743805</v>
      </c>
      <c r="I2364" s="24">
        <v>0.112056</v>
      </c>
      <c r="J2364" s="24">
        <f>VLOOKUP(B2364,Summary!$A$32:$C$37,3,0)*H2364*I2364/12+VLOOKUP(B2364,Summary!$A$32:$D$37,4,0)*I2364</f>
        <v>0.20464808324424819</v>
      </c>
      <c r="K2364" s="6">
        <f t="shared" si="147"/>
        <v>0.80350287985893998</v>
      </c>
      <c r="L2364" s="27">
        <f>2.721*J2364*G2364+VLOOKUP(B2364,Summary!$A$32:$B$37,2,0)*I2364</f>
        <v>0.14952865635869816</v>
      </c>
    </row>
    <row r="2365" spans="1:12">
      <c r="A2365" s="5" t="s">
        <v>603</v>
      </c>
      <c r="B2365" s="5" t="s">
        <v>597</v>
      </c>
      <c r="C2365" s="11">
        <v>2110</v>
      </c>
      <c r="D2365" s="5" t="str">
        <f t="shared" si="144"/>
        <v>Improved Pastures</v>
      </c>
      <c r="E2365" s="11" t="s">
        <v>3</v>
      </c>
      <c r="F2365" s="12">
        <f t="shared" si="145"/>
        <v>2.0141173930848577</v>
      </c>
      <c r="G2365" s="13">
        <f t="shared" si="146"/>
        <v>0.28687396829592665</v>
      </c>
      <c r="H2365" s="13">
        <f>HLOOKUP(E2365,ROCs!$B$1:$I$17,MATCH(VLOOKUP(C2365,HROC,2,0),ROCs!$A$2:$A$17,0)+1,0)</f>
        <v>0.31492922148662977</v>
      </c>
      <c r="I2365" s="24">
        <v>1.2248E-2</v>
      </c>
      <c r="J2365" s="24">
        <f>VLOOKUP(B2365,Summary!$A$32:$C$37,3,0)*H2365*I2365/12+VLOOKUP(B2365,Summary!$A$32:$D$37,4,0)*I2365</f>
        <v>1.6329038143518888E-2</v>
      </c>
      <c r="K2365" s="6">
        <f t="shared" si="147"/>
        <v>8.9489879884941531E-2</v>
      </c>
      <c r="L2365" s="27">
        <f>2.721*J2365*G2365+VLOOKUP(B2365,Summary!$A$32:$B$37,2,0)*I2365</f>
        <v>1.5399398757779072E-2</v>
      </c>
    </row>
    <row r="2366" spans="1:12">
      <c r="A2366" s="5" t="s">
        <v>603</v>
      </c>
      <c r="B2366" s="5" t="s">
        <v>597</v>
      </c>
      <c r="C2366" s="11">
        <v>2210</v>
      </c>
      <c r="D2366" s="5" t="str">
        <f t="shared" si="144"/>
        <v>Citrus Groves</v>
      </c>
      <c r="E2366" s="11" t="s">
        <v>3</v>
      </c>
      <c r="F2366" s="12">
        <f t="shared" si="145"/>
        <v>1.3467531225403229</v>
      </c>
      <c r="G2366" s="13">
        <f t="shared" si="146"/>
        <v>0.27383424246429361</v>
      </c>
      <c r="H2366" s="13">
        <f>HLOOKUP(E2366,ROCs!$B$1:$I$17,MATCH(VLOOKUP(C2366,HROC,2,0),ROCs!$A$2:$A$17,0)+1,0)</f>
        <v>0.31492922148662977</v>
      </c>
      <c r="I2366" s="24">
        <v>0.23130899999999999</v>
      </c>
      <c r="J2366" s="24">
        <f>VLOOKUP(B2366,Summary!$A$32:$C$37,3,0)*H2366*I2366/12+VLOOKUP(B2366,Summary!$A$32:$D$37,4,0)*I2366</f>
        <v>0.30838124460640187</v>
      </c>
      <c r="K2366" s="6">
        <f t="shared" si="147"/>
        <v>1.1300677725739032</v>
      </c>
      <c r="L2366" s="27">
        <f>2.721*J2366*G2366+VLOOKUP(B2366,Summary!$A$32:$B$37,2,0)*I2366</f>
        <v>0.2798828819074336</v>
      </c>
    </row>
    <row r="2367" spans="1:12">
      <c r="A2367" s="5" t="s">
        <v>603</v>
      </c>
      <c r="B2367" s="5" t="s">
        <v>597</v>
      </c>
      <c r="C2367" s="11">
        <v>3300</v>
      </c>
      <c r="D2367" s="5" t="str">
        <f t="shared" si="144"/>
        <v>Mixed Rangeland</v>
      </c>
      <c r="E2367" s="11" t="s">
        <v>3</v>
      </c>
      <c r="F2367" s="12">
        <f t="shared" si="145"/>
        <v>0.69141343344704065</v>
      </c>
      <c r="G2367" s="13">
        <f t="shared" si="146"/>
        <v>3.5859246036990831E-2</v>
      </c>
      <c r="H2367" s="13">
        <f>HLOOKUP(E2367,ROCs!$B$1:$I$17,MATCH(VLOOKUP(C2367,HROC,2,0),ROCs!$A$2:$A$17,0)+1,0)</f>
        <v>0.26229721460804234</v>
      </c>
      <c r="I2367" s="24">
        <v>1.9099930000000001</v>
      </c>
      <c r="J2367" s="24">
        <f>VLOOKUP(B2367,Summary!$A$32:$C$37,3,0)*H2367*I2367/12+VLOOKUP(B2367,Summary!$A$32:$D$37,4,0)*I2367</f>
        <v>2.1208400721749681</v>
      </c>
      <c r="K2367" s="6">
        <f t="shared" si="147"/>
        <v>3.9900126770933091</v>
      </c>
      <c r="L2367" s="27">
        <f>2.721*J2367*G2367+VLOOKUP(B2367,Summary!$A$32:$B$37,2,0)*I2367</f>
        <v>0.62068722426287148</v>
      </c>
    </row>
    <row r="2368" spans="1:12">
      <c r="A2368" s="5" t="s">
        <v>603</v>
      </c>
      <c r="B2368" s="5" t="s">
        <v>597</v>
      </c>
      <c r="C2368" s="11">
        <v>3300</v>
      </c>
      <c r="D2368" s="5" t="str">
        <f t="shared" si="144"/>
        <v>Mixed Rangeland</v>
      </c>
      <c r="E2368" s="11" t="s">
        <v>4</v>
      </c>
      <c r="F2368" s="12">
        <f t="shared" si="145"/>
        <v>0.69141343344704065</v>
      </c>
      <c r="G2368" s="13">
        <f t="shared" si="146"/>
        <v>3.5859246036990831E-2</v>
      </c>
      <c r="H2368" s="13">
        <f>HLOOKUP(E2368,ROCs!$B$1:$I$17,MATCH(VLOOKUP(C2368,HROC,2,0),ROCs!$A$2:$A$17,0)+1,0)</f>
        <v>0.26229721460804234</v>
      </c>
      <c r="I2368" s="24">
        <v>103.807315</v>
      </c>
      <c r="J2368" s="24">
        <f>VLOOKUP(B2368,Summary!$A$32:$C$37,3,0)*H2368*I2368/12+VLOOKUP(B2368,Summary!$A$32:$D$37,4,0)*I2368</f>
        <v>115.26676455719452</v>
      </c>
      <c r="K2368" s="6">
        <f t="shared" si="147"/>
        <v>216.85550827935938</v>
      </c>
      <c r="L2368" s="27">
        <f>2.721*J2368*G2368+VLOOKUP(B2368,Summary!$A$32:$B$37,2,0)*I2368</f>
        <v>33.734089185421908</v>
      </c>
    </row>
    <row r="2369" spans="1:12">
      <c r="A2369" s="5" t="s">
        <v>603</v>
      </c>
      <c r="B2369" s="5" t="s">
        <v>597</v>
      </c>
      <c r="C2369" s="11">
        <v>2110</v>
      </c>
      <c r="D2369" s="5" t="str">
        <f t="shared" si="144"/>
        <v>Improved Pastures</v>
      </c>
      <c r="E2369" s="11" t="s">
        <v>591</v>
      </c>
      <c r="F2369" s="12">
        <f t="shared" si="145"/>
        <v>2.0141173930848577</v>
      </c>
      <c r="G2369" s="13">
        <f t="shared" si="146"/>
        <v>0.28687396829592665</v>
      </c>
      <c r="H2369" s="13">
        <f>HLOOKUP(E2369,ROCs!$B$1:$I$17,MATCH(VLOOKUP(C2369,HROC,2,0),ROCs!$A$2:$A$17,0)+1,0)</f>
        <v>0.31492922148662977</v>
      </c>
      <c r="I2369" s="24">
        <v>131.65697399999999</v>
      </c>
      <c r="J2369" s="24">
        <f>VLOOKUP(B2369,Summary!$A$32:$C$37,3,0)*H2369*I2369/12+VLOOKUP(B2369,Summary!$A$32:$D$37,4,0)*I2369</f>
        <v>175.52512657627975</v>
      </c>
      <c r="K2369" s="6">
        <f t="shared" si="147"/>
        <v>961.95026039148172</v>
      </c>
      <c r="L2369" s="27">
        <f>2.721*J2369*G2369+VLOOKUP(B2369,Summary!$A$32:$B$37,2,0)*I2369</f>
        <v>165.53218826490456</v>
      </c>
    </row>
    <row r="2370" spans="1:12">
      <c r="A2370" s="5" t="s">
        <v>603</v>
      </c>
      <c r="B2370" s="5" t="s">
        <v>597</v>
      </c>
      <c r="C2370" s="11">
        <v>2120</v>
      </c>
      <c r="D2370" s="5" t="str">
        <f t="shared" ref="D2370:D2433" si="148">VLOOKUP(C2370,FLUCCS,2,0)</f>
        <v>Unimproved Pastures</v>
      </c>
      <c r="E2370" s="11" t="s">
        <v>591</v>
      </c>
      <c r="F2370" s="12">
        <f t="shared" ref="F2370:F2433" si="149">VLOOKUP(VLOOKUP(C2370,HEMC,2,0),EMCN,2,0)</f>
        <v>1.022089423356495</v>
      </c>
      <c r="G2370" s="13">
        <f t="shared" ref="G2370:G2433" si="150">VLOOKUP(VLOOKUP(C2370,HEMC,2,0),EMCP,3,0)</f>
        <v>0.19559588747449544</v>
      </c>
      <c r="H2370" s="13">
        <f>HLOOKUP(E2370,ROCs!$B$1:$I$17,MATCH(VLOOKUP(C2370,HROC,2,0),ROCs!$A$2:$A$17,0)+1,0)</f>
        <v>0.26229721460804234</v>
      </c>
      <c r="I2370" s="24">
        <v>1.669335</v>
      </c>
      <c r="J2370" s="24">
        <f>VLOOKUP(B2370,Summary!$A$32:$C$37,3,0)*H2370*I2370/12+VLOOKUP(B2370,Summary!$A$32:$D$37,4,0)*I2370</f>
        <v>1.8536154644986658</v>
      </c>
      <c r="K2370" s="6">
        <f t="shared" ref="K2370:K2433" si="151">2.721*J2370*F2370</f>
        <v>5.1550998313180489</v>
      </c>
      <c r="L2370" s="27">
        <f>2.721*J2370*G2370+VLOOKUP(B2370,Summary!$A$32:$B$37,2,0)*I2370</f>
        <v>1.3481427276076841</v>
      </c>
    </row>
    <row r="2371" spans="1:12">
      <c r="A2371" s="5" t="s">
        <v>603</v>
      </c>
      <c r="B2371" s="5" t="s">
        <v>597</v>
      </c>
      <c r="C2371" s="11">
        <v>2410</v>
      </c>
      <c r="D2371" s="5" t="str">
        <f t="shared" si="148"/>
        <v>Tree Nurseries</v>
      </c>
      <c r="E2371" s="11" t="s">
        <v>591</v>
      </c>
      <c r="F2371" s="12">
        <f t="shared" si="149"/>
        <v>1.6774291124497771</v>
      </c>
      <c r="G2371" s="13">
        <f t="shared" si="150"/>
        <v>0.48898971868623858</v>
      </c>
      <c r="H2371" s="13">
        <f>HLOOKUP(E2371,ROCs!$B$1:$I$17,MATCH(VLOOKUP(C2371,HROC,2,0),ROCs!$A$2:$A$17,0)+1,0)</f>
        <v>0.28904462793978353</v>
      </c>
      <c r="I2371" s="24">
        <v>10.058648</v>
      </c>
      <c r="J2371" s="24">
        <f>VLOOKUP(B2371,Summary!$A$32:$C$37,3,0)*H2371*I2371/12+VLOOKUP(B2371,Summary!$A$32:$D$37,4,0)*I2371</f>
        <v>12.307985580987681</v>
      </c>
      <c r="K2371" s="6">
        <f t="shared" si="151"/>
        <v>56.177149228646599</v>
      </c>
      <c r="L2371" s="27">
        <f>2.721*J2371*G2371+VLOOKUP(B2371,Summary!$A$32:$B$37,2,0)*I2371</f>
        <v>18.555225122025732</v>
      </c>
    </row>
    <row r="2372" spans="1:12">
      <c r="A2372" s="5" t="s">
        <v>603</v>
      </c>
      <c r="B2372" s="5" t="s">
        <v>597</v>
      </c>
      <c r="C2372" s="11">
        <v>2430</v>
      </c>
      <c r="D2372" s="5" t="str">
        <f t="shared" si="148"/>
        <v>Ornamentals</v>
      </c>
      <c r="E2372" s="11" t="s">
        <v>591</v>
      </c>
      <c r="F2372" s="12">
        <f t="shared" si="149"/>
        <v>1.6774291124497771</v>
      </c>
      <c r="G2372" s="13">
        <f t="shared" si="150"/>
        <v>0.48898971868623858</v>
      </c>
      <c r="H2372" s="13">
        <f>HLOOKUP(E2372,ROCs!$B$1:$I$17,MATCH(VLOOKUP(C2372,HROC,2,0),ROCs!$A$2:$A$17,0)+1,0)</f>
        <v>0.28904462793978353</v>
      </c>
      <c r="I2372" s="24">
        <v>6.2110000000000004E-3</v>
      </c>
      <c r="J2372" s="24">
        <f>VLOOKUP(B2372,Summary!$A$32:$C$37,3,0)*H2372*I2372/12+VLOOKUP(B2372,Summary!$A$32:$D$37,4,0)*I2372</f>
        <v>7.5999178461672486E-3</v>
      </c>
      <c r="K2372" s="6">
        <f t="shared" si="151"/>
        <v>3.4688188100341522E-2</v>
      </c>
      <c r="L2372" s="27">
        <f>2.721*J2372*G2372+VLOOKUP(B2372,Summary!$A$32:$B$37,2,0)*I2372</f>
        <v>1.1457454643298169E-2</v>
      </c>
    </row>
    <row r="2373" spans="1:12">
      <c r="A2373" s="5" t="s">
        <v>603</v>
      </c>
      <c r="B2373" s="5" t="s">
        <v>597</v>
      </c>
      <c r="C2373" s="11">
        <v>3300</v>
      </c>
      <c r="D2373" s="5" t="str">
        <f t="shared" si="148"/>
        <v>Mixed Rangeland</v>
      </c>
      <c r="E2373" s="11" t="s">
        <v>591</v>
      </c>
      <c r="F2373" s="12">
        <f t="shared" si="149"/>
        <v>0.69141343344704065</v>
      </c>
      <c r="G2373" s="13">
        <f t="shared" si="150"/>
        <v>3.5859246036990831E-2</v>
      </c>
      <c r="H2373" s="13">
        <f>HLOOKUP(E2373,ROCs!$B$1:$I$17,MATCH(VLOOKUP(C2373,HROC,2,0),ROCs!$A$2:$A$17,0)+1,0)</f>
        <v>0.26229721460804234</v>
      </c>
      <c r="I2373" s="24">
        <v>6.6179639999999997</v>
      </c>
      <c r="J2373" s="24">
        <f>VLOOKUP(B2373,Summary!$A$32:$C$37,3,0)*H2373*I2373/12+VLOOKUP(B2373,Summary!$A$32:$D$37,4,0)*I2373</f>
        <v>7.3485312498063289</v>
      </c>
      <c r="K2373" s="6">
        <f t="shared" si="151"/>
        <v>13.825056037664611</v>
      </c>
      <c r="L2373" s="27">
        <f>2.721*J2373*G2373+VLOOKUP(B2373,Summary!$A$32:$B$37,2,0)*I2373</f>
        <v>2.1506286700692669</v>
      </c>
    </row>
    <row r="2374" spans="1:12">
      <c r="A2374" s="5" t="s">
        <v>603</v>
      </c>
      <c r="B2374" s="5" t="s">
        <v>597</v>
      </c>
      <c r="C2374" s="11">
        <v>2110</v>
      </c>
      <c r="D2374" s="5" t="str">
        <f t="shared" si="148"/>
        <v>Improved Pastures</v>
      </c>
      <c r="E2374" s="11" t="s">
        <v>593</v>
      </c>
      <c r="F2374" s="12">
        <f t="shared" si="149"/>
        <v>2.0141173930848577</v>
      </c>
      <c r="G2374" s="13">
        <f t="shared" si="150"/>
        <v>0.28687396829592665</v>
      </c>
      <c r="H2374" s="13">
        <f>HLOOKUP(E2374,ROCs!$B$1:$I$17,MATCH(VLOOKUP(C2374,HROC,2,0),ROCs!$A$2:$A$17,0)+1,0)</f>
        <v>0.31492922148662977</v>
      </c>
      <c r="I2374" s="24">
        <v>68.533203999999998</v>
      </c>
      <c r="J2374" s="24">
        <f>VLOOKUP(B2374,Summary!$A$32:$C$37,3,0)*H2374*I2374/12+VLOOKUP(B2374,Summary!$A$32:$D$37,4,0)*I2374</f>
        <v>91.368492995881866</v>
      </c>
      <c r="K2374" s="6">
        <f t="shared" si="151"/>
        <v>500.73711578136783</v>
      </c>
      <c r="L2374" s="27">
        <f>2.721*J2374*G2374+VLOOKUP(B2374,Summary!$A$32:$B$37,2,0)*I2374</f>
        <v>86.16673224560904</v>
      </c>
    </row>
    <row r="2375" spans="1:12">
      <c r="A2375" s="5" t="s">
        <v>603</v>
      </c>
      <c r="B2375" s="5" t="s">
        <v>597</v>
      </c>
      <c r="C2375" s="11">
        <v>2120</v>
      </c>
      <c r="D2375" s="5" t="str">
        <f t="shared" si="148"/>
        <v>Unimproved Pastures</v>
      </c>
      <c r="E2375" s="11" t="s">
        <v>593</v>
      </c>
      <c r="F2375" s="12">
        <f t="shared" si="149"/>
        <v>1.022089423356495</v>
      </c>
      <c r="G2375" s="13">
        <f t="shared" si="150"/>
        <v>0.19559588747449544</v>
      </c>
      <c r="H2375" s="13">
        <f>HLOOKUP(E2375,ROCs!$B$1:$I$17,MATCH(VLOOKUP(C2375,HROC,2,0),ROCs!$A$2:$A$17,0)+1,0)</f>
        <v>0.26229721460804234</v>
      </c>
      <c r="I2375" s="24">
        <v>1.800908</v>
      </c>
      <c r="J2375" s="24">
        <f>VLOOKUP(B2375,Summary!$A$32:$C$37,3,0)*H2375*I2375/12+VLOOKUP(B2375,Summary!$A$32:$D$37,4,0)*I2375</f>
        <v>1.9997130108332737</v>
      </c>
      <c r="K2375" s="6">
        <f t="shared" si="151"/>
        <v>5.5614124948074073</v>
      </c>
      <c r="L2375" s="27">
        <f>2.721*J2375*G2375+VLOOKUP(B2375,Summary!$A$32:$B$37,2,0)*I2375</f>
        <v>1.454400119383167</v>
      </c>
    </row>
    <row r="2376" spans="1:12">
      <c r="A2376" s="5" t="s">
        <v>603</v>
      </c>
      <c r="B2376" s="5" t="s">
        <v>597</v>
      </c>
      <c r="C2376" s="11">
        <v>2130</v>
      </c>
      <c r="D2376" s="5" t="str">
        <f t="shared" si="148"/>
        <v>Woodland Pastures</v>
      </c>
      <c r="E2376" s="11" t="s">
        <v>593</v>
      </c>
      <c r="F2376" s="12">
        <f t="shared" si="149"/>
        <v>1.022089423356495</v>
      </c>
      <c r="G2376" s="13">
        <f t="shared" si="150"/>
        <v>0.19559588747449544</v>
      </c>
      <c r="H2376" s="13">
        <f>HLOOKUP(E2376,ROCs!$B$1:$I$17,MATCH(VLOOKUP(C2376,HROC,2,0),ROCs!$A$2:$A$17,0)+1,0)</f>
        <v>0.26229721460804234</v>
      </c>
      <c r="I2376" s="24">
        <v>12.317721000000001</v>
      </c>
      <c r="J2376" s="24">
        <f>VLOOKUP(B2376,Summary!$A$32:$C$37,3,0)*H2376*I2376/12+VLOOKUP(B2376,Summary!$A$32:$D$37,4,0)*I2376</f>
        <v>13.677493213153724</v>
      </c>
      <c r="K2376" s="6">
        <f t="shared" si="151"/>
        <v>38.038549152400677</v>
      </c>
      <c r="L2376" s="27">
        <f>2.721*J2376*G2376+VLOOKUP(B2376,Summary!$A$32:$B$37,2,0)*I2376</f>
        <v>9.9477013222932786</v>
      </c>
    </row>
    <row r="2377" spans="1:12">
      <c r="A2377" s="5" t="s">
        <v>603</v>
      </c>
      <c r="B2377" s="5" t="s">
        <v>597</v>
      </c>
      <c r="C2377" s="11">
        <v>2140</v>
      </c>
      <c r="D2377" s="5" t="str">
        <f t="shared" si="148"/>
        <v>Row Crops</v>
      </c>
      <c r="E2377" s="11" t="s">
        <v>593</v>
      </c>
      <c r="F2377" s="12">
        <f t="shared" si="149"/>
        <v>1.7435643104316678</v>
      </c>
      <c r="G2377" s="13">
        <f t="shared" si="150"/>
        <v>0.58026779950766982</v>
      </c>
      <c r="H2377" s="13">
        <f>HLOOKUP(E2377,ROCs!$B$1:$I$17,MATCH(VLOOKUP(C2377,HROC,2,0),ROCs!$A$2:$A$17,0)+1,0)</f>
        <v>0.36669840858032232</v>
      </c>
      <c r="I2377" s="24">
        <v>34.815722999999998</v>
      </c>
      <c r="J2377" s="24">
        <f>VLOOKUP(B2377,Summary!$A$32:$C$37,3,0)*H2377*I2377/12+VLOOKUP(B2377,Summary!$A$32:$D$37,4,0)*I2377</f>
        <v>54.046417254817072</v>
      </c>
      <c r="K2377" s="6">
        <f t="shared" si="151"/>
        <v>256.40909291580891</v>
      </c>
      <c r="L2377" s="27">
        <f>2.721*J2377*G2377+VLOOKUP(B2377,Summary!$A$32:$B$37,2,0)*I2377</f>
        <v>92.87628145149003</v>
      </c>
    </row>
    <row r="2378" spans="1:12">
      <c r="A2378" s="5" t="s">
        <v>603</v>
      </c>
      <c r="B2378" s="5" t="s">
        <v>597</v>
      </c>
      <c r="C2378" s="11">
        <v>2210</v>
      </c>
      <c r="D2378" s="5" t="str">
        <f t="shared" si="148"/>
        <v>Citrus Groves</v>
      </c>
      <c r="E2378" s="11" t="s">
        <v>593</v>
      </c>
      <c r="F2378" s="12">
        <f t="shared" si="149"/>
        <v>1.3467531225403229</v>
      </c>
      <c r="G2378" s="13">
        <f t="shared" si="150"/>
        <v>0.27383424246429361</v>
      </c>
      <c r="H2378" s="13">
        <f>HLOOKUP(E2378,ROCs!$B$1:$I$17,MATCH(VLOOKUP(C2378,HROC,2,0),ROCs!$A$2:$A$17,0)+1,0)</f>
        <v>0.31492922148662977</v>
      </c>
      <c r="I2378" s="24">
        <v>23.966089</v>
      </c>
      <c r="J2378" s="24">
        <f>VLOOKUP(B2378,Summary!$A$32:$C$37,3,0)*H2378*I2378/12+VLOOKUP(B2378,Summary!$A$32:$D$37,4,0)*I2378</f>
        <v>31.951598745261958</v>
      </c>
      <c r="K2378" s="6">
        <f t="shared" si="151"/>
        <v>117.087120749897</v>
      </c>
      <c r="L2378" s="27">
        <f>2.721*J2378*G2378+VLOOKUP(B2378,Summary!$A$32:$B$37,2,0)*I2378</f>
        <v>28.99886324081659</v>
      </c>
    </row>
    <row r="2379" spans="1:12">
      <c r="A2379" s="5" t="s">
        <v>603</v>
      </c>
      <c r="B2379" s="5" t="s">
        <v>597</v>
      </c>
      <c r="C2379" s="11">
        <v>2410</v>
      </c>
      <c r="D2379" s="5" t="str">
        <f t="shared" si="148"/>
        <v>Tree Nurseries</v>
      </c>
      <c r="E2379" s="11" t="s">
        <v>593</v>
      </c>
      <c r="F2379" s="12">
        <f t="shared" si="149"/>
        <v>1.6774291124497771</v>
      </c>
      <c r="G2379" s="13">
        <f t="shared" si="150"/>
        <v>0.48898971868623858</v>
      </c>
      <c r="H2379" s="13">
        <f>HLOOKUP(E2379,ROCs!$B$1:$I$17,MATCH(VLOOKUP(C2379,HROC,2,0),ROCs!$A$2:$A$17,0)+1,0)</f>
        <v>0.28904462793978353</v>
      </c>
      <c r="I2379" s="24">
        <v>0.116841</v>
      </c>
      <c r="J2379" s="24">
        <f>VLOOKUP(B2379,Summary!$A$32:$C$37,3,0)*H2379*I2379/12+VLOOKUP(B2379,Summary!$A$32:$D$37,4,0)*I2379</f>
        <v>0.14296924827950852</v>
      </c>
      <c r="K2379" s="6">
        <f t="shared" si="151"/>
        <v>0.65255234033682241</v>
      </c>
      <c r="L2379" s="27">
        <f>2.721*J2379*G2379+VLOOKUP(B2379,Summary!$A$32:$B$37,2,0)*I2379</f>
        <v>0.21553702430809871</v>
      </c>
    </row>
    <row r="2380" spans="1:12">
      <c r="A2380" s="5" t="s">
        <v>603</v>
      </c>
      <c r="B2380" s="5" t="s">
        <v>597</v>
      </c>
      <c r="C2380" s="11">
        <v>2430</v>
      </c>
      <c r="D2380" s="5" t="str">
        <f t="shared" si="148"/>
        <v>Ornamentals</v>
      </c>
      <c r="E2380" s="11" t="s">
        <v>593</v>
      </c>
      <c r="F2380" s="12">
        <f t="shared" si="149"/>
        <v>1.6774291124497771</v>
      </c>
      <c r="G2380" s="13">
        <f t="shared" si="150"/>
        <v>0.48898971868623858</v>
      </c>
      <c r="H2380" s="13">
        <f>HLOOKUP(E2380,ROCs!$B$1:$I$17,MATCH(VLOOKUP(C2380,HROC,2,0),ROCs!$A$2:$A$17,0)+1,0)</f>
        <v>0.28904462793978353</v>
      </c>
      <c r="I2380" s="24">
        <v>13.086052</v>
      </c>
      <c r="J2380" s="24">
        <f>VLOOKUP(B2380,Summary!$A$32:$C$37,3,0)*H2380*I2380/12+VLOOKUP(B2380,Summary!$A$32:$D$37,4,0)*I2380</f>
        <v>16.012384500188794</v>
      </c>
      <c r="K2380" s="6">
        <f t="shared" si="151"/>
        <v>73.085080223289381</v>
      </c>
      <c r="L2380" s="27">
        <f>2.721*J2380*G2380+VLOOKUP(B2380,Summary!$A$32:$B$37,2,0)*I2380</f>
        <v>24.139888463989898</v>
      </c>
    </row>
    <row r="2381" spans="1:12">
      <c r="A2381" s="5" t="s">
        <v>603</v>
      </c>
      <c r="B2381" s="5" t="s">
        <v>597</v>
      </c>
      <c r="C2381" s="11">
        <v>3300</v>
      </c>
      <c r="D2381" s="5" t="str">
        <f t="shared" si="148"/>
        <v>Mixed Rangeland</v>
      </c>
      <c r="E2381" s="11" t="s">
        <v>593</v>
      </c>
      <c r="F2381" s="12">
        <f t="shared" si="149"/>
        <v>0.69141343344704065</v>
      </c>
      <c r="G2381" s="13">
        <f t="shared" si="150"/>
        <v>3.5859246036990831E-2</v>
      </c>
      <c r="H2381" s="13">
        <f>HLOOKUP(E2381,ROCs!$B$1:$I$17,MATCH(VLOOKUP(C2381,HROC,2,0),ROCs!$A$2:$A$17,0)+1,0)</f>
        <v>0.26229721460804234</v>
      </c>
      <c r="I2381" s="24">
        <v>35.581919999999997</v>
      </c>
      <c r="J2381" s="24">
        <f>VLOOKUP(B2381,Summary!$A$32:$C$37,3,0)*H2381*I2381/12+VLOOKUP(B2381,Summary!$A$32:$D$37,4,0)*I2381</f>
        <v>39.509863010452882</v>
      </c>
      <c r="K2381" s="6">
        <f t="shared" si="151"/>
        <v>74.331325756335204</v>
      </c>
      <c r="L2381" s="27">
        <f>2.721*J2381*G2381+VLOOKUP(B2381,Summary!$A$32:$B$37,2,0)*I2381</f>
        <v>11.562996910849176</v>
      </c>
    </row>
    <row r="2382" spans="1:12">
      <c r="A2382" s="5" t="s">
        <v>603</v>
      </c>
      <c r="B2382" s="5" t="s">
        <v>597</v>
      </c>
      <c r="C2382" s="11">
        <v>2140</v>
      </c>
      <c r="D2382" s="5" t="str">
        <f t="shared" si="148"/>
        <v>Row Crops</v>
      </c>
      <c r="E2382" s="11" t="s">
        <v>2</v>
      </c>
      <c r="F2382" s="12">
        <f t="shared" si="149"/>
        <v>1.7435643104316678</v>
      </c>
      <c r="G2382" s="13">
        <f t="shared" si="150"/>
        <v>0.58026779950766982</v>
      </c>
      <c r="H2382" s="13">
        <f>HLOOKUP(E2382,ROCs!$B$1:$I$17,MATCH(VLOOKUP(C2382,HROC,2,0),ROCs!$A$2:$A$17,0)+1,0)</f>
        <v>0.36669840858032232</v>
      </c>
      <c r="I2382" s="24">
        <v>4.8612399999999996</v>
      </c>
      <c r="J2382" s="24">
        <f>VLOOKUP(B2382,Summary!$A$32:$C$37,3,0)*H2382*I2382/12+VLOOKUP(B2382,Summary!$A$32:$D$37,4,0)*I2382</f>
        <v>7.5463779803109921</v>
      </c>
      <c r="K2382" s="6">
        <f t="shared" si="151"/>
        <v>35.801816864353128</v>
      </c>
      <c r="L2382" s="27">
        <f>2.721*J2382*G2382+VLOOKUP(B2382,Summary!$A$32:$B$37,2,0)*I2382</f>
        <v>12.968103360750009</v>
      </c>
    </row>
    <row r="2383" spans="1:12">
      <c r="A2383" s="5" t="s">
        <v>603</v>
      </c>
      <c r="B2383" s="5" t="s">
        <v>597</v>
      </c>
      <c r="C2383" s="11">
        <v>3300</v>
      </c>
      <c r="D2383" s="5" t="str">
        <f t="shared" si="148"/>
        <v>Mixed Rangeland</v>
      </c>
      <c r="E2383" s="11" t="s">
        <v>2</v>
      </c>
      <c r="F2383" s="12">
        <f t="shared" si="149"/>
        <v>0.69141343344704065</v>
      </c>
      <c r="G2383" s="13">
        <f t="shared" si="150"/>
        <v>3.5859246036990831E-2</v>
      </c>
      <c r="H2383" s="13">
        <f>HLOOKUP(E2383,ROCs!$B$1:$I$17,MATCH(VLOOKUP(C2383,HROC,2,0),ROCs!$A$2:$A$17,0)+1,0)</f>
        <v>0.26229721460804234</v>
      </c>
      <c r="I2383" s="24">
        <v>2.31E-4</v>
      </c>
      <c r="J2383" s="24">
        <f>VLOOKUP(B2383,Summary!$A$32:$C$37,3,0)*H2383*I2383/12+VLOOKUP(B2383,Summary!$A$32:$D$37,4,0)*I2383</f>
        <v>2.5650044616520461E-4</v>
      </c>
      <c r="K2383" s="6">
        <f t="shared" si="151"/>
        <v>4.8256351117965067E-4</v>
      </c>
      <c r="L2383" s="27">
        <f>2.721*J2383*G2383+VLOOKUP(B2383,Summary!$A$32:$B$37,2,0)*I2383</f>
        <v>7.5067682868326384E-5</v>
      </c>
    </row>
    <row r="2384" spans="1:12">
      <c r="A2384" s="5" t="s">
        <v>611</v>
      </c>
      <c r="B2384" s="5" t="s">
        <v>597</v>
      </c>
      <c r="C2384" s="11">
        <v>1110</v>
      </c>
      <c r="D2384" s="5" t="str">
        <f t="shared" si="148"/>
        <v>Fixed Single Family Units</v>
      </c>
      <c r="E2384" s="11" t="s">
        <v>3</v>
      </c>
      <c r="F2384" s="12">
        <f t="shared" si="149"/>
        <v>0.96797880682585713</v>
      </c>
      <c r="G2384" s="13">
        <f t="shared" si="150"/>
        <v>0.12452938169209543</v>
      </c>
      <c r="H2384" s="13">
        <f>HLOOKUP(E2384,ROCs!$B$1:$I$17,MATCH(VLOOKUP(C2384,HROC,2,0),ROCs!$A$2:$A$17,0)+1,0)</f>
        <v>0.28818180815488864</v>
      </c>
      <c r="I2384" s="24">
        <v>3.407254</v>
      </c>
      <c r="J2384" s="24">
        <f>VLOOKUP(B2384,Summary!$A$32:$C$37,3,0)*H2384*I2384/12+VLOOKUP(B2384,Summary!$A$32:$D$37,4,0)*I2384</f>
        <v>4.1567464852499354</v>
      </c>
      <c r="K2384" s="6">
        <f t="shared" si="151"/>
        <v>10.948331250852947</v>
      </c>
      <c r="L2384" s="27">
        <f>2.721*J2384*G2384+VLOOKUP(B2384,Summary!$A$32:$B$37,2,0)*I2384</f>
        <v>2.1465837323168633</v>
      </c>
    </row>
    <row r="2385" spans="1:12">
      <c r="A2385" s="5" t="s">
        <v>611</v>
      </c>
      <c r="B2385" s="5" t="s">
        <v>597</v>
      </c>
      <c r="C2385" s="11">
        <v>1210</v>
      </c>
      <c r="D2385" s="5" t="str">
        <f t="shared" si="148"/>
        <v>Fixed Single Family Units</v>
      </c>
      <c r="E2385" s="11" t="s">
        <v>3</v>
      </c>
      <c r="F2385" s="12">
        <f t="shared" si="149"/>
        <v>1.2445441802046733</v>
      </c>
      <c r="G2385" s="13">
        <f t="shared" si="150"/>
        <v>0.21319951734720002</v>
      </c>
      <c r="H2385" s="13">
        <f>HLOOKUP(E2385,ROCs!$B$1:$I$17,MATCH(VLOOKUP(C2385,HROC,2,0),ROCs!$A$2:$A$17,0)+1,0)</f>
        <v>0.28818180815488864</v>
      </c>
      <c r="I2385" s="24">
        <v>36.357827</v>
      </c>
      <c r="J2385" s="24">
        <f>VLOOKUP(B2385,Summary!$A$32:$C$37,3,0)*H2385*I2385/12+VLOOKUP(B2385,Summary!$A$32:$D$37,4,0)*I2385</f>
        <v>44.355445644373795</v>
      </c>
      <c r="K2385" s="6">
        <f t="shared" si="151"/>
        <v>150.20549023662224</v>
      </c>
      <c r="L2385" s="27">
        <f>2.721*J2385*G2385+VLOOKUP(B2385,Summary!$A$32:$B$37,2,0)*I2385</f>
        <v>33.607279533505405</v>
      </c>
    </row>
    <row r="2386" spans="1:12">
      <c r="A2386" s="5" t="s">
        <v>611</v>
      </c>
      <c r="B2386" s="5" t="s">
        <v>597</v>
      </c>
      <c r="C2386" s="11">
        <v>1290</v>
      </c>
      <c r="D2386" s="5" t="str">
        <f t="shared" si="148"/>
        <v>Medium Density Under Construction</v>
      </c>
      <c r="E2386" s="11" t="s">
        <v>3</v>
      </c>
      <c r="F2386" s="12">
        <f t="shared" si="149"/>
        <v>1.2445441802046733</v>
      </c>
      <c r="G2386" s="13">
        <f t="shared" si="150"/>
        <v>0.21319951734720002</v>
      </c>
      <c r="H2386" s="13">
        <f>HLOOKUP(E2386,ROCs!$B$1:$I$17,MATCH(VLOOKUP(C2386,HROC,2,0),ROCs!$A$2:$A$17,0)+1,0)</f>
        <v>0.34081381503347608</v>
      </c>
      <c r="I2386" s="24">
        <v>3.9876040000000001</v>
      </c>
      <c r="J2386" s="24">
        <f>VLOOKUP(B2386,Summary!$A$32:$C$37,3,0)*H2386*I2386/12+VLOOKUP(B2386,Summary!$A$32:$D$37,4,0)*I2386</f>
        <v>5.7532292524836386</v>
      </c>
      <c r="K2386" s="6">
        <f t="shared" si="151"/>
        <v>19.482762663271647</v>
      </c>
      <c r="L2386" s="27">
        <f>2.721*J2386*G2386+VLOOKUP(B2386,Summary!$A$32:$B$37,2,0)*I2386</f>
        <v>4.2013507402653323</v>
      </c>
    </row>
    <row r="2387" spans="1:12">
      <c r="A2387" s="5" t="s">
        <v>611</v>
      </c>
      <c r="B2387" s="5" t="s">
        <v>597</v>
      </c>
      <c r="C2387" s="11">
        <v>1310</v>
      </c>
      <c r="D2387" s="5" t="str">
        <f t="shared" si="148"/>
        <v>Fixed Single Family Units &lt;Six or more dwelling units per acre&gt;</v>
      </c>
      <c r="E2387" s="11" t="s">
        <v>3</v>
      </c>
      <c r="F2387" s="12">
        <f t="shared" si="149"/>
        <v>1.2445441802046733</v>
      </c>
      <c r="G2387" s="13">
        <f t="shared" si="150"/>
        <v>0.21319951734720002</v>
      </c>
      <c r="H2387" s="13">
        <f>HLOOKUP(E2387,ROCs!$B$1:$I$17,MATCH(VLOOKUP(C2387,HROC,2,0),ROCs!$A$2:$A$17,0)+1,0)</f>
        <v>0.39344582191206351</v>
      </c>
      <c r="I2387" s="24">
        <v>0.68425199999999997</v>
      </c>
      <c r="J2387" s="24">
        <f>VLOOKUP(B2387,Summary!$A$32:$C$37,3,0)*H2387*I2387/12+VLOOKUP(B2387,Summary!$A$32:$D$37,4,0)*I2387</f>
        <v>1.1396814499313868</v>
      </c>
      <c r="K2387" s="6">
        <f t="shared" si="151"/>
        <v>3.8594226348899801</v>
      </c>
      <c r="L2387" s="27">
        <f>2.721*J2387*G2387+VLOOKUP(B2387,Summary!$A$32:$B$37,2,0)*I2387</f>
        <v>0.80937277541453945</v>
      </c>
    </row>
    <row r="2388" spans="1:12">
      <c r="A2388" s="5" t="s">
        <v>611</v>
      </c>
      <c r="B2388" s="5" t="s">
        <v>597</v>
      </c>
      <c r="C2388" s="11">
        <v>1320</v>
      </c>
      <c r="D2388" s="5" t="str">
        <f t="shared" si="148"/>
        <v>Mobile Home Units &lt;Six or more dwelling units per acre&gt;</v>
      </c>
      <c r="E2388" s="11" t="s">
        <v>3</v>
      </c>
      <c r="F2388" s="12">
        <f t="shared" si="149"/>
        <v>1.3948514483453343</v>
      </c>
      <c r="G2388" s="13">
        <f t="shared" si="150"/>
        <v>0.33903287162245876</v>
      </c>
      <c r="H2388" s="13">
        <f>HLOOKUP(E2388,ROCs!$B$1:$I$17,MATCH(VLOOKUP(C2388,HROC,2,0),ROCs!$A$2:$A$17,0)+1,0)</f>
        <v>0.39344582191206351</v>
      </c>
      <c r="I2388" s="24">
        <v>0.30399900000000002</v>
      </c>
      <c r="J2388" s="24">
        <f>VLOOKUP(B2388,Summary!$A$32:$C$37,3,0)*H2388*I2388/12+VLOOKUP(B2388,Summary!$A$32:$D$37,4,0)*I2388</f>
        <v>0.50633687749205214</v>
      </c>
      <c r="K2388" s="6">
        <f t="shared" si="151"/>
        <v>1.9217463219505255</v>
      </c>
      <c r="L2388" s="27">
        <f>2.721*J2388*G2388+VLOOKUP(B2388,Summary!$A$32:$B$37,2,0)*I2388</f>
        <v>0.53295354877205192</v>
      </c>
    </row>
    <row r="2389" spans="1:12">
      <c r="A2389" s="5" t="s">
        <v>611</v>
      </c>
      <c r="B2389" s="5" t="s">
        <v>597</v>
      </c>
      <c r="C2389" s="11">
        <v>1330</v>
      </c>
      <c r="D2389" s="5" t="str">
        <f t="shared" si="148"/>
        <v>Multiple Dwelling Units, Low Rise &lt;Two stories or less&gt;</v>
      </c>
      <c r="E2389" s="11" t="s">
        <v>3</v>
      </c>
      <c r="F2389" s="12">
        <f t="shared" si="149"/>
        <v>1.3948514483453343</v>
      </c>
      <c r="G2389" s="13">
        <f t="shared" si="150"/>
        <v>0.33903287162245876</v>
      </c>
      <c r="H2389" s="13">
        <f>HLOOKUP(E2389,ROCs!$B$1:$I$17,MATCH(VLOOKUP(C2389,HROC,2,0),ROCs!$A$2:$A$17,0)+1,0)</f>
        <v>0.39344582191206351</v>
      </c>
      <c r="I2389" s="24">
        <v>1.6763330000000001</v>
      </c>
      <c r="J2389" s="24">
        <f>VLOOKUP(B2389,Summary!$A$32:$C$37,3,0)*H2389*I2389/12+VLOOKUP(B2389,Summary!$A$32:$D$37,4,0)*I2389</f>
        <v>2.7920789767627006</v>
      </c>
      <c r="K2389" s="6">
        <f t="shared" si="151"/>
        <v>10.597030836003706</v>
      </c>
      <c r="L2389" s="27">
        <f>2.721*J2389*G2389+VLOOKUP(B2389,Summary!$A$32:$B$37,2,0)*I2389</f>
        <v>2.9388505267244303</v>
      </c>
    </row>
    <row r="2390" spans="1:12">
      <c r="A2390" s="5" t="s">
        <v>611</v>
      </c>
      <c r="B2390" s="5" t="s">
        <v>597</v>
      </c>
      <c r="C2390" s="11">
        <v>1340</v>
      </c>
      <c r="D2390" s="5" t="str">
        <f t="shared" si="148"/>
        <v>Multiple Dwelling Units, High Rise &lt;Three stories or more&gt;</v>
      </c>
      <c r="E2390" s="11" t="s">
        <v>3</v>
      </c>
      <c r="F2390" s="12">
        <f t="shared" si="149"/>
        <v>1.3948514483453343</v>
      </c>
      <c r="G2390" s="13">
        <f t="shared" si="150"/>
        <v>0.33903287162245876</v>
      </c>
      <c r="H2390" s="13">
        <f>HLOOKUP(E2390,ROCs!$B$1:$I$17,MATCH(VLOOKUP(C2390,HROC,2,0),ROCs!$A$2:$A$17,0)+1,0)</f>
        <v>0.39344582191206351</v>
      </c>
      <c r="I2390" s="24">
        <v>9.0192999999999995E-2</v>
      </c>
      <c r="J2390" s="24">
        <f>VLOOKUP(B2390,Summary!$A$32:$C$37,3,0)*H2390*I2390/12+VLOOKUP(B2390,Summary!$A$32:$D$37,4,0)*I2390</f>
        <v>0.15022431649985907</v>
      </c>
      <c r="K2390" s="6">
        <f t="shared" si="151"/>
        <v>0.57015998741997087</v>
      </c>
      <c r="L2390" s="27">
        <f>2.721*J2390*G2390+VLOOKUP(B2390,Summary!$A$32:$B$37,2,0)*I2390</f>
        <v>0.15812117613675594</v>
      </c>
    </row>
    <row r="2391" spans="1:12">
      <c r="A2391" s="5" t="s">
        <v>611</v>
      </c>
      <c r="B2391" s="5" t="s">
        <v>597</v>
      </c>
      <c r="C2391" s="11">
        <v>1390</v>
      </c>
      <c r="D2391" s="5" t="str">
        <f t="shared" si="148"/>
        <v>High Density Under Construction</v>
      </c>
      <c r="E2391" s="11" t="s">
        <v>3</v>
      </c>
      <c r="F2391" s="12">
        <f t="shared" si="149"/>
        <v>1.3948514483453343</v>
      </c>
      <c r="G2391" s="13">
        <f t="shared" si="150"/>
        <v>0.33903287162245876</v>
      </c>
      <c r="H2391" s="13">
        <f>HLOOKUP(E2391,ROCs!$B$1:$I$17,MATCH(VLOOKUP(C2391,HROC,2,0),ROCs!$A$2:$A$17,0)+1,0)</f>
        <v>0.39344582191206351</v>
      </c>
      <c r="I2391" s="24">
        <v>7.5299999999999998E-4</v>
      </c>
      <c r="J2391" s="24">
        <f>VLOOKUP(B2391,Summary!$A$32:$C$37,3,0)*H2391*I2391/12+VLOOKUP(B2391,Summary!$A$32:$D$37,4,0)*I2391</f>
        <v>1.2541872465090846E-3</v>
      </c>
      <c r="K2391" s="6">
        <f t="shared" si="151"/>
        <v>4.7601307255245758E-3</v>
      </c>
      <c r="L2391" s="27">
        <f>2.721*J2391*G2391+VLOOKUP(B2391,Summary!$A$32:$B$37,2,0)*I2391</f>
        <v>1.3201162577026733E-3</v>
      </c>
    </row>
    <row r="2392" spans="1:12">
      <c r="A2392" s="5" t="s">
        <v>611</v>
      </c>
      <c r="B2392" s="5" t="s">
        <v>597</v>
      </c>
      <c r="C2392" s="11">
        <v>1400</v>
      </c>
      <c r="D2392" s="5" t="str">
        <f t="shared" si="148"/>
        <v>Commercial and Services</v>
      </c>
      <c r="E2392" s="11" t="s">
        <v>3</v>
      </c>
      <c r="F2392" s="12">
        <f t="shared" si="149"/>
        <v>0.70945030562392009</v>
      </c>
      <c r="G2392" s="13">
        <f t="shared" si="150"/>
        <v>0.1167055461931156</v>
      </c>
      <c r="H2392" s="13">
        <f>HLOOKUP(E2392,ROCs!$B$1:$I$17,MATCH(VLOOKUP(C2392,HROC,2,0),ROCs!$A$2:$A$17,0)+1,0)</f>
        <v>0.43140989244743805</v>
      </c>
      <c r="I2392" s="24">
        <v>25.916329999999999</v>
      </c>
      <c r="J2392" s="24">
        <f>VLOOKUP(B2392,Summary!$A$32:$C$37,3,0)*H2392*I2392/12+VLOOKUP(B2392,Summary!$A$32:$D$37,4,0)*I2392</f>
        <v>47.331042150580117</v>
      </c>
      <c r="K2392" s="6">
        <f t="shared" si="151"/>
        <v>91.368519730618601</v>
      </c>
      <c r="L2392" s="27">
        <f>2.721*J2392*G2392+VLOOKUP(B2392,Summary!$A$32:$B$37,2,0)*I2392</f>
        <v>20.644347701795947</v>
      </c>
    </row>
    <row r="2393" spans="1:12">
      <c r="A2393" s="5" t="s">
        <v>611</v>
      </c>
      <c r="B2393" s="5" t="s">
        <v>597</v>
      </c>
      <c r="C2393" s="11">
        <v>1411</v>
      </c>
      <c r="D2393" s="5" t="str">
        <f t="shared" si="148"/>
        <v>Shopping Centers (Plazas, Malls)</v>
      </c>
      <c r="E2393" s="11" t="s">
        <v>3</v>
      </c>
      <c r="F2393" s="12">
        <f t="shared" si="149"/>
        <v>1.4429497741503459</v>
      </c>
      <c r="G2393" s="13">
        <f t="shared" si="150"/>
        <v>0.22493527059566973</v>
      </c>
      <c r="H2393" s="13">
        <f>HLOOKUP(E2393,ROCs!$B$1:$I$17,MATCH(VLOOKUP(C2393,HROC,2,0),ROCs!$A$2:$A$17,0)+1,0)</f>
        <v>0.43140989244743805</v>
      </c>
      <c r="I2393" s="24">
        <v>7.0701289999999997</v>
      </c>
      <c r="J2393" s="24">
        <f>VLOOKUP(B2393,Summary!$A$32:$C$37,3,0)*H2393*I2393/12+VLOOKUP(B2393,Summary!$A$32:$D$37,4,0)*I2393</f>
        <v>12.912189870596604</v>
      </c>
      <c r="K2393" s="6">
        <f t="shared" si="151"/>
        <v>50.696696406030981</v>
      </c>
      <c r="L2393" s="27">
        <f>2.721*J2393*G2393+VLOOKUP(B2393,Summary!$A$32:$B$37,2,0)*I2393</f>
        <v>9.4344514318971431</v>
      </c>
    </row>
    <row r="2394" spans="1:12">
      <c r="A2394" s="5" t="s">
        <v>611</v>
      </c>
      <c r="B2394" s="5" t="s">
        <v>597</v>
      </c>
      <c r="C2394" s="11">
        <v>1550</v>
      </c>
      <c r="D2394" s="5" t="str">
        <f t="shared" si="148"/>
        <v>Other Light Industrial</v>
      </c>
      <c r="E2394" s="11" t="s">
        <v>3</v>
      </c>
      <c r="F2394" s="12">
        <f t="shared" si="149"/>
        <v>0.72147488707517293</v>
      </c>
      <c r="G2394" s="13">
        <f t="shared" si="150"/>
        <v>0.16951643581122938</v>
      </c>
      <c r="H2394" s="13">
        <f>HLOOKUP(E2394,ROCs!$B$1:$I$17,MATCH(VLOOKUP(C2394,HROC,2,0),ROCs!$A$2:$A$17,0)+1,0)</f>
        <v>0.34081381503347608</v>
      </c>
      <c r="I2394" s="24">
        <v>2.3680189999999999</v>
      </c>
      <c r="J2394" s="24">
        <f>VLOOKUP(B2394,Summary!$A$32:$C$37,3,0)*H2394*I2394/12+VLOOKUP(B2394,Summary!$A$32:$D$37,4,0)*I2394</f>
        <v>3.4165268620547713</v>
      </c>
      <c r="K2394" s="6">
        <f t="shared" si="151"/>
        <v>6.7070972013455004</v>
      </c>
      <c r="L2394" s="27">
        <f>2.721*J2394*G2394+VLOOKUP(B2394,Summary!$A$32:$B$37,2,0)*I2394</f>
        <v>2.0888573783335356</v>
      </c>
    </row>
    <row r="2395" spans="1:12">
      <c r="A2395" s="5" t="s">
        <v>611</v>
      </c>
      <c r="B2395" s="5" t="s">
        <v>597</v>
      </c>
      <c r="C2395" s="11">
        <v>1630</v>
      </c>
      <c r="D2395" s="5" t="str">
        <f t="shared" si="148"/>
        <v>Rock Quarries</v>
      </c>
      <c r="E2395" s="11" t="s">
        <v>3</v>
      </c>
      <c r="F2395" s="12">
        <f t="shared" si="149"/>
        <v>0.70945030562392009</v>
      </c>
      <c r="G2395" s="13">
        <f t="shared" si="150"/>
        <v>9.7797943737247719E-2</v>
      </c>
      <c r="H2395" s="13">
        <f>HLOOKUP(E2395,ROCs!$B$1:$I$17,MATCH(VLOOKUP(C2395,HROC,2,0),ROCs!$A$2:$A$17,0)+1,0)</f>
        <v>0.28818180815488864</v>
      </c>
      <c r="I2395" s="24">
        <v>0.14799899999999999</v>
      </c>
      <c r="J2395" s="24">
        <f>VLOOKUP(B2395,Summary!$A$32:$C$37,3,0)*H2395*I2395/12+VLOOKUP(B2395,Summary!$A$32:$D$37,4,0)*I2395</f>
        <v>0.180554288899655</v>
      </c>
      <c r="K2395" s="6">
        <f t="shared" si="151"/>
        <v>0.34854457789651144</v>
      </c>
      <c r="L2395" s="27">
        <f>2.721*J2395*G2395+VLOOKUP(B2395,Summary!$A$32:$B$37,2,0)*I2395</f>
        <v>8.0107125040850574E-2</v>
      </c>
    </row>
    <row r="2396" spans="1:12">
      <c r="A2396" s="5" t="s">
        <v>611</v>
      </c>
      <c r="B2396" s="5" t="s">
        <v>597</v>
      </c>
      <c r="C2396" s="11">
        <v>1660</v>
      </c>
      <c r="D2396" s="5" t="str">
        <f t="shared" si="148"/>
        <v>Holding Ponds</v>
      </c>
      <c r="E2396" s="11" t="s">
        <v>3</v>
      </c>
      <c r="F2396" s="12">
        <f t="shared" si="149"/>
        <v>0.50503242095262102</v>
      </c>
      <c r="G2396" s="13">
        <f t="shared" si="150"/>
        <v>6.8458560616073402E-2</v>
      </c>
      <c r="H2396" s="13">
        <f>HLOOKUP(E2396,ROCs!$B$1:$I$17,MATCH(VLOOKUP(C2396,HROC,2,0),ROCs!$A$2:$A$17,0)+1,0)</f>
        <v>5.2632006878587441E-2</v>
      </c>
      <c r="I2396" s="24">
        <v>13.311337</v>
      </c>
      <c r="J2396" s="24">
        <f>VLOOKUP(B2396,Summary!$A$32:$C$37,3,0)*H2396*I2396/12+VLOOKUP(B2396,Summary!$A$32:$D$37,4,0)*I2396</f>
        <v>2.9658834109831269</v>
      </c>
      <c r="K2396" s="6">
        <f t="shared" si="151"/>
        <v>4.0756968670080234</v>
      </c>
      <c r="L2396" s="27">
        <f>2.721*J2396*G2396+VLOOKUP(B2396,Summary!$A$32:$B$37,2,0)*I2396</f>
        <v>3.4360282790637342</v>
      </c>
    </row>
    <row r="2397" spans="1:12">
      <c r="A2397" s="5" t="s">
        <v>611</v>
      </c>
      <c r="B2397" s="5" t="s">
        <v>597</v>
      </c>
      <c r="C2397" s="11">
        <v>1700</v>
      </c>
      <c r="D2397" s="5" t="str">
        <f t="shared" si="148"/>
        <v>Institutional</v>
      </c>
      <c r="E2397" s="11" t="s">
        <v>3</v>
      </c>
      <c r="F2397" s="12">
        <f t="shared" si="149"/>
        <v>0.96797880682585713</v>
      </c>
      <c r="G2397" s="13">
        <f t="shared" si="150"/>
        <v>0.12452938169209543</v>
      </c>
      <c r="H2397" s="13">
        <f>HLOOKUP(E2397,ROCs!$B$1:$I$17,MATCH(VLOOKUP(C2397,HROC,2,0),ROCs!$A$2:$A$17,0)+1,0)</f>
        <v>0.34081381503347608</v>
      </c>
      <c r="I2397" s="24">
        <v>0.31244</v>
      </c>
      <c r="J2397" s="24">
        <f>VLOOKUP(B2397,Summary!$A$32:$C$37,3,0)*H2397*I2397/12+VLOOKUP(B2397,Summary!$A$32:$D$37,4,0)*I2397</f>
        <v>0.45078170942901757</v>
      </c>
      <c r="K2397" s="6">
        <f t="shared" si="151"/>
        <v>1.1873005712923284</v>
      </c>
      <c r="L2397" s="27">
        <f>2.721*J2397*G2397+VLOOKUP(B2397,Summary!$A$32:$B$37,2,0)*I2397</f>
        <v>0.22042690711518129</v>
      </c>
    </row>
    <row r="2398" spans="1:12">
      <c r="A2398" s="5" t="s">
        <v>611</v>
      </c>
      <c r="B2398" s="5" t="s">
        <v>597</v>
      </c>
      <c r="C2398" s="11">
        <v>1800</v>
      </c>
      <c r="D2398" s="5" t="str">
        <f t="shared" si="148"/>
        <v>Recreational</v>
      </c>
      <c r="E2398" s="11" t="s">
        <v>3</v>
      </c>
      <c r="F2398" s="12">
        <f t="shared" si="149"/>
        <v>1.2445441802046733</v>
      </c>
      <c r="G2398" s="13">
        <f t="shared" si="150"/>
        <v>0.21319951734720002</v>
      </c>
      <c r="H2398" s="13">
        <f>HLOOKUP(E2398,ROCs!$B$1:$I$17,MATCH(VLOOKUP(C2398,HROC,2,0),ROCs!$A$2:$A$17,0)+1,0)</f>
        <v>0.28904462793978353</v>
      </c>
      <c r="I2398" s="24">
        <v>0.21116799999999999</v>
      </c>
      <c r="J2398" s="24">
        <f>VLOOKUP(B2398,Summary!$A$32:$C$37,3,0)*H2398*I2398/12+VLOOKUP(B2398,Summary!$A$32:$D$37,4,0)*I2398</f>
        <v>0.25838986503613676</v>
      </c>
      <c r="K2398" s="6">
        <f t="shared" si="151"/>
        <v>0.875012657095253</v>
      </c>
      <c r="L2398" s="27">
        <f>2.721*J2398*G2398+VLOOKUP(B2398,Summary!$A$32:$B$37,2,0)*I2398</f>
        <v>0.19564013956286133</v>
      </c>
    </row>
    <row r="2399" spans="1:12">
      <c r="A2399" s="5" t="s">
        <v>611</v>
      </c>
      <c r="B2399" s="5" t="s">
        <v>597</v>
      </c>
      <c r="C2399" s="11">
        <v>1820</v>
      </c>
      <c r="D2399" s="5" t="str">
        <f t="shared" si="148"/>
        <v>Golf Courses</v>
      </c>
      <c r="E2399" s="11" t="s">
        <v>3</v>
      </c>
      <c r="F2399" s="12">
        <f t="shared" si="149"/>
        <v>2.0141173930848577</v>
      </c>
      <c r="G2399" s="13">
        <f t="shared" si="150"/>
        <v>0.28687396829592665</v>
      </c>
      <c r="H2399" s="13">
        <f>HLOOKUP(E2399,ROCs!$B$1:$I$17,MATCH(VLOOKUP(C2399,HROC,2,0),ROCs!$A$2:$A$17,0)+1,0)</f>
        <v>0.28904462793978353</v>
      </c>
      <c r="I2399" s="24">
        <v>6.5430619999999999</v>
      </c>
      <c r="J2399" s="24">
        <f>VLOOKUP(B2399,Summary!$A$32:$C$37,3,0)*H2399*I2399/12+VLOOKUP(B2399,Summary!$A$32:$D$37,4,0)*I2399</f>
        <v>8.0062363004956953</v>
      </c>
      <c r="K2399" s="6">
        <f t="shared" si="151"/>
        <v>43.877484917640004</v>
      </c>
      <c r="L2399" s="27">
        <f>2.721*J2399*G2399+VLOOKUP(B2399,Summary!$A$32:$B$37,2,0)*I2399</f>
        <v>7.6669252899892433</v>
      </c>
    </row>
    <row r="2400" spans="1:12">
      <c r="A2400" s="5" t="s">
        <v>611</v>
      </c>
      <c r="B2400" s="5" t="s">
        <v>597</v>
      </c>
      <c r="C2400" s="11">
        <v>1840</v>
      </c>
      <c r="D2400" s="5" t="str">
        <f t="shared" si="148"/>
        <v>Marinas and Fish Camps</v>
      </c>
      <c r="E2400" s="11" t="s">
        <v>3</v>
      </c>
      <c r="F2400" s="12">
        <f t="shared" si="149"/>
        <v>0.70945030562392009</v>
      </c>
      <c r="G2400" s="13">
        <f t="shared" si="150"/>
        <v>0.1167055461931156</v>
      </c>
      <c r="H2400" s="13">
        <f>HLOOKUP(E2400,ROCs!$B$1:$I$17,MATCH(VLOOKUP(C2400,HROC,2,0),ROCs!$A$2:$A$17,0)+1,0)</f>
        <v>0.28818180815488864</v>
      </c>
      <c r="I2400" s="24">
        <v>2.9524999999999999E-2</v>
      </c>
      <c r="J2400" s="24">
        <f>VLOOKUP(B2400,Summary!$A$32:$C$37,3,0)*H2400*I2400/12+VLOOKUP(B2400,Summary!$A$32:$D$37,4,0)*I2400</f>
        <v>3.6019604049772731E-2</v>
      </c>
      <c r="K2400" s="6">
        <f t="shared" si="151"/>
        <v>6.953275807535525E-2</v>
      </c>
      <c r="L2400" s="27">
        <f>2.721*J2400*G2400+VLOOKUP(B2400,Summary!$A$32:$B$37,2,0)*I2400</f>
        <v>1.7834059847812365E-2</v>
      </c>
    </row>
    <row r="2401" spans="1:12">
      <c r="A2401" s="5" t="s">
        <v>611</v>
      </c>
      <c r="B2401" s="5" t="s">
        <v>597</v>
      </c>
      <c r="C2401" s="11">
        <v>1850</v>
      </c>
      <c r="D2401" s="5" t="str">
        <f t="shared" si="148"/>
        <v>Parks and Zoos</v>
      </c>
      <c r="E2401" s="11" t="s">
        <v>3</v>
      </c>
      <c r="F2401" s="12">
        <f t="shared" si="149"/>
        <v>0.96797880682585713</v>
      </c>
      <c r="G2401" s="13">
        <f t="shared" si="150"/>
        <v>0.12452938169209543</v>
      </c>
      <c r="H2401" s="13">
        <f>HLOOKUP(E2401,ROCs!$B$1:$I$17,MATCH(VLOOKUP(C2401,HROC,2,0),ROCs!$A$2:$A$17,0)+1,0)</f>
        <v>0.34081381503347608</v>
      </c>
      <c r="I2401" s="24">
        <v>0.14208200000000001</v>
      </c>
      <c r="J2401" s="24">
        <f>VLOOKUP(B2401,Summary!$A$32:$C$37,3,0)*H2401*I2401/12+VLOOKUP(B2401,Summary!$A$32:$D$37,4,0)*I2401</f>
        <v>0.20499285251278221</v>
      </c>
      <c r="K2401" s="6">
        <f t="shared" si="151"/>
        <v>0.53992459278695615</v>
      </c>
      <c r="L2401" s="27">
        <f>2.721*J2401*G2401+VLOOKUP(B2401,Summary!$A$32:$B$37,2,0)*I2401</f>
        <v>0.10023907251548837</v>
      </c>
    </row>
    <row r="2402" spans="1:12">
      <c r="A2402" s="5" t="s">
        <v>611</v>
      </c>
      <c r="B2402" s="5" t="s">
        <v>597</v>
      </c>
      <c r="C2402" s="11">
        <v>2110</v>
      </c>
      <c r="D2402" s="5" t="str">
        <f t="shared" si="148"/>
        <v>Improved Pastures</v>
      </c>
      <c r="E2402" s="11" t="s">
        <v>3</v>
      </c>
      <c r="F2402" s="12">
        <f t="shared" si="149"/>
        <v>2.0141173930848577</v>
      </c>
      <c r="G2402" s="13">
        <f t="shared" si="150"/>
        <v>0.28687396829592665</v>
      </c>
      <c r="H2402" s="13">
        <f>HLOOKUP(E2402,ROCs!$B$1:$I$17,MATCH(VLOOKUP(C2402,HROC,2,0),ROCs!$A$2:$A$17,0)+1,0)</f>
        <v>0.31492922148662977</v>
      </c>
      <c r="I2402" s="24">
        <v>0.293211</v>
      </c>
      <c r="J2402" s="24">
        <f>VLOOKUP(B2402,Summary!$A$32:$C$37,3,0)*H2402*I2402/12+VLOOKUP(B2402,Summary!$A$32:$D$37,4,0)*I2402</f>
        <v>0.39090901396957189</v>
      </c>
      <c r="K2402" s="6">
        <f t="shared" si="151"/>
        <v>2.1423430087315141</v>
      </c>
      <c r="L2402" s="27">
        <f>2.721*J2402*G2402+VLOOKUP(B2402,Summary!$A$32:$B$37,2,0)*I2402</f>
        <v>0.36865391159104821</v>
      </c>
    </row>
    <row r="2403" spans="1:12">
      <c r="A2403" s="5" t="s">
        <v>611</v>
      </c>
      <c r="B2403" s="5" t="s">
        <v>597</v>
      </c>
      <c r="C2403" s="11">
        <v>2140</v>
      </c>
      <c r="D2403" s="5" t="str">
        <f t="shared" si="148"/>
        <v>Row Crops</v>
      </c>
      <c r="E2403" s="11" t="s">
        <v>3</v>
      </c>
      <c r="F2403" s="12">
        <f t="shared" si="149"/>
        <v>1.7435643104316678</v>
      </c>
      <c r="G2403" s="13">
        <f t="shared" si="150"/>
        <v>0.58026779950766982</v>
      </c>
      <c r="H2403" s="13">
        <f>HLOOKUP(E2403,ROCs!$B$1:$I$17,MATCH(VLOOKUP(C2403,HROC,2,0),ROCs!$A$2:$A$17,0)+1,0)</f>
        <v>0.36669840858032232</v>
      </c>
      <c r="I2403" s="24">
        <v>0.27234799999999998</v>
      </c>
      <c r="J2403" s="24">
        <f>VLOOKUP(B2403,Summary!$A$32:$C$37,3,0)*H2403*I2403/12+VLOOKUP(B2403,Summary!$A$32:$D$37,4,0)*I2403</f>
        <v>0.42278121429547566</v>
      </c>
      <c r="K2403" s="6">
        <f t="shared" si="151"/>
        <v>2.0057749091533941</v>
      </c>
      <c r="L2403" s="27">
        <f>2.721*J2403*G2403+VLOOKUP(B2403,Summary!$A$32:$B$37,2,0)*I2403</f>
        <v>0.72653006518780061</v>
      </c>
    </row>
    <row r="2404" spans="1:12">
      <c r="A2404" s="5" t="s">
        <v>611</v>
      </c>
      <c r="B2404" s="5" t="s">
        <v>597</v>
      </c>
      <c r="C2404" s="11">
        <v>2210</v>
      </c>
      <c r="D2404" s="5" t="str">
        <f t="shared" si="148"/>
        <v>Citrus Groves</v>
      </c>
      <c r="E2404" s="11" t="s">
        <v>3</v>
      </c>
      <c r="F2404" s="12">
        <f t="shared" si="149"/>
        <v>1.3467531225403229</v>
      </c>
      <c r="G2404" s="13">
        <f t="shared" si="150"/>
        <v>0.27383424246429361</v>
      </c>
      <c r="H2404" s="13">
        <f>HLOOKUP(E2404,ROCs!$B$1:$I$17,MATCH(VLOOKUP(C2404,HROC,2,0),ROCs!$A$2:$A$17,0)+1,0)</f>
        <v>0.31492922148662977</v>
      </c>
      <c r="I2404" s="24">
        <v>5.9302200000000003</v>
      </c>
      <c r="J2404" s="24">
        <f>VLOOKUP(B2404,Summary!$A$32:$C$37,3,0)*H2404*I2404/12+VLOOKUP(B2404,Summary!$A$32:$D$37,4,0)*I2404</f>
        <v>7.9061715038748028</v>
      </c>
      <c r="K2404" s="6">
        <f t="shared" si="151"/>
        <v>28.972286016857158</v>
      </c>
      <c r="L2404" s="27">
        <f>2.721*J2404*G2404+VLOOKUP(B2404,Summary!$A$32:$B$37,2,0)*I2404</f>
        <v>7.1755403548720587</v>
      </c>
    </row>
    <row r="2405" spans="1:12">
      <c r="A2405" s="5" t="s">
        <v>611</v>
      </c>
      <c r="B2405" s="5" t="s">
        <v>597</v>
      </c>
      <c r="C2405" s="11">
        <v>3100</v>
      </c>
      <c r="D2405" s="5" t="str">
        <f t="shared" si="148"/>
        <v>Herbaceous (Dry Prairie)</v>
      </c>
      <c r="E2405" s="11" t="s">
        <v>3</v>
      </c>
      <c r="F2405" s="12">
        <f t="shared" si="149"/>
        <v>0.69141343344704065</v>
      </c>
      <c r="G2405" s="13">
        <f t="shared" si="150"/>
        <v>3.5859246036990831E-2</v>
      </c>
      <c r="H2405" s="13">
        <f>HLOOKUP(E2405,ROCs!$B$1:$I$17,MATCH(VLOOKUP(C2405,HROC,2,0),ROCs!$A$2:$A$17,0)+1,0)</f>
        <v>0.26229721460804234</v>
      </c>
      <c r="I2405" s="24">
        <v>1.7545539999999999</v>
      </c>
      <c r="J2405" s="24">
        <f>VLOOKUP(B2405,Summary!$A$32:$C$37,3,0)*H2405*I2405/12+VLOOKUP(B2405,Summary!$A$32:$D$37,4,0)*I2405</f>
        <v>1.9482419213027893</v>
      </c>
      <c r="K2405" s="6">
        <f t="shared" si="151"/>
        <v>3.6652975705380979</v>
      </c>
      <c r="L2405" s="27">
        <f>2.721*J2405*G2405+VLOOKUP(B2405,Summary!$A$32:$B$37,2,0)*I2405</f>
        <v>0.57017447293226631</v>
      </c>
    </row>
    <row r="2406" spans="1:12">
      <c r="A2406" s="5" t="s">
        <v>611</v>
      </c>
      <c r="B2406" s="5" t="s">
        <v>597</v>
      </c>
      <c r="C2406" s="11">
        <v>3200</v>
      </c>
      <c r="D2406" s="5" t="str">
        <f t="shared" si="148"/>
        <v>Shrub and Brushland</v>
      </c>
      <c r="E2406" s="11" t="s">
        <v>3</v>
      </c>
      <c r="F2406" s="12">
        <f t="shared" si="149"/>
        <v>0.69141343344704065</v>
      </c>
      <c r="G2406" s="13">
        <f t="shared" si="150"/>
        <v>3.5859246036990831E-2</v>
      </c>
      <c r="H2406" s="13">
        <f>HLOOKUP(E2406,ROCs!$B$1:$I$17,MATCH(VLOOKUP(C2406,HROC,2,0),ROCs!$A$2:$A$17,0)+1,0)</f>
        <v>0.26229721460804234</v>
      </c>
      <c r="I2406" s="24">
        <v>2.288395</v>
      </c>
      <c r="J2406" s="24">
        <f>VLOOKUP(B2406,Summary!$A$32:$C$37,3,0)*H2406*I2406/12+VLOOKUP(B2406,Summary!$A$32:$D$37,4,0)*I2406</f>
        <v>2.5410144523905771</v>
      </c>
      <c r="K2406" s="6">
        <f t="shared" si="151"/>
        <v>4.7805018448742702</v>
      </c>
      <c r="L2406" s="27">
        <f>2.721*J2406*G2406+VLOOKUP(B2406,Summary!$A$32:$B$37,2,0)*I2406</f>
        <v>0.74365588804096849</v>
      </c>
    </row>
    <row r="2407" spans="1:12">
      <c r="A2407" s="5" t="s">
        <v>611</v>
      </c>
      <c r="B2407" s="5" t="s">
        <v>597</v>
      </c>
      <c r="C2407" s="11">
        <v>3210</v>
      </c>
      <c r="D2407" s="5" t="str">
        <f t="shared" si="148"/>
        <v>Palmetto Prairies</v>
      </c>
      <c r="E2407" s="11" t="s">
        <v>3</v>
      </c>
      <c r="F2407" s="12">
        <f t="shared" si="149"/>
        <v>0.69141343344704065</v>
      </c>
      <c r="G2407" s="13">
        <f t="shared" si="150"/>
        <v>3.5859246036990831E-2</v>
      </c>
      <c r="H2407" s="13">
        <f>HLOOKUP(E2407,ROCs!$B$1:$I$17,MATCH(VLOOKUP(C2407,HROC,2,0),ROCs!$A$2:$A$17,0)+1,0)</f>
        <v>0.26229721460804234</v>
      </c>
      <c r="I2407" s="24">
        <v>6.3810000000000004E-3</v>
      </c>
      <c r="J2407" s="24">
        <f>VLOOKUP(B2407,Summary!$A$32:$C$37,3,0)*H2407*I2407/12+VLOOKUP(B2407,Summary!$A$32:$D$37,4,0)*I2407</f>
        <v>7.0854084284855861E-3</v>
      </c>
      <c r="K2407" s="6">
        <f t="shared" si="151"/>
        <v>1.3330033614014502E-2</v>
      </c>
      <c r="L2407" s="27">
        <f>2.721*J2407*G2407+VLOOKUP(B2407,Summary!$A$32:$B$37,2,0)*I2407</f>
        <v>2.0736228761159769E-3</v>
      </c>
    </row>
    <row r="2408" spans="1:12">
      <c r="A2408" s="5" t="s">
        <v>611</v>
      </c>
      <c r="B2408" s="5" t="s">
        <v>597</v>
      </c>
      <c r="C2408" s="11">
        <v>3300</v>
      </c>
      <c r="D2408" s="5" t="str">
        <f t="shared" si="148"/>
        <v>Mixed Rangeland</v>
      </c>
      <c r="E2408" s="11" t="s">
        <v>3</v>
      </c>
      <c r="F2408" s="12">
        <f t="shared" si="149"/>
        <v>0.69141343344704065</v>
      </c>
      <c r="G2408" s="13">
        <f t="shared" si="150"/>
        <v>3.5859246036990831E-2</v>
      </c>
      <c r="H2408" s="13">
        <f>HLOOKUP(E2408,ROCs!$B$1:$I$17,MATCH(VLOOKUP(C2408,HROC,2,0),ROCs!$A$2:$A$17,0)+1,0)</f>
        <v>0.26229721460804234</v>
      </c>
      <c r="I2408" s="24">
        <v>4.4415000000000003E-2</v>
      </c>
      <c r="J2408" s="24">
        <f>VLOOKUP(B2408,Summary!$A$32:$C$37,3,0)*H2408*I2408/12+VLOOKUP(B2408,Summary!$A$32:$D$37,4,0)*I2408</f>
        <v>4.9318040330855246E-2</v>
      </c>
      <c r="K2408" s="6">
        <f t="shared" si="151"/>
        <v>9.2783802376814647E-2</v>
      </c>
      <c r="L2408" s="27">
        <f>2.721*J2408*G2408+VLOOKUP(B2408,Summary!$A$32:$B$37,2,0)*I2408</f>
        <v>1.44334681151373E-2</v>
      </c>
    </row>
    <row r="2409" spans="1:12">
      <c r="A2409" s="5" t="s">
        <v>611</v>
      </c>
      <c r="B2409" s="5" t="s">
        <v>597</v>
      </c>
      <c r="C2409" s="11">
        <v>4110</v>
      </c>
      <c r="D2409" s="5" t="str">
        <f t="shared" si="148"/>
        <v>Pine Flatwoods</v>
      </c>
      <c r="E2409" s="11" t="s">
        <v>3</v>
      </c>
      <c r="F2409" s="12">
        <f t="shared" si="149"/>
        <v>0.69141343344704065</v>
      </c>
      <c r="G2409" s="13">
        <f t="shared" si="150"/>
        <v>3.5859246036990831E-2</v>
      </c>
      <c r="H2409" s="13">
        <f>HLOOKUP(E2409,ROCs!$B$1:$I$17,MATCH(VLOOKUP(C2409,HROC,2,0),ROCs!$A$2:$A$17,0)+1,0)</f>
        <v>0.26229721460804234</v>
      </c>
      <c r="I2409" s="24">
        <v>6.6580750000000002</v>
      </c>
      <c r="J2409" s="24">
        <f>VLOOKUP(B2409,Summary!$A$32:$C$37,3,0)*H2409*I2409/12+VLOOKUP(B2409,Summary!$A$32:$D$37,4,0)*I2409</f>
        <v>7.3930701649411015</v>
      </c>
      <c r="K2409" s="6">
        <f t="shared" si="151"/>
        <v>13.908848699988969</v>
      </c>
      <c r="L2409" s="27">
        <f>2.721*J2409*G2409+VLOOKUP(B2409,Summary!$A$32:$B$37,2,0)*I2409</f>
        <v>2.1636634745174552</v>
      </c>
    </row>
    <row r="2410" spans="1:12">
      <c r="A2410" s="5" t="s">
        <v>611</v>
      </c>
      <c r="B2410" s="5" t="s">
        <v>597</v>
      </c>
      <c r="C2410" s="11">
        <v>4200</v>
      </c>
      <c r="D2410" s="5" t="str">
        <f t="shared" si="148"/>
        <v>Upland Hardwood Forests</v>
      </c>
      <c r="E2410" s="11" t="s">
        <v>3</v>
      </c>
      <c r="F2410" s="12">
        <f t="shared" si="149"/>
        <v>0.69141343344704065</v>
      </c>
      <c r="G2410" s="13">
        <f t="shared" si="150"/>
        <v>3.5859246036990831E-2</v>
      </c>
      <c r="H2410" s="13">
        <f>HLOOKUP(E2410,ROCs!$B$1:$I$17,MATCH(VLOOKUP(C2410,HROC,2,0),ROCs!$A$2:$A$17,0)+1,0)</f>
        <v>0.26229721460804234</v>
      </c>
      <c r="I2410" s="24">
        <v>6.3455999999999999E-2</v>
      </c>
      <c r="J2410" s="24">
        <f>VLOOKUP(B2410,Summary!$A$32:$C$37,3,0)*H2410*I2410/12+VLOOKUP(B2410,Summary!$A$32:$D$37,4,0)*I2410</f>
        <v>7.0461005679044245E-2</v>
      </c>
      <c r="K2410" s="6">
        <f t="shared" si="151"/>
        <v>0.13256082322690868</v>
      </c>
      <c r="L2410" s="27">
        <f>2.721*J2410*G2410+VLOOKUP(B2410,Summary!$A$32:$B$37,2,0)*I2410</f>
        <v>2.0621189974426489E-2</v>
      </c>
    </row>
    <row r="2411" spans="1:12">
      <c r="A2411" s="5" t="s">
        <v>611</v>
      </c>
      <c r="B2411" s="5" t="s">
        <v>597</v>
      </c>
      <c r="C2411" s="11">
        <v>4220</v>
      </c>
      <c r="D2411" s="5" t="str">
        <f t="shared" si="148"/>
        <v>Brazilian Pepper</v>
      </c>
      <c r="E2411" s="11" t="s">
        <v>3</v>
      </c>
      <c r="F2411" s="12">
        <f t="shared" si="149"/>
        <v>0.69141343344704065</v>
      </c>
      <c r="G2411" s="13">
        <f t="shared" si="150"/>
        <v>3.5859246036990831E-2</v>
      </c>
      <c r="H2411" s="13">
        <f>HLOOKUP(E2411,ROCs!$B$1:$I$17,MATCH(VLOOKUP(C2411,HROC,2,0),ROCs!$A$2:$A$17,0)+1,0)</f>
        <v>0.26229721460804234</v>
      </c>
      <c r="I2411" s="24">
        <v>0.85926800000000003</v>
      </c>
      <c r="J2411" s="24">
        <f>VLOOKUP(B2411,Summary!$A$32:$C$37,3,0)*H2411*I2411/12+VLOOKUP(B2411,Summary!$A$32:$D$37,4,0)*I2411</f>
        <v>0.95412391937438545</v>
      </c>
      <c r="K2411" s="6">
        <f t="shared" si="151"/>
        <v>1.7950276325727967</v>
      </c>
      <c r="L2411" s="27">
        <f>2.721*J2411*G2411+VLOOKUP(B2411,Summary!$A$32:$B$37,2,0)*I2411</f>
        <v>0.27923488191732071</v>
      </c>
    </row>
    <row r="2412" spans="1:12">
      <c r="A2412" s="5" t="s">
        <v>611</v>
      </c>
      <c r="B2412" s="5" t="s">
        <v>597</v>
      </c>
      <c r="C2412" s="11">
        <v>4280</v>
      </c>
      <c r="D2412" s="5" t="str">
        <f t="shared" si="148"/>
        <v>Cabbage Palm</v>
      </c>
      <c r="E2412" s="11" t="s">
        <v>3</v>
      </c>
      <c r="F2412" s="12">
        <f t="shared" si="149"/>
        <v>0.69141343344704065</v>
      </c>
      <c r="G2412" s="13">
        <f t="shared" si="150"/>
        <v>3.5859246036990831E-2</v>
      </c>
      <c r="H2412" s="13">
        <f>HLOOKUP(E2412,ROCs!$B$1:$I$17,MATCH(VLOOKUP(C2412,HROC,2,0),ROCs!$A$2:$A$17,0)+1,0)</f>
        <v>0.26229721460804234</v>
      </c>
      <c r="I2412" s="24">
        <v>0.146369</v>
      </c>
      <c r="J2412" s="24">
        <f>VLOOKUP(B2412,Summary!$A$32:$C$37,3,0)*H2412*I2412/12+VLOOKUP(B2412,Summary!$A$32:$D$37,4,0)*I2412</f>
        <v>0.16252689958768324</v>
      </c>
      <c r="K2412" s="6">
        <f t="shared" si="151"/>
        <v>0.30576769942794058</v>
      </c>
      <c r="L2412" s="27">
        <f>2.721*J2412*G2412+VLOOKUP(B2412,Summary!$A$32:$B$37,2,0)*I2412</f>
        <v>4.7565288630969975E-2</v>
      </c>
    </row>
    <row r="2413" spans="1:12">
      <c r="A2413" s="5" t="s">
        <v>611</v>
      </c>
      <c r="B2413" s="5" t="s">
        <v>597</v>
      </c>
      <c r="C2413" s="11">
        <v>4340</v>
      </c>
      <c r="D2413" s="5" t="str">
        <f t="shared" si="148"/>
        <v>Hardwood - Coniferous Mixed</v>
      </c>
      <c r="E2413" s="11" t="s">
        <v>3</v>
      </c>
      <c r="F2413" s="12">
        <f t="shared" si="149"/>
        <v>0.69141343344704065</v>
      </c>
      <c r="G2413" s="13">
        <f t="shared" si="150"/>
        <v>3.5859246036990831E-2</v>
      </c>
      <c r="H2413" s="13">
        <f>HLOOKUP(E2413,ROCs!$B$1:$I$17,MATCH(VLOOKUP(C2413,HROC,2,0),ROCs!$A$2:$A$17,0)+1,0)</f>
        <v>0.26229721460804234</v>
      </c>
      <c r="I2413" s="24">
        <v>0.13842299999999999</v>
      </c>
      <c r="J2413" s="24">
        <f>VLOOKUP(B2413,Summary!$A$32:$C$37,3,0)*H2413*I2413/12+VLOOKUP(B2413,Summary!$A$32:$D$37,4,0)*I2413</f>
        <v>0.15370372839621693</v>
      </c>
      <c r="K2413" s="6">
        <f t="shared" si="151"/>
        <v>0.28916835025117216</v>
      </c>
      <c r="L2413" s="27">
        <f>2.721*J2413*G2413+VLOOKUP(B2413,Summary!$A$32:$B$37,2,0)*I2413</f>
        <v>4.4983090327629184E-2</v>
      </c>
    </row>
    <row r="2414" spans="1:12">
      <c r="A2414" s="5" t="s">
        <v>611</v>
      </c>
      <c r="B2414" s="5" t="s">
        <v>597</v>
      </c>
      <c r="C2414" s="11">
        <v>5110</v>
      </c>
      <c r="D2414" s="5" t="e">
        <f t="shared" si="148"/>
        <v>#N/A</v>
      </c>
      <c r="E2414" s="11" t="s">
        <v>3</v>
      </c>
      <c r="F2414" s="12">
        <f t="shared" si="149"/>
        <v>0.50503242095262102</v>
      </c>
      <c r="G2414" s="13">
        <f t="shared" si="150"/>
        <v>6.8458560616073402E-2</v>
      </c>
      <c r="H2414" s="13">
        <f>HLOOKUP(E2414,ROCs!$B$1:$I$17,MATCH(VLOOKUP(C2414,HROC,2,0),ROCs!$A$2:$A$17,0)+1,0)</f>
        <v>5.2632006878587441E-2</v>
      </c>
      <c r="I2414" s="24">
        <v>229.17076800000001</v>
      </c>
      <c r="J2414" s="24">
        <f>VLOOKUP(B2414,Summary!$A$32:$C$37,3,0)*H2414*I2414/12+VLOOKUP(B2414,Summary!$A$32:$D$37,4,0)*I2414</f>
        <v>51.061270486463002</v>
      </c>
      <c r="K2414" s="6">
        <f t="shared" si="151"/>
        <v>70.168051574941174</v>
      </c>
      <c r="L2414" s="27">
        <f>2.721*J2414*G2414+VLOOKUP(B2414,Summary!$A$32:$B$37,2,0)*I2414</f>
        <v>59.155383083063285</v>
      </c>
    </row>
    <row r="2415" spans="1:12">
      <c r="A2415" s="5" t="s">
        <v>611</v>
      </c>
      <c r="B2415" s="5" t="s">
        <v>597</v>
      </c>
      <c r="C2415" s="11">
        <v>5120</v>
      </c>
      <c r="D2415" s="5" t="e">
        <f t="shared" si="148"/>
        <v>#N/A</v>
      </c>
      <c r="E2415" s="11" t="s">
        <v>3</v>
      </c>
      <c r="F2415" s="12">
        <f t="shared" si="149"/>
        <v>0.50503242095262102</v>
      </c>
      <c r="G2415" s="13">
        <f t="shared" si="150"/>
        <v>6.8458560616073402E-2</v>
      </c>
      <c r="H2415" s="13">
        <f>HLOOKUP(E2415,ROCs!$B$1:$I$17,MATCH(VLOOKUP(C2415,HROC,2,0),ROCs!$A$2:$A$17,0)+1,0)</f>
        <v>5.2632006878587441E-2</v>
      </c>
      <c r="I2415" s="24">
        <v>264.24625200000003</v>
      </c>
      <c r="J2415" s="24">
        <f>VLOOKUP(B2415,Summary!$A$32:$C$37,3,0)*H2415*I2415/12+VLOOKUP(B2415,Summary!$A$32:$D$37,4,0)*I2415</f>
        <v>58.876398007297617</v>
      </c>
      <c r="K2415" s="6">
        <f t="shared" si="151"/>
        <v>80.9075468072826</v>
      </c>
      <c r="L2415" s="27">
        <f>2.721*J2415*G2415+VLOOKUP(B2415,Summary!$A$32:$B$37,2,0)*I2415</f>
        <v>68.209346251890551</v>
      </c>
    </row>
    <row r="2416" spans="1:12">
      <c r="A2416" s="5" t="s">
        <v>611</v>
      </c>
      <c r="B2416" s="5" t="s">
        <v>597</v>
      </c>
      <c r="C2416" s="11">
        <v>5200</v>
      </c>
      <c r="D2416" s="5" t="str">
        <f t="shared" si="148"/>
        <v>Lakes</v>
      </c>
      <c r="E2416" s="11" t="s">
        <v>3</v>
      </c>
      <c r="F2416" s="12">
        <f t="shared" si="149"/>
        <v>0.50503242095262102</v>
      </c>
      <c r="G2416" s="13">
        <f t="shared" si="150"/>
        <v>6.8458560616073402E-2</v>
      </c>
      <c r="H2416" s="13">
        <f>HLOOKUP(E2416,ROCs!$B$1:$I$17,MATCH(VLOOKUP(C2416,HROC,2,0),ROCs!$A$2:$A$17,0)+1,0)</f>
        <v>5.2632006878587441E-2</v>
      </c>
      <c r="I2416" s="24">
        <v>5.7999559999999999</v>
      </c>
      <c r="J2416" s="24">
        <f>VLOOKUP(B2416,Summary!$A$32:$C$37,3,0)*H2416*I2416/12+VLOOKUP(B2416,Summary!$A$32:$D$37,4,0)*I2416</f>
        <v>1.292281405303769</v>
      </c>
      <c r="K2416" s="6">
        <f t="shared" si="151"/>
        <v>1.7758443421561929</v>
      </c>
      <c r="L2416" s="27">
        <f>2.721*J2416*G2416+VLOOKUP(B2416,Summary!$A$32:$B$37,2,0)*I2416</f>
        <v>1.4971308166358781</v>
      </c>
    </row>
    <row r="2417" spans="1:12">
      <c r="A2417" s="5" t="s">
        <v>611</v>
      </c>
      <c r="B2417" s="5" t="s">
        <v>597</v>
      </c>
      <c r="C2417" s="11">
        <v>5250</v>
      </c>
      <c r="D2417" s="5" t="str">
        <f t="shared" si="148"/>
        <v>Marshy Lakes</v>
      </c>
      <c r="E2417" s="11" t="s">
        <v>3</v>
      </c>
      <c r="F2417" s="12">
        <f t="shared" si="149"/>
        <v>0.50503242095262102</v>
      </c>
      <c r="G2417" s="13">
        <f t="shared" si="150"/>
        <v>6.8458560616073402E-2</v>
      </c>
      <c r="H2417" s="13">
        <f>HLOOKUP(E2417,ROCs!$B$1:$I$17,MATCH(VLOOKUP(C2417,HROC,2,0),ROCs!$A$2:$A$17,0)+1,0)</f>
        <v>5.2632006878587441E-2</v>
      </c>
      <c r="I2417" s="24">
        <v>4.4302400000000004</v>
      </c>
      <c r="J2417" s="24">
        <f>VLOOKUP(B2417,Summary!$A$32:$C$37,3,0)*H2417*I2417/12+VLOOKUP(B2417,Summary!$A$32:$D$37,4,0)*I2417</f>
        <v>0.98709658711772452</v>
      </c>
      <c r="K2417" s="6">
        <f t="shared" si="151"/>
        <v>1.3564614349477913</v>
      </c>
      <c r="L2417" s="27">
        <f>2.721*J2417*G2417+VLOOKUP(B2417,Summary!$A$32:$B$37,2,0)*I2417</f>
        <v>1.1435688182967136</v>
      </c>
    </row>
    <row r="2418" spans="1:12">
      <c r="A2418" s="5" t="s">
        <v>611</v>
      </c>
      <c r="B2418" s="5" t="s">
        <v>597</v>
      </c>
      <c r="C2418" s="11">
        <v>5300</v>
      </c>
      <c r="D2418" s="5" t="str">
        <f t="shared" si="148"/>
        <v>Reservoirs</v>
      </c>
      <c r="E2418" s="11" t="s">
        <v>3</v>
      </c>
      <c r="F2418" s="12">
        <f t="shared" si="149"/>
        <v>0.50503242095262102</v>
      </c>
      <c r="G2418" s="13">
        <f t="shared" si="150"/>
        <v>6.8458560616073402E-2</v>
      </c>
      <c r="H2418" s="13">
        <f>HLOOKUP(E2418,ROCs!$B$1:$I$17,MATCH(VLOOKUP(C2418,HROC,2,0),ROCs!$A$2:$A$17,0)+1,0)</f>
        <v>5.2632006878587441E-2</v>
      </c>
      <c r="I2418" s="24">
        <v>790.16681300000005</v>
      </c>
      <c r="J2418" s="24">
        <f>VLOOKUP(B2418,Summary!$A$32:$C$37,3,0)*H2418*I2418/12+VLOOKUP(B2418,Summary!$A$32:$D$37,4,0)*I2418</f>
        <v>176.05614241350114</v>
      </c>
      <c r="K2418" s="6">
        <f t="shared" si="151"/>
        <v>241.9351567883688</v>
      </c>
      <c r="L2418" s="27">
        <f>2.721*J2418*G2418+VLOOKUP(B2418,Summary!$A$32:$B$37,2,0)*I2418</f>
        <v>203.96414835306669</v>
      </c>
    </row>
    <row r="2419" spans="1:12">
      <c r="A2419" s="5" t="s">
        <v>611</v>
      </c>
      <c r="B2419" s="5" t="s">
        <v>597</v>
      </c>
      <c r="C2419" s="11">
        <v>6120</v>
      </c>
      <c r="D2419" s="5" t="str">
        <f t="shared" si="148"/>
        <v>Mangrove Swamps</v>
      </c>
      <c r="E2419" s="11" t="s">
        <v>3</v>
      </c>
      <c r="F2419" s="12">
        <f t="shared" si="149"/>
        <v>0.60724136328827061</v>
      </c>
      <c r="G2419" s="13">
        <f t="shared" si="150"/>
        <v>3.2599314579082571E-2</v>
      </c>
      <c r="H2419" s="13">
        <f>HLOOKUP(E2419,ROCs!$B$1:$I$17,MATCH(VLOOKUP(C2419,HROC,2,0),ROCs!$A$2:$A$17,0)+1,0)</f>
        <v>2.5884593546846281E-2</v>
      </c>
      <c r="I2419" s="24">
        <v>2.4876860000000001</v>
      </c>
      <c r="J2419" s="24">
        <f>VLOOKUP(B2419,Summary!$A$32:$C$37,3,0)*H2419*I2419/12+VLOOKUP(B2419,Summary!$A$32:$D$37,4,0)*I2419</f>
        <v>0.27259593682456129</v>
      </c>
      <c r="K2419" s="6">
        <f t="shared" si="151"/>
        <v>0.45041128851570073</v>
      </c>
      <c r="L2419" s="27">
        <f>2.721*J2419*G2419+VLOOKUP(B2419,Summary!$A$32:$B$37,2,0)*I2419</f>
        <v>0.56307269818705508</v>
      </c>
    </row>
    <row r="2420" spans="1:12">
      <c r="A2420" s="5" t="s">
        <v>611</v>
      </c>
      <c r="B2420" s="5" t="s">
        <v>597</v>
      </c>
      <c r="C2420" s="11">
        <v>6170</v>
      </c>
      <c r="D2420" s="5" t="str">
        <f t="shared" si="148"/>
        <v>Mixed Wetland Hardwoods</v>
      </c>
      <c r="E2420" s="11" t="s">
        <v>3</v>
      </c>
      <c r="F2420" s="12">
        <f t="shared" si="149"/>
        <v>0.60724136328827061</v>
      </c>
      <c r="G2420" s="13">
        <f t="shared" si="150"/>
        <v>3.2599314579082571E-2</v>
      </c>
      <c r="H2420" s="13">
        <f>HLOOKUP(E2420,ROCs!$B$1:$I$17,MATCH(VLOOKUP(C2420,HROC,2,0),ROCs!$A$2:$A$17,0)+1,0)</f>
        <v>2.5884593546846281E-2</v>
      </c>
      <c r="I2420" s="24">
        <v>0.70783300000000005</v>
      </c>
      <c r="J2420" s="24">
        <f>VLOOKUP(B2420,Summary!$A$32:$C$37,3,0)*H2420*I2420/12+VLOOKUP(B2420,Summary!$A$32:$D$37,4,0)*I2420</f>
        <v>7.7563004233789826E-2</v>
      </c>
      <c r="K2420" s="6">
        <f t="shared" si="151"/>
        <v>0.12815764271854804</v>
      </c>
      <c r="L2420" s="27">
        <f>2.721*J2420*G2420+VLOOKUP(B2420,Summary!$A$32:$B$37,2,0)*I2420</f>
        <v>0.16021372358723637</v>
      </c>
    </row>
    <row r="2421" spans="1:12">
      <c r="A2421" s="5" t="s">
        <v>611</v>
      </c>
      <c r="B2421" s="5" t="s">
        <v>597</v>
      </c>
      <c r="C2421" s="11">
        <v>6172</v>
      </c>
      <c r="D2421" s="5" t="str">
        <f t="shared" si="148"/>
        <v>Mixed Shrubs</v>
      </c>
      <c r="E2421" s="11" t="s">
        <v>3</v>
      </c>
      <c r="F2421" s="12">
        <f t="shared" si="149"/>
        <v>0.60724136328827061</v>
      </c>
      <c r="G2421" s="13">
        <f t="shared" si="150"/>
        <v>3.2599314579082571E-2</v>
      </c>
      <c r="H2421" s="13">
        <f>HLOOKUP(E2421,ROCs!$B$1:$I$17,MATCH(VLOOKUP(C2421,HROC,2,0),ROCs!$A$2:$A$17,0)+1,0)</f>
        <v>2.5884593546846281E-2</v>
      </c>
      <c r="I2421" s="24">
        <v>4.1465680000000003</v>
      </c>
      <c r="J2421" s="24">
        <f>VLOOKUP(B2421,Summary!$A$32:$C$37,3,0)*H2421*I2421/12+VLOOKUP(B2421,Summary!$A$32:$D$37,4,0)*I2421</f>
        <v>0.45437309554612093</v>
      </c>
      <c r="K2421" s="6">
        <f t="shared" si="151"/>
        <v>0.75076236944613262</v>
      </c>
      <c r="L2421" s="27">
        <f>2.721*J2421*G2421+VLOOKUP(B2421,Summary!$A$32:$B$37,2,0)*I2421</f>
        <v>0.9385506177130476</v>
      </c>
    </row>
    <row r="2422" spans="1:12">
      <c r="A2422" s="5" t="s">
        <v>611</v>
      </c>
      <c r="B2422" s="5" t="s">
        <v>597</v>
      </c>
      <c r="C2422" s="11">
        <v>6240</v>
      </c>
      <c r="D2422" s="5" t="str">
        <f t="shared" si="148"/>
        <v>Cypress - Pine - Cabbage Palm</v>
      </c>
      <c r="E2422" s="11" t="s">
        <v>3</v>
      </c>
      <c r="F2422" s="12">
        <f t="shared" si="149"/>
        <v>0.60724136328827061</v>
      </c>
      <c r="G2422" s="13">
        <f t="shared" si="150"/>
        <v>3.2599314579082571E-2</v>
      </c>
      <c r="H2422" s="13">
        <f>HLOOKUP(E2422,ROCs!$B$1:$I$17,MATCH(VLOOKUP(C2422,HROC,2,0),ROCs!$A$2:$A$17,0)+1,0)</f>
        <v>2.5884593546846281E-2</v>
      </c>
      <c r="I2422" s="24">
        <v>3.8462000000000003E-2</v>
      </c>
      <c r="J2422" s="24">
        <f>VLOOKUP(B2422,Summary!$A$32:$C$37,3,0)*H2422*I2422/12+VLOOKUP(B2422,Summary!$A$32:$D$37,4,0)*I2422</f>
        <v>4.2145933699615935E-3</v>
      </c>
      <c r="K2422" s="6">
        <f t="shared" si="151"/>
        <v>6.9637884278365043E-3</v>
      </c>
      <c r="L2422" s="27">
        <f>2.721*J2422*G2422+VLOOKUP(B2422,Summary!$A$32:$B$37,2,0)*I2422</f>
        <v>8.7056413541220685E-3</v>
      </c>
    </row>
    <row r="2423" spans="1:12">
      <c r="A2423" s="5" t="s">
        <v>611</v>
      </c>
      <c r="B2423" s="5" t="s">
        <v>597</v>
      </c>
      <c r="C2423" s="11">
        <v>6250</v>
      </c>
      <c r="D2423" s="5" t="str">
        <f t="shared" si="148"/>
        <v>Hydric Pine Flatwoods</v>
      </c>
      <c r="E2423" s="11" t="s">
        <v>3</v>
      </c>
      <c r="F2423" s="12">
        <f t="shared" si="149"/>
        <v>0.60724136328827061</v>
      </c>
      <c r="G2423" s="13">
        <f t="shared" si="150"/>
        <v>3.2599314579082571E-2</v>
      </c>
      <c r="H2423" s="13">
        <f>HLOOKUP(E2423,ROCs!$B$1:$I$17,MATCH(VLOOKUP(C2423,HROC,2,0),ROCs!$A$2:$A$17,0)+1,0)</f>
        <v>2.5884593546846281E-2</v>
      </c>
      <c r="I2423" s="24">
        <v>0.307813</v>
      </c>
      <c r="J2423" s="24">
        <f>VLOOKUP(B2423,Summary!$A$32:$C$37,3,0)*H2423*I2423/12+VLOOKUP(B2423,Summary!$A$32:$D$37,4,0)*I2423</f>
        <v>3.3729567598876499E-2</v>
      </c>
      <c r="K2423" s="6">
        <f t="shared" si="151"/>
        <v>5.5731491012886422E-2</v>
      </c>
      <c r="L2423" s="27">
        <f>2.721*J2423*G2423+VLOOKUP(B2423,Summary!$A$32:$B$37,2,0)*I2423</f>
        <v>6.9671613076188868E-2</v>
      </c>
    </row>
    <row r="2424" spans="1:12">
      <c r="A2424" s="5" t="s">
        <v>611</v>
      </c>
      <c r="B2424" s="5" t="s">
        <v>597</v>
      </c>
      <c r="C2424" s="11">
        <v>6300</v>
      </c>
      <c r="D2424" s="5" t="str">
        <f t="shared" si="148"/>
        <v>Wetland Forested Mixed</v>
      </c>
      <c r="E2424" s="11" t="s">
        <v>3</v>
      </c>
      <c r="F2424" s="12">
        <f t="shared" si="149"/>
        <v>0.60724136328827061</v>
      </c>
      <c r="G2424" s="13">
        <f t="shared" si="150"/>
        <v>3.2599314579082571E-2</v>
      </c>
      <c r="H2424" s="13">
        <f>HLOOKUP(E2424,ROCs!$B$1:$I$17,MATCH(VLOOKUP(C2424,HROC,2,0),ROCs!$A$2:$A$17,0)+1,0)</f>
        <v>2.5884593546846281E-2</v>
      </c>
      <c r="I2424" s="24">
        <v>0.128886</v>
      </c>
      <c r="J2424" s="24">
        <f>VLOOKUP(B2424,Summary!$A$32:$C$37,3,0)*H2424*I2424/12+VLOOKUP(B2424,Summary!$A$32:$D$37,4,0)*I2424</f>
        <v>1.4123084631087045E-2</v>
      </c>
      <c r="K2424" s="6">
        <f t="shared" si="151"/>
        <v>2.333562569055524E-2</v>
      </c>
      <c r="L2424" s="27">
        <f>2.721*J2424*G2424+VLOOKUP(B2424,Summary!$A$32:$B$37,2,0)*I2424</f>
        <v>2.9172567509941676E-2</v>
      </c>
    </row>
    <row r="2425" spans="1:12">
      <c r="A2425" s="5" t="s">
        <v>611</v>
      </c>
      <c r="B2425" s="5" t="s">
        <v>597</v>
      </c>
      <c r="C2425" s="11">
        <v>6410</v>
      </c>
      <c r="D2425" s="5" t="str">
        <f t="shared" si="148"/>
        <v>Freshwater Marshes</v>
      </c>
      <c r="E2425" s="11" t="s">
        <v>3</v>
      </c>
      <c r="F2425" s="12">
        <f t="shared" si="149"/>
        <v>0.60724136328827061</v>
      </c>
      <c r="G2425" s="13">
        <f t="shared" si="150"/>
        <v>3.2599314579082571E-2</v>
      </c>
      <c r="H2425" s="13">
        <f>HLOOKUP(E2425,ROCs!$B$1:$I$17,MATCH(VLOOKUP(C2425,HROC,2,0),ROCs!$A$2:$A$17,0)+1,0)</f>
        <v>2.5884593546846281E-2</v>
      </c>
      <c r="I2425" s="24">
        <v>66.597132000000002</v>
      </c>
      <c r="J2425" s="24">
        <f>VLOOKUP(B2425,Summary!$A$32:$C$37,3,0)*H2425*I2425/12+VLOOKUP(B2425,Summary!$A$32:$D$37,4,0)*I2425</f>
        <v>7.2975880345706692</v>
      </c>
      <c r="K2425" s="6">
        <f t="shared" si="151"/>
        <v>12.057832071881339</v>
      </c>
      <c r="L2425" s="27">
        <f>2.721*J2425*G2425+VLOOKUP(B2425,Summary!$A$32:$B$37,2,0)*I2425</f>
        <v>15.073858520231036</v>
      </c>
    </row>
    <row r="2426" spans="1:12">
      <c r="A2426" s="5" t="s">
        <v>611</v>
      </c>
      <c r="B2426" s="5" t="s">
        <v>597</v>
      </c>
      <c r="C2426" s="11">
        <v>6430</v>
      </c>
      <c r="D2426" s="5" t="str">
        <f t="shared" si="148"/>
        <v>Wet Prairies</v>
      </c>
      <c r="E2426" s="11" t="s">
        <v>3</v>
      </c>
      <c r="F2426" s="12">
        <f t="shared" si="149"/>
        <v>0.60724136328827061</v>
      </c>
      <c r="G2426" s="13">
        <f t="shared" si="150"/>
        <v>3.2599314579082571E-2</v>
      </c>
      <c r="H2426" s="13">
        <f>HLOOKUP(E2426,ROCs!$B$1:$I$17,MATCH(VLOOKUP(C2426,HROC,2,0),ROCs!$A$2:$A$17,0)+1,0)</f>
        <v>2.5884593546846281E-2</v>
      </c>
      <c r="I2426" s="24">
        <v>0.28101900000000002</v>
      </c>
      <c r="J2426" s="24">
        <f>VLOOKUP(B2426,Summary!$A$32:$C$37,3,0)*H2426*I2426/12+VLOOKUP(B2426,Summary!$A$32:$D$37,4,0)*I2426</f>
        <v>3.0793531647684391E-2</v>
      </c>
      <c r="K2426" s="6">
        <f t="shared" si="151"/>
        <v>5.0880267802043223E-2</v>
      </c>
      <c r="L2426" s="27">
        <f>2.721*J2426*G2426+VLOOKUP(B2426,Summary!$A$32:$B$37,2,0)*I2426</f>
        <v>6.3606953036608321E-2</v>
      </c>
    </row>
    <row r="2427" spans="1:12">
      <c r="A2427" s="5" t="s">
        <v>611</v>
      </c>
      <c r="B2427" s="5" t="s">
        <v>597</v>
      </c>
      <c r="C2427" s="11">
        <v>6440</v>
      </c>
      <c r="D2427" s="5" t="str">
        <f t="shared" si="148"/>
        <v>Emergent Aquatic Vegetation</v>
      </c>
      <c r="E2427" s="11" t="s">
        <v>3</v>
      </c>
      <c r="F2427" s="12">
        <f t="shared" si="149"/>
        <v>0.60724136328827061</v>
      </c>
      <c r="G2427" s="13">
        <f t="shared" si="150"/>
        <v>3.2599314579082571E-2</v>
      </c>
      <c r="H2427" s="13">
        <f>HLOOKUP(E2427,ROCs!$B$1:$I$17,MATCH(VLOOKUP(C2427,HROC,2,0),ROCs!$A$2:$A$17,0)+1,0)</f>
        <v>2.5884593546846281E-2</v>
      </c>
      <c r="I2427" s="24">
        <v>5.5438409999999996</v>
      </c>
      <c r="J2427" s="24">
        <f>VLOOKUP(B2427,Summary!$A$32:$C$37,3,0)*H2427*I2427/12+VLOOKUP(B2427,Summary!$A$32:$D$37,4,0)*I2427</f>
        <v>0.60748363378714698</v>
      </c>
      <c r="K2427" s="6">
        <f t="shared" si="151"/>
        <v>1.0037474858708737</v>
      </c>
      <c r="L2427" s="27">
        <f>2.721*J2427*G2427+VLOOKUP(B2427,Summary!$A$32:$B$37,2,0)*I2427</f>
        <v>1.254814920448168</v>
      </c>
    </row>
    <row r="2428" spans="1:12">
      <c r="A2428" s="5" t="s">
        <v>611</v>
      </c>
      <c r="B2428" s="5" t="s">
        <v>597</v>
      </c>
      <c r="C2428" s="11">
        <v>7400</v>
      </c>
      <c r="D2428" s="5" t="str">
        <f t="shared" si="148"/>
        <v>Disturbed Land</v>
      </c>
      <c r="E2428" s="11" t="s">
        <v>3</v>
      </c>
      <c r="F2428" s="12">
        <f t="shared" si="149"/>
        <v>0.70945030562392009</v>
      </c>
      <c r="G2428" s="13">
        <f t="shared" si="150"/>
        <v>9.7797943737247719E-2</v>
      </c>
      <c r="H2428" s="13">
        <f>HLOOKUP(E2428,ROCs!$B$1:$I$17,MATCH(VLOOKUP(C2428,HROC,2,0),ROCs!$A$2:$A$17,0)+1,0)</f>
        <v>0.26229721460804234</v>
      </c>
      <c r="I2428" s="24">
        <v>0.38914100000000001</v>
      </c>
      <c r="J2428" s="24">
        <f>VLOOKUP(B2428,Summary!$A$32:$C$37,3,0)*H2428*I2428/12+VLOOKUP(B2428,Summary!$A$32:$D$37,4,0)*I2428</f>
        <v>0.43209887498343669</v>
      </c>
      <c r="K2428" s="6">
        <f t="shared" si="151"/>
        <v>0.83412983933247997</v>
      </c>
      <c r="L2428" s="27">
        <f>2.721*J2428*G2428+VLOOKUP(B2428,Summary!$A$32:$B$37,2,0)*I2428</f>
        <v>0.19928236738853716</v>
      </c>
    </row>
    <row r="2429" spans="1:12">
      <c r="A2429" s="5" t="s">
        <v>611</v>
      </c>
      <c r="B2429" s="5" t="s">
        <v>597</v>
      </c>
      <c r="C2429" s="11">
        <v>7430</v>
      </c>
      <c r="D2429" s="5" t="str">
        <f t="shared" si="148"/>
        <v>Spoil Areas</v>
      </c>
      <c r="E2429" s="11" t="s">
        <v>3</v>
      </c>
      <c r="F2429" s="12">
        <f t="shared" si="149"/>
        <v>0.70945030562392009</v>
      </c>
      <c r="G2429" s="13">
        <f t="shared" si="150"/>
        <v>9.7797943737247719E-2</v>
      </c>
      <c r="H2429" s="13">
        <f>HLOOKUP(E2429,ROCs!$B$1:$I$17,MATCH(VLOOKUP(C2429,HROC,2,0),ROCs!$A$2:$A$17,0)+1,0)</f>
        <v>0.26229721460804234</v>
      </c>
      <c r="I2429" s="24">
        <v>0.22395200000000001</v>
      </c>
      <c r="J2429" s="24">
        <f>VLOOKUP(B2429,Summary!$A$32:$C$37,3,0)*H2429*I2429/12+VLOOKUP(B2429,Summary!$A$32:$D$37,4,0)*I2429</f>
        <v>0.24867440657831127</v>
      </c>
      <c r="K2429" s="6">
        <f t="shared" si="151"/>
        <v>0.48004462592784514</v>
      </c>
      <c r="L2429" s="27">
        <f>2.721*J2429*G2429+VLOOKUP(B2429,Summary!$A$32:$B$37,2,0)*I2429</f>
        <v>0.11468769608290486</v>
      </c>
    </row>
    <row r="2430" spans="1:12">
      <c r="A2430" s="5" t="s">
        <v>611</v>
      </c>
      <c r="B2430" s="5" t="s">
        <v>597</v>
      </c>
      <c r="C2430" s="11">
        <v>8140</v>
      </c>
      <c r="D2430" s="5" t="str">
        <f t="shared" si="148"/>
        <v>Roads and Highways</v>
      </c>
      <c r="E2430" s="11" t="s">
        <v>3</v>
      </c>
      <c r="F2430" s="12">
        <f t="shared" si="149"/>
        <v>0.98601567900273634</v>
      </c>
      <c r="G2430" s="13">
        <f t="shared" si="150"/>
        <v>0.14343698414796333</v>
      </c>
      <c r="H2430" s="13">
        <f>HLOOKUP(E2430,ROCs!$B$1:$I$17,MATCH(VLOOKUP(C2430,HROC,2,0),ROCs!$A$2:$A$17,0)+1,0)</f>
        <v>0.44607782879065094</v>
      </c>
      <c r="I2430" s="24">
        <v>0.43812400000000001</v>
      </c>
      <c r="J2430" s="24">
        <f>VLOOKUP(B2430,Summary!$A$32:$C$37,3,0)*H2430*I2430/12+VLOOKUP(B2430,Summary!$A$32:$D$37,4,0)*I2430</f>
        <v>0.82735167126521814</v>
      </c>
      <c r="K2430" s="6">
        <f t="shared" si="151"/>
        <v>2.219742059893131</v>
      </c>
      <c r="L2430" s="27">
        <f>2.721*J2430*G2430+VLOOKUP(B2430,Summary!$A$32:$B$37,2,0)*I2430</f>
        <v>0.41781697527394768</v>
      </c>
    </row>
    <row r="2431" spans="1:12">
      <c r="A2431" s="5" t="s">
        <v>611</v>
      </c>
      <c r="B2431" s="5" t="s">
        <v>597</v>
      </c>
      <c r="C2431" s="11">
        <v>8200</v>
      </c>
      <c r="D2431" s="5" t="str">
        <f t="shared" si="148"/>
        <v>Communications</v>
      </c>
      <c r="E2431" s="11" t="s">
        <v>3</v>
      </c>
      <c r="F2431" s="12">
        <f t="shared" si="149"/>
        <v>0.72147488707517293</v>
      </c>
      <c r="G2431" s="13">
        <f t="shared" si="150"/>
        <v>0.16951643581122938</v>
      </c>
      <c r="H2431" s="13">
        <f>HLOOKUP(E2431,ROCs!$B$1:$I$17,MATCH(VLOOKUP(C2431,HROC,2,0),ROCs!$A$2:$A$17,0)+1,0)</f>
        <v>0.43140989244743805</v>
      </c>
      <c r="I2431" s="24">
        <v>1.679122</v>
      </c>
      <c r="J2431" s="24">
        <f>VLOOKUP(B2431,Summary!$A$32:$C$37,3,0)*H2431*I2431/12+VLOOKUP(B2431,Summary!$A$32:$D$37,4,0)*I2431</f>
        <v>3.0665836620372713</v>
      </c>
      <c r="K2431" s="6">
        <f t="shared" si="151"/>
        <v>6.0201120985690322</v>
      </c>
      <c r="L2431" s="27">
        <f>2.721*J2431*G2431+VLOOKUP(B2431,Summary!$A$32:$B$37,2,0)*I2431</f>
        <v>1.7782129205350832</v>
      </c>
    </row>
    <row r="2432" spans="1:12">
      <c r="A2432" s="5" t="s">
        <v>611</v>
      </c>
      <c r="B2432" s="5" t="s">
        <v>597</v>
      </c>
      <c r="C2432" s="11">
        <v>8310</v>
      </c>
      <c r="D2432" s="5" t="str">
        <f t="shared" si="148"/>
        <v>Electric Power Facilities</v>
      </c>
      <c r="E2432" s="11" t="s">
        <v>3</v>
      </c>
      <c r="F2432" s="12">
        <f t="shared" si="149"/>
        <v>0.72147488707517293</v>
      </c>
      <c r="G2432" s="13">
        <f t="shared" si="150"/>
        <v>0.16951643581122938</v>
      </c>
      <c r="H2432" s="13">
        <f>HLOOKUP(E2432,ROCs!$B$1:$I$17,MATCH(VLOOKUP(C2432,HROC,2,0),ROCs!$A$2:$A$17,0)+1,0)</f>
        <v>0.43140989244743805</v>
      </c>
      <c r="I2432" s="24">
        <v>6.2060209999999998</v>
      </c>
      <c r="J2432" s="24">
        <f>VLOOKUP(B2432,Summary!$A$32:$C$37,3,0)*H2432*I2432/12+VLOOKUP(B2432,Summary!$A$32:$D$37,4,0)*I2432</f>
        <v>11.334067807378027</v>
      </c>
      <c r="K2432" s="6">
        <f t="shared" si="151"/>
        <v>22.25028443798216</v>
      </c>
      <c r="L2432" s="27">
        <f>2.721*J2432*G2432+VLOOKUP(B2432,Summary!$A$32:$B$37,2,0)*I2432</f>
        <v>6.5722602213014039</v>
      </c>
    </row>
    <row r="2433" spans="1:12">
      <c r="A2433" s="5" t="s">
        <v>611</v>
      </c>
      <c r="B2433" s="5" t="s">
        <v>597</v>
      </c>
      <c r="C2433" s="11">
        <v>8330</v>
      </c>
      <c r="D2433" s="5" t="str">
        <f t="shared" si="148"/>
        <v>Water Supply Plants</v>
      </c>
      <c r="E2433" s="11" t="s">
        <v>3</v>
      </c>
      <c r="F2433" s="12">
        <f t="shared" si="149"/>
        <v>0.72147488707517293</v>
      </c>
      <c r="G2433" s="13">
        <f t="shared" si="150"/>
        <v>0.16951643581122938</v>
      </c>
      <c r="H2433" s="13">
        <f>HLOOKUP(E2433,ROCs!$B$1:$I$17,MATCH(VLOOKUP(C2433,HROC,2,0),ROCs!$A$2:$A$17,0)+1,0)</f>
        <v>0.43140989244743805</v>
      </c>
      <c r="I2433" s="24">
        <v>7.5269820000000003</v>
      </c>
      <c r="J2433" s="24">
        <f>VLOOKUP(B2433,Summary!$A$32:$C$37,3,0)*H2433*I2433/12+VLOOKUP(B2433,Summary!$A$32:$D$37,4,0)*I2433</f>
        <v>13.746541362479094</v>
      </c>
      <c r="K2433" s="6">
        <f t="shared" si="151"/>
        <v>26.986291290276302</v>
      </c>
      <c r="L2433" s="27">
        <f>2.721*J2433*G2433+VLOOKUP(B2433,Summary!$A$32:$B$37,2,0)*I2433</f>
        <v>7.9711757960618703</v>
      </c>
    </row>
    <row r="2434" spans="1:12">
      <c r="A2434" s="5" t="s">
        <v>611</v>
      </c>
      <c r="B2434" s="5" t="s">
        <v>597</v>
      </c>
      <c r="C2434" s="11">
        <v>8340</v>
      </c>
      <c r="D2434" s="5" t="str">
        <f t="shared" ref="D2434:D2497" si="152">VLOOKUP(C2434,FLUCCS,2,0)</f>
        <v>Sewage Treatment</v>
      </c>
      <c r="E2434" s="11" t="s">
        <v>3</v>
      </c>
      <c r="F2434" s="12">
        <f t="shared" ref="F2434:F2497" si="153">VLOOKUP(VLOOKUP(C2434,HEMC,2,0),EMCN,2,0)</f>
        <v>0.72147488707517293</v>
      </c>
      <c r="G2434" s="13">
        <f t="shared" ref="G2434:G2497" si="154">VLOOKUP(VLOOKUP(C2434,HEMC,2,0),EMCP,3,0)</f>
        <v>0.16951643581122938</v>
      </c>
      <c r="H2434" s="13">
        <f>HLOOKUP(E2434,ROCs!$B$1:$I$17,MATCH(VLOOKUP(C2434,HROC,2,0),ROCs!$A$2:$A$17,0)+1,0)</f>
        <v>0.43140989244743805</v>
      </c>
      <c r="I2434" s="24">
        <v>4.0412999999999998E-2</v>
      </c>
      <c r="J2434" s="24">
        <f>VLOOKUP(B2434,Summary!$A$32:$C$37,3,0)*H2434*I2434/12+VLOOKUP(B2434,Summary!$A$32:$D$37,4,0)*I2434</f>
        <v>7.3806337796724852E-2</v>
      </c>
      <c r="K2434" s="6">
        <f t="shared" ref="K2434:K2497" si="155">2.721*J2434*F2434</f>
        <v>0.14489166971754897</v>
      </c>
      <c r="L2434" s="27">
        <f>2.721*J2434*G2434+VLOOKUP(B2434,Summary!$A$32:$B$37,2,0)*I2434</f>
        <v>4.2797913884508869E-2</v>
      </c>
    </row>
    <row r="2435" spans="1:12">
      <c r="A2435" s="5" t="s">
        <v>611</v>
      </c>
      <c r="B2435" s="5" t="s">
        <v>597</v>
      </c>
      <c r="C2435" s="11">
        <v>8360</v>
      </c>
      <c r="D2435" s="5" t="e">
        <f t="shared" si="152"/>
        <v>#N/A</v>
      </c>
      <c r="E2435" s="11" t="s">
        <v>3</v>
      </c>
      <c r="F2435" s="12">
        <f t="shared" si="153"/>
        <v>1.4429497741503459</v>
      </c>
      <c r="G2435" s="13">
        <f t="shared" si="154"/>
        <v>0.22493527059566973</v>
      </c>
      <c r="H2435" s="13">
        <f>HLOOKUP(E2435,ROCs!$B$1:$I$17,MATCH(VLOOKUP(C2435,HROC,2,0),ROCs!$A$2:$A$17,0)+1,0)</f>
        <v>0.43140989244743805</v>
      </c>
      <c r="I2435" s="24">
        <v>12.322272999999999</v>
      </c>
      <c r="J2435" s="24">
        <f>VLOOKUP(B2435,Summary!$A$32:$C$37,3,0)*H2435*I2435/12+VLOOKUP(B2435,Summary!$A$32:$D$37,4,0)*I2435</f>
        <v>22.504190321467405</v>
      </c>
      <c r="K2435" s="6">
        <f t="shared" si="155"/>
        <v>88.357444866031798</v>
      </c>
      <c r="L2435" s="27">
        <f>2.721*J2435*G2435+VLOOKUP(B2435,Summary!$A$32:$B$37,2,0)*I2435</f>
        <v>16.442965347460774</v>
      </c>
    </row>
    <row r="2436" spans="1:12">
      <c r="A2436" s="5" t="s">
        <v>611</v>
      </c>
      <c r="B2436" s="5" t="s">
        <v>597</v>
      </c>
      <c r="C2436" s="11">
        <v>1110</v>
      </c>
      <c r="D2436" s="5" t="str">
        <f t="shared" si="152"/>
        <v>Fixed Single Family Units</v>
      </c>
      <c r="E2436" s="11" t="s">
        <v>4</v>
      </c>
      <c r="F2436" s="12">
        <f t="shared" si="153"/>
        <v>0.96797880682585713</v>
      </c>
      <c r="G2436" s="13">
        <f t="shared" si="154"/>
        <v>0.12452938169209543</v>
      </c>
      <c r="H2436" s="13">
        <f>HLOOKUP(E2436,ROCs!$B$1:$I$17,MATCH(VLOOKUP(C2436,HROC,2,0),ROCs!$A$2:$A$17,0)+1,0)</f>
        <v>0.28818180815488864</v>
      </c>
      <c r="I2436" s="24">
        <v>148.25123600000001</v>
      </c>
      <c r="J2436" s="24">
        <f>VLOOKUP(B2436,Summary!$A$32:$C$37,3,0)*H2436*I2436/12+VLOOKUP(B2436,Summary!$A$32:$D$37,4,0)*I2436</f>
        <v>180.86200916543314</v>
      </c>
      <c r="K2436" s="6">
        <f t="shared" si="155"/>
        <v>476.3670803750984</v>
      </c>
      <c r="L2436" s="27">
        <f>2.721*J2436*G2436+VLOOKUP(B2436,Summary!$A$32:$B$37,2,0)*I2436</f>
        <v>93.398875309404048</v>
      </c>
    </row>
    <row r="2437" spans="1:12">
      <c r="A2437" s="5" t="s">
        <v>611</v>
      </c>
      <c r="B2437" s="5" t="s">
        <v>597</v>
      </c>
      <c r="C2437" s="11">
        <v>1210</v>
      </c>
      <c r="D2437" s="5" t="str">
        <f t="shared" si="152"/>
        <v>Fixed Single Family Units</v>
      </c>
      <c r="E2437" s="11" t="s">
        <v>4</v>
      </c>
      <c r="F2437" s="12">
        <f t="shared" si="153"/>
        <v>1.2445441802046733</v>
      </c>
      <c r="G2437" s="13">
        <f t="shared" si="154"/>
        <v>0.21319951734720002</v>
      </c>
      <c r="H2437" s="13">
        <f>HLOOKUP(E2437,ROCs!$B$1:$I$17,MATCH(VLOOKUP(C2437,HROC,2,0),ROCs!$A$2:$A$17,0)+1,0)</f>
        <v>0.28818180815488864</v>
      </c>
      <c r="I2437" s="24">
        <v>1736.6751260000001</v>
      </c>
      <c r="J2437" s="24">
        <f>VLOOKUP(B2437,Summary!$A$32:$C$37,3,0)*H2437*I2437/12+VLOOKUP(B2437,Summary!$A$32:$D$37,4,0)*I2437</f>
        <v>2118.6909534837991</v>
      </c>
      <c r="K2437" s="6">
        <f t="shared" si="155"/>
        <v>7174.745033100513</v>
      </c>
      <c r="L2437" s="27">
        <f>2.721*J2437*G2437+VLOOKUP(B2437,Summary!$A$32:$B$37,2,0)*I2437</f>
        <v>1605.2919339312477</v>
      </c>
    </row>
    <row r="2438" spans="1:12">
      <c r="A2438" s="5" t="s">
        <v>611</v>
      </c>
      <c r="B2438" s="5" t="s">
        <v>597</v>
      </c>
      <c r="C2438" s="11">
        <v>1290</v>
      </c>
      <c r="D2438" s="5" t="str">
        <f t="shared" si="152"/>
        <v>Medium Density Under Construction</v>
      </c>
      <c r="E2438" s="11" t="s">
        <v>4</v>
      </c>
      <c r="F2438" s="12">
        <f t="shared" si="153"/>
        <v>1.2445441802046733</v>
      </c>
      <c r="G2438" s="13">
        <f t="shared" si="154"/>
        <v>0.21319951734720002</v>
      </c>
      <c r="H2438" s="13">
        <f>HLOOKUP(E2438,ROCs!$B$1:$I$17,MATCH(VLOOKUP(C2438,HROC,2,0),ROCs!$A$2:$A$17,0)+1,0)</f>
        <v>0.34081381503347608</v>
      </c>
      <c r="I2438" s="24">
        <v>1.224148</v>
      </c>
      <c r="J2438" s="24">
        <f>VLOOKUP(B2438,Summary!$A$32:$C$37,3,0)*H2438*I2438/12+VLOOKUP(B2438,Summary!$A$32:$D$37,4,0)*I2438</f>
        <v>1.7661743951930386</v>
      </c>
      <c r="K2438" s="6">
        <f t="shared" si="155"/>
        <v>5.980981298222857</v>
      </c>
      <c r="L2438" s="27">
        <f>2.721*J2438*G2438+VLOOKUP(B2438,Summary!$A$32:$B$37,2,0)*I2438</f>
        <v>1.2897657605906518</v>
      </c>
    </row>
    <row r="2439" spans="1:12">
      <c r="A2439" s="5" t="s">
        <v>611</v>
      </c>
      <c r="B2439" s="5" t="s">
        <v>597</v>
      </c>
      <c r="C2439" s="11">
        <v>1310</v>
      </c>
      <c r="D2439" s="5" t="str">
        <f t="shared" si="152"/>
        <v>Fixed Single Family Units &lt;Six or more dwelling units per acre&gt;</v>
      </c>
      <c r="E2439" s="11" t="s">
        <v>4</v>
      </c>
      <c r="F2439" s="12">
        <f t="shared" si="153"/>
        <v>1.2445441802046733</v>
      </c>
      <c r="G2439" s="13">
        <f t="shared" si="154"/>
        <v>0.21319951734720002</v>
      </c>
      <c r="H2439" s="13">
        <f>HLOOKUP(E2439,ROCs!$B$1:$I$17,MATCH(VLOOKUP(C2439,HROC,2,0),ROCs!$A$2:$A$17,0)+1,0)</f>
        <v>0.39344582191206351</v>
      </c>
      <c r="I2439" s="24">
        <v>9.7101000000000007E-2</v>
      </c>
      <c r="J2439" s="24">
        <f>VLOOKUP(B2439,Summary!$A$32:$C$37,3,0)*H2439*I2439/12+VLOOKUP(B2439,Summary!$A$32:$D$37,4,0)*I2439</f>
        <v>0.16173019365641253</v>
      </c>
      <c r="K2439" s="6">
        <f t="shared" si="155"/>
        <v>0.54768389024869779</v>
      </c>
      <c r="L2439" s="27">
        <f>2.721*J2439*G2439+VLOOKUP(B2439,Summary!$A$32:$B$37,2,0)*I2439</f>
        <v>0.11485666956841513</v>
      </c>
    </row>
    <row r="2440" spans="1:12">
      <c r="A2440" s="5" t="s">
        <v>611</v>
      </c>
      <c r="B2440" s="5" t="s">
        <v>597</v>
      </c>
      <c r="C2440" s="11">
        <v>1320</v>
      </c>
      <c r="D2440" s="5" t="str">
        <f t="shared" si="152"/>
        <v>Mobile Home Units &lt;Six or more dwelling units per acre&gt;</v>
      </c>
      <c r="E2440" s="11" t="s">
        <v>4</v>
      </c>
      <c r="F2440" s="12">
        <f t="shared" si="153"/>
        <v>1.3948514483453343</v>
      </c>
      <c r="G2440" s="13">
        <f t="shared" si="154"/>
        <v>0.33903287162245876</v>
      </c>
      <c r="H2440" s="13">
        <f>HLOOKUP(E2440,ROCs!$B$1:$I$17,MATCH(VLOOKUP(C2440,HROC,2,0),ROCs!$A$2:$A$17,0)+1,0)</f>
        <v>0.39344582191206351</v>
      </c>
      <c r="I2440" s="24">
        <v>6.5198999999999993E-2</v>
      </c>
      <c r="J2440" s="24">
        <f>VLOOKUP(B2440,Summary!$A$32:$C$37,3,0)*H2440*I2440/12+VLOOKUP(B2440,Summary!$A$32:$D$37,4,0)*I2440</f>
        <v>0.1085946272047089</v>
      </c>
      <c r="K2440" s="6">
        <f t="shared" si="155"/>
        <v>0.41215904803914583</v>
      </c>
      <c r="L2440" s="27">
        <f>2.721*J2440*G2440+VLOOKUP(B2440,Summary!$A$32:$B$37,2,0)*I2440</f>
        <v>0.11430313397869404</v>
      </c>
    </row>
    <row r="2441" spans="1:12">
      <c r="A2441" s="5" t="s">
        <v>611</v>
      </c>
      <c r="B2441" s="5" t="s">
        <v>597</v>
      </c>
      <c r="C2441" s="11">
        <v>1330</v>
      </c>
      <c r="D2441" s="5" t="str">
        <f t="shared" si="152"/>
        <v>Multiple Dwelling Units, Low Rise &lt;Two stories or less&gt;</v>
      </c>
      <c r="E2441" s="11" t="s">
        <v>4</v>
      </c>
      <c r="F2441" s="12">
        <f t="shared" si="153"/>
        <v>1.3948514483453343</v>
      </c>
      <c r="G2441" s="13">
        <f t="shared" si="154"/>
        <v>0.33903287162245876</v>
      </c>
      <c r="H2441" s="13">
        <f>HLOOKUP(E2441,ROCs!$B$1:$I$17,MATCH(VLOOKUP(C2441,HROC,2,0),ROCs!$A$2:$A$17,0)+1,0)</f>
        <v>0.39344582191206351</v>
      </c>
      <c r="I2441" s="24">
        <v>58.261696999999998</v>
      </c>
      <c r="J2441" s="24">
        <f>VLOOKUP(B2441,Summary!$A$32:$C$37,3,0)*H2441*I2441/12+VLOOKUP(B2441,Summary!$A$32:$D$37,4,0)*I2441</f>
        <v>97.039943343129607</v>
      </c>
      <c r="K2441" s="6">
        <f t="shared" si="155"/>
        <v>368.30450731859622</v>
      </c>
      <c r="L2441" s="27">
        <f>2.721*J2441*G2441+VLOOKUP(B2441,Summary!$A$32:$B$37,2,0)*I2441</f>
        <v>102.14105366672919</v>
      </c>
    </row>
    <row r="2442" spans="1:12">
      <c r="A2442" s="5" t="s">
        <v>611</v>
      </c>
      <c r="B2442" s="5" t="s">
        <v>597</v>
      </c>
      <c r="C2442" s="11">
        <v>1340</v>
      </c>
      <c r="D2442" s="5" t="str">
        <f t="shared" si="152"/>
        <v>Multiple Dwelling Units, High Rise &lt;Three stories or more&gt;</v>
      </c>
      <c r="E2442" s="11" t="s">
        <v>4</v>
      </c>
      <c r="F2442" s="12">
        <f t="shared" si="153"/>
        <v>1.3948514483453343</v>
      </c>
      <c r="G2442" s="13">
        <f t="shared" si="154"/>
        <v>0.33903287162245876</v>
      </c>
      <c r="H2442" s="13">
        <f>HLOOKUP(E2442,ROCs!$B$1:$I$17,MATCH(VLOOKUP(C2442,HROC,2,0),ROCs!$A$2:$A$17,0)+1,0)</f>
        <v>0.39344582191206351</v>
      </c>
      <c r="I2442" s="24">
        <v>13.697429</v>
      </c>
      <c r="J2442" s="24">
        <f>VLOOKUP(B2442,Summary!$A$32:$C$37,3,0)*H2442*I2442/12+VLOOKUP(B2442,Summary!$A$32:$D$37,4,0)*I2442</f>
        <v>22.814263959845533</v>
      </c>
      <c r="K2442" s="6">
        <f t="shared" si="155"/>
        <v>86.589047335446708</v>
      </c>
      <c r="L2442" s="27">
        <f>2.721*J2442*G2442+VLOOKUP(B2442,Summary!$A$32:$B$37,2,0)*I2442</f>
        <v>24.013544105747776</v>
      </c>
    </row>
    <row r="2443" spans="1:12">
      <c r="A2443" s="5" t="s">
        <v>611</v>
      </c>
      <c r="B2443" s="5" t="s">
        <v>597</v>
      </c>
      <c r="C2443" s="11">
        <v>1400</v>
      </c>
      <c r="D2443" s="5" t="str">
        <f t="shared" si="152"/>
        <v>Commercial and Services</v>
      </c>
      <c r="E2443" s="11" t="s">
        <v>4</v>
      </c>
      <c r="F2443" s="12">
        <f t="shared" si="153"/>
        <v>0.70945030562392009</v>
      </c>
      <c r="G2443" s="13">
        <f t="shared" si="154"/>
        <v>0.1167055461931156</v>
      </c>
      <c r="H2443" s="13">
        <f>HLOOKUP(E2443,ROCs!$B$1:$I$17,MATCH(VLOOKUP(C2443,HROC,2,0),ROCs!$A$2:$A$17,0)+1,0)</f>
        <v>0.43140989244743805</v>
      </c>
      <c r="I2443" s="24">
        <v>15.861246</v>
      </c>
      <c r="J2443" s="24">
        <f>VLOOKUP(B2443,Summary!$A$32:$C$37,3,0)*H2443*I2443/12+VLOOKUP(B2443,Summary!$A$32:$D$37,4,0)*I2443</f>
        <v>28.967423357655974</v>
      </c>
      <c r="K2443" s="6">
        <f t="shared" si="155"/>
        <v>55.919127750850343</v>
      </c>
      <c r="L2443" s="27">
        <f>2.721*J2443*G2443+VLOOKUP(B2443,Summary!$A$32:$B$37,2,0)*I2443</f>
        <v>12.63470087808421</v>
      </c>
    </row>
    <row r="2444" spans="1:12">
      <c r="A2444" s="5" t="s">
        <v>611</v>
      </c>
      <c r="B2444" s="5" t="s">
        <v>597</v>
      </c>
      <c r="C2444" s="11">
        <v>1411</v>
      </c>
      <c r="D2444" s="5" t="str">
        <f t="shared" si="152"/>
        <v>Shopping Centers (Plazas, Malls)</v>
      </c>
      <c r="E2444" s="11" t="s">
        <v>4</v>
      </c>
      <c r="F2444" s="12">
        <f t="shared" si="153"/>
        <v>1.4429497741503459</v>
      </c>
      <c r="G2444" s="13">
        <f t="shared" si="154"/>
        <v>0.22493527059566973</v>
      </c>
      <c r="H2444" s="13">
        <f>HLOOKUP(E2444,ROCs!$B$1:$I$17,MATCH(VLOOKUP(C2444,HROC,2,0),ROCs!$A$2:$A$17,0)+1,0)</f>
        <v>0.43140989244743805</v>
      </c>
      <c r="I2444" s="24">
        <v>15.151965000000001</v>
      </c>
      <c r="J2444" s="24">
        <f>VLOOKUP(B2444,Summary!$A$32:$C$37,3,0)*H2444*I2444/12+VLOOKUP(B2444,Summary!$A$32:$D$37,4,0)*I2444</f>
        <v>27.672062135306764</v>
      </c>
      <c r="K2444" s="6">
        <f t="shared" si="155"/>
        <v>108.64788599469784</v>
      </c>
      <c r="L2444" s="27">
        <f>2.721*J2444*G2444+VLOOKUP(B2444,Summary!$A$32:$B$37,2,0)*I2444</f>
        <v>20.218934886521218</v>
      </c>
    </row>
    <row r="2445" spans="1:12">
      <c r="A2445" s="5" t="s">
        <v>611</v>
      </c>
      <c r="B2445" s="5" t="s">
        <v>597</v>
      </c>
      <c r="C2445" s="11">
        <v>1550</v>
      </c>
      <c r="D2445" s="5" t="str">
        <f t="shared" si="152"/>
        <v>Other Light Industrial</v>
      </c>
      <c r="E2445" s="11" t="s">
        <v>4</v>
      </c>
      <c r="F2445" s="12">
        <f t="shared" si="153"/>
        <v>0.72147488707517293</v>
      </c>
      <c r="G2445" s="13">
        <f t="shared" si="154"/>
        <v>0.16951643581122938</v>
      </c>
      <c r="H2445" s="13">
        <f>HLOOKUP(E2445,ROCs!$B$1:$I$17,MATCH(VLOOKUP(C2445,HROC,2,0),ROCs!$A$2:$A$17,0)+1,0)</f>
        <v>0.34081381503347608</v>
      </c>
      <c r="I2445" s="24">
        <v>18.371393999999999</v>
      </c>
      <c r="J2445" s="24">
        <f>VLOOKUP(B2445,Summary!$A$32:$C$37,3,0)*H2445*I2445/12+VLOOKUP(B2445,Summary!$A$32:$D$37,4,0)*I2445</f>
        <v>26.505851977704506</v>
      </c>
      <c r="K2445" s="6">
        <f t="shared" si="155"/>
        <v>52.034517156414502</v>
      </c>
      <c r="L2445" s="27">
        <f>2.721*J2445*G2445+VLOOKUP(B2445,Summary!$A$32:$B$37,2,0)*I2445</f>
        <v>16.205622466362158</v>
      </c>
    </row>
    <row r="2446" spans="1:12">
      <c r="A2446" s="5" t="s">
        <v>611</v>
      </c>
      <c r="B2446" s="5" t="s">
        <v>597</v>
      </c>
      <c r="C2446" s="11">
        <v>1630</v>
      </c>
      <c r="D2446" s="5" t="str">
        <f t="shared" si="152"/>
        <v>Rock Quarries</v>
      </c>
      <c r="E2446" s="11" t="s">
        <v>4</v>
      </c>
      <c r="F2446" s="12">
        <f t="shared" si="153"/>
        <v>0.70945030562392009</v>
      </c>
      <c r="G2446" s="13">
        <f t="shared" si="154"/>
        <v>9.7797943737247719E-2</v>
      </c>
      <c r="H2446" s="13">
        <f>HLOOKUP(E2446,ROCs!$B$1:$I$17,MATCH(VLOOKUP(C2446,HROC,2,0),ROCs!$A$2:$A$17,0)+1,0)</f>
        <v>0.28818180815488864</v>
      </c>
      <c r="I2446" s="24">
        <v>1.0618110000000001</v>
      </c>
      <c r="J2446" s="24">
        <f>VLOOKUP(B2446,Summary!$A$32:$C$37,3,0)*H2446*I2446/12+VLOOKUP(B2446,Summary!$A$32:$D$37,4,0)*I2446</f>
        <v>1.2953771988380436</v>
      </c>
      <c r="K2446" s="6">
        <f t="shared" si="155"/>
        <v>2.5006146446994424</v>
      </c>
      <c r="L2446" s="27">
        <f>2.721*J2446*G2446+VLOOKUP(B2446,Summary!$A$32:$B$37,2,0)*I2446</f>
        <v>0.57472433291272651</v>
      </c>
    </row>
    <row r="2447" spans="1:12">
      <c r="A2447" s="5" t="s">
        <v>611</v>
      </c>
      <c r="B2447" s="5" t="s">
        <v>597</v>
      </c>
      <c r="C2447" s="11">
        <v>1660</v>
      </c>
      <c r="D2447" s="5" t="str">
        <f t="shared" si="152"/>
        <v>Holding Ponds</v>
      </c>
      <c r="E2447" s="11" t="s">
        <v>4</v>
      </c>
      <c r="F2447" s="12">
        <f t="shared" si="153"/>
        <v>0.50503242095262102</v>
      </c>
      <c r="G2447" s="13">
        <f t="shared" si="154"/>
        <v>6.8458560616073402E-2</v>
      </c>
      <c r="H2447" s="13">
        <f>HLOOKUP(E2447,ROCs!$B$1:$I$17,MATCH(VLOOKUP(C2447,HROC,2,0),ROCs!$A$2:$A$17,0)+1,0)</f>
        <v>5.2632006878587441E-2</v>
      </c>
      <c r="I2447" s="24">
        <v>8.1081E-2</v>
      </c>
      <c r="J2447" s="24">
        <f>VLOOKUP(B2447,Summary!$A$32:$C$37,3,0)*H2447*I2447/12+VLOOKUP(B2447,Summary!$A$32:$D$37,4,0)*I2447</f>
        <v>1.8065562673826297E-2</v>
      </c>
      <c r="K2447" s="6">
        <f t="shared" si="155"/>
        <v>2.4825573695104974E-2</v>
      </c>
      <c r="L2447" s="27">
        <f>2.721*J2447*G2447+VLOOKUP(B2447,Summary!$A$32:$B$37,2,0)*I2447</f>
        <v>2.0929273212357755E-2</v>
      </c>
    </row>
    <row r="2448" spans="1:12">
      <c r="A2448" s="5" t="s">
        <v>611</v>
      </c>
      <c r="B2448" s="5" t="s">
        <v>597</v>
      </c>
      <c r="C2448" s="11">
        <v>1700</v>
      </c>
      <c r="D2448" s="5" t="str">
        <f t="shared" si="152"/>
        <v>Institutional</v>
      </c>
      <c r="E2448" s="11" t="s">
        <v>4</v>
      </c>
      <c r="F2448" s="12">
        <f t="shared" si="153"/>
        <v>0.96797880682585713</v>
      </c>
      <c r="G2448" s="13">
        <f t="shared" si="154"/>
        <v>0.12452938169209543</v>
      </c>
      <c r="H2448" s="13">
        <f>HLOOKUP(E2448,ROCs!$B$1:$I$17,MATCH(VLOOKUP(C2448,HROC,2,0),ROCs!$A$2:$A$17,0)+1,0)</f>
        <v>0.34081381503347608</v>
      </c>
      <c r="I2448" s="24">
        <v>10.70382</v>
      </c>
      <c r="J2448" s="24">
        <f>VLOOKUP(B2448,Summary!$A$32:$C$37,3,0)*H2448*I2448/12+VLOOKUP(B2448,Summary!$A$32:$D$37,4,0)*I2448</f>
        <v>15.443241188773866</v>
      </c>
      <c r="K2448" s="6">
        <f t="shared" si="155"/>
        <v>40.675494818237901</v>
      </c>
      <c r="L2448" s="27">
        <f>2.721*J2448*G2448+VLOOKUP(B2448,Summary!$A$32:$B$37,2,0)*I2448</f>
        <v>7.5515616979823967</v>
      </c>
    </row>
    <row r="2449" spans="1:12">
      <c r="A2449" s="5" t="s">
        <v>611</v>
      </c>
      <c r="B2449" s="5" t="s">
        <v>597</v>
      </c>
      <c r="C2449" s="11">
        <v>1710</v>
      </c>
      <c r="D2449" s="5" t="str">
        <f t="shared" si="152"/>
        <v>Educational Facilities</v>
      </c>
      <c r="E2449" s="11" t="s">
        <v>4</v>
      </c>
      <c r="F2449" s="12">
        <f t="shared" si="153"/>
        <v>0.96797880682585713</v>
      </c>
      <c r="G2449" s="13">
        <f t="shared" si="154"/>
        <v>0.12452938169209543</v>
      </c>
      <c r="H2449" s="13">
        <f>HLOOKUP(E2449,ROCs!$B$1:$I$17,MATCH(VLOOKUP(C2449,HROC,2,0),ROCs!$A$2:$A$17,0)+1,0)</f>
        <v>0.34081381503347608</v>
      </c>
      <c r="I2449" s="24">
        <v>0.112663</v>
      </c>
      <c r="J2449" s="24">
        <f>VLOOKUP(B2449,Summary!$A$32:$C$37,3,0)*H2449*I2449/12+VLOOKUP(B2449,Summary!$A$32:$D$37,4,0)*I2449</f>
        <v>0.16254775230252658</v>
      </c>
      <c r="K2449" s="6">
        <f t="shared" si="155"/>
        <v>0.42812970254611304</v>
      </c>
      <c r="L2449" s="27">
        <f>2.721*J2449*G2449+VLOOKUP(B2449,Summary!$A$32:$B$37,2,0)*I2449</f>
        <v>7.9483922149269193E-2</v>
      </c>
    </row>
    <row r="2450" spans="1:12">
      <c r="A2450" s="5" t="s">
        <v>611</v>
      </c>
      <c r="B2450" s="5" t="s">
        <v>597</v>
      </c>
      <c r="C2450" s="11">
        <v>1820</v>
      </c>
      <c r="D2450" s="5" t="str">
        <f t="shared" si="152"/>
        <v>Golf Courses</v>
      </c>
      <c r="E2450" s="11" t="s">
        <v>4</v>
      </c>
      <c r="F2450" s="12">
        <f t="shared" si="153"/>
        <v>2.0141173930848577</v>
      </c>
      <c r="G2450" s="13">
        <f t="shared" si="154"/>
        <v>0.28687396829592665</v>
      </c>
      <c r="H2450" s="13">
        <f>HLOOKUP(E2450,ROCs!$B$1:$I$17,MATCH(VLOOKUP(C2450,HROC,2,0),ROCs!$A$2:$A$17,0)+1,0)</f>
        <v>0.28904462793978353</v>
      </c>
      <c r="I2450" s="24">
        <v>62.242825000000003</v>
      </c>
      <c r="J2450" s="24">
        <f>VLOOKUP(B2450,Summary!$A$32:$C$37,3,0)*H2450*I2450/12+VLOOKUP(B2450,Summary!$A$32:$D$37,4,0)*I2450</f>
        <v>76.161706088128312</v>
      </c>
      <c r="K2450" s="6">
        <f t="shared" si="155"/>
        <v>417.39763663691502</v>
      </c>
      <c r="L2450" s="27">
        <f>2.721*J2450*G2450+VLOOKUP(B2450,Summary!$A$32:$B$37,2,0)*I2450</f>
        <v>72.933909095294339</v>
      </c>
    </row>
    <row r="2451" spans="1:12">
      <c r="A2451" s="5" t="s">
        <v>611</v>
      </c>
      <c r="B2451" s="5" t="s">
        <v>597</v>
      </c>
      <c r="C2451" s="11">
        <v>1850</v>
      </c>
      <c r="D2451" s="5" t="str">
        <f t="shared" si="152"/>
        <v>Parks and Zoos</v>
      </c>
      <c r="E2451" s="11" t="s">
        <v>4</v>
      </c>
      <c r="F2451" s="12">
        <f t="shared" si="153"/>
        <v>0.96797880682585713</v>
      </c>
      <c r="G2451" s="13">
        <f t="shared" si="154"/>
        <v>0.12452938169209543</v>
      </c>
      <c r="H2451" s="13">
        <f>HLOOKUP(E2451,ROCs!$B$1:$I$17,MATCH(VLOOKUP(C2451,HROC,2,0),ROCs!$A$2:$A$17,0)+1,0)</f>
        <v>0.34081381503347608</v>
      </c>
      <c r="I2451" s="24">
        <v>16.174925000000002</v>
      </c>
      <c r="J2451" s="24">
        <f>VLOOKUP(B2451,Summary!$A$32:$C$37,3,0)*H2451*I2451/12+VLOOKUP(B2451,Summary!$A$32:$D$37,4,0)*I2451</f>
        <v>23.336833764518474</v>
      </c>
      <c r="K2451" s="6">
        <f t="shared" si="155"/>
        <v>61.466194127226224</v>
      </c>
      <c r="L2451" s="27">
        <f>2.721*J2451*G2451+VLOOKUP(B2451,Summary!$A$32:$B$37,2,0)*I2451</f>
        <v>11.411434805306694</v>
      </c>
    </row>
    <row r="2452" spans="1:12">
      <c r="A2452" s="5" t="s">
        <v>611</v>
      </c>
      <c r="B2452" s="5" t="s">
        <v>597</v>
      </c>
      <c r="C2452" s="11">
        <v>2210</v>
      </c>
      <c r="D2452" s="5" t="str">
        <f t="shared" si="152"/>
        <v>Citrus Groves</v>
      </c>
      <c r="E2452" s="11" t="s">
        <v>4</v>
      </c>
      <c r="F2452" s="12">
        <f t="shared" si="153"/>
        <v>1.3467531225403229</v>
      </c>
      <c r="G2452" s="13">
        <f t="shared" si="154"/>
        <v>0.27383424246429361</v>
      </c>
      <c r="H2452" s="13">
        <f>HLOOKUP(E2452,ROCs!$B$1:$I$17,MATCH(VLOOKUP(C2452,HROC,2,0),ROCs!$A$2:$A$17,0)+1,0)</f>
        <v>0.31492922148662977</v>
      </c>
      <c r="I2452" s="24">
        <v>36.560808000000002</v>
      </c>
      <c r="J2452" s="24">
        <f>VLOOKUP(B2452,Summary!$A$32:$C$37,3,0)*H2452*I2452/12+VLOOKUP(B2452,Summary!$A$32:$D$37,4,0)*I2452</f>
        <v>48.742882788199751</v>
      </c>
      <c r="K2452" s="6">
        <f t="shared" si="155"/>
        <v>178.61903713241657</v>
      </c>
      <c r="L2452" s="27">
        <f>2.721*J2452*G2452+VLOOKUP(B2452,Summary!$A$32:$B$37,2,0)*I2452</f>
        <v>44.238418340420623</v>
      </c>
    </row>
    <row r="2453" spans="1:12">
      <c r="A2453" s="5" t="s">
        <v>611</v>
      </c>
      <c r="B2453" s="5" t="s">
        <v>597</v>
      </c>
      <c r="C2453" s="11">
        <v>3100</v>
      </c>
      <c r="D2453" s="5" t="str">
        <f t="shared" si="152"/>
        <v>Herbaceous (Dry Prairie)</v>
      </c>
      <c r="E2453" s="11" t="s">
        <v>4</v>
      </c>
      <c r="F2453" s="12">
        <f t="shared" si="153"/>
        <v>0.69141343344704065</v>
      </c>
      <c r="G2453" s="13">
        <f t="shared" si="154"/>
        <v>3.5859246036990831E-2</v>
      </c>
      <c r="H2453" s="13">
        <f>HLOOKUP(E2453,ROCs!$B$1:$I$17,MATCH(VLOOKUP(C2453,HROC,2,0),ROCs!$A$2:$A$17,0)+1,0)</f>
        <v>0.26229721460804234</v>
      </c>
      <c r="I2453" s="24">
        <v>29.243911000000001</v>
      </c>
      <c r="J2453" s="24">
        <f>VLOOKUP(B2453,Summary!$A$32:$C$37,3,0)*H2453*I2453/12+VLOOKUP(B2453,Summary!$A$32:$D$37,4,0)*I2453</f>
        <v>32.472191424742569</v>
      </c>
      <c r="K2453" s="6">
        <f t="shared" si="155"/>
        <v>61.091101180888337</v>
      </c>
      <c r="L2453" s="27">
        <f>2.721*J2453*G2453+VLOOKUP(B2453,Summary!$A$32:$B$37,2,0)*I2453</f>
        <v>9.5033447479548112</v>
      </c>
    </row>
    <row r="2454" spans="1:12">
      <c r="A2454" s="5" t="s">
        <v>611</v>
      </c>
      <c r="B2454" s="5" t="s">
        <v>597</v>
      </c>
      <c r="C2454" s="11">
        <v>3200</v>
      </c>
      <c r="D2454" s="5" t="str">
        <f t="shared" si="152"/>
        <v>Shrub and Brushland</v>
      </c>
      <c r="E2454" s="11" t="s">
        <v>4</v>
      </c>
      <c r="F2454" s="12">
        <f t="shared" si="153"/>
        <v>0.69141343344704065</v>
      </c>
      <c r="G2454" s="13">
        <f t="shared" si="154"/>
        <v>3.5859246036990831E-2</v>
      </c>
      <c r="H2454" s="13">
        <f>HLOOKUP(E2454,ROCs!$B$1:$I$17,MATCH(VLOOKUP(C2454,HROC,2,0),ROCs!$A$2:$A$17,0)+1,0)</f>
        <v>0.26229721460804234</v>
      </c>
      <c r="I2454" s="24">
        <v>125.25913799999999</v>
      </c>
      <c r="J2454" s="24">
        <f>VLOOKUP(B2454,Summary!$A$32:$C$37,3,0)*H2454*I2454/12+VLOOKUP(B2454,Summary!$A$32:$D$37,4,0)*I2454</f>
        <v>139.08668737345857</v>
      </c>
      <c r="K2454" s="6">
        <f t="shared" si="155"/>
        <v>261.6687854572138</v>
      </c>
      <c r="L2454" s="27">
        <f>2.721*J2454*G2454+VLOOKUP(B2454,Summary!$A$32:$B$37,2,0)*I2454</f>
        <v>40.705252154735625</v>
      </c>
    </row>
    <row r="2455" spans="1:12">
      <c r="A2455" s="5" t="s">
        <v>611</v>
      </c>
      <c r="B2455" s="5" t="s">
        <v>597</v>
      </c>
      <c r="C2455" s="11">
        <v>3210</v>
      </c>
      <c r="D2455" s="5" t="str">
        <f t="shared" si="152"/>
        <v>Palmetto Prairies</v>
      </c>
      <c r="E2455" s="11" t="s">
        <v>4</v>
      </c>
      <c r="F2455" s="12">
        <f t="shared" si="153"/>
        <v>0.69141343344704065</v>
      </c>
      <c r="G2455" s="13">
        <f t="shared" si="154"/>
        <v>3.5859246036990831E-2</v>
      </c>
      <c r="H2455" s="13">
        <f>HLOOKUP(E2455,ROCs!$B$1:$I$17,MATCH(VLOOKUP(C2455,HROC,2,0),ROCs!$A$2:$A$17,0)+1,0)</f>
        <v>0.26229721460804234</v>
      </c>
      <c r="I2455" s="24">
        <v>2.4037459999999999</v>
      </c>
      <c r="J2455" s="24">
        <f>VLOOKUP(B2455,Summary!$A$32:$C$37,3,0)*H2455*I2455/12+VLOOKUP(B2455,Summary!$A$32:$D$37,4,0)*I2455</f>
        <v>2.6690992271334455</v>
      </c>
      <c r="K2455" s="6">
        <f t="shared" si="155"/>
        <v>5.0214723365542877</v>
      </c>
      <c r="L2455" s="27">
        <f>2.721*J2455*G2455+VLOOKUP(B2455,Summary!$A$32:$B$37,2,0)*I2455</f>
        <v>0.78114130919484015</v>
      </c>
    </row>
    <row r="2456" spans="1:12">
      <c r="A2456" s="5" t="s">
        <v>611</v>
      </c>
      <c r="B2456" s="5" t="s">
        <v>597</v>
      </c>
      <c r="C2456" s="11">
        <v>3300</v>
      </c>
      <c r="D2456" s="5" t="str">
        <f t="shared" si="152"/>
        <v>Mixed Rangeland</v>
      </c>
      <c r="E2456" s="11" t="s">
        <v>4</v>
      </c>
      <c r="F2456" s="12">
        <f t="shared" si="153"/>
        <v>0.69141343344704065</v>
      </c>
      <c r="G2456" s="13">
        <f t="shared" si="154"/>
        <v>3.5859246036990831E-2</v>
      </c>
      <c r="H2456" s="13">
        <f>HLOOKUP(E2456,ROCs!$B$1:$I$17,MATCH(VLOOKUP(C2456,HROC,2,0),ROCs!$A$2:$A$17,0)+1,0)</f>
        <v>0.26229721460804234</v>
      </c>
      <c r="I2456" s="24">
        <v>0.46826899999999999</v>
      </c>
      <c r="J2456" s="24">
        <f>VLOOKUP(B2456,Summary!$A$32:$C$37,3,0)*H2456*I2456/12+VLOOKUP(B2456,Summary!$A$32:$D$37,4,0)*I2456</f>
        <v>0.51996193690620862</v>
      </c>
      <c r="K2456" s="6">
        <f t="shared" si="155"/>
        <v>0.97822308578607708</v>
      </c>
      <c r="L2456" s="27">
        <f>2.721*J2456*G2456+VLOOKUP(B2456,Summary!$A$32:$B$37,2,0)*I2456</f>
        <v>0.15217259216046894</v>
      </c>
    </row>
    <row r="2457" spans="1:12">
      <c r="A2457" s="5" t="s">
        <v>611</v>
      </c>
      <c r="B2457" s="5" t="s">
        <v>597</v>
      </c>
      <c r="C2457" s="11">
        <v>4100</v>
      </c>
      <c r="D2457" s="5" t="str">
        <f t="shared" si="152"/>
        <v>Upland Coniferous Forests</v>
      </c>
      <c r="E2457" s="11" t="s">
        <v>4</v>
      </c>
      <c r="F2457" s="12">
        <f t="shared" si="153"/>
        <v>0.69141343344704065</v>
      </c>
      <c r="G2457" s="13">
        <f t="shared" si="154"/>
        <v>3.5859246036990831E-2</v>
      </c>
      <c r="H2457" s="13">
        <f>HLOOKUP(E2457,ROCs!$B$1:$I$17,MATCH(VLOOKUP(C2457,HROC,2,0),ROCs!$A$2:$A$17,0)+1,0)</f>
        <v>0.26229721460804234</v>
      </c>
      <c r="I2457" s="24">
        <v>2.462E-2</v>
      </c>
      <c r="J2457" s="24">
        <f>VLOOKUP(B2457,Summary!$A$32:$C$37,3,0)*H2457*I2457/12+VLOOKUP(B2457,Summary!$A$32:$D$37,4,0)*I2457</f>
        <v>2.7337839760118342E-2</v>
      </c>
      <c r="K2457" s="6">
        <f t="shared" si="155"/>
        <v>5.1431660801917745E-2</v>
      </c>
      <c r="L2457" s="27">
        <f>2.721*J2457*G2457+VLOOKUP(B2457,Summary!$A$32:$B$37,2,0)*I2457</f>
        <v>8.000720139472707E-3</v>
      </c>
    </row>
    <row r="2458" spans="1:12">
      <c r="A2458" s="5" t="s">
        <v>611</v>
      </c>
      <c r="B2458" s="5" t="s">
        <v>597</v>
      </c>
      <c r="C2458" s="11">
        <v>4110</v>
      </c>
      <c r="D2458" s="5" t="str">
        <f t="shared" si="152"/>
        <v>Pine Flatwoods</v>
      </c>
      <c r="E2458" s="11" t="s">
        <v>4</v>
      </c>
      <c r="F2458" s="12">
        <f t="shared" si="153"/>
        <v>0.69141343344704065</v>
      </c>
      <c r="G2458" s="13">
        <f t="shared" si="154"/>
        <v>3.5859246036990831E-2</v>
      </c>
      <c r="H2458" s="13">
        <f>HLOOKUP(E2458,ROCs!$B$1:$I$17,MATCH(VLOOKUP(C2458,HROC,2,0),ROCs!$A$2:$A$17,0)+1,0)</f>
        <v>0.26229721460804234</v>
      </c>
      <c r="I2458" s="24">
        <v>425.59925399999997</v>
      </c>
      <c r="J2458" s="24">
        <f>VLOOKUP(B2458,Summary!$A$32:$C$37,3,0)*H2458*I2458/12+VLOOKUP(B2458,Summary!$A$32:$D$37,4,0)*I2458</f>
        <v>472.58181185531703</v>
      </c>
      <c r="K2458" s="6">
        <f t="shared" si="155"/>
        <v>889.08515309818165</v>
      </c>
      <c r="L2458" s="27">
        <f>2.721*J2458*G2458+VLOOKUP(B2458,Summary!$A$32:$B$37,2,0)*I2458</f>
        <v>138.30627631284972</v>
      </c>
    </row>
    <row r="2459" spans="1:12">
      <c r="A2459" s="5" t="s">
        <v>611</v>
      </c>
      <c r="B2459" s="5" t="s">
        <v>597</v>
      </c>
      <c r="C2459" s="11">
        <v>4130</v>
      </c>
      <c r="D2459" s="5" t="str">
        <f t="shared" si="152"/>
        <v>Sand Pine</v>
      </c>
      <c r="E2459" s="11" t="s">
        <v>4</v>
      </c>
      <c r="F2459" s="12">
        <f t="shared" si="153"/>
        <v>0.69141343344704065</v>
      </c>
      <c r="G2459" s="13">
        <f t="shared" si="154"/>
        <v>3.5859246036990831E-2</v>
      </c>
      <c r="H2459" s="13">
        <f>HLOOKUP(E2459,ROCs!$B$1:$I$17,MATCH(VLOOKUP(C2459,HROC,2,0),ROCs!$A$2:$A$17,0)+1,0)</f>
        <v>0.26229721460804234</v>
      </c>
      <c r="I2459" s="24">
        <v>16.63541</v>
      </c>
      <c r="J2459" s="24">
        <f>VLOOKUP(B2459,Summary!$A$32:$C$37,3,0)*H2459*I2459/12+VLOOKUP(B2459,Summary!$A$32:$D$37,4,0)*I2459</f>
        <v>18.471818559052405</v>
      </c>
      <c r="K2459" s="6">
        <f t="shared" si="155"/>
        <v>34.751696361528445</v>
      </c>
      <c r="L2459" s="27">
        <f>2.721*J2459*G2459+VLOOKUP(B2459,Summary!$A$32:$B$37,2,0)*I2459</f>
        <v>5.4059813085046979</v>
      </c>
    </row>
    <row r="2460" spans="1:12">
      <c r="A2460" s="5" t="s">
        <v>611</v>
      </c>
      <c r="B2460" s="5" t="s">
        <v>597</v>
      </c>
      <c r="C2460" s="11">
        <v>4200</v>
      </c>
      <c r="D2460" s="5" t="str">
        <f t="shared" si="152"/>
        <v>Upland Hardwood Forests</v>
      </c>
      <c r="E2460" s="11" t="s">
        <v>4</v>
      </c>
      <c r="F2460" s="12">
        <f t="shared" si="153"/>
        <v>0.69141343344704065</v>
      </c>
      <c r="G2460" s="13">
        <f t="shared" si="154"/>
        <v>3.5859246036990831E-2</v>
      </c>
      <c r="H2460" s="13">
        <f>HLOOKUP(E2460,ROCs!$B$1:$I$17,MATCH(VLOOKUP(C2460,HROC,2,0),ROCs!$A$2:$A$17,0)+1,0)</f>
        <v>0.26229721460804234</v>
      </c>
      <c r="I2460" s="24">
        <v>23.952691999999999</v>
      </c>
      <c r="J2460" s="24">
        <f>VLOOKUP(B2460,Summary!$A$32:$C$37,3,0)*H2460*I2460/12+VLOOKUP(B2460,Summary!$A$32:$D$37,4,0)*I2460</f>
        <v>26.596866601115696</v>
      </c>
      <c r="K2460" s="6">
        <f t="shared" si="155"/>
        <v>50.0376413581157</v>
      </c>
      <c r="L2460" s="27">
        <f>2.721*J2460*G2460+VLOOKUP(B2460,Summary!$A$32:$B$37,2,0)*I2460</f>
        <v>7.7838661770506414</v>
      </c>
    </row>
    <row r="2461" spans="1:12">
      <c r="A2461" s="5" t="s">
        <v>611</v>
      </c>
      <c r="B2461" s="5" t="s">
        <v>597</v>
      </c>
      <c r="C2461" s="11">
        <v>4220</v>
      </c>
      <c r="D2461" s="5" t="str">
        <f t="shared" si="152"/>
        <v>Brazilian Pepper</v>
      </c>
      <c r="E2461" s="11" t="s">
        <v>4</v>
      </c>
      <c r="F2461" s="12">
        <f t="shared" si="153"/>
        <v>0.69141343344704065</v>
      </c>
      <c r="G2461" s="13">
        <f t="shared" si="154"/>
        <v>3.5859246036990831E-2</v>
      </c>
      <c r="H2461" s="13">
        <f>HLOOKUP(E2461,ROCs!$B$1:$I$17,MATCH(VLOOKUP(C2461,HROC,2,0),ROCs!$A$2:$A$17,0)+1,0)</f>
        <v>0.26229721460804234</v>
      </c>
      <c r="I2461" s="24">
        <v>18.369005000000001</v>
      </c>
      <c r="J2461" s="24">
        <f>VLOOKUP(B2461,Summary!$A$32:$C$37,3,0)*H2461*I2461/12+VLOOKUP(B2461,Summary!$A$32:$D$37,4,0)*I2461</f>
        <v>20.396787784029758</v>
      </c>
      <c r="K2461" s="6">
        <f t="shared" si="155"/>
        <v>38.373210171759993</v>
      </c>
      <c r="L2461" s="27">
        <f>2.721*J2461*G2461+VLOOKUP(B2461,Summary!$A$32:$B$37,2,0)*I2461</f>
        <v>5.9693447703320421</v>
      </c>
    </row>
    <row r="2462" spans="1:12">
      <c r="A2462" s="5" t="s">
        <v>611</v>
      </c>
      <c r="B2462" s="5" t="s">
        <v>597</v>
      </c>
      <c r="C2462" s="11">
        <v>4340</v>
      </c>
      <c r="D2462" s="5" t="str">
        <f t="shared" si="152"/>
        <v>Hardwood - Coniferous Mixed</v>
      </c>
      <c r="E2462" s="11" t="s">
        <v>4</v>
      </c>
      <c r="F2462" s="12">
        <f t="shared" si="153"/>
        <v>0.69141343344704065</v>
      </c>
      <c r="G2462" s="13">
        <f t="shared" si="154"/>
        <v>3.5859246036990831E-2</v>
      </c>
      <c r="H2462" s="13">
        <f>HLOOKUP(E2462,ROCs!$B$1:$I$17,MATCH(VLOOKUP(C2462,HROC,2,0),ROCs!$A$2:$A$17,0)+1,0)</f>
        <v>0.26229721460804234</v>
      </c>
      <c r="I2462" s="24">
        <v>6.2759090000000004</v>
      </c>
      <c r="J2462" s="24">
        <f>VLOOKUP(B2462,Summary!$A$32:$C$37,3,0)*H2462*I2462/12+VLOOKUP(B2462,Summary!$A$32:$D$37,4,0)*I2462</f>
        <v>6.9687162709620045</v>
      </c>
      <c r="K2462" s="6">
        <f t="shared" si="155"/>
        <v>13.110496462701169</v>
      </c>
      <c r="L2462" s="27">
        <f>2.721*J2462*G2462+VLOOKUP(B2462,Summary!$A$32:$B$37,2,0)*I2462</f>
        <v>2.0394716299674256</v>
      </c>
    </row>
    <row r="2463" spans="1:12">
      <c r="A2463" s="5" t="s">
        <v>611</v>
      </c>
      <c r="B2463" s="5" t="s">
        <v>597</v>
      </c>
      <c r="C2463" s="11">
        <v>5110</v>
      </c>
      <c r="D2463" s="5" t="e">
        <f t="shared" si="152"/>
        <v>#N/A</v>
      </c>
      <c r="E2463" s="11" t="s">
        <v>4</v>
      </c>
      <c r="F2463" s="12">
        <f t="shared" si="153"/>
        <v>0.50503242095262102</v>
      </c>
      <c r="G2463" s="13">
        <f t="shared" si="154"/>
        <v>6.8458560616073402E-2</v>
      </c>
      <c r="H2463" s="13">
        <f>HLOOKUP(E2463,ROCs!$B$1:$I$17,MATCH(VLOOKUP(C2463,HROC,2,0),ROCs!$A$2:$A$17,0)+1,0)</f>
        <v>5.2632006878587441E-2</v>
      </c>
      <c r="I2463" s="24">
        <v>1.632471</v>
      </c>
      <c r="J2463" s="24">
        <f>VLOOKUP(B2463,Summary!$A$32:$C$37,3,0)*H2463*I2463/12+VLOOKUP(B2463,Summary!$A$32:$D$37,4,0)*I2463</f>
        <v>0.36372895208130007</v>
      </c>
      <c r="K2463" s="6">
        <f t="shared" si="155"/>
        <v>0.49983385892652665</v>
      </c>
      <c r="L2463" s="27">
        <f>2.721*J2463*G2463+VLOOKUP(B2463,Summary!$A$32:$B$37,2,0)*I2463</f>
        <v>0.42138641075283823</v>
      </c>
    </row>
    <row r="2464" spans="1:12">
      <c r="A2464" s="5" t="s">
        <v>611</v>
      </c>
      <c r="B2464" s="5" t="s">
        <v>597</v>
      </c>
      <c r="C2464" s="11">
        <v>5120</v>
      </c>
      <c r="D2464" s="5" t="e">
        <f t="shared" si="152"/>
        <v>#N/A</v>
      </c>
      <c r="E2464" s="11" t="s">
        <v>4</v>
      </c>
      <c r="F2464" s="12">
        <f t="shared" si="153"/>
        <v>0.50503242095262102</v>
      </c>
      <c r="G2464" s="13">
        <f t="shared" si="154"/>
        <v>6.8458560616073402E-2</v>
      </c>
      <c r="H2464" s="13">
        <f>HLOOKUP(E2464,ROCs!$B$1:$I$17,MATCH(VLOOKUP(C2464,HROC,2,0),ROCs!$A$2:$A$17,0)+1,0)</f>
        <v>5.2632006878587441E-2</v>
      </c>
      <c r="I2464" s="24">
        <v>19.808996</v>
      </c>
      <c r="J2464" s="24">
        <f>VLOOKUP(B2464,Summary!$A$32:$C$37,3,0)*H2464*I2464/12+VLOOKUP(B2464,Summary!$A$32:$D$37,4,0)*I2464</f>
        <v>4.4136192047899572</v>
      </c>
      <c r="K2464" s="6">
        <f t="shared" si="155"/>
        <v>6.0651655754620659</v>
      </c>
      <c r="L2464" s="27">
        <f>2.721*J2464*G2464+VLOOKUP(B2464,Summary!$A$32:$B$37,2,0)*I2464</f>
        <v>5.1132557485292729</v>
      </c>
    </row>
    <row r="2465" spans="1:12">
      <c r="A2465" s="5" t="s">
        <v>611</v>
      </c>
      <c r="B2465" s="5" t="s">
        <v>597</v>
      </c>
      <c r="C2465" s="11">
        <v>5300</v>
      </c>
      <c r="D2465" s="5" t="str">
        <f t="shared" si="152"/>
        <v>Reservoirs</v>
      </c>
      <c r="E2465" s="11" t="s">
        <v>4</v>
      </c>
      <c r="F2465" s="12">
        <f t="shared" si="153"/>
        <v>0.50503242095262102</v>
      </c>
      <c r="G2465" s="13">
        <f t="shared" si="154"/>
        <v>6.8458560616073402E-2</v>
      </c>
      <c r="H2465" s="13">
        <f>HLOOKUP(E2465,ROCs!$B$1:$I$17,MATCH(VLOOKUP(C2465,HROC,2,0),ROCs!$A$2:$A$17,0)+1,0)</f>
        <v>5.2632006878587441E-2</v>
      </c>
      <c r="I2465" s="24">
        <v>14.519197</v>
      </c>
      <c r="J2465" s="24">
        <f>VLOOKUP(B2465,Summary!$A$32:$C$37,3,0)*H2465*I2465/12+VLOOKUP(B2465,Summary!$A$32:$D$37,4,0)*I2465</f>
        <v>3.2350052833232295</v>
      </c>
      <c r="K2465" s="6">
        <f t="shared" si="155"/>
        <v>4.4455223186350326</v>
      </c>
      <c r="L2465" s="27">
        <f>2.721*J2465*G2465+VLOOKUP(B2465,Summary!$A$32:$B$37,2,0)*I2465</f>
        <v>3.7478107181342741</v>
      </c>
    </row>
    <row r="2466" spans="1:12">
      <c r="A2466" s="5" t="s">
        <v>611</v>
      </c>
      <c r="B2466" s="5" t="s">
        <v>597</v>
      </c>
      <c r="C2466" s="11">
        <v>6120</v>
      </c>
      <c r="D2466" s="5" t="str">
        <f t="shared" si="152"/>
        <v>Mangrove Swamps</v>
      </c>
      <c r="E2466" s="11" t="s">
        <v>4</v>
      </c>
      <c r="F2466" s="12">
        <f t="shared" si="153"/>
        <v>0.60724136328827061</v>
      </c>
      <c r="G2466" s="13">
        <f t="shared" si="154"/>
        <v>3.2599314579082571E-2</v>
      </c>
      <c r="H2466" s="13">
        <f>HLOOKUP(E2466,ROCs!$B$1:$I$17,MATCH(VLOOKUP(C2466,HROC,2,0),ROCs!$A$2:$A$17,0)+1,0)</f>
        <v>2.5884593546846281E-2</v>
      </c>
      <c r="I2466" s="24">
        <v>24.369161999999999</v>
      </c>
      <c r="J2466" s="24">
        <f>VLOOKUP(B2466,Summary!$A$32:$C$37,3,0)*H2466*I2466/12+VLOOKUP(B2466,Summary!$A$32:$D$37,4,0)*I2466</f>
        <v>2.6703267795933647</v>
      </c>
      <c r="K2466" s="6">
        <f t="shared" si="155"/>
        <v>4.4121909503320955</v>
      </c>
      <c r="L2466" s="27">
        <f>2.721*J2466*G2466+VLOOKUP(B2466,Summary!$A$32:$B$37,2,0)*I2466</f>
        <v>5.5158126065337223</v>
      </c>
    </row>
    <row r="2467" spans="1:12">
      <c r="A2467" s="5" t="s">
        <v>611</v>
      </c>
      <c r="B2467" s="5" t="s">
        <v>597</v>
      </c>
      <c r="C2467" s="11">
        <v>6170</v>
      </c>
      <c r="D2467" s="5" t="str">
        <f t="shared" si="152"/>
        <v>Mixed Wetland Hardwoods</v>
      </c>
      <c r="E2467" s="11" t="s">
        <v>4</v>
      </c>
      <c r="F2467" s="12">
        <f t="shared" si="153"/>
        <v>0.60724136328827061</v>
      </c>
      <c r="G2467" s="13">
        <f t="shared" si="154"/>
        <v>3.2599314579082571E-2</v>
      </c>
      <c r="H2467" s="13">
        <f>HLOOKUP(E2467,ROCs!$B$1:$I$17,MATCH(VLOOKUP(C2467,HROC,2,0),ROCs!$A$2:$A$17,0)+1,0)</f>
        <v>2.5884593546846281E-2</v>
      </c>
      <c r="I2467" s="24">
        <v>31.359819000000002</v>
      </c>
      <c r="J2467" s="24">
        <f>VLOOKUP(B2467,Summary!$A$32:$C$37,3,0)*H2467*I2467/12+VLOOKUP(B2467,Summary!$A$32:$D$37,4,0)*I2467</f>
        <v>3.4363497800581251</v>
      </c>
      <c r="K2467" s="6">
        <f t="shared" si="155"/>
        <v>5.6778936262089159</v>
      </c>
      <c r="L2467" s="27">
        <f>2.721*J2467*G2467+VLOOKUP(B2467,Summary!$A$32:$B$37,2,0)*I2467</f>
        <v>7.0981055884816948</v>
      </c>
    </row>
    <row r="2468" spans="1:12">
      <c r="A2468" s="5" t="s">
        <v>611</v>
      </c>
      <c r="B2468" s="5" t="s">
        <v>597</v>
      </c>
      <c r="C2468" s="11">
        <v>6172</v>
      </c>
      <c r="D2468" s="5" t="str">
        <f t="shared" si="152"/>
        <v>Mixed Shrubs</v>
      </c>
      <c r="E2468" s="11" t="s">
        <v>4</v>
      </c>
      <c r="F2468" s="12">
        <f t="shared" si="153"/>
        <v>0.60724136328827061</v>
      </c>
      <c r="G2468" s="13">
        <f t="shared" si="154"/>
        <v>3.2599314579082571E-2</v>
      </c>
      <c r="H2468" s="13">
        <f>HLOOKUP(E2468,ROCs!$B$1:$I$17,MATCH(VLOOKUP(C2468,HROC,2,0),ROCs!$A$2:$A$17,0)+1,0)</f>
        <v>2.5884593546846281E-2</v>
      </c>
      <c r="I2468" s="24">
        <v>7.6290680000000002</v>
      </c>
      <c r="J2468" s="24">
        <f>VLOOKUP(B2468,Summary!$A$32:$C$37,3,0)*H2468*I2468/12+VLOOKUP(B2468,Summary!$A$32:$D$37,4,0)*I2468</f>
        <v>0.83597887295996454</v>
      </c>
      <c r="K2468" s="6">
        <f t="shared" si="155"/>
        <v>1.3812910263007068</v>
      </c>
      <c r="L2468" s="27">
        <f>2.721*J2468*G2468+VLOOKUP(B2468,Summary!$A$32:$B$37,2,0)*I2468</f>
        <v>1.7267934552079802</v>
      </c>
    </row>
    <row r="2469" spans="1:12">
      <c r="A2469" s="5" t="s">
        <v>611</v>
      </c>
      <c r="B2469" s="5" t="s">
        <v>597</v>
      </c>
      <c r="C2469" s="11">
        <v>6250</v>
      </c>
      <c r="D2469" s="5" t="str">
        <f t="shared" si="152"/>
        <v>Hydric Pine Flatwoods</v>
      </c>
      <c r="E2469" s="11" t="s">
        <v>4</v>
      </c>
      <c r="F2469" s="12">
        <f t="shared" si="153"/>
        <v>0.60724136328827061</v>
      </c>
      <c r="G2469" s="13">
        <f t="shared" si="154"/>
        <v>3.2599314579082571E-2</v>
      </c>
      <c r="H2469" s="13">
        <f>HLOOKUP(E2469,ROCs!$B$1:$I$17,MATCH(VLOOKUP(C2469,HROC,2,0),ROCs!$A$2:$A$17,0)+1,0)</f>
        <v>2.5884593546846281E-2</v>
      </c>
      <c r="I2469" s="24">
        <v>24.902633000000002</v>
      </c>
      <c r="J2469" s="24">
        <f>VLOOKUP(B2469,Summary!$A$32:$C$37,3,0)*H2469*I2469/12+VLOOKUP(B2469,Summary!$A$32:$D$37,4,0)*I2469</f>
        <v>2.7287835249437573</v>
      </c>
      <c r="K2469" s="6">
        <f t="shared" si="155"/>
        <v>4.5087792498585477</v>
      </c>
      <c r="L2469" s="27">
        <f>2.721*J2469*G2469+VLOOKUP(B2469,Summary!$A$32:$B$37,2,0)*I2469</f>
        <v>5.6365605447279101</v>
      </c>
    </row>
    <row r="2470" spans="1:12">
      <c r="A2470" s="5" t="s">
        <v>611</v>
      </c>
      <c r="B2470" s="5" t="s">
        <v>597</v>
      </c>
      <c r="C2470" s="11">
        <v>6300</v>
      </c>
      <c r="D2470" s="5" t="str">
        <f t="shared" si="152"/>
        <v>Wetland Forested Mixed</v>
      </c>
      <c r="E2470" s="11" t="s">
        <v>4</v>
      </c>
      <c r="F2470" s="12">
        <f t="shared" si="153"/>
        <v>0.60724136328827061</v>
      </c>
      <c r="G2470" s="13">
        <f t="shared" si="154"/>
        <v>3.2599314579082571E-2</v>
      </c>
      <c r="H2470" s="13">
        <f>HLOOKUP(E2470,ROCs!$B$1:$I$17,MATCH(VLOOKUP(C2470,HROC,2,0),ROCs!$A$2:$A$17,0)+1,0)</f>
        <v>2.5884593546846281E-2</v>
      </c>
      <c r="I2470" s="24">
        <v>1.0961289999999999</v>
      </c>
      <c r="J2470" s="24">
        <f>VLOOKUP(B2470,Summary!$A$32:$C$37,3,0)*H2470*I2470/12+VLOOKUP(B2470,Summary!$A$32:$D$37,4,0)*I2470</f>
        <v>0.1201117470756235</v>
      </c>
      <c r="K2470" s="6">
        <f t="shared" si="155"/>
        <v>0.19846109005293533</v>
      </c>
      <c r="L2470" s="27">
        <f>2.721*J2470*G2470+VLOOKUP(B2470,Summary!$A$32:$B$37,2,0)*I2470</f>
        <v>0.2481021775220339</v>
      </c>
    </row>
    <row r="2471" spans="1:12">
      <c r="A2471" s="5" t="s">
        <v>611</v>
      </c>
      <c r="B2471" s="5" t="s">
        <v>597</v>
      </c>
      <c r="C2471" s="11">
        <v>6410</v>
      </c>
      <c r="D2471" s="5" t="str">
        <f t="shared" si="152"/>
        <v>Freshwater Marshes</v>
      </c>
      <c r="E2471" s="11" t="s">
        <v>4</v>
      </c>
      <c r="F2471" s="12">
        <f t="shared" si="153"/>
        <v>0.60724136328827061</v>
      </c>
      <c r="G2471" s="13">
        <f t="shared" si="154"/>
        <v>3.2599314579082571E-2</v>
      </c>
      <c r="H2471" s="13">
        <f>HLOOKUP(E2471,ROCs!$B$1:$I$17,MATCH(VLOOKUP(C2471,HROC,2,0),ROCs!$A$2:$A$17,0)+1,0)</f>
        <v>2.5884593546846281E-2</v>
      </c>
      <c r="I2471" s="24">
        <v>6.8483679999999998</v>
      </c>
      <c r="J2471" s="24">
        <f>VLOOKUP(B2471,Summary!$A$32:$C$37,3,0)*H2471*I2471/12+VLOOKUP(B2471,Summary!$A$32:$D$37,4,0)*I2471</f>
        <v>0.75043124038940079</v>
      </c>
      <c r="K2471" s="6">
        <f t="shared" si="155"/>
        <v>1.2399403522428845</v>
      </c>
      <c r="L2471" s="27">
        <f>2.721*J2471*G2471+VLOOKUP(B2471,Summary!$A$32:$B$37,2,0)*I2471</f>
        <v>1.5500867263544857</v>
      </c>
    </row>
    <row r="2472" spans="1:12">
      <c r="A2472" s="5" t="s">
        <v>611</v>
      </c>
      <c r="B2472" s="5" t="s">
        <v>597</v>
      </c>
      <c r="C2472" s="11">
        <v>6440</v>
      </c>
      <c r="D2472" s="5" t="str">
        <f t="shared" si="152"/>
        <v>Emergent Aquatic Vegetation</v>
      </c>
      <c r="E2472" s="11" t="s">
        <v>4</v>
      </c>
      <c r="F2472" s="12">
        <f t="shared" si="153"/>
        <v>0.60724136328827061</v>
      </c>
      <c r="G2472" s="13">
        <f t="shared" si="154"/>
        <v>3.2599314579082571E-2</v>
      </c>
      <c r="H2472" s="13">
        <f>HLOOKUP(E2472,ROCs!$B$1:$I$17,MATCH(VLOOKUP(C2472,HROC,2,0),ROCs!$A$2:$A$17,0)+1,0)</f>
        <v>2.5884593546846281E-2</v>
      </c>
      <c r="I2472" s="24">
        <v>0.210592</v>
      </c>
      <c r="J2472" s="24">
        <f>VLOOKUP(B2472,Summary!$A$32:$C$37,3,0)*H2472*I2472/12+VLOOKUP(B2472,Summary!$A$32:$D$37,4,0)*I2472</f>
        <v>2.3076273905853876E-2</v>
      </c>
      <c r="K2472" s="6">
        <f t="shared" si="155"/>
        <v>3.8129013899301768E-2</v>
      </c>
      <c r="L2472" s="27">
        <f>2.721*J2472*G2472+VLOOKUP(B2472,Summary!$A$32:$B$37,2,0)*I2472</f>
        <v>4.7666227030504771E-2</v>
      </c>
    </row>
    <row r="2473" spans="1:12">
      <c r="A2473" s="5" t="s">
        <v>611</v>
      </c>
      <c r="B2473" s="5" t="s">
        <v>597</v>
      </c>
      <c r="C2473" s="11">
        <v>7400</v>
      </c>
      <c r="D2473" s="5" t="str">
        <f t="shared" si="152"/>
        <v>Disturbed Land</v>
      </c>
      <c r="E2473" s="11" t="s">
        <v>4</v>
      </c>
      <c r="F2473" s="12">
        <f t="shared" si="153"/>
        <v>0.70945030562392009</v>
      </c>
      <c r="G2473" s="13">
        <f t="shared" si="154"/>
        <v>9.7797943737247719E-2</v>
      </c>
      <c r="H2473" s="13">
        <f>HLOOKUP(E2473,ROCs!$B$1:$I$17,MATCH(VLOOKUP(C2473,HROC,2,0),ROCs!$A$2:$A$17,0)+1,0)</f>
        <v>0.26229721460804234</v>
      </c>
      <c r="I2473" s="24">
        <v>14.06104</v>
      </c>
      <c r="J2473" s="24">
        <f>VLOOKUP(B2473,Summary!$A$32:$C$37,3,0)*H2473*I2473/12+VLOOKUP(B2473,Summary!$A$32:$D$37,4,0)*I2473</f>
        <v>15.613259885483933</v>
      </c>
      <c r="K2473" s="6">
        <f t="shared" si="155"/>
        <v>30.140059865312509</v>
      </c>
      <c r="L2473" s="27">
        <f>2.721*J2473*G2473+VLOOKUP(B2473,Summary!$A$32:$B$37,2,0)*I2473</f>
        <v>7.2007764258839764</v>
      </c>
    </row>
    <row r="2474" spans="1:12">
      <c r="A2474" s="5" t="s">
        <v>611</v>
      </c>
      <c r="B2474" s="5" t="s">
        <v>597</v>
      </c>
      <c r="C2474" s="11">
        <v>7430</v>
      </c>
      <c r="D2474" s="5" t="str">
        <f t="shared" si="152"/>
        <v>Spoil Areas</v>
      </c>
      <c r="E2474" s="11" t="s">
        <v>4</v>
      </c>
      <c r="F2474" s="12">
        <f t="shared" si="153"/>
        <v>0.70945030562392009</v>
      </c>
      <c r="G2474" s="13">
        <f t="shared" si="154"/>
        <v>9.7797943737247719E-2</v>
      </c>
      <c r="H2474" s="13">
        <f>HLOOKUP(E2474,ROCs!$B$1:$I$17,MATCH(VLOOKUP(C2474,HROC,2,0),ROCs!$A$2:$A$17,0)+1,0)</f>
        <v>0.26229721460804234</v>
      </c>
      <c r="I2474" s="24">
        <v>5.5073639999999999</v>
      </c>
      <c r="J2474" s="24">
        <f>VLOOKUP(B2474,Summary!$A$32:$C$37,3,0)*H2474*I2474/12+VLOOKUP(B2474,Summary!$A$32:$D$37,4,0)*I2474</f>
        <v>6.1153304034380334</v>
      </c>
      <c r="K2474" s="6">
        <f t="shared" si="155"/>
        <v>11.805121147515898</v>
      </c>
      <c r="L2474" s="27">
        <f>2.721*J2474*G2474+VLOOKUP(B2474,Summary!$A$32:$B$37,2,0)*I2474</f>
        <v>2.8203672601715151</v>
      </c>
    </row>
    <row r="2475" spans="1:12">
      <c r="A2475" s="5" t="s">
        <v>611</v>
      </c>
      <c r="B2475" s="5" t="s">
        <v>597</v>
      </c>
      <c r="C2475" s="11">
        <v>8140</v>
      </c>
      <c r="D2475" s="5" t="str">
        <f t="shared" si="152"/>
        <v>Roads and Highways</v>
      </c>
      <c r="E2475" s="11" t="s">
        <v>4</v>
      </c>
      <c r="F2475" s="12">
        <f t="shared" si="153"/>
        <v>0.98601567900273634</v>
      </c>
      <c r="G2475" s="13">
        <f t="shared" si="154"/>
        <v>0.14343698414796333</v>
      </c>
      <c r="H2475" s="13">
        <f>HLOOKUP(E2475,ROCs!$B$1:$I$17,MATCH(VLOOKUP(C2475,HROC,2,0),ROCs!$A$2:$A$17,0)+1,0)</f>
        <v>0.44607782879065094</v>
      </c>
      <c r="I2475" s="24">
        <v>13.561598</v>
      </c>
      <c r="J2475" s="24">
        <f>VLOOKUP(B2475,Summary!$A$32:$C$37,3,0)*H2475*I2475/12+VLOOKUP(B2475,Summary!$A$32:$D$37,4,0)*I2475</f>
        <v>25.609669340933252</v>
      </c>
      <c r="K2475" s="6">
        <f t="shared" si="155"/>
        <v>68.709428107025786</v>
      </c>
      <c r="L2475" s="27">
        <f>2.721*J2475*G2475+VLOOKUP(B2475,Summary!$A$32:$B$37,2,0)*I2475</f>
        <v>12.933018634544599</v>
      </c>
    </row>
    <row r="2476" spans="1:12">
      <c r="A2476" s="5" t="s">
        <v>611</v>
      </c>
      <c r="B2476" s="5" t="s">
        <v>597</v>
      </c>
      <c r="C2476" s="11">
        <v>8200</v>
      </c>
      <c r="D2476" s="5" t="str">
        <f t="shared" si="152"/>
        <v>Communications</v>
      </c>
      <c r="E2476" s="11" t="s">
        <v>4</v>
      </c>
      <c r="F2476" s="12">
        <f t="shared" si="153"/>
        <v>0.72147488707517293</v>
      </c>
      <c r="G2476" s="13">
        <f t="shared" si="154"/>
        <v>0.16951643581122938</v>
      </c>
      <c r="H2476" s="13">
        <f>HLOOKUP(E2476,ROCs!$B$1:$I$17,MATCH(VLOOKUP(C2476,HROC,2,0),ROCs!$A$2:$A$17,0)+1,0)</f>
        <v>0.43140989244743805</v>
      </c>
      <c r="I2476" s="24">
        <v>9.2630000000000004E-3</v>
      </c>
      <c r="J2476" s="24">
        <f>VLOOKUP(B2476,Summary!$A$32:$C$37,3,0)*H2476*I2476/12+VLOOKUP(B2476,Summary!$A$32:$D$37,4,0)*I2476</f>
        <v>1.6917034296168618E-2</v>
      </c>
      <c r="K2476" s="6">
        <f t="shared" si="155"/>
        <v>3.3210391126460695E-2</v>
      </c>
      <c r="L2476" s="27">
        <f>2.721*J2476*G2476+VLOOKUP(B2476,Summary!$A$32:$B$37,2,0)*I2476</f>
        <v>9.8096423505358594E-3</v>
      </c>
    </row>
    <row r="2477" spans="1:12">
      <c r="A2477" s="5" t="s">
        <v>611</v>
      </c>
      <c r="B2477" s="5" t="s">
        <v>597</v>
      </c>
      <c r="C2477" s="11">
        <v>8310</v>
      </c>
      <c r="D2477" s="5" t="str">
        <f t="shared" si="152"/>
        <v>Electric Power Facilities</v>
      </c>
      <c r="E2477" s="11" t="s">
        <v>4</v>
      </c>
      <c r="F2477" s="12">
        <f t="shared" si="153"/>
        <v>0.72147488707517293</v>
      </c>
      <c r="G2477" s="13">
        <f t="shared" si="154"/>
        <v>0.16951643581122938</v>
      </c>
      <c r="H2477" s="13">
        <f>HLOOKUP(E2477,ROCs!$B$1:$I$17,MATCH(VLOOKUP(C2477,HROC,2,0),ROCs!$A$2:$A$17,0)+1,0)</f>
        <v>0.43140989244743805</v>
      </c>
      <c r="I2477" s="24">
        <v>2.5639940000000001</v>
      </c>
      <c r="J2477" s="24">
        <f>VLOOKUP(B2477,Summary!$A$32:$C$37,3,0)*H2477*I2477/12+VLOOKUP(B2477,Summary!$A$32:$D$37,4,0)*I2477</f>
        <v>4.682627057451211</v>
      </c>
      <c r="K2477" s="6">
        <f t="shared" si="155"/>
        <v>9.1926204885996423</v>
      </c>
      <c r="L2477" s="27">
        <f>2.721*J2477*G2477+VLOOKUP(B2477,Summary!$A$32:$B$37,2,0)*I2477</f>
        <v>2.7153043429687838</v>
      </c>
    </row>
    <row r="2478" spans="1:12">
      <c r="A2478" s="5" t="s">
        <v>611</v>
      </c>
      <c r="B2478" s="5" t="s">
        <v>597</v>
      </c>
      <c r="C2478" s="11">
        <v>1110</v>
      </c>
      <c r="D2478" s="5" t="str">
        <f t="shared" si="152"/>
        <v>Fixed Single Family Units</v>
      </c>
      <c r="E2478" s="11" t="s">
        <v>591</v>
      </c>
      <c r="F2478" s="12">
        <f t="shared" si="153"/>
        <v>0.96797880682585713</v>
      </c>
      <c r="G2478" s="13">
        <f t="shared" si="154"/>
        <v>0.12452938169209543</v>
      </c>
      <c r="H2478" s="13">
        <f>HLOOKUP(E2478,ROCs!$B$1:$I$17,MATCH(VLOOKUP(C2478,HROC,2,0),ROCs!$A$2:$A$17,0)+1,0)</f>
        <v>0.28818180815488864</v>
      </c>
      <c r="I2478" s="24">
        <v>1648.144605</v>
      </c>
      <c r="J2478" s="24">
        <f>VLOOKUP(B2478,Summary!$A$32:$C$37,3,0)*H2478*I2478/12+VLOOKUP(B2478,Summary!$A$32:$D$37,4,0)*I2478</f>
        <v>2010.6864043647445</v>
      </c>
      <c r="K2478" s="6">
        <f t="shared" si="155"/>
        <v>5295.8872701730443</v>
      </c>
      <c r="L2478" s="27">
        <f>2.721*J2478*G2478+VLOOKUP(B2478,Summary!$A$32:$B$37,2,0)*I2478</f>
        <v>1038.3377340224129</v>
      </c>
    </row>
    <row r="2479" spans="1:12">
      <c r="A2479" s="5" t="s">
        <v>611</v>
      </c>
      <c r="B2479" s="5" t="s">
        <v>597</v>
      </c>
      <c r="C2479" s="11">
        <v>1210</v>
      </c>
      <c r="D2479" s="5" t="str">
        <f t="shared" si="152"/>
        <v>Fixed Single Family Units</v>
      </c>
      <c r="E2479" s="11" t="s">
        <v>591</v>
      </c>
      <c r="F2479" s="12">
        <f t="shared" si="153"/>
        <v>1.2445441802046733</v>
      </c>
      <c r="G2479" s="13">
        <f t="shared" si="154"/>
        <v>0.21319951734720002</v>
      </c>
      <c r="H2479" s="13">
        <f>HLOOKUP(E2479,ROCs!$B$1:$I$17,MATCH(VLOOKUP(C2479,HROC,2,0),ROCs!$A$2:$A$17,0)+1,0)</f>
        <v>0.28818180815488864</v>
      </c>
      <c r="I2479" s="24">
        <v>2464.5219360000001</v>
      </c>
      <c r="J2479" s="24">
        <f>VLOOKUP(B2479,Summary!$A$32:$C$37,3,0)*H2479*I2479/12+VLOOKUP(B2479,Summary!$A$32:$D$37,4,0)*I2479</f>
        <v>3006.6419748247026</v>
      </c>
      <c r="K2479" s="6">
        <f t="shared" si="155"/>
        <v>10181.706557869629</v>
      </c>
      <c r="L2479" s="27">
        <f>2.721*J2479*G2479+VLOOKUP(B2479,Summary!$A$32:$B$37,2,0)*I2479</f>
        <v>2278.0755741977637</v>
      </c>
    </row>
    <row r="2480" spans="1:12">
      <c r="A2480" s="5" t="s">
        <v>611</v>
      </c>
      <c r="B2480" s="5" t="s">
        <v>597</v>
      </c>
      <c r="C2480" s="11">
        <v>1290</v>
      </c>
      <c r="D2480" s="5" t="str">
        <f t="shared" si="152"/>
        <v>Medium Density Under Construction</v>
      </c>
      <c r="E2480" s="11" t="s">
        <v>591</v>
      </c>
      <c r="F2480" s="12">
        <f t="shared" si="153"/>
        <v>1.2445441802046733</v>
      </c>
      <c r="G2480" s="13">
        <f t="shared" si="154"/>
        <v>0.21319951734720002</v>
      </c>
      <c r="H2480" s="13">
        <f>HLOOKUP(E2480,ROCs!$B$1:$I$17,MATCH(VLOOKUP(C2480,HROC,2,0),ROCs!$A$2:$A$17,0)+1,0)</f>
        <v>0.34081381503347608</v>
      </c>
      <c r="I2480" s="24">
        <v>68.138542999999999</v>
      </c>
      <c r="J2480" s="24">
        <f>VLOOKUP(B2480,Summary!$A$32:$C$37,3,0)*H2480*I2480/12+VLOOKUP(B2480,Summary!$A$32:$D$37,4,0)*I2480</f>
        <v>98.308823747095815</v>
      </c>
      <c r="K2480" s="6">
        <f t="shared" si="155"/>
        <v>332.91346419808224</v>
      </c>
      <c r="L2480" s="27">
        <f>2.721*J2480*G2480+VLOOKUP(B2480,Summary!$A$32:$B$37,2,0)*I2480</f>
        <v>71.790959702530941</v>
      </c>
    </row>
    <row r="2481" spans="1:12">
      <c r="A2481" s="5" t="s">
        <v>611</v>
      </c>
      <c r="B2481" s="5" t="s">
        <v>597</v>
      </c>
      <c r="C2481" s="11">
        <v>1310</v>
      </c>
      <c r="D2481" s="5" t="str">
        <f t="shared" si="152"/>
        <v>Fixed Single Family Units &lt;Six or more dwelling units per acre&gt;</v>
      </c>
      <c r="E2481" s="11" t="s">
        <v>591</v>
      </c>
      <c r="F2481" s="12">
        <f t="shared" si="153"/>
        <v>1.2445441802046733</v>
      </c>
      <c r="G2481" s="13">
        <f t="shared" si="154"/>
        <v>0.21319951734720002</v>
      </c>
      <c r="H2481" s="13">
        <f>HLOOKUP(E2481,ROCs!$B$1:$I$17,MATCH(VLOOKUP(C2481,HROC,2,0),ROCs!$A$2:$A$17,0)+1,0)</f>
        <v>0.39344582191206351</v>
      </c>
      <c r="I2481" s="24">
        <v>65.418935000000005</v>
      </c>
      <c r="J2481" s="24">
        <f>VLOOKUP(B2481,Summary!$A$32:$C$37,3,0)*H2481*I2481/12+VLOOKUP(B2481,Summary!$A$32:$D$37,4,0)*I2481</f>
        <v>108.96094815034104</v>
      </c>
      <c r="K2481" s="6">
        <f t="shared" si="155"/>
        <v>368.98586849493518</v>
      </c>
      <c r="L2481" s="27">
        <f>2.721*J2481*G2481+VLOOKUP(B2481,Summary!$A$32:$B$37,2,0)*I2481</f>
        <v>77.381293712862174</v>
      </c>
    </row>
    <row r="2482" spans="1:12">
      <c r="A2482" s="5" t="s">
        <v>611</v>
      </c>
      <c r="B2482" s="5" t="s">
        <v>597</v>
      </c>
      <c r="C2482" s="11">
        <v>1320</v>
      </c>
      <c r="D2482" s="5" t="str">
        <f t="shared" si="152"/>
        <v>Mobile Home Units &lt;Six or more dwelling units per acre&gt;</v>
      </c>
      <c r="E2482" s="11" t="s">
        <v>591</v>
      </c>
      <c r="F2482" s="12">
        <f t="shared" si="153"/>
        <v>1.3948514483453343</v>
      </c>
      <c r="G2482" s="13">
        <f t="shared" si="154"/>
        <v>0.33903287162245876</v>
      </c>
      <c r="H2482" s="13">
        <f>HLOOKUP(E2482,ROCs!$B$1:$I$17,MATCH(VLOOKUP(C2482,HROC,2,0),ROCs!$A$2:$A$17,0)+1,0)</f>
        <v>0.39344582191206351</v>
      </c>
      <c r="I2482" s="24">
        <v>24.621471</v>
      </c>
      <c r="J2482" s="24">
        <f>VLOOKUP(B2482,Summary!$A$32:$C$37,3,0)*H2482*I2482/12+VLOOKUP(B2482,Summary!$A$32:$D$37,4,0)*I2482</f>
        <v>41.00920971911458</v>
      </c>
      <c r="K2482" s="6">
        <f t="shared" si="155"/>
        <v>155.64597691196852</v>
      </c>
      <c r="L2482" s="27">
        <f>2.721*J2482*G2482+VLOOKUP(B2482,Summary!$A$32:$B$37,2,0)*I2482</f>
        <v>43.164945757841835</v>
      </c>
    </row>
    <row r="2483" spans="1:12">
      <c r="A2483" s="5" t="s">
        <v>611</v>
      </c>
      <c r="B2483" s="5" t="s">
        <v>597</v>
      </c>
      <c r="C2483" s="11">
        <v>1330</v>
      </c>
      <c r="D2483" s="5" t="str">
        <f t="shared" si="152"/>
        <v>Multiple Dwelling Units, Low Rise &lt;Two stories or less&gt;</v>
      </c>
      <c r="E2483" s="11" t="s">
        <v>591</v>
      </c>
      <c r="F2483" s="12">
        <f t="shared" si="153"/>
        <v>1.3948514483453343</v>
      </c>
      <c r="G2483" s="13">
        <f t="shared" si="154"/>
        <v>0.33903287162245876</v>
      </c>
      <c r="H2483" s="13">
        <f>HLOOKUP(E2483,ROCs!$B$1:$I$17,MATCH(VLOOKUP(C2483,HROC,2,0),ROCs!$A$2:$A$17,0)+1,0)</f>
        <v>0.39344582191206351</v>
      </c>
      <c r="I2483" s="24">
        <v>82.267579999999995</v>
      </c>
      <c r="J2483" s="24">
        <f>VLOOKUP(B2483,Summary!$A$32:$C$37,3,0)*H2483*I2483/12+VLOOKUP(B2483,Summary!$A$32:$D$37,4,0)*I2483</f>
        <v>137.02383749955624</v>
      </c>
      <c r="K2483" s="6">
        <f t="shared" si="155"/>
        <v>520.05901098612367</v>
      </c>
      <c r="L2483" s="27">
        <f>2.721*J2483*G2483+VLOOKUP(B2483,Summary!$A$32:$B$37,2,0)*I2483</f>
        <v>144.22678597590348</v>
      </c>
    </row>
    <row r="2484" spans="1:12">
      <c r="A2484" s="5" t="s">
        <v>611</v>
      </c>
      <c r="B2484" s="5" t="s">
        <v>597</v>
      </c>
      <c r="C2484" s="11">
        <v>1340</v>
      </c>
      <c r="D2484" s="5" t="str">
        <f t="shared" si="152"/>
        <v>Multiple Dwelling Units, High Rise &lt;Three stories or more&gt;</v>
      </c>
      <c r="E2484" s="11" t="s">
        <v>591</v>
      </c>
      <c r="F2484" s="12">
        <f t="shared" si="153"/>
        <v>1.3948514483453343</v>
      </c>
      <c r="G2484" s="13">
        <f t="shared" si="154"/>
        <v>0.33903287162245876</v>
      </c>
      <c r="H2484" s="13">
        <f>HLOOKUP(E2484,ROCs!$B$1:$I$17,MATCH(VLOOKUP(C2484,HROC,2,0),ROCs!$A$2:$A$17,0)+1,0)</f>
        <v>0.39344582191206351</v>
      </c>
      <c r="I2484" s="24">
        <v>2.82422</v>
      </c>
      <c r="J2484" s="24">
        <f>VLOOKUP(B2484,Summary!$A$32:$C$37,3,0)*H2484*I2484/12+VLOOKUP(B2484,Summary!$A$32:$D$37,4,0)*I2484</f>
        <v>4.7039850004460648</v>
      </c>
      <c r="K2484" s="6">
        <f t="shared" si="155"/>
        <v>17.853461351448892</v>
      </c>
      <c r="L2484" s="27">
        <f>2.721*J2484*G2484+VLOOKUP(B2484,Summary!$A$32:$B$37,2,0)*I2484</f>
        <v>4.9512599433320643</v>
      </c>
    </row>
    <row r="2485" spans="1:12">
      <c r="A2485" s="5" t="s">
        <v>611</v>
      </c>
      <c r="B2485" s="5" t="s">
        <v>597</v>
      </c>
      <c r="C2485" s="11">
        <v>1390</v>
      </c>
      <c r="D2485" s="5" t="str">
        <f t="shared" si="152"/>
        <v>High Density Under Construction</v>
      </c>
      <c r="E2485" s="11" t="s">
        <v>591</v>
      </c>
      <c r="F2485" s="12">
        <f t="shared" si="153"/>
        <v>1.3948514483453343</v>
      </c>
      <c r="G2485" s="13">
        <f t="shared" si="154"/>
        <v>0.33903287162245876</v>
      </c>
      <c r="H2485" s="13">
        <f>HLOOKUP(E2485,ROCs!$B$1:$I$17,MATCH(VLOOKUP(C2485,HROC,2,0),ROCs!$A$2:$A$17,0)+1,0)</f>
        <v>0.39344582191206351</v>
      </c>
      <c r="I2485" s="24">
        <v>19.940564999999999</v>
      </c>
      <c r="J2485" s="24">
        <f>VLOOKUP(B2485,Summary!$A$32:$C$37,3,0)*H2485*I2485/12+VLOOKUP(B2485,Summary!$A$32:$D$37,4,0)*I2485</f>
        <v>33.212752073287419</v>
      </c>
      <c r="K2485" s="6">
        <f t="shared" si="155"/>
        <v>126.0553733609827</v>
      </c>
      <c r="L2485" s="27">
        <f>2.721*J2485*G2485+VLOOKUP(B2485,Summary!$A$32:$B$37,2,0)*I2485</f>
        <v>34.958650789212371</v>
      </c>
    </row>
    <row r="2486" spans="1:12">
      <c r="A2486" s="5" t="s">
        <v>611</v>
      </c>
      <c r="B2486" s="5" t="s">
        <v>597</v>
      </c>
      <c r="C2486" s="11">
        <v>1400</v>
      </c>
      <c r="D2486" s="5" t="str">
        <f t="shared" si="152"/>
        <v>Commercial and Services</v>
      </c>
      <c r="E2486" s="11" t="s">
        <v>591</v>
      </c>
      <c r="F2486" s="12">
        <f t="shared" si="153"/>
        <v>0.70945030562392009</v>
      </c>
      <c r="G2486" s="13">
        <f t="shared" si="154"/>
        <v>0.1167055461931156</v>
      </c>
      <c r="H2486" s="13">
        <f>HLOOKUP(E2486,ROCs!$B$1:$I$17,MATCH(VLOOKUP(C2486,HROC,2,0),ROCs!$A$2:$A$17,0)+1,0)</f>
        <v>0.43140989244743805</v>
      </c>
      <c r="I2486" s="24">
        <v>47.494729999999997</v>
      </c>
      <c r="J2486" s="24">
        <f>VLOOKUP(B2486,Summary!$A$32:$C$37,3,0)*H2486*I2486/12+VLOOKUP(B2486,Summary!$A$32:$D$37,4,0)*I2486</f>
        <v>86.739714595408444</v>
      </c>
      <c r="K2486" s="6">
        <f t="shared" si="155"/>
        <v>167.44358383711747</v>
      </c>
      <c r="L2486" s="27">
        <f>2.721*J2486*G2486+VLOOKUP(B2486,Summary!$A$32:$B$37,2,0)*I2486</f>
        <v>37.833200924780591</v>
      </c>
    </row>
    <row r="2487" spans="1:12">
      <c r="A2487" s="5" t="s">
        <v>611</v>
      </c>
      <c r="B2487" s="5" t="s">
        <v>597</v>
      </c>
      <c r="C2487" s="11">
        <v>1411</v>
      </c>
      <c r="D2487" s="5" t="str">
        <f t="shared" si="152"/>
        <v>Shopping Centers (Plazas, Malls)</v>
      </c>
      <c r="E2487" s="11" t="s">
        <v>591</v>
      </c>
      <c r="F2487" s="12">
        <f t="shared" si="153"/>
        <v>1.4429497741503459</v>
      </c>
      <c r="G2487" s="13">
        <f t="shared" si="154"/>
        <v>0.22493527059566973</v>
      </c>
      <c r="H2487" s="13">
        <f>HLOOKUP(E2487,ROCs!$B$1:$I$17,MATCH(VLOOKUP(C2487,HROC,2,0),ROCs!$A$2:$A$17,0)+1,0)</f>
        <v>0.43140989244743805</v>
      </c>
      <c r="I2487" s="24">
        <v>20.253999</v>
      </c>
      <c r="J2487" s="24">
        <f>VLOOKUP(B2487,Summary!$A$32:$C$37,3,0)*H2487*I2487/12+VLOOKUP(B2487,Summary!$A$32:$D$37,4,0)*I2487</f>
        <v>36.989916411266854</v>
      </c>
      <c r="K2487" s="6">
        <f t="shared" si="155"/>
        <v>145.23226355715079</v>
      </c>
      <c r="L2487" s="27">
        <f>2.721*J2487*G2487+VLOOKUP(B2487,Summary!$A$32:$B$37,2,0)*I2487</f>
        <v>27.027140504394371</v>
      </c>
    </row>
    <row r="2488" spans="1:12">
      <c r="A2488" s="5" t="s">
        <v>611</v>
      </c>
      <c r="B2488" s="5" t="s">
        <v>597</v>
      </c>
      <c r="C2488" s="11">
        <v>1490</v>
      </c>
      <c r="D2488" s="5" t="str">
        <f t="shared" si="152"/>
        <v>Commercial and Services Under Construction</v>
      </c>
      <c r="E2488" s="11" t="s">
        <v>591</v>
      </c>
      <c r="F2488" s="12">
        <f t="shared" si="153"/>
        <v>1.4429497741503459</v>
      </c>
      <c r="G2488" s="13">
        <f t="shared" si="154"/>
        <v>0.22493527059566973</v>
      </c>
      <c r="H2488" s="13">
        <f>HLOOKUP(E2488,ROCs!$B$1:$I$17,MATCH(VLOOKUP(C2488,HROC,2,0),ROCs!$A$2:$A$17,0)+1,0)</f>
        <v>0.43140989244743805</v>
      </c>
      <c r="I2488" s="24">
        <v>5.5221770000000001</v>
      </c>
      <c r="J2488" s="24">
        <f>VLOOKUP(B2488,Summary!$A$32:$C$37,3,0)*H2488*I2488/12+VLOOKUP(B2488,Summary!$A$32:$D$37,4,0)*I2488</f>
        <v>10.085162225900199</v>
      </c>
      <c r="K2488" s="6">
        <f t="shared" si="155"/>
        <v>39.597032935235966</v>
      </c>
      <c r="L2488" s="27">
        <f>2.721*J2488*G2488+VLOOKUP(B2488,Summary!$A$32:$B$37,2,0)*I2488</f>
        <v>7.3688486737426526</v>
      </c>
    </row>
    <row r="2489" spans="1:12">
      <c r="A2489" s="5" t="s">
        <v>611</v>
      </c>
      <c r="B2489" s="5" t="s">
        <v>597</v>
      </c>
      <c r="C2489" s="11">
        <v>1550</v>
      </c>
      <c r="D2489" s="5" t="str">
        <f t="shared" si="152"/>
        <v>Other Light Industrial</v>
      </c>
      <c r="E2489" s="11" t="s">
        <v>591</v>
      </c>
      <c r="F2489" s="12">
        <f t="shared" si="153"/>
        <v>0.72147488707517293</v>
      </c>
      <c r="G2489" s="13">
        <f t="shared" si="154"/>
        <v>0.16951643581122938</v>
      </c>
      <c r="H2489" s="13">
        <f>HLOOKUP(E2489,ROCs!$B$1:$I$17,MATCH(VLOOKUP(C2489,HROC,2,0),ROCs!$A$2:$A$17,0)+1,0)</f>
        <v>0.34081381503347608</v>
      </c>
      <c r="I2489" s="24">
        <v>31.753029999999999</v>
      </c>
      <c r="J2489" s="24">
        <f>VLOOKUP(B2489,Summary!$A$32:$C$37,3,0)*H2489*I2489/12+VLOOKUP(B2489,Summary!$A$32:$D$37,4,0)*I2489</f>
        <v>45.812588474429894</v>
      </c>
      <c r="K2489" s="6">
        <f t="shared" si="155"/>
        <v>89.936211933789252</v>
      </c>
      <c r="L2489" s="27">
        <f>2.721*J2489*G2489+VLOOKUP(B2489,Summary!$A$32:$B$37,2,0)*I2489</f>
        <v>28.009720783467575</v>
      </c>
    </row>
    <row r="2490" spans="1:12">
      <c r="A2490" s="5" t="s">
        <v>611</v>
      </c>
      <c r="B2490" s="5" t="s">
        <v>597</v>
      </c>
      <c r="C2490" s="11">
        <v>1630</v>
      </c>
      <c r="D2490" s="5" t="str">
        <f t="shared" si="152"/>
        <v>Rock Quarries</v>
      </c>
      <c r="E2490" s="11" t="s">
        <v>591</v>
      </c>
      <c r="F2490" s="12">
        <f t="shared" si="153"/>
        <v>0.70945030562392009</v>
      </c>
      <c r="G2490" s="13">
        <f t="shared" si="154"/>
        <v>9.7797943737247719E-2</v>
      </c>
      <c r="H2490" s="13">
        <f>HLOOKUP(E2490,ROCs!$B$1:$I$17,MATCH(VLOOKUP(C2490,HROC,2,0),ROCs!$A$2:$A$17,0)+1,0)</f>
        <v>0.28818180815488864</v>
      </c>
      <c r="I2490" s="24">
        <v>9.9634169999999997</v>
      </c>
      <c r="J2490" s="24">
        <f>VLOOKUP(B2490,Summary!$A$32:$C$37,3,0)*H2490*I2490/12+VLOOKUP(B2490,Summary!$A$32:$D$37,4,0)*I2490</f>
        <v>12.155066395352227</v>
      </c>
      <c r="K2490" s="6">
        <f t="shared" si="155"/>
        <v>23.464313763416826</v>
      </c>
      <c r="L2490" s="27">
        <f>2.721*J2490*G2490+VLOOKUP(B2490,Summary!$A$32:$B$37,2,0)*I2490</f>
        <v>5.392878948189761</v>
      </c>
    </row>
    <row r="2491" spans="1:12">
      <c r="A2491" s="5" t="s">
        <v>611</v>
      </c>
      <c r="B2491" s="5" t="s">
        <v>597</v>
      </c>
      <c r="C2491" s="11">
        <v>1660</v>
      </c>
      <c r="D2491" s="5" t="str">
        <f t="shared" si="152"/>
        <v>Holding Ponds</v>
      </c>
      <c r="E2491" s="11" t="s">
        <v>591</v>
      </c>
      <c r="F2491" s="12">
        <f t="shared" si="153"/>
        <v>0.50503242095262102</v>
      </c>
      <c r="G2491" s="13">
        <f t="shared" si="154"/>
        <v>6.8458560616073402E-2</v>
      </c>
      <c r="H2491" s="13">
        <f>HLOOKUP(E2491,ROCs!$B$1:$I$17,MATCH(VLOOKUP(C2491,HROC,2,0),ROCs!$A$2:$A$17,0)+1,0)</f>
        <v>5.2632006878587441E-2</v>
      </c>
      <c r="I2491" s="24">
        <v>0.27678999999999998</v>
      </c>
      <c r="J2491" s="24">
        <f>VLOOKUP(B2491,Summary!$A$32:$C$37,3,0)*H2491*I2491/12+VLOOKUP(B2491,Summary!$A$32:$D$37,4,0)*I2491</f>
        <v>6.1671255811945845E-2</v>
      </c>
      <c r="K2491" s="6">
        <f t="shared" si="155"/>
        <v>8.4748221446061409E-2</v>
      </c>
      <c r="L2491" s="27">
        <f>2.721*J2491*G2491+VLOOKUP(B2491,Summary!$A$32:$B$37,2,0)*I2491</f>
        <v>7.1447238347436548E-2</v>
      </c>
    </row>
    <row r="2492" spans="1:12">
      <c r="A2492" s="5" t="s">
        <v>611</v>
      </c>
      <c r="B2492" s="5" t="s">
        <v>597</v>
      </c>
      <c r="C2492" s="11">
        <v>1700</v>
      </c>
      <c r="D2492" s="5" t="str">
        <f t="shared" si="152"/>
        <v>Institutional</v>
      </c>
      <c r="E2492" s="11" t="s">
        <v>591</v>
      </c>
      <c r="F2492" s="12">
        <f t="shared" si="153"/>
        <v>0.96797880682585713</v>
      </c>
      <c r="G2492" s="13">
        <f t="shared" si="154"/>
        <v>0.12452938169209543</v>
      </c>
      <c r="H2492" s="13">
        <f>HLOOKUP(E2492,ROCs!$B$1:$I$17,MATCH(VLOOKUP(C2492,HROC,2,0),ROCs!$A$2:$A$17,0)+1,0)</f>
        <v>0.34081381503347608</v>
      </c>
      <c r="I2492" s="24">
        <v>15.962085</v>
      </c>
      <c r="J2492" s="24">
        <f>VLOOKUP(B2492,Summary!$A$32:$C$37,3,0)*H2492*I2492/12+VLOOKUP(B2492,Summary!$A$32:$D$37,4,0)*I2492</f>
        <v>23.029752792060169</v>
      </c>
      <c r="K2492" s="6">
        <f t="shared" si="155"/>
        <v>60.657382663924913</v>
      </c>
      <c r="L2492" s="27">
        <f>2.721*J2492*G2492+VLOOKUP(B2492,Summary!$A$32:$B$37,2,0)*I2492</f>
        <v>11.261275853474677</v>
      </c>
    </row>
    <row r="2493" spans="1:12">
      <c r="A2493" s="5" t="s">
        <v>611</v>
      </c>
      <c r="B2493" s="5" t="s">
        <v>597</v>
      </c>
      <c r="C2493" s="11">
        <v>1710</v>
      </c>
      <c r="D2493" s="5" t="str">
        <f t="shared" si="152"/>
        <v>Educational Facilities</v>
      </c>
      <c r="E2493" s="11" t="s">
        <v>591</v>
      </c>
      <c r="F2493" s="12">
        <f t="shared" si="153"/>
        <v>0.96797880682585713</v>
      </c>
      <c r="G2493" s="13">
        <f t="shared" si="154"/>
        <v>0.12452938169209543</v>
      </c>
      <c r="H2493" s="13">
        <f>HLOOKUP(E2493,ROCs!$B$1:$I$17,MATCH(VLOOKUP(C2493,HROC,2,0),ROCs!$A$2:$A$17,0)+1,0)</f>
        <v>0.34081381503347608</v>
      </c>
      <c r="I2493" s="24">
        <v>66.505020999999999</v>
      </c>
      <c r="J2493" s="24">
        <f>VLOOKUP(B2493,Summary!$A$32:$C$37,3,0)*H2493*I2493/12+VLOOKUP(B2493,Summary!$A$32:$D$37,4,0)*I2493</f>
        <v>95.952013352940426</v>
      </c>
      <c r="K2493" s="6">
        <f t="shared" si="155"/>
        <v>252.72516139773487</v>
      </c>
      <c r="L2493" s="27">
        <f>2.721*J2493*G2493+VLOOKUP(B2493,Summary!$A$32:$B$37,2,0)*I2493</f>
        <v>46.919396001344836</v>
      </c>
    </row>
    <row r="2494" spans="1:12">
      <c r="A2494" s="5" t="s">
        <v>611</v>
      </c>
      <c r="B2494" s="5" t="s">
        <v>597</v>
      </c>
      <c r="C2494" s="11">
        <v>1800</v>
      </c>
      <c r="D2494" s="5" t="str">
        <f t="shared" si="152"/>
        <v>Recreational</v>
      </c>
      <c r="E2494" s="11" t="s">
        <v>591</v>
      </c>
      <c r="F2494" s="12">
        <f t="shared" si="153"/>
        <v>1.2445441802046733</v>
      </c>
      <c r="G2494" s="13">
        <f t="shared" si="154"/>
        <v>0.21319951734720002</v>
      </c>
      <c r="H2494" s="13">
        <f>HLOOKUP(E2494,ROCs!$B$1:$I$17,MATCH(VLOOKUP(C2494,HROC,2,0),ROCs!$A$2:$A$17,0)+1,0)</f>
        <v>0.28904462793978353</v>
      </c>
      <c r="I2494" s="24">
        <v>0.30044300000000002</v>
      </c>
      <c r="J2494" s="24">
        <f>VLOOKUP(B2494,Summary!$A$32:$C$37,3,0)*H2494*I2494/12+VLOOKUP(B2494,Summary!$A$32:$D$37,4,0)*I2494</f>
        <v>0.36762874214394242</v>
      </c>
      <c r="K2494" s="6">
        <f t="shared" si="155"/>
        <v>1.2449397055219971</v>
      </c>
      <c r="L2494" s="27">
        <f>2.721*J2494*G2494+VLOOKUP(B2494,Summary!$A$32:$B$37,2,0)*I2494</f>
        <v>0.27835046243126205</v>
      </c>
    </row>
    <row r="2495" spans="1:12">
      <c r="A2495" s="5" t="s">
        <v>611</v>
      </c>
      <c r="B2495" s="5" t="s">
        <v>597</v>
      </c>
      <c r="C2495" s="11">
        <v>1820</v>
      </c>
      <c r="D2495" s="5" t="str">
        <f t="shared" si="152"/>
        <v>Golf Courses</v>
      </c>
      <c r="E2495" s="11" t="s">
        <v>591</v>
      </c>
      <c r="F2495" s="12">
        <f t="shared" si="153"/>
        <v>2.0141173930848577</v>
      </c>
      <c r="G2495" s="13">
        <f t="shared" si="154"/>
        <v>0.28687396829592665</v>
      </c>
      <c r="H2495" s="13">
        <f>HLOOKUP(E2495,ROCs!$B$1:$I$17,MATCH(VLOOKUP(C2495,HROC,2,0),ROCs!$A$2:$A$17,0)+1,0)</f>
        <v>0.28904462793978353</v>
      </c>
      <c r="I2495" s="24">
        <v>140.62365399999999</v>
      </c>
      <c r="J2495" s="24">
        <f>VLOOKUP(B2495,Summary!$A$32:$C$37,3,0)*H2495*I2495/12+VLOOKUP(B2495,Summary!$A$32:$D$37,4,0)*I2495</f>
        <v>172.07023307484272</v>
      </c>
      <c r="K2495" s="6">
        <f t="shared" si="155"/>
        <v>943.01601565878877</v>
      </c>
      <c r="L2495" s="27">
        <f>2.721*J2495*G2495+VLOOKUP(B2495,Summary!$A$32:$B$37,2,0)*I2495</f>
        <v>164.77775225472371</v>
      </c>
    </row>
    <row r="2496" spans="1:12">
      <c r="A2496" s="5" t="s">
        <v>611</v>
      </c>
      <c r="B2496" s="5" t="s">
        <v>597</v>
      </c>
      <c r="C2496" s="11">
        <v>1840</v>
      </c>
      <c r="D2496" s="5" t="str">
        <f t="shared" si="152"/>
        <v>Marinas and Fish Camps</v>
      </c>
      <c r="E2496" s="11" t="s">
        <v>591</v>
      </c>
      <c r="F2496" s="12">
        <f t="shared" si="153"/>
        <v>0.70945030562392009</v>
      </c>
      <c r="G2496" s="13">
        <f t="shared" si="154"/>
        <v>0.1167055461931156</v>
      </c>
      <c r="H2496" s="13">
        <f>HLOOKUP(E2496,ROCs!$B$1:$I$17,MATCH(VLOOKUP(C2496,HROC,2,0),ROCs!$A$2:$A$17,0)+1,0)</f>
        <v>0.28818180815488864</v>
      </c>
      <c r="I2496" s="24">
        <v>0.60806400000000005</v>
      </c>
      <c r="J2496" s="24">
        <f>VLOOKUP(B2496,Summary!$A$32:$C$37,3,0)*H2496*I2496/12+VLOOKUP(B2496,Summary!$A$32:$D$37,4,0)*I2496</f>
        <v>0.74181962800748547</v>
      </c>
      <c r="K2496" s="6">
        <f t="shared" si="155"/>
        <v>1.4320192042788422</v>
      </c>
      <c r="L2496" s="27">
        <f>2.721*J2496*G2496+VLOOKUP(B2496,Summary!$A$32:$B$37,2,0)*I2496</f>
        <v>0.36729042395597555</v>
      </c>
    </row>
    <row r="2497" spans="1:12">
      <c r="A2497" s="5" t="s">
        <v>611</v>
      </c>
      <c r="B2497" s="5" t="s">
        <v>597</v>
      </c>
      <c r="C2497" s="11">
        <v>1850</v>
      </c>
      <c r="D2497" s="5" t="str">
        <f t="shared" si="152"/>
        <v>Parks and Zoos</v>
      </c>
      <c r="E2497" s="11" t="s">
        <v>591</v>
      </c>
      <c r="F2497" s="12">
        <f t="shared" si="153"/>
        <v>0.96797880682585713</v>
      </c>
      <c r="G2497" s="13">
        <f t="shared" si="154"/>
        <v>0.12452938169209543</v>
      </c>
      <c r="H2497" s="13">
        <f>HLOOKUP(E2497,ROCs!$B$1:$I$17,MATCH(VLOOKUP(C2497,HROC,2,0),ROCs!$A$2:$A$17,0)+1,0)</f>
        <v>0.34081381503347608</v>
      </c>
      <c r="I2497" s="24">
        <v>7.3556530000000002</v>
      </c>
      <c r="J2497" s="24">
        <f>VLOOKUP(B2497,Summary!$A$32:$C$37,3,0)*H2497*I2497/12+VLOOKUP(B2497,Summary!$A$32:$D$37,4,0)*I2497</f>
        <v>10.612577881534635</v>
      </c>
      <c r="K2497" s="6">
        <f t="shared" si="155"/>
        <v>27.952154042786226</v>
      </c>
      <c r="L2497" s="27">
        <f>2.721*J2497*G2497+VLOOKUP(B2497,Summary!$A$32:$B$37,2,0)*I2497</f>
        <v>5.189424659462631</v>
      </c>
    </row>
    <row r="2498" spans="1:12">
      <c r="A2498" s="5" t="s">
        <v>611</v>
      </c>
      <c r="B2498" s="5" t="s">
        <v>597</v>
      </c>
      <c r="C2498" s="11">
        <v>2110</v>
      </c>
      <c r="D2498" s="5" t="str">
        <f t="shared" ref="D2498:D2561" si="156">VLOOKUP(C2498,FLUCCS,2,0)</f>
        <v>Improved Pastures</v>
      </c>
      <c r="E2498" s="11" t="s">
        <v>591</v>
      </c>
      <c r="F2498" s="12">
        <f t="shared" ref="F2498:F2561" si="157">VLOOKUP(VLOOKUP(C2498,HEMC,2,0),EMCN,2,0)</f>
        <v>2.0141173930848577</v>
      </c>
      <c r="G2498" s="13">
        <f t="shared" ref="G2498:G2561" si="158">VLOOKUP(VLOOKUP(C2498,HEMC,2,0),EMCP,3,0)</f>
        <v>0.28687396829592665</v>
      </c>
      <c r="H2498" s="13">
        <f>HLOOKUP(E2498,ROCs!$B$1:$I$17,MATCH(VLOOKUP(C2498,HROC,2,0),ROCs!$A$2:$A$17,0)+1,0)</f>
        <v>0.31492922148662977</v>
      </c>
      <c r="I2498" s="24">
        <v>105.34007099999999</v>
      </c>
      <c r="J2498" s="24">
        <f>VLOOKUP(B2498,Summary!$A$32:$C$37,3,0)*H2498*I2498/12+VLOOKUP(B2498,Summary!$A$32:$D$37,4,0)*I2498</f>
        <v>140.43942173415968</v>
      </c>
      <c r="K2498" s="6">
        <f t="shared" ref="K2498:K2561" si="159">2.721*J2498*F2498</f>
        <v>769.66609249356713</v>
      </c>
      <c r="L2498" s="27">
        <f>2.721*J2498*G2498+VLOOKUP(B2498,Summary!$A$32:$B$37,2,0)*I2498</f>
        <v>132.44397113828862</v>
      </c>
    </row>
    <row r="2499" spans="1:12">
      <c r="A2499" s="5" t="s">
        <v>611</v>
      </c>
      <c r="B2499" s="5" t="s">
        <v>597</v>
      </c>
      <c r="C2499" s="11">
        <v>2140</v>
      </c>
      <c r="D2499" s="5" t="str">
        <f t="shared" si="156"/>
        <v>Row Crops</v>
      </c>
      <c r="E2499" s="11" t="s">
        <v>591</v>
      </c>
      <c r="F2499" s="12">
        <f t="shared" si="157"/>
        <v>1.7435643104316678</v>
      </c>
      <c r="G2499" s="13">
        <f t="shared" si="158"/>
        <v>0.58026779950766982</v>
      </c>
      <c r="H2499" s="13">
        <f>HLOOKUP(E2499,ROCs!$B$1:$I$17,MATCH(VLOOKUP(C2499,HROC,2,0),ROCs!$A$2:$A$17,0)+1,0)</f>
        <v>0.36669840858032232</v>
      </c>
      <c r="I2499" s="24">
        <v>144.322495</v>
      </c>
      <c r="J2499" s="24">
        <f>VLOOKUP(B2499,Summary!$A$32:$C$37,3,0)*H2499*I2499/12+VLOOKUP(B2499,Summary!$A$32:$D$37,4,0)*I2499</f>
        <v>224.03997711109579</v>
      </c>
      <c r="K2499" s="6">
        <f t="shared" si="159"/>
        <v>1062.8990824144703</v>
      </c>
      <c r="L2499" s="27">
        <f>2.721*J2499*G2499+VLOOKUP(B2499,Summary!$A$32:$B$37,2,0)*I2499</f>
        <v>385.00239289591264</v>
      </c>
    </row>
    <row r="2500" spans="1:12">
      <c r="A2500" s="5" t="s">
        <v>611</v>
      </c>
      <c r="B2500" s="5" t="s">
        <v>597</v>
      </c>
      <c r="C2500" s="11">
        <v>2210</v>
      </c>
      <c r="D2500" s="5" t="str">
        <f t="shared" si="156"/>
        <v>Citrus Groves</v>
      </c>
      <c r="E2500" s="11" t="s">
        <v>591</v>
      </c>
      <c r="F2500" s="12">
        <f t="shared" si="157"/>
        <v>1.3467531225403229</v>
      </c>
      <c r="G2500" s="13">
        <f t="shared" si="158"/>
        <v>0.27383424246429361</v>
      </c>
      <c r="H2500" s="13">
        <f>HLOOKUP(E2500,ROCs!$B$1:$I$17,MATCH(VLOOKUP(C2500,HROC,2,0),ROCs!$A$2:$A$17,0)+1,0)</f>
        <v>0.31492922148662977</v>
      </c>
      <c r="I2500" s="24">
        <v>29.608436999999999</v>
      </c>
      <c r="J2500" s="24">
        <f>VLOOKUP(B2500,Summary!$A$32:$C$37,3,0)*H2500*I2500/12+VLOOKUP(B2500,Summary!$A$32:$D$37,4,0)*I2500</f>
        <v>39.473979191947741</v>
      </c>
      <c r="K2500" s="6">
        <f t="shared" si="159"/>
        <v>144.65299858624064</v>
      </c>
      <c r="L2500" s="27">
        <f>2.721*J2500*G2500+VLOOKUP(B2500,Summary!$A$32:$B$37,2,0)*I2500</f>
        <v>35.826079730294488</v>
      </c>
    </row>
    <row r="2501" spans="1:12">
      <c r="A2501" s="5" t="s">
        <v>611</v>
      </c>
      <c r="B2501" s="5" t="s">
        <v>597</v>
      </c>
      <c r="C2501" s="11">
        <v>2430</v>
      </c>
      <c r="D2501" s="5" t="str">
        <f t="shared" si="156"/>
        <v>Ornamentals</v>
      </c>
      <c r="E2501" s="11" t="s">
        <v>591</v>
      </c>
      <c r="F2501" s="12">
        <f t="shared" si="157"/>
        <v>1.6774291124497771</v>
      </c>
      <c r="G2501" s="13">
        <f t="shared" si="158"/>
        <v>0.48898971868623858</v>
      </c>
      <c r="H2501" s="13">
        <f>HLOOKUP(E2501,ROCs!$B$1:$I$17,MATCH(VLOOKUP(C2501,HROC,2,0),ROCs!$A$2:$A$17,0)+1,0)</f>
        <v>0.28904462793978353</v>
      </c>
      <c r="I2501" s="24">
        <v>12.869783999999999</v>
      </c>
      <c r="J2501" s="24">
        <f>VLOOKUP(B2501,Summary!$A$32:$C$37,3,0)*H2501*I2501/12+VLOOKUP(B2501,Summary!$A$32:$D$37,4,0)*I2501</f>
        <v>15.747754161635436</v>
      </c>
      <c r="K2501" s="6">
        <f t="shared" si="159"/>
        <v>71.877232040374437</v>
      </c>
      <c r="L2501" s="27">
        <f>2.721*J2501*G2501+VLOOKUP(B2501,Summary!$A$32:$B$37,2,0)*I2501</f>
        <v>23.740938085500634</v>
      </c>
    </row>
    <row r="2502" spans="1:12">
      <c r="A2502" s="5" t="s">
        <v>611</v>
      </c>
      <c r="B2502" s="5" t="s">
        <v>597</v>
      </c>
      <c r="C2502" s="11">
        <v>3100</v>
      </c>
      <c r="D2502" s="5" t="str">
        <f t="shared" si="156"/>
        <v>Herbaceous (Dry Prairie)</v>
      </c>
      <c r="E2502" s="11" t="s">
        <v>591</v>
      </c>
      <c r="F2502" s="12">
        <f t="shared" si="157"/>
        <v>0.69141343344704065</v>
      </c>
      <c r="G2502" s="13">
        <f t="shared" si="158"/>
        <v>3.5859246036990831E-2</v>
      </c>
      <c r="H2502" s="13">
        <f>HLOOKUP(E2502,ROCs!$B$1:$I$17,MATCH(VLOOKUP(C2502,HROC,2,0),ROCs!$A$2:$A$17,0)+1,0)</f>
        <v>0.26229721460804234</v>
      </c>
      <c r="I2502" s="24">
        <v>160.80699100000001</v>
      </c>
      <c r="J2502" s="24">
        <f>VLOOKUP(B2502,Summary!$A$32:$C$37,3,0)*H2502*I2502/12+VLOOKUP(B2502,Summary!$A$32:$D$37,4,0)*I2502</f>
        <v>178.55872267525558</v>
      </c>
      <c r="K2502" s="6">
        <f t="shared" si="159"/>
        <v>335.92894458525745</v>
      </c>
      <c r="L2502" s="27">
        <f>2.721*J2502*G2502+VLOOKUP(B2502,Summary!$A$32:$B$37,2,0)*I2502</f>
        <v>52.257178369687516</v>
      </c>
    </row>
    <row r="2503" spans="1:12">
      <c r="A2503" s="5" t="s">
        <v>611</v>
      </c>
      <c r="B2503" s="5" t="s">
        <v>597</v>
      </c>
      <c r="C2503" s="11">
        <v>3200</v>
      </c>
      <c r="D2503" s="5" t="str">
        <f t="shared" si="156"/>
        <v>Shrub and Brushland</v>
      </c>
      <c r="E2503" s="11" t="s">
        <v>591</v>
      </c>
      <c r="F2503" s="12">
        <f t="shared" si="157"/>
        <v>0.69141343344704065</v>
      </c>
      <c r="G2503" s="13">
        <f t="shared" si="158"/>
        <v>3.5859246036990831E-2</v>
      </c>
      <c r="H2503" s="13">
        <f>HLOOKUP(E2503,ROCs!$B$1:$I$17,MATCH(VLOOKUP(C2503,HROC,2,0),ROCs!$A$2:$A$17,0)+1,0)</f>
        <v>0.26229721460804234</v>
      </c>
      <c r="I2503" s="24">
        <v>966.85202100000004</v>
      </c>
      <c r="J2503" s="24">
        <f>VLOOKUP(B2503,Summary!$A$32:$C$37,3,0)*H2503*I2503/12+VLOOKUP(B2503,Summary!$A$32:$D$37,4,0)*I2503</f>
        <v>1073.584306329999</v>
      </c>
      <c r="K2503" s="6">
        <f t="shared" si="159"/>
        <v>2019.772753441131</v>
      </c>
      <c r="L2503" s="27">
        <f>2.721*J2503*G2503+VLOOKUP(B2503,Summary!$A$32:$B$37,2,0)*I2503</f>
        <v>314.19628092220103</v>
      </c>
    </row>
    <row r="2504" spans="1:12">
      <c r="A2504" s="5" t="s">
        <v>611</v>
      </c>
      <c r="B2504" s="5" t="s">
        <v>597</v>
      </c>
      <c r="C2504" s="11">
        <v>3210</v>
      </c>
      <c r="D2504" s="5" t="str">
        <f t="shared" si="156"/>
        <v>Palmetto Prairies</v>
      </c>
      <c r="E2504" s="11" t="s">
        <v>591</v>
      </c>
      <c r="F2504" s="12">
        <f t="shared" si="157"/>
        <v>0.69141343344704065</v>
      </c>
      <c r="G2504" s="13">
        <f t="shared" si="158"/>
        <v>3.5859246036990831E-2</v>
      </c>
      <c r="H2504" s="13">
        <f>HLOOKUP(E2504,ROCs!$B$1:$I$17,MATCH(VLOOKUP(C2504,HROC,2,0),ROCs!$A$2:$A$17,0)+1,0)</f>
        <v>0.26229721460804234</v>
      </c>
      <c r="I2504" s="24">
        <v>35.503888000000003</v>
      </c>
      <c r="J2504" s="24">
        <f>VLOOKUP(B2504,Summary!$A$32:$C$37,3,0)*H2504*I2504/12+VLOOKUP(B2504,Summary!$A$32:$D$37,4,0)*I2504</f>
        <v>39.423216937659973</v>
      </c>
      <c r="K2504" s="6">
        <f t="shared" si="159"/>
        <v>74.168315384454814</v>
      </c>
      <c r="L2504" s="27">
        <f>2.721*J2504*G2504+VLOOKUP(B2504,Summary!$A$32:$B$37,2,0)*I2504</f>
        <v>11.537638982582592</v>
      </c>
    </row>
    <row r="2505" spans="1:12">
      <c r="A2505" s="5" t="s">
        <v>611</v>
      </c>
      <c r="B2505" s="5" t="s">
        <v>597</v>
      </c>
      <c r="C2505" s="11">
        <v>3300</v>
      </c>
      <c r="D2505" s="5" t="str">
        <f t="shared" si="156"/>
        <v>Mixed Rangeland</v>
      </c>
      <c r="E2505" s="11" t="s">
        <v>591</v>
      </c>
      <c r="F2505" s="12">
        <f t="shared" si="157"/>
        <v>0.69141343344704065</v>
      </c>
      <c r="G2505" s="13">
        <f t="shared" si="158"/>
        <v>3.5859246036990831E-2</v>
      </c>
      <c r="H2505" s="13">
        <f>HLOOKUP(E2505,ROCs!$B$1:$I$17,MATCH(VLOOKUP(C2505,HROC,2,0),ROCs!$A$2:$A$17,0)+1,0)</f>
        <v>0.26229721460804234</v>
      </c>
      <c r="I2505" s="24">
        <v>64.166617000000002</v>
      </c>
      <c r="J2505" s="24">
        <f>VLOOKUP(B2505,Summary!$A$32:$C$37,3,0)*H2505*I2505/12+VLOOKUP(B2505,Summary!$A$32:$D$37,4,0)*I2505</f>
        <v>71.250068785332473</v>
      </c>
      <c r="K2505" s="6">
        <f t="shared" si="159"/>
        <v>134.04531601748857</v>
      </c>
      <c r="L2505" s="27">
        <f>2.721*J2505*G2505+VLOOKUP(B2505,Summary!$A$32:$B$37,2,0)*I2505</f>
        <v>20.852117989997232</v>
      </c>
    </row>
    <row r="2506" spans="1:12">
      <c r="A2506" s="5" t="s">
        <v>611</v>
      </c>
      <c r="B2506" s="5" t="s">
        <v>597</v>
      </c>
      <c r="C2506" s="11">
        <v>4100</v>
      </c>
      <c r="D2506" s="5" t="str">
        <f t="shared" si="156"/>
        <v>Upland Coniferous Forests</v>
      </c>
      <c r="E2506" s="11" t="s">
        <v>591</v>
      </c>
      <c r="F2506" s="12">
        <f t="shared" si="157"/>
        <v>0.69141343344704065</v>
      </c>
      <c r="G2506" s="13">
        <f t="shared" si="158"/>
        <v>3.5859246036990831E-2</v>
      </c>
      <c r="H2506" s="13">
        <f>HLOOKUP(E2506,ROCs!$B$1:$I$17,MATCH(VLOOKUP(C2506,HROC,2,0),ROCs!$A$2:$A$17,0)+1,0)</f>
        <v>0.26229721460804234</v>
      </c>
      <c r="I2506" s="24">
        <v>1.56054</v>
      </c>
      <c r="J2506" s="24">
        <f>VLOOKUP(B2506,Summary!$A$32:$C$37,3,0)*H2506*I2506/12+VLOOKUP(B2506,Summary!$A$32:$D$37,4,0)*I2506</f>
        <v>1.7328104167041056</v>
      </c>
      <c r="K2506" s="6">
        <f t="shared" si="159"/>
        <v>3.2599985356549439</v>
      </c>
      <c r="L2506" s="27">
        <f>2.721*J2506*G2506+VLOOKUP(B2506,Summary!$A$32:$B$37,2,0)*I2506</f>
        <v>0.50712606849929898</v>
      </c>
    </row>
    <row r="2507" spans="1:12">
      <c r="A2507" s="5" t="s">
        <v>611</v>
      </c>
      <c r="B2507" s="5" t="s">
        <v>597</v>
      </c>
      <c r="C2507" s="11">
        <v>4110</v>
      </c>
      <c r="D2507" s="5" t="str">
        <f t="shared" si="156"/>
        <v>Pine Flatwoods</v>
      </c>
      <c r="E2507" s="11" t="s">
        <v>591</v>
      </c>
      <c r="F2507" s="12">
        <f t="shared" si="157"/>
        <v>0.69141343344704065</v>
      </c>
      <c r="G2507" s="13">
        <f t="shared" si="158"/>
        <v>3.5859246036990831E-2</v>
      </c>
      <c r="H2507" s="13">
        <f>HLOOKUP(E2507,ROCs!$B$1:$I$17,MATCH(VLOOKUP(C2507,HROC,2,0),ROCs!$A$2:$A$17,0)+1,0)</f>
        <v>0.26229721460804234</v>
      </c>
      <c r="I2507" s="24">
        <v>1596.4343899999999</v>
      </c>
      <c r="J2507" s="24">
        <f>VLOOKUP(B2507,Summary!$A$32:$C$37,3,0)*H2507*I2507/12+VLOOKUP(B2507,Summary!$A$32:$D$37,4,0)*I2507</f>
        <v>1772.6672437596371</v>
      </c>
      <c r="K2507" s="6">
        <f t="shared" si="159"/>
        <v>3334.9826173434785</v>
      </c>
      <c r="L2507" s="27">
        <f>2.721*J2507*G2507+VLOOKUP(B2507,Summary!$A$32:$B$37,2,0)*I2507</f>
        <v>518.79060826238128</v>
      </c>
    </row>
    <row r="2508" spans="1:12">
      <c r="A2508" s="5" t="s">
        <v>611</v>
      </c>
      <c r="B2508" s="5" t="s">
        <v>597</v>
      </c>
      <c r="C2508" s="11">
        <v>4130</v>
      </c>
      <c r="D2508" s="5" t="str">
        <f t="shared" si="156"/>
        <v>Sand Pine</v>
      </c>
      <c r="E2508" s="11" t="s">
        <v>591</v>
      </c>
      <c r="F2508" s="12">
        <f t="shared" si="157"/>
        <v>0.69141343344704065</v>
      </c>
      <c r="G2508" s="13">
        <f t="shared" si="158"/>
        <v>3.5859246036990831E-2</v>
      </c>
      <c r="H2508" s="13">
        <f>HLOOKUP(E2508,ROCs!$B$1:$I$17,MATCH(VLOOKUP(C2508,HROC,2,0),ROCs!$A$2:$A$17,0)+1,0)</f>
        <v>0.26229721460804234</v>
      </c>
      <c r="I2508" s="24">
        <v>3.1650109999999998</v>
      </c>
      <c r="J2508" s="24">
        <f>VLOOKUP(B2508,Summary!$A$32:$C$37,3,0)*H2508*I2508/12+VLOOKUP(B2508,Summary!$A$32:$D$37,4,0)*I2508</f>
        <v>3.5144014442328153</v>
      </c>
      <c r="K2508" s="6">
        <f t="shared" si="159"/>
        <v>6.6117697882347057</v>
      </c>
      <c r="L2508" s="27">
        <f>2.721*J2508*G2508+VLOOKUP(B2508,Summary!$A$32:$B$37,2,0)*I2508</f>
        <v>1.0285283204448681</v>
      </c>
    </row>
    <row r="2509" spans="1:12">
      <c r="A2509" s="5" t="s">
        <v>611</v>
      </c>
      <c r="B2509" s="5" t="s">
        <v>597</v>
      </c>
      <c r="C2509" s="11">
        <v>4200</v>
      </c>
      <c r="D2509" s="5" t="str">
        <f t="shared" si="156"/>
        <v>Upland Hardwood Forests</v>
      </c>
      <c r="E2509" s="11" t="s">
        <v>591</v>
      </c>
      <c r="F2509" s="12">
        <f t="shared" si="157"/>
        <v>0.69141343344704065</v>
      </c>
      <c r="G2509" s="13">
        <f t="shared" si="158"/>
        <v>3.5859246036990831E-2</v>
      </c>
      <c r="H2509" s="13">
        <f>HLOOKUP(E2509,ROCs!$B$1:$I$17,MATCH(VLOOKUP(C2509,HROC,2,0),ROCs!$A$2:$A$17,0)+1,0)</f>
        <v>0.26229721460804234</v>
      </c>
      <c r="I2509" s="24">
        <v>20.291118999999998</v>
      </c>
      <c r="J2509" s="24">
        <f>VLOOKUP(B2509,Summary!$A$32:$C$37,3,0)*H2509*I2509/12+VLOOKUP(B2509,Summary!$A$32:$D$37,4,0)*I2509</f>
        <v>22.531086912083378</v>
      </c>
      <c r="K2509" s="6">
        <f t="shared" si="159"/>
        <v>42.388543854563295</v>
      </c>
      <c r="L2509" s="27">
        <f>2.721*J2509*G2509+VLOOKUP(B2509,Summary!$A$32:$B$37,2,0)*I2509</f>
        <v>6.5939709356513934</v>
      </c>
    </row>
    <row r="2510" spans="1:12">
      <c r="A2510" s="5" t="s">
        <v>611</v>
      </c>
      <c r="B2510" s="5" t="s">
        <v>597</v>
      </c>
      <c r="C2510" s="11">
        <v>4220</v>
      </c>
      <c r="D2510" s="5" t="str">
        <f t="shared" si="156"/>
        <v>Brazilian Pepper</v>
      </c>
      <c r="E2510" s="11" t="s">
        <v>591</v>
      </c>
      <c r="F2510" s="12">
        <f t="shared" si="157"/>
        <v>0.69141343344704065</v>
      </c>
      <c r="G2510" s="13">
        <f t="shared" si="158"/>
        <v>3.5859246036990831E-2</v>
      </c>
      <c r="H2510" s="13">
        <f>HLOOKUP(E2510,ROCs!$B$1:$I$17,MATCH(VLOOKUP(C2510,HROC,2,0),ROCs!$A$2:$A$17,0)+1,0)</f>
        <v>0.26229721460804234</v>
      </c>
      <c r="I2510" s="24">
        <v>138.06845300000001</v>
      </c>
      <c r="J2510" s="24">
        <f>VLOOKUP(B2510,Summary!$A$32:$C$37,3,0)*H2510*I2510/12+VLOOKUP(B2510,Summary!$A$32:$D$37,4,0)*I2510</f>
        <v>153.31004240623196</v>
      </c>
      <c r="K2510" s="6">
        <f t="shared" si="159"/>
        <v>288.42769464425356</v>
      </c>
      <c r="L2510" s="27">
        <f>2.721*J2510*G2510+VLOOKUP(B2510,Summary!$A$32:$B$37,2,0)*I2510</f>
        <v>44.867873783222628</v>
      </c>
    </row>
    <row r="2511" spans="1:12">
      <c r="A2511" s="5" t="s">
        <v>611</v>
      </c>
      <c r="B2511" s="5" t="s">
        <v>597</v>
      </c>
      <c r="C2511" s="11">
        <v>4240</v>
      </c>
      <c r="D2511" s="5" t="str">
        <f t="shared" si="156"/>
        <v>Melaleuca</v>
      </c>
      <c r="E2511" s="11" t="s">
        <v>591</v>
      </c>
      <c r="F2511" s="12">
        <f t="shared" si="157"/>
        <v>0.69141343344704065</v>
      </c>
      <c r="G2511" s="13">
        <f t="shared" si="158"/>
        <v>3.5859246036990831E-2</v>
      </c>
      <c r="H2511" s="13">
        <f>HLOOKUP(E2511,ROCs!$B$1:$I$17,MATCH(VLOOKUP(C2511,HROC,2,0),ROCs!$A$2:$A$17,0)+1,0)</f>
        <v>0.26229721460804234</v>
      </c>
      <c r="I2511" s="24">
        <v>10.762157</v>
      </c>
      <c r="J2511" s="24">
        <f>VLOOKUP(B2511,Summary!$A$32:$C$37,3,0)*H2511*I2511/12+VLOOKUP(B2511,Summary!$A$32:$D$37,4,0)*I2511</f>
        <v>11.950208104761819</v>
      </c>
      <c r="K2511" s="6">
        <f t="shared" si="159"/>
        <v>22.482356146262578</v>
      </c>
      <c r="L2511" s="27">
        <f>2.721*J2511*G2511+VLOOKUP(B2511,Summary!$A$32:$B$37,2,0)*I2511</f>
        <v>3.4973601240482202</v>
      </c>
    </row>
    <row r="2512" spans="1:12">
      <c r="A2512" s="5" t="s">
        <v>611</v>
      </c>
      <c r="B2512" s="5" t="s">
        <v>597</v>
      </c>
      <c r="C2512" s="11">
        <v>4280</v>
      </c>
      <c r="D2512" s="5" t="str">
        <f t="shared" si="156"/>
        <v>Cabbage Palm</v>
      </c>
      <c r="E2512" s="11" t="s">
        <v>591</v>
      </c>
      <c r="F2512" s="12">
        <f t="shared" si="157"/>
        <v>0.69141343344704065</v>
      </c>
      <c r="G2512" s="13">
        <f t="shared" si="158"/>
        <v>3.5859246036990831E-2</v>
      </c>
      <c r="H2512" s="13">
        <f>HLOOKUP(E2512,ROCs!$B$1:$I$17,MATCH(VLOOKUP(C2512,HROC,2,0),ROCs!$A$2:$A$17,0)+1,0)</f>
        <v>0.26229721460804234</v>
      </c>
      <c r="I2512" s="24">
        <v>1.463992</v>
      </c>
      <c r="J2512" s="24">
        <f>VLOOKUP(B2512,Summary!$A$32:$C$37,3,0)*H2512*I2512/12+VLOOKUP(B2512,Summary!$A$32:$D$37,4,0)*I2512</f>
        <v>1.6256043341224684</v>
      </c>
      <c r="K2512" s="6">
        <f t="shared" si="159"/>
        <v>3.0583078781771391</v>
      </c>
      <c r="L2512" s="27">
        <f>2.721*J2512*G2512+VLOOKUP(B2512,Summary!$A$32:$B$37,2,0)*I2512</f>
        <v>0.47575102674357955</v>
      </c>
    </row>
    <row r="2513" spans="1:12">
      <c r="A2513" s="5" t="s">
        <v>611</v>
      </c>
      <c r="B2513" s="5" t="s">
        <v>597</v>
      </c>
      <c r="C2513" s="11">
        <v>4340</v>
      </c>
      <c r="D2513" s="5" t="str">
        <f t="shared" si="156"/>
        <v>Hardwood - Coniferous Mixed</v>
      </c>
      <c r="E2513" s="11" t="s">
        <v>591</v>
      </c>
      <c r="F2513" s="12">
        <f t="shared" si="157"/>
        <v>0.69141343344704065</v>
      </c>
      <c r="G2513" s="13">
        <f t="shared" si="158"/>
        <v>3.5859246036990831E-2</v>
      </c>
      <c r="H2513" s="13">
        <f>HLOOKUP(E2513,ROCs!$B$1:$I$17,MATCH(VLOOKUP(C2513,HROC,2,0),ROCs!$A$2:$A$17,0)+1,0)</f>
        <v>0.26229721460804234</v>
      </c>
      <c r="I2513" s="24">
        <v>14.686085</v>
      </c>
      <c r="J2513" s="24">
        <f>VLOOKUP(B2513,Summary!$A$32:$C$37,3,0)*H2513*I2513/12+VLOOKUP(B2513,Summary!$A$32:$D$37,4,0)*I2513</f>
        <v>16.307304566753761</v>
      </c>
      <c r="K2513" s="6">
        <f t="shared" si="159"/>
        <v>30.679518368323809</v>
      </c>
      <c r="L2513" s="27">
        <f>2.721*J2513*G2513+VLOOKUP(B2513,Summary!$A$32:$B$37,2,0)*I2513</f>
        <v>4.7725124301181179</v>
      </c>
    </row>
    <row r="2514" spans="1:12">
      <c r="A2514" s="5" t="s">
        <v>611</v>
      </c>
      <c r="B2514" s="5" t="s">
        <v>597</v>
      </c>
      <c r="C2514" s="11">
        <v>5110</v>
      </c>
      <c r="D2514" s="5" t="e">
        <f t="shared" si="156"/>
        <v>#N/A</v>
      </c>
      <c r="E2514" s="11" t="s">
        <v>591</v>
      </c>
      <c r="F2514" s="12">
        <f t="shared" si="157"/>
        <v>0.50503242095262102</v>
      </c>
      <c r="G2514" s="13">
        <f t="shared" si="158"/>
        <v>6.8458560616073402E-2</v>
      </c>
      <c r="H2514" s="13">
        <f>HLOOKUP(E2514,ROCs!$B$1:$I$17,MATCH(VLOOKUP(C2514,HROC,2,0),ROCs!$A$2:$A$17,0)+1,0)</f>
        <v>5.2632006878587441E-2</v>
      </c>
      <c r="I2514" s="24">
        <v>11.636588</v>
      </c>
      <c r="J2514" s="24">
        <f>VLOOKUP(B2514,Summary!$A$32:$C$37,3,0)*H2514*I2514/12+VLOOKUP(B2514,Summary!$A$32:$D$37,4,0)*I2514</f>
        <v>2.5927345472243193</v>
      </c>
      <c r="K2514" s="6">
        <f t="shared" si="159"/>
        <v>3.5629182293456445</v>
      </c>
      <c r="L2514" s="27">
        <f>2.721*J2514*G2514+VLOOKUP(B2514,Summary!$A$32:$B$37,2,0)*I2514</f>
        <v>3.00372873437234</v>
      </c>
    </row>
    <row r="2515" spans="1:12">
      <c r="A2515" s="5" t="s">
        <v>611</v>
      </c>
      <c r="B2515" s="5" t="s">
        <v>597</v>
      </c>
      <c r="C2515" s="11">
        <v>5120</v>
      </c>
      <c r="D2515" s="5" t="e">
        <f t="shared" si="156"/>
        <v>#N/A</v>
      </c>
      <c r="E2515" s="11" t="s">
        <v>591</v>
      </c>
      <c r="F2515" s="12">
        <f t="shared" si="157"/>
        <v>0.50503242095262102</v>
      </c>
      <c r="G2515" s="13">
        <f t="shared" si="158"/>
        <v>6.8458560616073402E-2</v>
      </c>
      <c r="H2515" s="13">
        <f>HLOOKUP(E2515,ROCs!$B$1:$I$17,MATCH(VLOOKUP(C2515,HROC,2,0),ROCs!$A$2:$A$17,0)+1,0)</f>
        <v>5.2632006878587441E-2</v>
      </c>
      <c r="I2515" s="24">
        <v>31.813979</v>
      </c>
      <c r="J2515" s="24">
        <f>VLOOKUP(B2515,Summary!$A$32:$C$37,3,0)*H2515*I2515/12+VLOOKUP(B2515,Summary!$A$32:$D$37,4,0)*I2515</f>
        <v>7.0884354106176994</v>
      </c>
      <c r="K2515" s="6">
        <f t="shared" si="159"/>
        <v>9.7408798633344684</v>
      </c>
      <c r="L2515" s="27">
        <f>2.721*J2515*G2515+VLOOKUP(B2515,Summary!$A$32:$B$37,2,0)*I2515</f>
        <v>8.2120775331238161</v>
      </c>
    </row>
    <row r="2516" spans="1:12">
      <c r="A2516" s="5" t="s">
        <v>611</v>
      </c>
      <c r="B2516" s="5" t="s">
        <v>597</v>
      </c>
      <c r="C2516" s="11">
        <v>5200</v>
      </c>
      <c r="D2516" s="5" t="str">
        <f t="shared" si="156"/>
        <v>Lakes</v>
      </c>
      <c r="E2516" s="11" t="s">
        <v>591</v>
      </c>
      <c r="F2516" s="12">
        <f t="shared" si="157"/>
        <v>0.50503242095262102</v>
      </c>
      <c r="G2516" s="13">
        <f t="shared" si="158"/>
        <v>6.8458560616073402E-2</v>
      </c>
      <c r="H2516" s="13">
        <f>HLOOKUP(E2516,ROCs!$B$1:$I$17,MATCH(VLOOKUP(C2516,HROC,2,0),ROCs!$A$2:$A$17,0)+1,0)</f>
        <v>5.2632006878587441E-2</v>
      </c>
      <c r="I2516" s="24">
        <v>1.4257</v>
      </c>
      <c r="J2516" s="24">
        <f>VLOOKUP(B2516,Summary!$A$32:$C$37,3,0)*H2516*I2516/12+VLOOKUP(B2516,Summary!$A$32:$D$37,4,0)*I2516</f>
        <v>0.31765854767546226</v>
      </c>
      <c r="K2516" s="6">
        <f t="shared" si="159"/>
        <v>0.43652422166859267</v>
      </c>
      <c r="L2516" s="27">
        <f>2.721*J2516*G2516+VLOOKUP(B2516,Summary!$A$32:$B$37,2,0)*I2516</f>
        <v>0.36801303411228831</v>
      </c>
    </row>
    <row r="2517" spans="1:12">
      <c r="A2517" s="5" t="s">
        <v>611</v>
      </c>
      <c r="B2517" s="5" t="s">
        <v>597</v>
      </c>
      <c r="C2517" s="11">
        <v>5250</v>
      </c>
      <c r="D2517" s="5" t="str">
        <f t="shared" si="156"/>
        <v>Marshy Lakes</v>
      </c>
      <c r="E2517" s="11" t="s">
        <v>591</v>
      </c>
      <c r="F2517" s="12">
        <f t="shared" si="157"/>
        <v>0.50503242095262102</v>
      </c>
      <c r="G2517" s="13">
        <f t="shared" si="158"/>
        <v>6.8458560616073402E-2</v>
      </c>
      <c r="H2517" s="13">
        <f>HLOOKUP(E2517,ROCs!$B$1:$I$17,MATCH(VLOOKUP(C2517,HROC,2,0),ROCs!$A$2:$A$17,0)+1,0)</f>
        <v>5.2632006878587441E-2</v>
      </c>
      <c r="I2517" s="24">
        <v>12.956302000000001</v>
      </c>
      <c r="J2517" s="24">
        <f>VLOOKUP(B2517,Summary!$A$32:$C$37,3,0)*H2517*I2517/12+VLOOKUP(B2517,Summary!$A$32:$D$37,4,0)*I2517</f>
        <v>2.8867784783367383</v>
      </c>
      <c r="K2517" s="6">
        <f t="shared" si="159"/>
        <v>3.966991405101516</v>
      </c>
      <c r="L2517" s="27">
        <f>2.721*J2517*G2517+VLOOKUP(B2517,Summary!$A$32:$B$37,2,0)*I2517</f>
        <v>3.344383818401564</v>
      </c>
    </row>
    <row r="2518" spans="1:12">
      <c r="A2518" s="5" t="s">
        <v>611</v>
      </c>
      <c r="B2518" s="5" t="s">
        <v>597</v>
      </c>
      <c r="C2518" s="11">
        <v>5300</v>
      </c>
      <c r="D2518" s="5" t="str">
        <f t="shared" si="156"/>
        <v>Reservoirs</v>
      </c>
      <c r="E2518" s="11" t="s">
        <v>591</v>
      </c>
      <c r="F2518" s="12">
        <f t="shared" si="157"/>
        <v>0.50503242095262102</v>
      </c>
      <c r="G2518" s="13">
        <f t="shared" si="158"/>
        <v>6.8458560616073402E-2</v>
      </c>
      <c r="H2518" s="13">
        <f>HLOOKUP(E2518,ROCs!$B$1:$I$17,MATCH(VLOOKUP(C2518,HROC,2,0),ROCs!$A$2:$A$17,0)+1,0)</f>
        <v>5.2632006878587441E-2</v>
      </c>
      <c r="I2518" s="24">
        <v>65.782877999999997</v>
      </c>
      <c r="J2518" s="24">
        <f>VLOOKUP(B2518,Summary!$A$32:$C$37,3,0)*H2518*I2518/12+VLOOKUP(B2518,Summary!$A$32:$D$37,4,0)*I2518</f>
        <v>14.657006023281276</v>
      </c>
      <c r="K2518" s="6">
        <f t="shared" si="159"/>
        <v>20.141558264761162</v>
      </c>
      <c r="L2518" s="27">
        <f>2.721*J2518*G2518+VLOOKUP(B2518,Summary!$A$32:$B$37,2,0)*I2518</f>
        <v>16.98040017213895</v>
      </c>
    </row>
    <row r="2519" spans="1:12">
      <c r="A2519" s="5" t="s">
        <v>611</v>
      </c>
      <c r="B2519" s="5" t="s">
        <v>597</v>
      </c>
      <c r="C2519" s="11">
        <v>6120</v>
      </c>
      <c r="D2519" s="5" t="str">
        <f t="shared" si="156"/>
        <v>Mangrove Swamps</v>
      </c>
      <c r="E2519" s="11" t="s">
        <v>591</v>
      </c>
      <c r="F2519" s="12">
        <f t="shared" si="157"/>
        <v>0.60724136328827061</v>
      </c>
      <c r="G2519" s="13">
        <f t="shared" si="158"/>
        <v>3.2599314579082571E-2</v>
      </c>
      <c r="H2519" s="13">
        <f>HLOOKUP(E2519,ROCs!$B$1:$I$17,MATCH(VLOOKUP(C2519,HROC,2,0),ROCs!$A$2:$A$17,0)+1,0)</f>
        <v>2.5884593546846281E-2</v>
      </c>
      <c r="I2519" s="24">
        <v>150.25985900000001</v>
      </c>
      <c r="J2519" s="24">
        <f>VLOOKUP(B2519,Summary!$A$32:$C$37,3,0)*H2519*I2519/12+VLOOKUP(B2519,Summary!$A$32:$D$37,4,0)*I2519</f>
        <v>16.465191761030727</v>
      </c>
      <c r="K2519" s="6">
        <f t="shared" si="159"/>
        <v>27.205498083109166</v>
      </c>
      <c r="L2519" s="27">
        <f>2.721*J2519*G2519+VLOOKUP(B2519,Summary!$A$32:$B$37,2,0)*I2519</f>
        <v>34.010411376812208</v>
      </c>
    </row>
    <row r="2520" spans="1:12">
      <c r="A2520" s="5" t="s">
        <v>611</v>
      </c>
      <c r="B2520" s="5" t="s">
        <v>597</v>
      </c>
      <c r="C2520" s="11">
        <v>6170</v>
      </c>
      <c r="D2520" s="5" t="str">
        <f t="shared" si="156"/>
        <v>Mixed Wetland Hardwoods</v>
      </c>
      <c r="E2520" s="11" t="s">
        <v>591</v>
      </c>
      <c r="F2520" s="12">
        <f t="shared" si="157"/>
        <v>0.60724136328827061</v>
      </c>
      <c r="G2520" s="13">
        <f t="shared" si="158"/>
        <v>3.2599314579082571E-2</v>
      </c>
      <c r="H2520" s="13">
        <f>HLOOKUP(E2520,ROCs!$B$1:$I$17,MATCH(VLOOKUP(C2520,HROC,2,0),ROCs!$A$2:$A$17,0)+1,0)</f>
        <v>2.5884593546846281E-2</v>
      </c>
      <c r="I2520" s="24">
        <v>68.598907999999994</v>
      </c>
      <c r="J2520" s="24">
        <f>VLOOKUP(B2520,Summary!$A$32:$C$37,3,0)*H2520*I2520/12+VLOOKUP(B2520,Summary!$A$32:$D$37,4,0)*I2520</f>
        <v>7.5169388706620888</v>
      </c>
      <c r="K2520" s="6">
        <f t="shared" si="159"/>
        <v>12.420266280812774</v>
      </c>
      <c r="L2520" s="27">
        <f>2.721*J2520*G2520+VLOOKUP(B2520,Summary!$A$32:$B$37,2,0)*I2520</f>
        <v>15.52694842526169</v>
      </c>
    </row>
    <row r="2521" spans="1:12">
      <c r="A2521" s="5" t="s">
        <v>611</v>
      </c>
      <c r="B2521" s="5" t="s">
        <v>597</v>
      </c>
      <c r="C2521" s="11">
        <v>6172</v>
      </c>
      <c r="D2521" s="5" t="str">
        <f t="shared" si="156"/>
        <v>Mixed Shrubs</v>
      </c>
      <c r="E2521" s="11" t="s">
        <v>591</v>
      </c>
      <c r="F2521" s="12">
        <f t="shared" si="157"/>
        <v>0.60724136328827061</v>
      </c>
      <c r="G2521" s="13">
        <f t="shared" si="158"/>
        <v>3.2599314579082571E-2</v>
      </c>
      <c r="H2521" s="13">
        <f>HLOOKUP(E2521,ROCs!$B$1:$I$17,MATCH(VLOOKUP(C2521,HROC,2,0),ROCs!$A$2:$A$17,0)+1,0)</f>
        <v>2.5884593546846281E-2</v>
      </c>
      <c r="I2521" s="24">
        <v>140.151296</v>
      </c>
      <c r="J2521" s="24">
        <f>VLOOKUP(B2521,Summary!$A$32:$C$37,3,0)*H2521*I2521/12+VLOOKUP(B2521,Summary!$A$32:$D$37,4,0)*I2521</f>
        <v>15.357514505567176</v>
      </c>
      <c r="K2521" s="6">
        <f t="shared" si="159"/>
        <v>25.375278800662688</v>
      </c>
      <c r="L2521" s="27">
        <f>2.721*J2521*G2521+VLOOKUP(B2521,Summary!$A$32:$B$37,2,0)*I2521</f>
        <v>31.72239920678599</v>
      </c>
    </row>
    <row r="2522" spans="1:12">
      <c r="A2522" s="5" t="s">
        <v>611</v>
      </c>
      <c r="B2522" s="5" t="s">
        <v>597</v>
      </c>
      <c r="C2522" s="11">
        <v>6200</v>
      </c>
      <c r="D2522" s="5" t="str">
        <f t="shared" si="156"/>
        <v>Wetland Coniferous Forests</v>
      </c>
      <c r="E2522" s="11" t="s">
        <v>591</v>
      </c>
      <c r="F2522" s="12">
        <f t="shared" si="157"/>
        <v>0.60724136328827061</v>
      </c>
      <c r="G2522" s="13">
        <f t="shared" si="158"/>
        <v>3.2599314579082571E-2</v>
      </c>
      <c r="H2522" s="13">
        <f>HLOOKUP(E2522,ROCs!$B$1:$I$17,MATCH(VLOOKUP(C2522,HROC,2,0),ROCs!$A$2:$A$17,0)+1,0)</f>
        <v>2.5884593546846281E-2</v>
      </c>
      <c r="I2522" s="24">
        <v>9.8621040000000004</v>
      </c>
      <c r="J2522" s="24">
        <f>VLOOKUP(B2522,Summary!$A$32:$C$37,3,0)*H2522*I2522/12+VLOOKUP(B2522,Summary!$A$32:$D$37,4,0)*I2522</f>
        <v>1.0806707433901439</v>
      </c>
      <c r="K2522" s="6">
        <f t="shared" si="159"/>
        <v>1.7855963212864672</v>
      </c>
      <c r="L2522" s="27">
        <f>2.721*J2522*G2522+VLOOKUP(B2522,Summary!$A$32:$B$37,2,0)*I2522</f>
        <v>2.2322276642153986</v>
      </c>
    </row>
    <row r="2523" spans="1:12">
      <c r="A2523" s="5" t="s">
        <v>611</v>
      </c>
      <c r="B2523" s="5" t="s">
        <v>597</v>
      </c>
      <c r="C2523" s="11">
        <v>6240</v>
      </c>
      <c r="D2523" s="5" t="str">
        <f t="shared" si="156"/>
        <v>Cypress - Pine - Cabbage Palm</v>
      </c>
      <c r="E2523" s="11" t="s">
        <v>591</v>
      </c>
      <c r="F2523" s="12">
        <f t="shared" si="157"/>
        <v>0.60724136328827061</v>
      </c>
      <c r="G2523" s="13">
        <f t="shared" si="158"/>
        <v>3.2599314579082571E-2</v>
      </c>
      <c r="H2523" s="13">
        <f>HLOOKUP(E2523,ROCs!$B$1:$I$17,MATCH(VLOOKUP(C2523,HROC,2,0),ROCs!$A$2:$A$17,0)+1,0)</f>
        <v>2.5884593546846281E-2</v>
      </c>
      <c r="I2523" s="24">
        <v>3.0811630000000001</v>
      </c>
      <c r="J2523" s="24">
        <f>VLOOKUP(B2523,Summary!$A$32:$C$37,3,0)*H2523*I2523/12+VLOOKUP(B2523,Summary!$A$32:$D$37,4,0)*I2523</f>
        <v>0.33762802640452844</v>
      </c>
      <c r="K2523" s="6">
        <f t="shared" si="159"/>
        <v>0.55786405396698047</v>
      </c>
      <c r="L2523" s="27">
        <f>2.721*J2523*G2523+VLOOKUP(B2523,Summary!$A$32:$B$37,2,0)*I2523</f>
        <v>0.69740263198977726</v>
      </c>
    </row>
    <row r="2524" spans="1:12">
      <c r="A2524" s="5" t="s">
        <v>611</v>
      </c>
      <c r="B2524" s="5" t="s">
        <v>597</v>
      </c>
      <c r="C2524" s="11">
        <v>6250</v>
      </c>
      <c r="D2524" s="5" t="str">
        <f t="shared" si="156"/>
        <v>Hydric Pine Flatwoods</v>
      </c>
      <c r="E2524" s="11" t="s">
        <v>591</v>
      </c>
      <c r="F2524" s="12">
        <f t="shared" si="157"/>
        <v>0.60724136328827061</v>
      </c>
      <c r="G2524" s="13">
        <f t="shared" si="158"/>
        <v>3.2599314579082571E-2</v>
      </c>
      <c r="H2524" s="13">
        <f>HLOOKUP(E2524,ROCs!$B$1:$I$17,MATCH(VLOOKUP(C2524,HROC,2,0),ROCs!$A$2:$A$17,0)+1,0)</f>
        <v>2.5884593546846281E-2</v>
      </c>
      <c r="I2524" s="24">
        <v>57.866253</v>
      </c>
      <c r="J2524" s="24">
        <f>VLOOKUP(B2524,Summary!$A$32:$C$37,3,0)*H2524*I2524/12+VLOOKUP(B2524,Summary!$A$32:$D$37,4,0)*I2524</f>
        <v>6.3408747916988233</v>
      </c>
      <c r="K2524" s="6">
        <f t="shared" si="159"/>
        <v>10.47705119348082</v>
      </c>
      <c r="L2524" s="27">
        <f>2.721*J2524*G2524+VLOOKUP(B2524,Summary!$A$32:$B$37,2,0)*I2524</f>
        <v>13.09767680112553</v>
      </c>
    </row>
    <row r="2525" spans="1:12">
      <c r="A2525" s="5" t="s">
        <v>611</v>
      </c>
      <c r="B2525" s="5" t="s">
        <v>597</v>
      </c>
      <c r="C2525" s="11">
        <v>6300</v>
      </c>
      <c r="D2525" s="5" t="str">
        <f t="shared" si="156"/>
        <v>Wetland Forested Mixed</v>
      </c>
      <c r="E2525" s="11" t="s">
        <v>591</v>
      </c>
      <c r="F2525" s="12">
        <f t="shared" si="157"/>
        <v>0.60724136328827061</v>
      </c>
      <c r="G2525" s="13">
        <f t="shared" si="158"/>
        <v>3.2599314579082571E-2</v>
      </c>
      <c r="H2525" s="13">
        <f>HLOOKUP(E2525,ROCs!$B$1:$I$17,MATCH(VLOOKUP(C2525,HROC,2,0),ROCs!$A$2:$A$17,0)+1,0)</f>
        <v>2.5884593546846281E-2</v>
      </c>
      <c r="I2525" s="24">
        <v>11.983663</v>
      </c>
      <c r="J2525" s="24">
        <f>VLOOKUP(B2525,Summary!$A$32:$C$37,3,0)*H2525*I2525/12+VLOOKUP(B2525,Summary!$A$32:$D$37,4,0)*I2525</f>
        <v>1.3131471745529109</v>
      </c>
      <c r="K2525" s="6">
        <f t="shared" si="159"/>
        <v>2.1697180001688023</v>
      </c>
      <c r="L2525" s="27">
        <f>2.721*J2525*G2525+VLOOKUP(B2525,Summary!$A$32:$B$37,2,0)*I2525</f>
        <v>2.7124297276964935</v>
      </c>
    </row>
    <row r="2526" spans="1:12">
      <c r="A2526" s="5" t="s">
        <v>611</v>
      </c>
      <c r="B2526" s="5" t="s">
        <v>597</v>
      </c>
      <c r="C2526" s="11">
        <v>6410</v>
      </c>
      <c r="D2526" s="5" t="str">
        <f t="shared" si="156"/>
        <v>Freshwater Marshes</v>
      </c>
      <c r="E2526" s="11" t="s">
        <v>591</v>
      </c>
      <c r="F2526" s="12">
        <f t="shared" si="157"/>
        <v>0.60724136328827061</v>
      </c>
      <c r="G2526" s="13">
        <f t="shared" si="158"/>
        <v>3.2599314579082571E-2</v>
      </c>
      <c r="H2526" s="13">
        <f>HLOOKUP(E2526,ROCs!$B$1:$I$17,MATCH(VLOOKUP(C2526,HROC,2,0),ROCs!$A$2:$A$17,0)+1,0)</f>
        <v>2.5884593546846281E-2</v>
      </c>
      <c r="I2526" s="24">
        <v>406.24385000000001</v>
      </c>
      <c r="J2526" s="24">
        <f>VLOOKUP(B2526,Summary!$A$32:$C$37,3,0)*H2526*I2526/12+VLOOKUP(B2526,Summary!$A$32:$D$37,4,0)*I2526</f>
        <v>44.515434371527014</v>
      </c>
      <c r="K2526" s="6">
        <f t="shared" si="159"/>
        <v>73.553019123023972</v>
      </c>
      <c r="L2526" s="27">
        <f>2.721*J2526*G2526+VLOOKUP(B2526,Summary!$A$32:$B$37,2,0)*I2526</f>
        <v>91.95084136076548</v>
      </c>
    </row>
    <row r="2527" spans="1:12">
      <c r="A2527" s="5" t="s">
        <v>611</v>
      </c>
      <c r="B2527" s="5" t="s">
        <v>597</v>
      </c>
      <c r="C2527" s="11">
        <v>6430</v>
      </c>
      <c r="D2527" s="5" t="str">
        <f t="shared" si="156"/>
        <v>Wet Prairies</v>
      </c>
      <c r="E2527" s="11" t="s">
        <v>591</v>
      </c>
      <c r="F2527" s="12">
        <f t="shared" si="157"/>
        <v>0.60724136328827061</v>
      </c>
      <c r="G2527" s="13">
        <f t="shared" si="158"/>
        <v>3.2599314579082571E-2</v>
      </c>
      <c r="H2527" s="13">
        <f>HLOOKUP(E2527,ROCs!$B$1:$I$17,MATCH(VLOOKUP(C2527,HROC,2,0),ROCs!$A$2:$A$17,0)+1,0)</f>
        <v>2.5884593546846281E-2</v>
      </c>
      <c r="I2527" s="24">
        <v>43.012692000000001</v>
      </c>
      <c r="J2527" s="24">
        <f>VLOOKUP(B2527,Summary!$A$32:$C$37,3,0)*H2527*I2527/12+VLOOKUP(B2527,Summary!$A$32:$D$37,4,0)*I2527</f>
        <v>4.7132496107170736</v>
      </c>
      <c r="K2527" s="6">
        <f t="shared" si="159"/>
        <v>7.7877200041520407</v>
      </c>
      <c r="L2527" s="27">
        <f>2.721*J2527*G2527+VLOOKUP(B2527,Summary!$A$32:$B$37,2,0)*I2527</f>
        <v>9.7356629979542255</v>
      </c>
    </row>
    <row r="2528" spans="1:12">
      <c r="A2528" s="5" t="s">
        <v>611</v>
      </c>
      <c r="B2528" s="5" t="s">
        <v>597</v>
      </c>
      <c r="C2528" s="11">
        <v>6440</v>
      </c>
      <c r="D2528" s="5" t="str">
        <f t="shared" si="156"/>
        <v>Emergent Aquatic Vegetation</v>
      </c>
      <c r="E2528" s="11" t="s">
        <v>591</v>
      </c>
      <c r="F2528" s="12">
        <f t="shared" si="157"/>
        <v>0.60724136328827061</v>
      </c>
      <c r="G2528" s="13">
        <f t="shared" si="158"/>
        <v>3.2599314579082571E-2</v>
      </c>
      <c r="H2528" s="13">
        <f>HLOOKUP(E2528,ROCs!$B$1:$I$17,MATCH(VLOOKUP(C2528,HROC,2,0),ROCs!$A$2:$A$17,0)+1,0)</f>
        <v>2.5884593546846281E-2</v>
      </c>
      <c r="I2528" s="24">
        <v>17.897631000000001</v>
      </c>
      <c r="J2528" s="24">
        <f>VLOOKUP(B2528,Summary!$A$32:$C$37,3,0)*H2528*I2528/12+VLOOKUP(B2528,Summary!$A$32:$D$37,4,0)*I2528</f>
        <v>1.9611886264525786</v>
      </c>
      <c r="K2528" s="6">
        <f t="shared" si="159"/>
        <v>3.240479320978833</v>
      </c>
      <c r="L2528" s="27">
        <f>2.721*J2528*G2528+VLOOKUP(B2528,Summary!$A$32:$B$37,2,0)*I2528</f>
        <v>4.0510206586869399</v>
      </c>
    </row>
    <row r="2529" spans="1:12">
      <c r="A2529" s="5" t="s">
        <v>611</v>
      </c>
      <c r="B2529" s="5" t="s">
        <v>597</v>
      </c>
      <c r="C2529" s="11">
        <v>7400</v>
      </c>
      <c r="D2529" s="5" t="str">
        <f t="shared" si="156"/>
        <v>Disturbed Land</v>
      </c>
      <c r="E2529" s="11" t="s">
        <v>591</v>
      </c>
      <c r="F2529" s="12">
        <f t="shared" si="157"/>
        <v>0.70945030562392009</v>
      </c>
      <c r="G2529" s="13">
        <f t="shared" si="158"/>
        <v>9.7797943737247719E-2</v>
      </c>
      <c r="H2529" s="13">
        <f>HLOOKUP(E2529,ROCs!$B$1:$I$17,MATCH(VLOOKUP(C2529,HROC,2,0),ROCs!$A$2:$A$17,0)+1,0)</f>
        <v>0.26229721460804234</v>
      </c>
      <c r="I2529" s="24">
        <v>20.486167999999999</v>
      </c>
      <c r="J2529" s="24">
        <f>VLOOKUP(B2529,Summary!$A$32:$C$37,3,0)*H2529*I2529/12+VLOOKUP(B2529,Summary!$A$32:$D$37,4,0)*I2529</f>
        <v>22.747667671927868</v>
      </c>
      <c r="K2529" s="6">
        <f t="shared" si="159"/>
        <v>43.912422547041295</v>
      </c>
      <c r="L2529" s="27">
        <f>2.721*J2529*G2529+VLOOKUP(B2529,Summary!$A$32:$B$37,2,0)*I2529</f>
        <v>10.491138321994583</v>
      </c>
    </row>
    <row r="2530" spans="1:12">
      <c r="A2530" s="5" t="s">
        <v>611</v>
      </c>
      <c r="B2530" s="5" t="s">
        <v>597</v>
      </c>
      <c r="C2530" s="11">
        <v>7430</v>
      </c>
      <c r="D2530" s="5" t="str">
        <f t="shared" si="156"/>
        <v>Spoil Areas</v>
      </c>
      <c r="E2530" s="11" t="s">
        <v>591</v>
      </c>
      <c r="F2530" s="12">
        <f t="shared" si="157"/>
        <v>0.70945030562392009</v>
      </c>
      <c r="G2530" s="13">
        <f t="shared" si="158"/>
        <v>9.7797943737247719E-2</v>
      </c>
      <c r="H2530" s="13">
        <f>HLOOKUP(E2530,ROCs!$B$1:$I$17,MATCH(VLOOKUP(C2530,HROC,2,0),ROCs!$A$2:$A$17,0)+1,0)</f>
        <v>0.26229721460804234</v>
      </c>
      <c r="I2530" s="24">
        <v>34.191985000000003</v>
      </c>
      <c r="J2530" s="24">
        <f>VLOOKUP(B2530,Summary!$A$32:$C$37,3,0)*H2530*I2530/12+VLOOKUP(B2530,Summary!$A$32:$D$37,4,0)*I2530</f>
        <v>37.966490942744521</v>
      </c>
      <c r="K2530" s="6">
        <f t="shared" si="159"/>
        <v>73.291056338213068</v>
      </c>
      <c r="L2530" s="27">
        <f>2.721*J2530*G2530+VLOOKUP(B2530,Summary!$A$32:$B$37,2,0)*I2530</f>
        <v>17.510002072547877</v>
      </c>
    </row>
    <row r="2531" spans="1:12">
      <c r="A2531" s="5" t="s">
        <v>611</v>
      </c>
      <c r="B2531" s="5" t="s">
        <v>597</v>
      </c>
      <c r="C2531" s="11">
        <v>8100</v>
      </c>
      <c r="D2531" s="5" t="str">
        <f t="shared" si="156"/>
        <v>Transportation</v>
      </c>
      <c r="E2531" s="11" t="s">
        <v>591</v>
      </c>
      <c r="F2531" s="12">
        <f t="shared" si="157"/>
        <v>0.98601567900273634</v>
      </c>
      <c r="G2531" s="13">
        <f t="shared" si="158"/>
        <v>0.14343698414796333</v>
      </c>
      <c r="H2531" s="13">
        <f>HLOOKUP(E2531,ROCs!$B$1:$I$17,MATCH(VLOOKUP(C2531,HROC,2,0),ROCs!$A$2:$A$17,0)+1,0)</f>
        <v>0.44607782879065094</v>
      </c>
      <c r="I2531" s="24">
        <v>0.33816800000000002</v>
      </c>
      <c r="J2531" s="24">
        <f>VLOOKUP(B2531,Summary!$A$32:$C$37,3,0)*H2531*I2531/12+VLOOKUP(B2531,Summary!$A$32:$D$37,4,0)*I2531</f>
        <v>0.63859514650741867</v>
      </c>
      <c r="K2531" s="6">
        <f t="shared" si="159"/>
        <v>1.7133179942435024</v>
      </c>
      <c r="L2531" s="27">
        <f>2.721*J2531*G2531+VLOOKUP(B2531,Summary!$A$32:$B$37,2,0)*I2531</f>
        <v>0.32249393070098953</v>
      </c>
    </row>
    <row r="2532" spans="1:12">
      <c r="A2532" s="5" t="s">
        <v>611</v>
      </c>
      <c r="B2532" s="5" t="s">
        <v>597</v>
      </c>
      <c r="C2532" s="11">
        <v>8140</v>
      </c>
      <c r="D2532" s="5" t="str">
        <f t="shared" si="156"/>
        <v>Roads and Highways</v>
      </c>
      <c r="E2532" s="11" t="s">
        <v>591</v>
      </c>
      <c r="F2532" s="12">
        <f t="shared" si="157"/>
        <v>0.98601567900273634</v>
      </c>
      <c r="G2532" s="13">
        <f t="shared" si="158"/>
        <v>0.14343698414796333</v>
      </c>
      <c r="H2532" s="13">
        <f>HLOOKUP(E2532,ROCs!$B$1:$I$17,MATCH(VLOOKUP(C2532,HROC,2,0),ROCs!$A$2:$A$17,0)+1,0)</f>
        <v>0.44607782879065094</v>
      </c>
      <c r="I2532" s="24">
        <v>15.062118999999999</v>
      </c>
      <c r="J2532" s="24">
        <f>VLOOKUP(B2532,Summary!$A$32:$C$37,3,0)*H2532*I2532/12+VLOOKUP(B2532,Summary!$A$32:$D$37,4,0)*I2532</f>
        <v>28.443247408143804</v>
      </c>
      <c r="K2532" s="6">
        <f t="shared" si="159"/>
        <v>76.311772592725944</v>
      </c>
      <c r="L2532" s="27">
        <f>2.721*J2532*G2532+VLOOKUP(B2532,Summary!$A$32:$B$37,2,0)*I2532</f>
        <v>14.363990563850091</v>
      </c>
    </row>
    <row r="2533" spans="1:12">
      <c r="A2533" s="5" t="s">
        <v>611</v>
      </c>
      <c r="B2533" s="5" t="s">
        <v>597</v>
      </c>
      <c r="C2533" s="11">
        <v>8200</v>
      </c>
      <c r="D2533" s="5" t="str">
        <f t="shared" si="156"/>
        <v>Communications</v>
      </c>
      <c r="E2533" s="11" t="s">
        <v>591</v>
      </c>
      <c r="F2533" s="12">
        <f t="shared" si="157"/>
        <v>0.72147488707517293</v>
      </c>
      <c r="G2533" s="13">
        <f t="shared" si="158"/>
        <v>0.16951643581122938</v>
      </c>
      <c r="H2533" s="13">
        <f>HLOOKUP(E2533,ROCs!$B$1:$I$17,MATCH(VLOOKUP(C2533,HROC,2,0),ROCs!$A$2:$A$17,0)+1,0)</f>
        <v>0.43140989244743805</v>
      </c>
      <c r="I2533" s="24">
        <v>4.0806209999999998</v>
      </c>
      <c r="J2533" s="24">
        <f>VLOOKUP(B2533,Summary!$A$32:$C$37,3,0)*H2533*I2533/12+VLOOKUP(B2533,Summary!$A$32:$D$37,4,0)*I2533</f>
        <v>7.4524457958184049</v>
      </c>
      <c r="K2533" s="6">
        <f t="shared" si="159"/>
        <v>14.630143522492626</v>
      </c>
      <c r="L2533" s="27">
        <f>2.721*J2533*G2533+VLOOKUP(B2533,Summary!$A$32:$B$37,2,0)*I2533</f>
        <v>4.3214328595580263</v>
      </c>
    </row>
    <row r="2534" spans="1:12">
      <c r="A2534" s="5" t="s">
        <v>611</v>
      </c>
      <c r="B2534" s="5" t="s">
        <v>597</v>
      </c>
      <c r="C2534" s="11">
        <v>8300</v>
      </c>
      <c r="D2534" s="5" t="str">
        <f t="shared" si="156"/>
        <v>Utilities</v>
      </c>
      <c r="E2534" s="11" t="s">
        <v>591</v>
      </c>
      <c r="F2534" s="12">
        <f t="shared" si="157"/>
        <v>0.72147488707517293</v>
      </c>
      <c r="G2534" s="13">
        <f t="shared" si="158"/>
        <v>0.16951643581122938</v>
      </c>
      <c r="H2534" s="13">
        <f>HLOOKUP(E2534,ROCs!$B$1:$I$17,MATCH(VLOOKUP(C2534,HROC,2,0),ROCs!$A$2:$A$17,0)+1,0)</f>
        <v>0.43140989244743805</v>
      </c>
      <c r="I2534" s="24">
        <v>0.49112600000000001</v>
      </c>
      <c r="J2534" s="24">
        <f>VLOOKUP(B2534,Summary!$A$32:$C$37,3,0)*H2534*I2534/12+VLOOKUP(B2534,Summary!$A$32:$D$37,4,0)*I2534</f>
        <v>0.89694433614812796</v>
      </c>
      <c r="K2534" s="6">
        <f t="shared" si="159"/>
        <v>1.7608211759013428</v>
      </c>
      <c r="L2534" s="27">
        <f>2.721*J2534*G2534+VLOOKUP(B2534,Summary!$A$32:$B$37,2,0)*I2534</f>
        <v>0.52010908010895773</v>
      </c>
    </row>
    <row r="2535" spans="1:12">
      <c r="A2535" s="5" t="s">
        <v>611</v>
      </c>
      <c r="B2535" s="5" t="s">
        <v>597</v>
      </c>
      <c r="C2535" s="11">
        <v>8310</v>
      </c>
      <c r="D2535" s="5" t="str">
        <f t="shared" si="156"/>
        <v>Electric Power Facilities</v>
      </c>
      <c r="E2535" s="11" t="s">
        <v>591</v>
      </c>
      <c r="F2535" s="12">
        <f t="shared" si="157"/>
        <v>0.72147488707517293</v>
      </c>
      <c r="G2535" s="13">
        <f t="shared" si="158"/>
        <v>0.16951643581122938</v>
      </c>
      <c r="H2535" s="13">
        <f>HLOOKUP(E2535,ROCs!$B$1:$I$17,MATCH(VLOOKUP(C2535,HROC,2,0),ROCs!$A$2:$A$17,0)+1,0)</f>
        <v>0.43140989244743805</v>
      </c>
      <c r="I2535" s="24">
        <v>7.0986820000000002</v>
      </c>
      <c r="J2535" s="24">
        <f>VLOOKUP(B2535,Summary!$A$32:$C$37,3,0)*H2535*I2535/12+VLOOKUP(B2535,Summary!$A$32:$D$37,4,0)*I2535</f>
        <v>12.964336268119922</v>
      </c>
      <c r="K2535" s="6">
        <f t="shared" si="159"/>
        <v>25.450718525571229</v>
      </c>
      <c r="L2535" s="27">
        <f>2.721*J2535*G2535+VLOOKUP(B2535,Summary!$A$32:$B$37,2,0)*I2535</f>
        <v>7.5176003001388967</v>
      </c>
    </row>
    <row r="2536" spans="1:12">
      <c r="A2536" s="5" t="s">
        <v>611</v>
      </c>
      <c r="B2536" s="5" t="s">
        <v>597</v>
      </c>
      <c r="C2536" s="11">
        <v>8320</v>
      </c>
      <c r="D2536" s="5" t="str">
        <f t="shared" si="156"/>
        <v>Electrical Power Transmission Lines</v>
      </c>
      <c r="E2536" s="11" t="s">
        <v>591</v>
      </c>
      <c r="F2536" s="12">
        <f t="shared" si="157"/>
        <v>0.70945030562392009</v>
      </c>
      <c r="G2536" s="13">
        <f t="shared" si="158"/>
        <v>0.1167055461931156</v>
      </c>
      <c r="H2536" s="13">
        <f>HLOOKUP(E2536,ROCs!$B$1:$I$17,MATCH(VLOOKUP(C2536,HROC,2,0),ROCs!$A$2:$A$17,0)+1,0)</f>
        <v>0.26229721460804234</v>
      </c>
      <c r="I2536" s="24">
        <v>2.1287980000000002</v>
      </c>
      <c r="J2536" s="24">
        <f>VLOOKUP(B2536,Summary!$A$32:$C$37,3,0)*H2536*I2536/12+VLOOKUP(B2536,Summary!$A$32:$D$37,4,0)*I2536</f>
        <v>2.3637992934874252</v>
      </c>
      <c r="K2536" s="6">
        <f t="shared" si="159"/>
        <v>4.5631119149904658</v>
      </c>
      <c r="L2536" s="27">
        <f>2.721*J2536*G2536+VLOOKUP(B2536,Summary!$A$32:$B$37,2,0)*I2536</f>
        <v>1.2117870648030502</v>
      </c>
    </row>
    <row r="2537" spans="1:12">
      <c r="A2537" s="5" t="s">
        <v>611</v>
      </c>
      <c r="B2537" s="5" t="s">
        <v>597</v>
      </c>
      <c r="C2537" s="11">
        <v>8330</v>
      </c>
      <c r="D2537" s="5" t="str">
        <f t="shared" si="156"/>
        <v>Water Supply Plants</v>
      </c>
      <c r="E2537" s="11" t="s">
        <v>591</v>
      </c>
      <c r="F2537" s="12">
        <f t="shared" si="157"/>
        <v>0.72147488707517293</v>
      </c>
      <c r="G2537" s="13">
        <f t="shared" si="158"/>
        <v>0.16951643581122938</v>
      </c>
      <c r="H2537" s="13">
        <f>HLOOKUP(E2537,ROCs!$B$1:$I$17,MATCH(VLOOKUP(C2537,HROC,2,0),ROCs!$A$2:$A$17,0)+1,0)</f>
        <v>0.43140989244743805</v>
      </c>
      <c r="I2537" s="24">
        <v>7.6994990000000003</v>
      </c>
      <c r="J2537" s="24">
        <f>VLOOKUP(B2537,Summary!$A$32:$C$37,3,0)*H2537*I2537/12+VLOOKUP(B2537,Summary!$A$32:$D$37,4,0)*I2537</f>
        <v>14.061609483570765</v>
      </c>
      <c r="K2537" s="6">
        <f t="shared" si="159"/>
        <v>27.604811968886217</v>
      </c>
      <c r="L2537" s="27">
        <f>2.721*J2537*G2537+VLOOKUP(B2537,Summary!$A$32:$B$37,2,0)*I2537</f>
        <v>8.1538736336293329</v>
      </c>
    </row>
    <row r="2538" spans="1:12">
      <c r="A2538" s="5" t="s">
        <v>611</v>
      </c>
      <c r="B2538" s="5" t="s">
        <v>597</v>
      </c>
      <c r="C2538" s="11">
        <v>8340</v>
      </c>
      <c r="D2538" s="5" t="str">
        <f t="shared" si="156"/>
        <v>Sewage Treatment</v>
      </c>
      <c r="E2538" s="11" t="s">
        <v>591</v>
      </c>
      <c r="F2538" s="12">
        <f t="shared" si="157"/>
        <v>0.72147488707517293</v>
      </c>
      <c r="G2538" s="13">
        <f t="shared" si="158"/>
        <v>0.16951643581122938</v>
      </c>
      <c r="H2538" s="13">
        <f>HLOOKUP(E2538,ROCs!$B$1:$I$17,MATCH(VLOOKUP(C2538,HROC,2,0),ROCs!$A$2:$A$17,0)+1,0)</f>
        <v>0.43140989244743805</v>
      </c>
      <c r="I2538" s="24">
        <v>19.604188000000001</v>
      </c>
      <c r="J2538" s="24">
        <f>VLOOKUP(B2538,Summary!$A$32:$C$37,3,0)*H2538*I2538/12+VLOOKUP(B2538,Summary!$A$32:$D$37,4,0)*I2538</f>
        <v>35.803165361603938</v>
      </c>
      <c r="K2538" s="6">
        <f t="shared" si="159"/>
        <v>70.286381431141891</v>
      </c>
      <c r="L2538" s="27">
        <f>2.721*J2538*G2538+VLOOKUP(B2538,Summary!$A$32:$B$37,2,0)*I2538</f>
        <v>20.761100383533076</v>
      </c>
    </row>
    <row r="2539" spans="1:12">
      <c r="A2539" s="5" t="s">
        <v>611</v>
      </c>
      <c r="B2539" s="5" t="s">
        <v>597</v>
      </c>
      <c r="C2539" s="11">
        <v>8360</v>
      </c>
      <c r="D2539" s="5" t="e">
        <f t="shared" si="156"/>
        <v>#N/A</v>
      </c>
      <c r="E2539" s="11" t="s">
        <v>591</v>
      </c>
      <c r="F2539" s="12">
        <f t="shared" si="157"/>
        <v>1.4429497741503459</v>
      </c>
      <c r="G2539" s="13">
        <f t="shared" si="158"/>
        <v>0.22493527059566973</v>
      </c>
      <c r="H2539" s="13">
        <f>HLOOKUP(E2539,ROCs!$B$1:$I$17,MATCH(VLOOKUP(C2539,HROC,2,0),ROCs!$A$2:$A$17,0)+1,0)</f>
        <v>0.43140989244743805</v>
      </c>
      <c r="I2539" s="24">
        <v>4.832179</v>
      </c>
      <c r="J2539" s="24">
        <f>VLOOKUP(B2539,Summary!$A$32:$C$37,3,0)*H2539*I2539/12+VLOOKUP(B2539,Summary!$A$32:$D$37,4,0)*I2539</f>
        <v>8.8250175826649873</v>
      </c>
      <c r="K2539" s="6">
        <f t="shared" si="159"/>
        <v>34.649369444687409</v>
      </c>
      <c r="L2539" s="27">
        <f>2.721*J2539*G2539+VLOOKUP(B2539,Summary!$A$32:$B$37,2,0)*I2539</f>
        <v>6.4481083846890623</v>
      </c>
    </row>
    <row r="2540" spans="1:12">
      <c r="A2540" s="5" t="s">
        <v>611</v>
      </c>
      <c r="B2540" s="5" t="s">
        <v>597</v>
      </c>
      <c r="C2540" s="11">
        <v>1210</v>
      </c>
      <c r="D2540" s="5" t="str">
        <f t="shared" si="156"/>
        <v>Fixed Single Family Units</v>
      </c>
      <c r="E2540" s="11" t="s">
        <v>592</v>
      </c>
      <c r="F2540" s="12">
        <f t="shared" si="157"/>
        <v>1.2445441802046733</v>
      </c>
      <c r="G2540" s="13">
        <f t="shared" si="158"/>
        <v>0.21319951734720002</v>
      </c>
      <c r="H2540" s="13">
        <f>HLOOKUP(E2540,ROCs!$B$1:$I$17,MATCH(VLOOKUP(C2540,HROC,2,0),ROCs!$A$2:$A$17,0)+1,0)</f>
        <v>0.28818180815488864</v>
      </c>
      <c r="I2540" s="24">
        <v>18.363327000000002</v>
      </c>
      <c r="J2540" s="24">
        <f>VLOOKUP(B2540,Summary!$A$32:$C$37,3,0)*H2540*I2540/12+VLOOKUP(B2540,Summary!$A$32:$D$37,4,0)*I2540</f>
        <v>22.402701696071162</v>
      </c>
      <c r="K2540" s="6">
        <f t="shared" si="159"/>
        <v>75.864614637458999</v>
      </c>
      <c r="L2540" s="27">
        <f>2.721*J2540*G2540+VLOOKUP(B2540,Summary!$A$32:$B$37,2,0)*I2540</f>
        <v>16.974101990588366</v>
      </c>
    </row>
    <row r="2541" spans="1:12">
      <c r="A2541" s="5" t="s">
        <v>611</v>
      </c>
      <c r="B2541" s="5" t="s">
        <v>597</v>
      </c>
      <c r="C2541" s="11">
        <v>3200</v>
      </c>
      <c r="D2541" s="5" t="str">
        <f t="shared" si="156"/>
        <v>Shrub and Brushland</v>
      </c>
      <c r="E2541" s="11" t="s">
        <v>592</v>
      </c>
      <c r="F2541" s="12">
        <f t="shared" si="157"/>
        <v>0.69141343344704065</v>
      </c>
      <c r="G2541" s="13">
        <f t="shared" si="158"/>
        <v>3.5859246036990831E-2</v>
      </c>
      <c r="H2541" s="13">
        <f>HLOOKUP(E2541,ROCs!$B$1:$I$17,MATCH(VLOOKUP(C2541,HROC,2,0),ROCs!$A$2:$A$17,0)+1,0)</f>
        <v>0.26229721460804234</v>
      </c>
      <c r="I2541" s="24">
        <v>11.601381999999999</v>
      </c>
      <c r="J2541" s="24">
        <f>VLOOKUP(B2541,Summary!$A$32:$C$37,3,0)*H2541*I2541/12+VLOOKUP(B2541,Summary!$A$32:$D$37,4,0)*I2541</f>
        <v>12.882076446463088</v>
      </c>
      <c r="K2541" s="6">
        <f t="shared" si="159"/>
        <v>24.235513560417303</v>
      </c>
      <c r="L2541" s="27">
        <f>2.721*J2541*G2541+VLOOKUP(B2541,Summary!$A$32:$B$37,2,0)*I2541</f>
        <v>3.7700816658454976</v>
      </c>
    </row>
    <row r="2542" spans="1:12">
      <c r="A2542" s="5" t="s">
        <v>611</v>
      </c>
      <c r="B2542" s="5" t="s">
        <v>597</v>
      </c>
      <c r="C2542" s="11">
        <v>4110</v>
      </c>
      <c r="D2542" s="5" t="str">
        <f t="shared" si="156"/>
        <v>Pine Flatwoods</v>
      </c>
      <c r="E2542" s="11" t="s">
        <v>592</v>
      </c>
      <c r="F2542" s="12">
        <f t="shared" si="157"/>
        <v>0.69141343344704065</v>
      </c>
      <c r="G2542" s="13">
        <f t="shared" si="158"/>
        <v>3.5859246036990831E-2</v>
      </c>
      <c r="H2542" s="13">
        <f>HLOOKUP(E2542,ROCs!$B$1:$I$17,MATCH(VLOOKUP(C2542,HROC,2,0),ROCs!$A$2:$A$17,0)+1,0)</f>
        <v>0.26229721460804234</v>
      </c>
      <c r="I2542" s="24">
        <v>10.932938999999999</v>
      </c>
      <c r="J2542" s="24">
        <f>VLOOKUP(B2542,Summary!$A$32:$C$37,3,0)*H2542*I2542/12+VLOOKUP(B2542,Summary!$A$32:$D$37,4,0)*I2542</f>
        <v>12.139842993060457</v>
      </c>
      <c r="K2542" s="6">
        <f t="shared" si="159"/>
        <v>22.839123079449951</v>
      </c>
      <c r="L2542" s="27">
        <f>2.721*J2542*G2542+VLOOKUP(B2542,Summary!$A$32:$B$37,2,0)*I2542</f>
        <v>3.5528588643755725</v>
      </c>
    </row>
    <row r="2543" spans="1:12">
      <c r="A2543" s="5" t="s">
        <v>611</v>
      </c>
      <c r="B2543" s="5" t="s">
        <v>597</v>
      </c>
      <c r="C2543" s="11">
        <v>5300</v>
      </c>
      <c r="D2543" s="5" t="str">
        <f t="shared" si="156"/>
        <v>Reservoirs</v>
      </c>
      <c r="E2543" s="11" t="s">
        <v>592</v>
      </c>
      <c r="F2543" s="12">
        <f t="shared" si="157"/>
        <v>0.50503242095262102</v>
      </c>
      <c r="G2543" s="13">
        <f t="shared" si="158"/>
        <v>6.8458560616073402E-2</v>
      </c>
      <c r="H2543" s="13">
        <f>HLOOKUP(E2543,ROCs!$B$1:$I$17,MATCH(VLOOKUP(C2543,HROC,2,0),ROCs!$A$2:$A$17,0)+1,0)</f>
        <v>5.2632006878587441E-2</v>
      </c>
      <c r="I2543" s="24">
        <v>0.29091299999999998</v>
      </c>
      <c r="J2543" s="24">
        <f>VLOOKUP(B2543,Summary!$A$32:$C$37,3,0)*H2543*I2543/12+VLOOKUP(B2543,Summary!$A$32:$D$37,4,0)*I2543</f>
        <v>6.4817984905598466E-2</v>
      </c>
      <c r="K2543" s="6">
        <f t="shared" si="159"/>
        <v>8.9072435223592109E-2</v>
      </c>
      <c r="L2543" s="27">
        <f>2.721*J2543*G2543+VLOOKUP(B2543,Summary!$A$32:$B$37,2,0)*I2543</f>
        <v>7.5092779541774665E-2</v>
      </c>
    </row>
    <row r="2544" spans="1:12">
      <c r="A2544" s="5" t="s">
        <v>611</v>
      </c>
      <c r="B2544" s="5" t="s">
        <v>597</v>
      </c>
      <c r="C2544" s="11">
        <v>6170</v>
      </c>
      <c r="D2544" s="5" t="str">
        <f t="shared" si="156"/>
        <v>Mixed Wetland Hardwoods</v>
      </c>
      <c r="E2544" s="11" t="s">
        <v>592</v>
      </c>
      <c r="F2544" s="12">
        <f t="shared" si="157"/>
        <v>0.60724136328827061</v>
      </c>
      <c r="G2544" s="13">
        <f t="shared" si="158"/>
        <v>3.2599314579082571E-2</v>
      </c>
      <c r="H2544" s="13">
        <f>HLOOKUP(E2544,ROCs!$B$1:$I$17,MATCH(VLOOKUP(C2544,HROC,2,0),ROCs!$A$2:$A$17,0)+1,0)</f>
        <v>2.5884593546846281E-2</v>
      </c>
      <c r="I2544" s="24">
        <v>1.2347140000000001</v>
      </c>
      <c r="J2544" s="24">
        <f>VLOOKUP(B2544,Summary!$A$32:$C$37,3,0)*H2544*I2544/12+VLOOKUP(B2544,Summary!$A$32:$D$37,4,0)*I2544</f>
        <v>0.13529762982160987</v>
      </c>
      <c r="K2544" s="6">
        <f t="shared" si="159"/>
        <v>0.2235527810537081</v>
      </c>
      <c r="L2544" s="27">
        <f>2.721*J2544*G2544+VLOOKUP(B2544,Summary!$A$32:$B$37,2,0)*I2544</f>
        <v>0.2794700550910893</v>
      </c>
    </row>
    <row r="2545" spans="1:12">
      <c r="A2545" s="5" t="s">
        <v>611</v>
      </c>
      <c r="B2545" s="5" t="s">
        <v>597</v>
      </c>
      <c r="C2545" s="11">
        <v>6172</v>
      </c>
      <c r="D2545" s="5" t="str">
        <f t="shared" si="156"/>
        <v>Mixed Shrubs</v>
      </c>
      <c r="E2545" s="11" t="s">
        <v>592</v>
      </c>
      <c r="F2545" s="12">
        <f t="shared" si="157"/>
        <v>0.60724136328827061</v>
      </c>
      <c r="G2545" s="13">
        <f t="shared" si="158"/>
        <v>3.2599314579082571E-2</v>
      </c>
      <c r="H2545" s="13">
        <f>HLOOKUP(E2545,ROCs!$B$1:$I$17,MATCH(VLOOKUP(C2545,HROC,2,0),ROCs!$A$2:$A$17,0)+1,0)</f>
        <v>2.5884593546846281E-2</v>
      </c>
      <c r="I2545" s="24">
        <v>5.2353759999999996</v>
      </c>
      <c r="J2545" s="24">
        <f>VLOOKUP(B2545,Summary!$A$32:$C$37,3,0)*H2545*I2545/12+VLOOKUP(B2545,Summary!$A$32:$D$37,4,0)*I2545</f>
        <v>0.57368262125880209</v>
      </c>
      <c r="K2545" s="6">
        <f t="shared" si="159"/>
        <v>0.94789794613314338</v>
      </c>
      <c r="L2545" s="27">
        <f>2.721*J2545*G2545+VLOOKUP(B2545,Summary!$A$32:$B$37,2,0)*I2545</f>
        <v>1.1849957311106589</v>
      </c>
    </row>
    <row r="2546" spans="1:12">
      <c r="A2546" s="5" t="s">
        <v>611</v>
      </c>
      <c r="B2546" s="5" t="s">
        <v>597</v>
      </c>
      <c r="C2546" s="11">
        <v>6410</v>
      </c>
      <c r="D2546" s="5" t="str">
        <f t="shared" si="156"/>
        <v>Freshwater Marshes</v>
      </c>
      <c r="E2546" s="11" t="s">
        <v>592</v>
      </c>
      <c r="F2546" s="12">
        <f t="shared" si="157"/>
        <v>0.60724136328827061</v>
      </c>
      <c r="G2546" s="13">
        <f t="shared" si="158"/>
        <v>3.2599314579082571E-2</v>
      </c>
      <c r="H2546" s="13">
        <f>HLOOKUP(E2546,ROCs!$B$1:$I$17,MATCH(VLOOKUP(C2546,HROC,2,0),ROCs!$A$2:$A$17,0)+1,0)</f>
        <v>2.5884593546846281E-2</v>
      </c>
      <c r="I2546" s="24">
        <v>5.5915290000000004</v>
      </c>
      <c r="J2546" s="24">
        <f>VLOOKUP(B2546,Summary!$A$32:$C$37,3,0)*H2546*I2546/12+VLOOKUP(B2546,Summary!$A$32:$D$37,4,0)*I2546</f>
        <v>0.61270919482470954</v>
      </c>
      <c r="K2546" s="6">
        <f t="shared" si="159"/>
        <v>1.0123816999665181</v>
      </c>
      <c r="L2546" s="27">
        <f>2.721*J2546*G2546+VLOOKUP(B2546,Summary!$A$32:$B$37,2,0)*I2546</f>
        <v>1.2656088111687593</v>
      </c>
    </row>
    <row r="2547" spans="1:12">
      <c r="A2547" s="5" t="s">
        <v>611</v>
      </c>
      <c r="B2547" s="5" t="s">
        <v>597</v>
      </c>
      <c r="C2547" s="11">
        <v>7400</v>
      </c>
      <c r="D2547" s="5" t="str">
        <f t="shared" si="156"/>
        <v>Disturbed Land</v>
      </c>
      <c r="E2547" s="11" t="s">
        <v>592</v>
      </c>
      <c r="F2547" s="12">
        <f t="shared" si="157"/>
        <v>0.70945030562392009</v>
      </c>
      <c r="G2547" s="13">
        <f t="shared" si="158"/>
        <v>9.7797943737247719E-2</v>
      </c>
      <c r="H2547" s="13">
        <f>HLOOKUP(E2547,ROCs!$B$1:$I$17,MATCH(VLOOKUP(C2547,HROC,2,0),ROCs!$A$2:$A$17,0)+1,0)</f>
        <v>0.26229721460804234</v>
      </c>
      <c r="I2547" s="24">
        <v>0.236457</v>
      </c>
      <c r="J2547" s="24">
        <f>VLOOKUP(B2547,Summary!$A$32:$C$37,3,0)*H2547*I2547/12+VLOOKUP(B2547,Summary!$A$32:$D$37,4,0)*I2547</f>
        <v>0.26255985280902933</v>
      </c>
      <c r="K2547" s="6">
        <f t="shared" si="159"/>
        <v>0.50684928963804954</v>
      </c>
      <c r="L2547" s="27">
        <f>2.721*J2547*G2547+VLOOKUP(B2547,Summary!$A$32:$B$37,2,0)*I2547</f>
        <v>0.12109161138402616</v>
      </c>
    </row>
    <row r="2548" spans="1:12">
      <c r="A2548" s="5" t="s">
        <v>611</v>
      </c>
      <c r="B2548" s="5" t="s">
        <v>597</v>
      </c>
      <c r="C2548" s="11">
        <v>8140</v>
      </c>
      <c r="D2548" s="5" t="str">
        <f t="shared" si="156"/>
        <v>Roads and Highways</v>
      </c>
      <c r="E2548" s="11" t="s">
        <v>592</v>
      </c>
      <c r="F2548" s="12">
        <f t="shared" si="157"/>
        <v>0.98601567900273634</v>
      </c>
      <c r="G2548" s="13">
        <f t="shared" si="158"/>
        <v>0.14343698414796333</v>
      </c>
      <c r="H2548" s="13">
        <f>HLOOKUP(E2548,ROCs!$B$1:$I$17,MATCH(VLOOKUP(C2548,HROC,2,0),ROCs!$A$2:$A$17,0)+1,0)</f>
        <v>0.44607782879065094</v>
      </c>
      <c r="I2548" s="24">
        <v>1.3148999999999999E-2</v>
      </c>
      <c r="J2548" s="24">
        <f>VLOOKUP(B2548,Summary!$A$32:$C$37,3,0)*H2548*I2548/12+VLOOKUP(B2548,Summary!$A$32:$D$37,4,0)*I2548</f>
        <v>2.4830520869585673E-2</v>
      </c>
      <c r="K2548" s="6">
        <f t="shared" si="159"/>
        <v>6.6619012757883095E-2</v>
      </c>
      <c r="L2548" s="27">
        <f>2.721*J2548*G2548+VLOOKUP(B2548,Summary!$A$32:$B$37,2,0)*I2548</f>
        <v>1.2539544530491682E-2</v>
      </c>
    </row>
    <row r="2549" spans="1:12">
      <c r="A2549" s="5" t="s">
        <v>611</v>
      </c>
      <c r="B2549" s="5" t="s">
        <v>597</v>
      </c>
      <c r="C2549" s="11">
        <v>1110</v>
      </c>
      <c r="D2549" s="5" t="str">
        <f t="shared" si="156"/>
        <v>Fixed Single Family Units</v>
      </c>
      <c r="E2549" s="11" t="s">
        <v>593</v>
      </c>
      <c r="F2549" s="12">
        <f t="shared" si="157"/>
        <v>0.96797880682585713</v>
      </c>
      <c r="G2549" s="13">
        <f t="shared" si="158"/>
        <v>0.12452938169209543</v>
      </c>
      <c r="H2549" s="13">
        <f>HLOOKUP(E2549,ROCs!$B$1:$I$17,MATCH(VLOOKUP(C2549,HROC,2,0),ROCs!$A$2:$A$17,0)+1,0)</f>
        <v>0.28818180815488864</v>
      </c>
      <c r="I2549" s="24">
        <v>1845.0339289999999</v>
      </c>
      <c r="J2549" s="24">
        <f>VLOOKUP(B2549,Summary!$A$32:$C$37,3,0)*H2549*I2549/12+VLOOKUP(B2549,Summary!$A$32:$D$37,4,0)*I2549</f>
        <v>2250.8854049441657</v>
      </c>
      <c r="K2549" s="6">
        <f t="shared" si="159"/>
        <v>5928.5402919050639</v>
      </c>
      <c r="L2549" s="27">
        <f>2.721*J2549*G2549+VLOOKUP(B2549,Summary!$A$32:$B$37,2,0)*I2549</f>
        <v>1162.3788005132774</v>
      </c>
    </row>
    <row r="2550" spans="1:12">
      <c r="A2550" s="5" t="s">
        <v>611</v>
      </c>
      <c r="B2550" s="5" t="s">
        <v>597</v>
      </c>
      <c r="C2550" s="11">
        <v>1210</v>
      </c>
      <c r="D2550" s="5" t="str">
        <f t="shared" si="156"/>
        <v>Fixed Single Family Units</v>
      </c>
      <c r="E2550" s="11" t="s">
        <v>593</v>
      </c>
      <c r="F2550" s="12">
        <f t="shared" si="157"/>
        <v>1.2445441802046733</v>
      </c>
      <c r="G2550" s="13">
        <f t="shared" si="158"/>
        <v>0.21319951734720002</v>
      </c>
      <c r="H2550" s="13">
        <f>HLOOKUP(E2550,ROCs!$B$1:$I$17,MATCH(VLOOKUP(C2550,HROC,2,0),ROCs!$A$2:$A$17,0)+1,0)</f>
        <v>0.28818180815488864</v>
      </c>
      <c r="I2550" s="24">
        <v>14007.813157000001</v>
      </c>
      <c r="J2550" s="24">
        <f>VLOOKUP(B2550,Summary!$A$32:$C$37,3,0)*H2550*I2550/12+VLOOKUP(B2550,Summary!$A$32:$D$37,4,0)*I2550</f>
        <v>17089.106977759086</v>
      </c>
      <c r="K2550" s="6">
        <f t="shared" si="159"/>
        <v>57870.632433291255</v>
      </c>
      <c r="L2550" s="27">
        <f>2.721*J2550*G2550+VLOOKUP(B2550,Summary!$A$32:$B$37,2,0)*I2550</f>
        <v>12948.092096384473</v>
      </c>
    </row>
    <row r="2551" spans="1:12">
      <c r="A2551" s="5" t="s">
        <v>611</v>
      </c>
      <c r="B2551" s="5" t="s">
        <v>597</v>
      </c>
      <c r="C2551" s="11">
        <v>1290</v>
      </c>
      <c r="D2551" s="5" t="str">
        <f t="shared" si="156"/>
        <v>Medium Density Under Construction</v>
      </c>
      <c r="E2551" s="11" t="s">
        <v>593</v>
      </c>
      <c r="F2551" s="12">
        <f t="shared" si="157"/>
        <v>1.2445441802046733</v>
      </c>
      <c r="G2551" s="13">
        <f t="shared" si="158"/>
        <v>0.21319951734720002</v>
      </c>
      <c r="H2551" s="13">
        <f>HLOOKUP(E2551,ROCs!$B$1:$I$17,MATCH(VLOOKUP(C2551,HROC,2,0),ROCs!$A$2:$A$17,0)+1,0)</f>
        <v>0.34081381503347608</v>
      </c>
      <c r="I2551" s="24">
        <v>273.33780200000001</v>
      </c>
      <c r="J2551" s="24">
        <f>VLOOKUP(B2551,Summary!$A$32:$C$37,3,0)*H2551*I2551/12+VLOOKUP(B2551,Summary!$A$32:$D$37,4,0)*I2551</f>
        <v>394.36589949151949</v>
      </c>
      <c r="K2551" s="6">
        <f t="shared" si="159"/>
        <v>1335.4825412118</v>
      </c>
      <c r="L2551" s="27">
        <f>2.721*J2551*G2551+VLOOKUP(B2551,Summary!$A$32:$B$37,2,0)*I2551</f>
        <v>287.98947357240058</v>
      </c>
    </row>
    <row r="2552" spans="1:12">
      <c r="A2552" s="5" t="s">
        <v>611</v>
      </c>
      <c r="B2552" s="5" t="s">
        <v>597</v>
      </c>
      <c r="C2552" s="11">
        <v>1310</v>
      </c>
      <c r="D2552" s="5" t="str">
        <f t="shared" si="156"/>
        <v>Fixed Single Family Units &lt;Six or more dwelling units per acre&gt;</v>
      </c>
      <c r="E2552" s="11" t="s">
        <v>593</v>
      </c>
      <c r="F2552" s="12">
        <f t="shared" si="157"/>
        <v>1.2445441802046733</v>
      </c>
      <c r="G2552" s="13">
        <f t="shared" si="158"/>
        <v>0.21319951734720002</v>
      </c>
      <c r="H2552" s="13">
        <f>HLOOKUP(E2552,ROCs!$B$1:$I$17,MATCH(VLOOKUP(C2552,HROC,2,0),ROCs!$A$2:$A$17,0)+1,0)</f>
        <v>0.39344582191206351</v>
      </c>
      <c r="I2552" s="24">
        <v>175.98134999999999</v>
      </c>
      <c r="J2552" s="24">
        <f>VLOOKUP(B2552,Summary!$A$32:$C$37,3,0)*H2552*I2552/12+VLOOKUP(B2552,Summary!$A$32:$D$37,4,0)*I2552</f>
        <v>293.1123038425651</v>
      </c>
      <c r="K2552" s="6">
        <f t="shared" si="159"/>
        <v>992.5968875626171</v>
      </c>
      <c r="L2552" s="27">
        <f>2.721*J2552*G2552+VLOOKUP(B2552,Summary!$A$32:$B$37,2,0)*I2552</f>
        <v>208.16090222709977</v>
      </c>
    </row>
    <row r="2553" spans="1:12">
      <c r="A2553" s="5" t="s">
        <v>611</v>
      </c>
      <c r="B2553" s="5" t="s">
        <v>597</v>
      </c>
      <c r="C2553" s="11">
        <v>1320</v>
      </c>
      <c r="D2553" s="5" t="str">
        <f t="shared" si="156"/>
        <v>Mobile Home Units &lt;Six or more dwelling units per acre&gt;</v>
      </c>
      <c r="E2553" s="11" t="s">
        <v>593</v>
      </c>
      <c r="F2553" s="12">
        <f t="shared" si="157"/>
        <v>1.3948514483453343</v>
      </c>
      <c r="G2553" s="13">
        <f t="shared" si="158"/>
        <v>0.33903287162245876</v>
      </c>
      <c r="H2553" s="13">
        <f>HLOOKUP(E2553,ROCs!$B$1:$I$17,MATCH(VLOOKUP(C2553,HROC,2,0),ROCs!$A$2:$A$17,0)+1,0)</f>
        <v>0.39344582191206351</v>
      </c>
      <c r="I2553" s="24">
        <v>147.68185700000001</v>
      </c>
      <c r="J2553" s="24">
        <f>VLOOKUP(B2553,Summary!$A$32:$C$37,3,0)*H2553*I2553/12+VLOOKUP(B2553,Summary!$A$32:$D$37,4,0)*I2553</f>
        <v>245.97702734419443</v>
      </c>
      <c r="K2553" s="6">
        <f t="shared" si="159"/>
        <v>933.57894436683489</v>
      </c>
      <c r="L2553" s="27">
        <f>2.721*J2553*G2553+VLOOKUP(B2553,Summary!$A$32:$B$37,2,0)*I2553</f>
        <v>258.90733119976278</v>
      </c>
    </row>
    <row r="2554" spans="1:12">
      <c r="A2554" s="5" t="s">
        <v>611</v>
      </c>
      <c r="B2554" s="5" t="s">
        <v>597</v>
      </c>
      <c r="C2554" s="11">
        <v>1330</v>
      </c>
      <c r="D2554" s="5" t="str">
        <f t="shared" si="156"/>
        <v>Multiple Dwelling Units, Low Rise &lt;Two stories or less&gt;</v>
      </c>
      <c r="E2554" s="11" t="s">
        <v>593</v>
      </c>
      <c r="F2554" s="12">
        <f t="shared" si="157"/>
        <v>1.3948514483453343</v>
      </c>
      <c r="G2554" s="13">
        <f t="shared" si="158"/>
        <v>0.33903287162245876</v>
      </c>
      <c r="H2554" s="13">
        <f>HLOOKUP(E2554,ROCs!$B$1:$I$17,MATCH(VLOOKUP(C2554,HROC,2,0),ROCs!$A$2:$A$17,0)+1,0)</f>
        <v>0.39344582191206351</v>
      </c>
      <c r="I2554" s="24">
        <v>331.35802200000001</v>
      </c>
      <c r="J2554" s="24">
        <f>VLOOKUP(B2554,Summary!$A$32:$C$37,3,0)*H2554*I2554/12+VLOOKUP(B2554,Summary!$A$32:$D$37,4,0)*I2554</f>
        <v>551.90571742480313</v>
      </c>
      <c r="K2554" s="6">
        <f t="shared" si="159"/>
        <v>2094.6978773854566</v>
      </c>
      <c r="L2554" s="27">
        <f>2.721*J2554*G2554+VLOOKUP(B2554,Summary!$A$32:$B$37,2,0)*I2554</f>
        <v>580.91781137104942</v>
      </c>
    </row>
    <row r="2555" spans="1:12">
      <c r="A2555" s="5" t="s">
        <v>611</v>
      </c>
      <c r="B2555" s="5" t="s">
        <v>597</v>
      </c>
      <c r="C2555" s="11">
        <v>1340</v>
      </c>
      <c r="D2555" s="5" t="str">
        <f t="shared" si="156"/>
        <v>Multiple Dwelling Units, High Rise &lt;Three stories or more&gt;</v>
      </c>
      <c r="E2555" s="11" t="s">
        <v>593</v>
      </c>
      <c r="F2555" s="12">
        <f t="shared" si="157"/>
        <v>1.3948514483453343</v>
      </c>
      <c r="G2555" s="13">
        <f t="shared" si="158"/>
        <v>0.33903287162245876</v>
      </c>
      <c r="H2555" s="13">
        <f>HLOOKUP(E2555,ROCs!$B$1:$I$17,MATCH(VLOOKUP(C2555,HROC,2,0),ROCs!$A$2:$A$17,0)+1,0)</f>
        <v>0.39344582191206351</v>
      </c>
      <c r="I2555" s="24">
        <v>17.917922000000001</v>
      </c>
      <c r="J2555" s="24">
        <f>VLOOKUP(B2555,Summary!$A$32:$C$37,3,0)*H2555*I2555/12+VLOOKUP(B2555,Summary!$A$32:$D$37,4,0)*I2555</f>
        <v>29.843863554242432</v>
      </c>
      <c r="K2555" s="6">
        <f t="shared" si="159"/>
        <v>113.26912490007007</v>
      </c>
      <c r="L2555" s="27">
        <f>2.721*J2555*G2555+VLOOKUP(B2555,Summary!$A$32:$B$37,2,0)*I2555</f>
        <v>31.412669503915545</v>
      </c>
    </row>
    <row r="2556" spans="1:12">
      <c r="A2556" s="5" t="s">
        <v>611</v>
      </c>
      <c r="B2556" s="5" t="s">
        <v>597</v>
      </c>
      <c r="C2556" s="11">
        <v>1390</v>
      </c>
      <c r="D2556" s="5" t="str">
        <f t="shared" si="156"/>
        <v>High Density Under Construction</v>
      </c>
      <c r="E2556" s="11" t="s">
        <v>593</v>
      </c>
      <c r="F2556" s="12">
        <f t="shared" si="157"/>
        <v>1.3948514483453343</v>
      </c>
      <c r="G2556" s="13">
        <f t="shared" si="158"/>
        <v>0.33903287162245876</v>
      </c>
      <c r="H2556" s="13">
        <f>HLOOKUP(E2556,ROCs!$B$1:$I$17,MATCH(VLOOKUP(C2556,HROC,2,0),ROCs!$A$2:$A$17,0)+1,0)</f>
        <v>0.39344582191206351</v>
      </c>
      <c r="I2556" s="24">
        <v>28.158687</v>
      </c>
      <c r="J2556" s="24">
        <f>VLOOKUP(B2556,Summary!$A$32:$C$37,3,0)*H2556*I2556/12+VLOOKUP(B2556,Summary!$A$32:$D$37,4,0)*I2556</f>
        <v>46.900751811210036</v>
      </c>
      <c r="K2556" s="6">
        <f t="shared" si="159"/>
        <v>178.00668151278811</v>
      </c>
      <c r="L2556" s="27">
        <f>2.721*J2556*G2556+VLOOKUP(B2556,Summary!$A$32:$B$37,2,0)*I2556</f>
        <v>49.366189248686489</v>
      </c>
    </row>
    <row r="2557" spans="1:12">
      <c r="A2557" s="5" t="s">
        <v>611</v>
      </c>
      <c r="B2557" s="5" t="s">
        <v>597</v>
      </c>
      <c r="C2557" s="11">
        <v>1400</v>
      </c>
      <c r="D2557" s="5" t="str">
        <f t="shared" si="156"/>
        <v>Commercial and Services</v>
      </c>
      <c r="E2557" s="11" t="s">
        <v>593</v>
      </c>
      <c r="F2557" s="12">
        <f t="shared" si="157"/>
        <v>0.70945030562392009</v>
      </c>
      <c r="G2557" s="13">
        <f t="shared" si="158"/>
        <v>0.1167055461931156</v>
      </c>
      <c r="H2557" s="13">
        <f>HLOOKUP(E2557,ROCs!$B$1:$I$17,MATCH(VLOOKUP(C2557,HROC,2,0),ROCs!$A$2:$A$17,0)+1,0)</f>
        <v>0.43140989244743805</v>
      </c>
      <c r="I2557" s="24">
        <v>489.30639500000001</v>
      </c>
      <c r="J2557" s="24">
        <f>VLOOKUP(B2557,Summary!$A$32:$C$37,3,0)*H2557*I2557/12+VLOOKUP(B2557,Summary!$A$32:$D$37,4,0)*I2557</f>
        <v>893.62118811935977</v>
      </c>
      <c r="K2557" s="6">
        <f t="shared" si="159"/>
        <v>1725.0591038883731</v>
      </c>
      <c r="L2557" s="27">
        <f>2.721*J2557*G2557+VLOOKUP(B2557,Summary!$A$32:$B$37,2,0)*I2557</f>
        <v>389.77013146121811</v>
      </c>
    </row>
    <row r="2558" spans="1:12">
      <c r="A2558" s="5" t="s">
        <v>611</v>
      </c>
      <c r="B2558" s="5" t="s">
        <v>597</v>
      </c>
      <c r="C2558" s="11">
        <v>1411</v>
      </c>
      <c r="D2558" s="5" t="str">
        <f t="shared" si="156"/>
        <v>Shopping Centers (Plazas, Malls)</v>
      </c>
      <c r="E2558" s="11" t="s">
        <v>593</v>
      </c>
      <c r="F2558" s="12">
        <f t="shared" si="157"/>
        <v>1.4429497741503459</v>
      </c>
      <c r="G2558" s="13">
        <f t="shared" si="158"/>
        <v>0.22493527059566973</v>
      </c>
      <c r="H2558" s="13">
        <f>HLOOKUP(E2558,ROCs!$B$1:$I$17,MATCH(VLOOKUP(C2558,HROC,2,0),ROCs!$A$2:$A$17,0)+1,0)</f>
        <v>0.43140989244743805</v>
      </c>
      <c r="I2558" s="24">
        <v>271.22430400000002</v>
      </c>
      <c r="J2558" s="24">
        <f>VLOOKUP(B2558,Summary!$A$32:$C$37,3,0)*H2558*I2558/12+VLOOKUP(B2558,Summary!$A$32:$D$37,4,0)*I2558</f>
        <v>495.3374557618983</v>
      </c>
      <c r="K2558" s="6">
        <f t="shared" si="159"/>
        <v>1944.8267772518795</v>
      </c>
      <c r="L2558" s="27">
        <f>2.721*J2558*G2558+VLOOKUP(B2558,Summary!$A$32:$B$37,2,0)*I2558</f>
        <v>361.92444624958131</v>
      </c>
    </row>
    <row r="2559" spans="1:12">
      <c r="A2559" s="5" t="s">
        <v>611</v>
      </c>
      <c r="B2559" s="5" t="s">
        <v>597</v>
      </c>
      <c r="C2559" s="11">
        <v>1490</v>
      </c>
      <c r="D2559" s="5" t="str">
        <f t="shared" si="156"/>
        <v>Commercial and Services Under Construction</v>
      </c>
      <c r="E2559" s="11" t="s">
        <v>593</v>
      </c>
      <c r="F2559" s="12">
        <f t="shared" si="157"/>
        <v>1.4429497741503459</v>
      </c>
      <c r="G2559" s="13">
        <f t="shared" si="158"/>
        <v>0.22493527059566973</v>
      </c>
      <c r="H2559" s="13">
        <f>HLOOKUP(E2559,ROCs!$B$1:$I$17,MATCH(VLOOKUP(C2559,HROC,2,0),ROCs!$A$2:$A$17,0)+1,0)</f>
        <v>0.43140989244743805</v>
      </c>
      <c r="I2559" s="24">
        <v>9.6964120000000005</v>
      </c>
      <c r="J2559" s="24">
        <f>VLOOKUP(B2559,Summary!$A$32:$C$37,3,0)*H2559*I2559/12+VLOOKUP(B2559,Summary!$A$32:$D$37,4,0)*I2559</f>
        <v>17.708575445728268</v>
      </c>
      <c r="K2559" s="6">
        <f t="shared" si="159"/>
        <v>69.528583621571201</v>
      </c>
      <c r="L2559" s="27">
        <f>2.721*J2559*G2559+VLOOKUP(B2559,Summary!$A$32:$B$37,2,0)*I2559</f>
        <v>12.938989950206654</v>
      </c>
    </row>
    <row r="2560" spans="1:12">
      <c r="A2560" s="5" t="s">
        <v>611</v>
      </c>
      <c r="B2560" s="5" t="s">
        <v>597</v>
      </c>
      <c r="C2560" s="11">
        <v>1550</v>
      </c>
      <c r="D2560" s="5" t="str">
        <f t="shared" si="156"/>
        <v>Other Light Industrial</v>
      </c>
      <c r="E2560" s="11" t="s">
        <v>593</v>
      </c>
      <c r="F2560" s="12">
        <f t="shared" si="157"/>
        <v>0.72147488707517293</v>
      </c>
      <c r="G2560" s="13">
        <f t="shared" si="158"/>
        <v>0.16951643581122938</v>
      </c>
      <c r="H2560" s="13">
        <f>HLOOKUP(E2560,ROCs!$B$1:$I$17,MATCH(VLOOKUP(C2560,HROC,2,0),ROCs!$A$2:$A$17,0)+1,0)</f>
        <v>0.34081381503347608</v>
      </c>
      <c r="I2560" s="24">
        <v>106.040175</v>
      </c>
      <c r="J2560" s="24">
        <f>VLOOKUP(B2560,Summary!$A$32:$C$37,3,0)*H2560*I2560/12+VLOOKUP(B2560,Summary!$A$32:$D$37,4,0)*I2560</f>
        <v>152.99248289160215</v>
      </c>
      <c r="K2560" s="6">
        <f t="shared" si="159"/>
        <v>300.34461757810521</v>
      </c>
      <c r="L2560" s="27">
        <f>2.721*J2560*G2560+VLOOKUP(B2560,Summary!$A$32:$B$37,2,0)*I2560</f>
        <v>93.539284080292163</v>
      </c>
    </row>
    <row r="2561" spans="1:12">
      <c r="A2561" s="5" t="s">
        <v>611</v>
      </c>
      <c r="B2561" s="5" t="s">
        <v>597</v>
      </c>
      <c r="C2561" s="11">
        <v>1630</v>
      </c>
      <c r="D2561" s="5" t="str">
        <f t="shared" si="156"/>
        <v>Rock Quarries</v>
      </c>
      <c r="E2561" s="11" t="s">
        <v>593</v>
      </c>
      <c r="F2561" s="12">
        <f t="shared" si="157"/>
        <v>0.70945030562392009</v>
      </c>
      <c r="G2561" s="13">
        <f t="shared" si="158"/>
        <v>9.7797943737247719E-2</v>
      </c>
      <c r="H2561" s="13">
        <f>HLOOKUP(E2561,ROCs!$B$1:$I$17,MATCH(VLOOKUP(C2561,HROC,2,0),ROCs!$A$2:$A$17,0)+1,0)</f>
        <v>0.28818180815488864</v>
      </c>
      <c r="I2561" s="24">
        <v>1.3057369999999999</v>
      </c>
      <c r="J2561" s="24">
        <f>VLOOKUP(B2561,Summary!$A$32:$C$37,3,0)*H2561*I2561/12+VLOOKUP(B2561,Summary!$A$32:$D$37,4,0)*I2561</f>
        <v>1.5929595167870652</v>
      </c>
      <c r="K2561" s="6">
        <f t="shared" si="159"/>
        <v>3.0750718012206653</v>
      </c>
      <c r="L2561" s="27">
        <f>2.721*J2561*G2561+VLOOKUP(B2561,Summary!$A$32:$B$37,2,0)*I2561</f>
        <v>0.70675367488608121</v>
      </c>
    </row>
    <row r="2562" spans="1:12">
      <c r="A2562" s="5" t="s">
        <v>611</v>
      </c>
      <c r="B2562" s="5" t="s">
        <v>597</v>
      </c>
      <c r="C2562" s="11">
        <v>1660</v>
      </c>
      <c r="D2562" s="5" t="str">
        <f t="shared" ref="D2562:D2625" si="160">VLOOKUP(C2562,FLUCCS,2,0)</f>
        <v>Holding Ponds</v>
      </c>
      <c r="E2562" s="11" t="s">
        <v>593</v>
      </c>
      <c r="F2562" s="12">
        <f t="shared" ref="F2562:F2625" si="161">VLOOKUP(VLOOKUP(C2562,HEMC,2,0),EMCN,2,0)</f>
        <v>0.50503242095262102</v>
      </c>
      <c r="G2562" s="13">
        <f t="shared" ref="G2562:G2625" si="162">VLOOKUP(VLOOKUP(C2562,HEMC,2,0),EMCP,3,0)</f>
        <v>6.8458560616073402E-2</v>
      </c>
      <c r="H2562" s="13">
        <f>HLOOKUP(E2562,ROCs!$B$1:$I$17,MATCH(VLOOKUP(C2562,HROC,2,0),ROCs!$A$2:$A$17,0)+1,0)</f>
        <v>5.2632006878587441E-2</v>
      </c>
      <c r="I2562" s="24">
        <v>5.3337000000000002E-2</v>
      </c>
      <c r="J2562" s="24">
        <f>VLOOKUP(B2562,Summary!$A$32:$C$37,3,0)*H2562*I2562/12+VLOOKUP(B2562,Summary!$A$32:$D$37,4,0)*I2562</f>
        <v>1.1883954518738957E-2</v>
      </c>
      <c r="K2562" s="6">
        <f t="shared" ref="K2562:K2625" si="163">2.721*J2562*F2562</f>
        <v>1.6330849695684733E-2</v>
      </c>
      <c r="L2562" s="27">
        <f>2.721*J2562*G2562+VLOOKUP(B2562,Summary!$A$32:$B$37,2,0)*I2562</f>
        <v>1.3767771060143876E-2</v>
      </c>
    </row>
    <row r="2563" spans="1:12">
      <c r="A2563" s="5" t="s">
        <v>611</v>
      </c>
      <c r="B2563" s="5" t="s">
        <v>597</v>
      </c>
      <c r="C2563" s="11">
        <v>1700</v>
      </c>
      <c r="D2563" s="5" t="str">
        <f t="shared" si="160"/>
        <v>Institutional</v>
      </c>
      <c r="E2563" s="11" t="s">
        <v>593</v>
      </c>
      <c r="F2563" s="12">
        <f t="shared" si="161"/>
        <v>0.96797880682585713</v>
      </c>
      <c r="G2563" s="13">
        <f t="shared" si="162"/>
        <v>0.12452938169209543</v>
      </c>
      <c r="H2563" s="13">
        <f>HLOOKUP(E2563,ROCs!$B$1:$I$17,MATCH(VLOOKUP(C2563,HROC,2,0),ROCs!$A$2:$A$17,0)+1,0)</f>
        <v>0.34081381503347608</v>
      </c>
      <c r="I2563" s="24">
        <v>203.100447</v>
      </c>
      <c r="J2563" s="24">
        <f>VLOOKUP(B2563,Summary!$A$32:$C$37,3,0)*H2563*I2563/12+VLOOKUP(B2563,Summary!$A$32:$D$37,4,0)*I2563</f>
        <v>293.02895494961462</v>
      </c>
      <c r="K2563" s="6">
        <f t="shared" si="163"/>
        <v>771.80027126112941</v>
      </c>
      <c r="L2563" s="27">
        <f>2.721*J2563*G2563+VLOOKUP(B2563,Summary!$A$32:$B$37,2,0)*I2563</f>
        <v>143.2876820058917</v>
      </c>
    </row>
    <row r="2564" spans="1:12">
      <c r="A2564" s="5" t="s">
        <v>611</v>
      </c>
      <c r="B2564" s="5" t="s">
        <v>597</v>
      </c>
      <c r="C2564" s="11">
        <v>1710</v>
      </c>
      <c r="D2564" s="5" t="str">
        <f t="shared" si="160"/>
        <v>Educational Facilities</v>
      </c>
      <c r="E2564" s="11" t="s">
        <v>593</v>
      </c>
      <c r="F2564" s="12">
        <f t="shared" si="161"/>
        <v>0.96797880682585713</v>
      </c>
      <c r="G2564" s="13">
        <f t="shared" si="162"/>
        <v>0.12452938169209543</v>
      </c>
      <c r="H2564" s="13">
        <f>HLOOKUP(E2564,ROCs!$B$1:$I$17,MATCH(VLOOKUP(C2564,HROC,2,0),ROCs!$A$2:$A$17,0)+1,0)</f>
        <v>0.34081381503347608</v>
      </c>
      <c r="I2564" s="24">
        <v>310.342446</v>
      </c>
      <c r="J2564" s="24">
        <f>VLOOKUP(B2564,Summary!$A$32:$C$37,3,0)*H2564*I2564/12+VLOOKUP(B2564,Summary!$A$32:$D$37,4,0)*I2564</f>
        <v>447.75540364954094</v>
      </c>
      <c r="K2564" s="6">
        <f t="shared" si="163"/>
        <v>1179.3296742800492</v>
      </c>
      <c r="L2564" s="27">
        <f>2.721*J2564*G2564+VLOOKUP(B2564,Summary!$A$32:$B$37,2,0)*I2564</f>
        <v>218.94707949795213</v>
      </c>
    </row>
    <row r="2565" spans="1:12">
      <c r="A2565" s="5" t="s">
        <v>611</v>
      </c>
      <c r="B2565" s="5" t="s">
        <v>597</v>
      </c>
      <c r="C2565" s="11">
        <v>1820</v>
      </c>
      <c r="D2565" s="5" t="str">
        <f t="shared" si="160"/>
        <v>Golf Courses</v>
      </c>
      <c r="E2565" s="11" t="s">
        <v>593</v>
      </c>
      <c r="F2565" s="12">
        <f t="shared" si="161"/>
        <v>2.0141173930848577</v>
      </c>
      <c r="G2565" s="13">
        <f t="shared" si="162"/>
        <v>0.28687396829592665</v>
      </c>
      <c r="H2565" s="13">
        <f>HLOOKUP(E2565,ROCs!$B$1:$I$17,MATCH(VLOOKUP(C2565,HROC,2,0),ROCs!$A$2:$A$17,0)+1,0)</f>
        <v>0.28904462793978353</v>
      </c>
      <c r="I2565" s="24">
        <v>841.92254100000002</v>
      </c>
      <c r="J2565" s="24">
        <f>VLOOKUP(B2565,Summary!$A$32:$C$37,3,0)*H2565*I2565/12+VLOOKUP(B2565,Summary!$A$32:$D$37,4,0)*I2565</f>
        <v>1030.195160913923</v>
      </c>
      <c r="K2565" s="6">
        <f t="shared" si="163"/>
        <v>5645.8953918744228</v>
      </c>
      <c r="L2565" s="27">
        <f>2.721*J2565*G2565+VLOOKUP(B2565,Summary!$A$32:$B$37,2,0)*I2565</f>
        <v>986.53462580744394</v>
      </c>
    </row>
    <row r="2566" spans="1:12">
      <c r="A2566" s="5" t="s">
        <v>611</v>
      </c>
      <c r="B2566" s="5" t="s">
        <v>597</v>
      </c>
      <c r="C2566" s="11">
        <v>1840</v>
      </c>
      <c r="D2566" s="5" t="str">
        <f t="shared" si="160"/>
        <v>Marinas and Fish Camps</v>
      </c>
      <c r="E2566" s="11" t="s">
        <v>593</v>
      </c>
      <c r="F2566" s="12">
        <f t="shared" si="161"/>
        <v>0.70945030562392009</v>
      </c>
      <c r="G2566" s="13">
        <f t="shared" si="162"/>
        <v>0.1167055461931156</v>
      </c>
      <c r="H2566" s="13">
        <f>HLOOKUP(E2566,ROCs!$B$1:$I$17,MATCH(VLOOKUP(C2566,HROC,2,0),ROCs!$A$2:$A$17,0)+1,0)</f>
        <v>0.28818180815488864</v>
      </c>
      <c r="I2566" s="24">
        <v>3.540543</v>
      </c>
      <c r="J2566" s="24">
        <f>VLOOKUP(B2566,Summary!$A$32:$C$37,3,0)*H2566*I2566/12+VLOOKUP(B2566,Summary!$A$32:$D$37,4,0)*I2566</f>
        <v>4.3193550205315665</v>
      </c>
      <c r="K2566" s="6">
        <f t="shared" si="163"/>
        <v>8.3381446189464015</v>
      </c>
      <c r="L2566" s="27">
        <f>2.721*J2566*G2566+VLOOKUP(B2566,Summary!$A$32:$B$37,2,0)*I2566</f>
        <v>2.1386030738612409</v>
      </c>
    </row>
    <row r="2567" spans="1:12">
      <c r="A2567" s="5" t="s">
        <v>611</v>
      </c>
      <c r="B2567" s="5" t="s">
        <v>597</v>
      </c>
      <c r="C2567" s="11">
        <v>1850</v>
      </c>
      <c r="D2567" s="5" t="str">
        <f t="shared" si="160"/>
        <v>Parks and Zoos</v>
      </c>
      <c r="E2567" s="11" t="s">
        <v>593</v>
      </c>
      <c r="F2567" s="12">
        <f t="shared" si="161"/>
        <v>0.96797880682585713</v>
      </c>
      <c r="G2567" s="13">
        <f t="shared" si="162"/>
        <v>0.12452938169209543</v>
      </c>
      <c r="H2567" s="13">
        <f>HLOOKUP(E2567,ROCs!$B$1:$I$17,MATCH(VLOOKUP(C2567,HROC,2,0),ROCs!$A$2:$A$17,0)+1,0)</f>
        <v>0.34081381503347608</v>
      </c>
      <c r="I2567" s="24">
        <v>96.945770999999993</v>
      </c>
      <c r="J2567" s="24">
        <f>VLOOKUP(B2567,Summary!$A$32:$C$37,3,0)*H2567*I2567/12+VLOOKUP(B2567,Summary!$A$32:$D$37,4,0)*I2567</f>
        <v>139.87127247885698</v>
      </c>
      <c r="K2567" s="6">
        <f t="shared" si="163"/>
        <v>368.40279507321475</v>
      </c>
      <c r="L2567" s="27">
        <f>2.721*J2567*G2567+VLOOKUP(B2567,Summary!$A$32:$B$37,2,0)*I2567</f>
        <v>68.395392585541643</v>
      </c>
    </row>
    <row r="2568" spans="1:12">
      <c r="A2568" s="5" t="s">
        <v>611</v>
      </c>
      <c r="B2568" s="5" t="s">
        <v>597</v>
      </c>
      <c r="C2568" s="11">
        <v>2110</v>
      </c>
      <c r="D2568" s="5" t="str">
        <f t="shared" si="160"/>
        <v>Improved Pastures</v>
      </c>
      <c r="E2568" s="11" t="s">
        <v>593</v>
      </c>
      <c r="F2568" s="12">
        <f t="shared" si="161"/>
        <v>2.0141173930848577</v>
      </c>
      <c r="G2568" s="13">
        <f t="shared" si="162"/>
        <v>0.28687396829592665</v>
      </c>
      <c r="H2568" s="13">
        <f>HLOOKUP(E2568,ROCs!$B$1:$I$17,MATCH(VLOOKUP(C2568,HROC,2,0),ROCs!$A$2:$A$17,0)+1,0)</f>
        <v>0.31492922148662977</v>
      </c>
      <c r="I2568" s="24">
        <v>246.89201600000001</v>
      </c>
      <c r="J2568" s="24">
        <f>VLOOKUP(B2568,Summary!$A$32:$C$37,3,0)*H2568*I2568/12+VLOOKUP(B2568,Summary!$A$32:$D$37,4,0)*I2568</f>
        <v>329.15652731827856</v>
      </c>
      <c r="K2568" s="6">
        <f t="shared" si="163"/>
        <v>1803.9138517628235</v>
      </c>
      <c r="L2568" s="27">
        <f>2.721*J2568*G2568+VLOOKUP(B2568,Summary!$A$32:$B$37,2,0)*I2568</f>
        <v>310.41709703592187</v>
      </c>
    </row>
    <row r="2569" spans="1:12">
      <c r="A2569" s="5" t="s">
        <v>611</v>
      </c>
      <c r="B2569" s="5" t="s">
        <v>597</v>
      </c>
      <c r="C2569" s="11">
        <v>2120</v>
      </c>
      <c r="D2569" s="5" t="str">
        <f t="shared" si="160"/>
        <v>Unimproved Pastures</v>
      </c>
      <c r="E2569" s="11" t="s">
        <v>593</v>
      </c>
      <c r="F2569" s="12">
        <f t="shared" si="161"/>
        <v>1.022089423356495</v>
      </c>
      <c r="G2569" s="13">
        <f t="shared" si="162"/>
        <v>0.19559588747449544</v>
      </c>
      <c r="H2569" s="13">
        <f>HLOOKUP(E2569,ROCs!$B$1:$I$17,MATCH(VLOOKUP(C2569,HROC,2,0),ROCs!$A$2:$A$17,0)+1,0)</f>
        <v>0.26229721460804234</v>
      </c>
      <c r="I2569" s="24">
        <v>16.619447000000001</v>
      </c>
      <c r="J2569" s="24">
        <f>VLOOKUP(B2569,Summary!$A$32:$C$37,3,0)*H2569*I2569/12+VLOOKUP(B2569,Summary!$A$32:$D$37,4,0)*I2569</f>
        <v>18.454093378870006</v>
      </c>
      <c r="K2569" s="6">
        <f t="shared" si="163"/>
        <v>51.322777289339321</v>
      </c>
      <c r="L2569" s="27">
        <f>2.721*J2569*G2569+VLOOKUP(B2569,Summary!$A$32:$B$37,2,0)*I2569</f>
        <v>13.421743754196338</v>
      </c>
    </row>
    <row r="2570" spans="1:12">
      <c r="A2570" s="5" t="s">
        <v>611</v>
      </c>
      <c r="B2570" s="5" t="s">
        <v>597</v>
      </c>
      <c r="C2570" s="11">
        <v>2130</v>
      </c>
      <c r="D2570" s="5" t="str">
        <f t="shared" si="160"/>
        <v>Woodland Pastures</v>
      </c>
      <c r="E2570" s="11" t="s">
        <v>593</v>
      </c>
      <c r="F2570" s="12">
        <f t="shared" si="161"/>
        <v>1.022089423356495</v>
      </c>
      <c r="G2570" s="13">
        <f t="shared" si="162"/>
        <v>0.19559588747449544</v>
      </c>
      <c r="H2570" s="13">
        <f>HLOOKUP(E2570,ROCs!$B$1:$I$17,MATCH(VLOOKUP(C2570,HROC,2,0),ROCs!$A$2:$A$17,0)+1,0)</f>
        <v>0.26229721460804234</v>
      </c>
      <c r="I2570" s="24">
        <v>10.258307</v>
      </c>
      <c r="J2570" s="24">
        <f>VLOOKUP(B2570,Summary!$A$32:$C$37,3,0)*H2570*I2570/12+VLOOKUP(B2570,Summary!$A$32:$D$37,4,0)*I2570</f>
        <v>11.390737326405374</v>
      </c>
      <c r="K2570" s="6">
        <f t="shared" si="163"/>
        <v>31.678840188044195</v>
      </c>
      <c r="L2570" s="27">
        <f>2.721*J2570*G2570+VLOOKUP(B2570,Summary!$A$32:$B$37,2,0)*I2570</f>
        <v>8.2845336493975132</v>
      </c>
    </row>
    <row r="2571" spans="1:12">
      <c r="A2571" s="5" t="s">
        <v>611</v>
      </c>
      <c r="B2571" s="5" t="s">
        <v>597</v>
      </c>
      <c r="C2571" s="11">
        <v>2140</v>
      </c>
      <c r="D2571" s="5" t="str">
        <f t="shared" si="160"/>
        <v>Row Crops</v>
      </c>
      <c r="E2571" s="11" t="s">
        <v>593</v>
      </c>
      <c r="F2571" s="12">
        <f t="shared" si="161"/>
        <v>1.7435643104316678</v>
      </c>
      <c r="G2571" s="13">
        <f t="shared" si="162"/>
        <v>0.58026779950766982</v>
      </c>
      <c r="H2571" s="13">
        <f>HLOOKUP(E2571,ROCs!$B$1:$I$17,MATCH(VLOOKUP(C2571,HROC,2,0),ROCs!$A$2:$A$17,0)+1,0)</f>
        <v>0.36669840858032232</v>
      </c>
      <c r="I2571" s="24">
        <v>730.12568699999997</v>
      </c>
      <c r="J2571" s="24">
        <f>VLOOKUP(B2571,Summary!$A$32:$C$37,3,0)*H2571*I2571/12+VLOOKUP(B2571,Summary!$A$32:$D$37,4,0)*I2571</f>
        <v>1133.4154263595781</v>
      </c>
      <c r="K2571" s="6">
        <f t="shared" si="163"/>
        <v>5377.1930894039406</v>
      </c>
      <c r="L2571" s="27">
        <f>2.721*J2571*G2571+VLOOKUP(B2571,Summary!$A$32:$B$37,2,0)*I2571</f>
        <v>1947.7222633226522</v>
      </c>
    </row>
    <row r="2572" spans="1:12">
      <c r="A2572" s="5" t="s">
        <v>611</v>
      </c>
      <c r="B2572" s="5" t="s">
        <v>597</v>
      </c>
      <c r="C2572" s="11">
        <v>2210</v>
      </c>
      <c r="D2572" s="5" t="str">
        <f t="shared" si="160"/>
        <v>Citrus Groves</v>
      </c>
      <c r="E2572" s="11" t="s">
        <v>593</v>
      </c>
      <c r="F2572" s="12">
        <f t="shared" si="161"/>
        <v>1.3467531225403229</v>
      </c>
      <c r="G2572" s="13">
        <f t="shared" si="162"/>
        <v>0.27383424246429361</v>
      </c>
      <c r="H2572" s="13">
        <f>HLOOKUP(E2572,ROCs!$B$1:$I$17,MATCH(VLOOKUP(C2572,HROC,2,0),ROCs!$A$2:$A$17,0)+1,0)</f>
        <v>0.31492922148662977</v>
      </c>
      <c r="I2572" s="24">
        <v>47.737088999999997</v>
      </c>
      <c r="J2572" s="24">
        <f>VLOOKUP(B2572,Summary!$A$32:$C$37,3,0)*H2572*I2572/12+VLOOKUP(B2572,Summary!$A$32:$D$37,4,0)*I2572</f>
        <v>63.643104763353676</v>
      </c>
      <c r="K2572" s="6">
        <f t="shared" si="163"/>
        <v>233.22112773559252</v>
      </c>
      <c r="L2572" s="27">
        <f>2.721*J2572*G2572+VLOOKUP(B2572,Summary!$A$32:$B$37,2,0)*I2572</f>
        <v>57.761669641871464</v>
      </c>
    </row>
    <row r="2573" spans="1:12">
      <c r="A2573" s="5" t="s">
        <v>611</v>
      </c>
      <c r="B2573" s="5" t="s">
        <v>597</v>
      </c>
      <c r="C2573" s="11">
        <v>2430</v>
      </c>
      <c r="D2573" s="5" t="str">
        <f t="shared" si="160"/>
        <v>Ornamentals</v>
      </c>
      <c r="E2573" s="11" t="s">
        <v>593</v>
      </c>
      <c r="F2573" s="12">
        <f t="shared" si="161"/>
        <v>1.6774291124497771</v>
      </c>
      <c r="G2573" s="13">
        <f t="shared" si="162"/>
        <v>0.48898971868623858</v>
      </c>
      <c r="H2573" s="13">
        <f>HLOOKUP(E2573,ROCs!$B$1:$I$17,MATCH(VLOOKUP(C2573,HROC,2,0),ROCs!$A$2:$A$17,0)+1,0)</f>
        <v>0.28904462793978353</v>
      </c>
      <c r="I2573" s="24">
        <v>3.9800439999999999</v>
      </c>
      <c r="J2573" s="24">
        <f>VLOOKUP(B2573,Summary!$A$32:$C$37,3,0)*H2573*I2573/12+VLOOKUP(B2573,Summary!$A$32:$D$37,4,0)*I2573</f>
        <v>4.8700704273274633</v>
      </c>
      <c r="K2573" s="6">
        <f t="shared" si="163"/>
        <v>22.228387525299574</v>
      </c>
      <c r="L2573" s="27">
        <f>2.721*J2573*G2573+VLOOKUP(B2573,Summary!$A$32:$B$37,2,0)*I2573</f>
        <v>7.3420018689954922</v>
      </c>
    </row>
    <row r="2574" spans="1:12">
      <c r="A2574" s="5" t="s">
        <v>611</v>
      </c>
      <c r="B2574" s="5" t="s">
        <v>597</v>
      </c>
      <c r="C2574" s="11">
        <v>3100</v>
      </c>
      <c r="D2574" s="5" t="str">
        <f t="shared" si="160"/>
        <v>Herbaceous (Dry Prairie)</v>
      </c>
      <c r="E2574" s="11" t="s">
        <v>593</v>
      </c>
      <c r="F2574" s="12">
        <f t="shared" si="161"/>
        <v>0.69141343344704065</v>
      </c>
      <c r="G2574" s="13">
        <f t="shared" si="162"/>
        <v>3.5859246036990831E-2</v>
      </c>
      <c r="H2574" s="13">
        <f>HLOOKUP(E2574,ROCs!$B$1:$I$17,MATCH(VLOOKUP(C2574,HROC,2,0),ROCs!$A$2:$A$17,0)+1,0)</f>
        <v>0.26229721460804234</v>
      </c>
      <c r="I2574" s="24">
        <v>511.71279500000003</v>
      </c>
      <c r="J2574" s="24">
        <f>VLOOKUP(B2574,Summary!$A$32:$C$37,3,0)*H2574*I2574/12+VLOOKUP(B2574,Summary!$A$32:$D$37,4,0)*I2574</f>
        <v>568.2015594196705</v>
      </c>
      <c r="K2574" s="6">
        <f t="shared" si="163"/>
        <v>1068.9780219513107</v>
      </c>
      <c r="L2574" s="27">
        <f>2.721*J2574*G2574+VLOOKUP(B2574,Summary!$A$32:$B$37,2,0)*I2574</f>
        <v>166.29044941439355</v>
      </c>
    </row>
    <row r="2575" spans="1:12">
      <c r="A2575" s="5" t="s">
        <v>611</v>
      </c>
      <c r="B2575" s="5" t="s">
        <v>597</v>
      </c>
      <c r="C2575" s="11">
        <v>3200</v>
      </c>
      <c r="D2575" s="5" t="str">
        <f t="shared" si="160"/>
        <v>Shrub and Brushland</v>
      </c>
      <c r="E2575" s="11" t="s">
        <v>593</v>
      </c>
      <c r="F2575" s="12">
        <f t="shared" si="161"/>
        <v>0.69141343344704065</v>
      </c>
      <c r="G2575" s="13">
        <f t="shared" si="162"/>
        <v>3.5859246036990831E-2</v>
      </c>
      <c r="H2575" s="13">
        <f>HLOOKUP(E2575,ROCs!$B$1:$I$17,MATCH(VLOOKUP(C2575,HROC,2,0),ROCs!$A$2:$A$17,0)+1,0)</f>
        <v>0.26229721460804234</v>
      </c>
      <c r="I2575" s="24">
        <v>2015.4651449999999</v>
      </c>
      <c r="J2575" s="24">
        <f>VLOOKUP(B2575,Summary!$A$32:$C$37,3,0)*H2575*I2575/12+VLOOKUP(B2575,Summary!$A$32:$D$37,4,0)*I2575</f>
        <v>2237.9554498827652</v>
      </c>
      <c r="K2575" s="6">
        <f t="shared" si="163"/>
        <v>4210.3460477549943</v>
      </c>
      <c r="L2575" s="27">
        <f>2.721*J2575*G2575+VLOOKUP(B2575,Summary!$A$32:$B$37,2,0)*I2575</f>
        <v>654.96233046331361</v>
      </c>
    </row>
    <row r="2576" spans="1:12">
      <c r="A2576" s="5" t="s">
        <v>611</v>
      </c>
      <c r="B2576" s="5" t="s">
        <v>597</v>
      </c>
      <c r="C2576" s="11">
        <v>3210</v>
      </c>
      <c r="D2576" s="5" t="str">
        <f t="shared" si="160"/>
        <v>Palmetto Prairies</v>
      </c>
      <c r="E2576" s="11" t="s">
        <v>593</v>
      </c>
      <c r="F2576" s="12">
        <f t="shared" si="161"/>
        <v>0.69141343344704065</v>
      </c>
      <c r="G2576" s="13">
        <f t="shared" si="162"/>
        <v>3.5859246036990831E-2</v>
      </c>
      <c r="H2576" s="13">
        <f>HLOOKUP(E2576,ROCs!$B$1:$I$17,MATCH(VLOOKUP(C2576,HROC,2,0),ROCs!$A$2:$A$17,0)+1,0)</f>
        <v>0.26229721460804234</v>
      </c>
      <c r="I2576" s="24">
        <v>20.037230000000001</v>
      </c>
      <c r="J2576" s="24">
        <f>VLOOKUP(B2576,Summary!$A$32:$C$37,3,0)*H2576*I2576/12+VLOOKUP(B2576,Summary!$A$32:$D$37,4,0)*I2576</f>
        <v>22.249170713916982</v>
      </c>
      <c r="K2576" s="6">
        <f t="shared" si="163"/>
        <v>41.858164775386285</v>
      </c>
      <c r="L2576" s="27">
        <f>2.721*J2576*G2576+VLOOKUP(B2576,Summary!$A$32:$B$37,2,0)*I2576</f>
        <v>6.5114650528126212</v>
      </c>
    </row>
    <row r="2577" spans="1:12">
      <c r="A2577" s="5" t="s">
        <v>611</v>
      </c>
      <c r="B2577" s="5" t="s">
        <v>597</v>
      </c>
      <c r="C2577" s="11">
        <v>3300</v>
      </c>
      <c r="D2577" s="5" t="str">
        <f t="shared" si="160"/>
        <v>Mixed Rangeland</v>
      </c>
      <c r="E2577" s="11" t="s">
        <v>593</v>
      </c>
      <c r="F2577" s="12">
        <f t="shared" si="161"/>
        <v>0.69141343344704065</v>
      </c>
      <c r="G2577" s="13">
        <f t="shared" si="162"/>
        <v>3.5859246036990831E-2</v>
      </c>
      <c r="H2577" s="13">
        <f>HLOOKUP(E2577,ROCs!$B$1:$I$17,MATCH(VLOOKUP(C2577,HROC,2,0),ROCs!$A$2:$A$17,0)+1,0)</f>
        <v>0.26229721460804234</v>
      </c>
      <c r="I2577" s="24">
        <v>330.93401299999999</v>
      </c>
      <c r="J2577" s="24">
        <f>VLOOKUP(B2577,Summary!$A$32:$C$37,3,0)*H2577*I2577/12+VLOOKUP(B2577,Summary!$A$32:$D$37,4,0)*I2577</f>
        <v>367.46632894260438</v>
      </c>
      <c r="K2577" s="6">
        <f t="shared" si="163"/>
        <v>691.32761593961959</v>
      </c>
      <c r="L2577" s="27">
        <f>2.721*J2577*G2577+VLOOKUP(B2577,Summary!$A$32:$B$37,2,0)*I2577</f>
        <v>107.54307159405454</v>
      </c>
    </row>
    <row r="2578" spans="1:12">
      <c r="A2578" s="5" t="s">
        <v>611</v>
      </c>
      <c r="B2578" s="5" t="s">
        <v>597</v>
      </c>
      <c r="C2578" s="11">
        <v>4100</v>
      </c>
      <c r="D2578" s="5" t="str">
        <f t="shared" si="160"/>
        <v>Upland Coniferous Forests</v>
      </c>
      <c r="E2578" s="11" t="s">
        <v>593</v>
      </c>
      <c r="F2578" s="12">
        <f t="shared" si="161"/>
        <v>0.69141343344704065</v>
      </c>
      <c r="G2578" s="13">
        <f t="shared" si="162"/>
        <v>3.5859246036990831E-2</v>
      </c>
      <c r="H2578" s="13">
        <f>HLOOKUP(E2578,ROCs!$B$1:$I$17,MATCH(VLOOKUP(C2578,HROC,2,0),ROCs!$A$2:$A$17,0)+1,0)</f>
        <v>0.26229721460804234</v>
      </c>
      <c r="I2578" s="24">
        <v>4.0527610000000003</v>
      </c>
      <c r="J2578" s="24">
        <f>VLOOKUP(B2578,Summary!$A$32:$C$37,3,0)*H2578*I2578/12+VLOOKUP(B2578,Summary!$A$32:$D$37,4,0)*I2578</f>
        <v>4.5001515355019084</v>
      </c>
      <c r="K2578" s="6">
        <f t="shared" si="163"/>
        <v>8.4662968750300962</v>
      </c>
      <c r="L2578" s="27">
        <f>2.721*J2578*G2578+VLOOKUP(B2578,Summary!$A$32:$B$37,2,0)*I2578</f>
        <v>1.3170189501693563</v>
      </c>
    </row>
    <row r="2579" spans="1:12">
      <c r="A2579" s="5" t="s">
        <v>611</v>
      </c>
      <c r="B2579" s="5" t="s">
        <v>597</v>
      </c>
      <c r="C2579" s="11">
        <v>4110</v>
      </c>
      <c r="D2579" s="5" t="str">
        <f t="shared" si="160"/>
        <v>Pine Flatwoods</v>
      </c>
      <c r="E2579" s="11" t="s">
        <v>593</v>
      </c>
      <c r="F2579" s="12">
        <f t="shared" si="161"/>
        <v>0.69141343344704065</v>
      </c>
      <c r="G2579" s="13">
        <f t="shared" si="162"/>
        <v>3.5859246036990831E-2</v>
      </c>
      <c r="H2579" s="13">
        <f>HLOOKUP(E2579,ROCs!$B$1:$I$17,MATCH(VLOOKUP(C2579,HROC,2,0),ROCs!$A$2:$A$17,0)+1,0)</f>
        <v>0.26229721460804234</v>
      </c>
      <c r="I2579" s="24">
        <v>3777.8290040000002</v>
      </c>
      <c r="J2579" s="24">
        <f>VLOOKUP(B2579,Summary!$A$32:$C$37,3,0)*H2579*I2579/12+VLOOKUP(B2579,Summary!$A$32:$D$37,4,0)*I2579</f>
        <v>4194.8693725621233</v>
      </c>
      <c r="K2579" s="6">
        <f t="shared" si="163"/>
        <v>7891.9585662621739</v>
      </c>
      <c r="L2579" s="27">
        <f>2.721*J2579*G2579+VLOOKUP(B2579,Summary!$A$32:$B$37,2,0)*I2579</f>
        <v>1227.6747601863087</v>
      </c>
    </row>
    <row r="2580" spans="1:12">
      <c r="A2580" s="5" t="s">
        <v>611</v>
      </c>
      <c r="B2580" s="5" t="s">
        <v>597</v>
      </c>
      <c r="C2580" s="11">
        <v>4130</v>
      </c>
      <c r="D2580" s="5" t="str">
        <f t="shared" si="160"/>
        <v>Sand Pine</v>
      </c>
      <c r="E2580" s="11" t="s">
        <v>593</v>
      </c>
      <c r="F2580" s="12">
        <f t="shared" si="161"/>
        <v>0.69141343344704065</v>
      </c>
      <c r="G2580" s="13">
        <f t="shared" si="162"/>
        <v>3.5859246036990831E-2</v>
      </c>
      <c r="H2580" s="13">
        <f>HLOOKUP(E2580,ROCs!$B$1:$I$17,MATCH(VLOOKUP(C2580,HROC,2,0),ROCs!$A$2:$A$17,0)+1,0)</f>
        <v>0.26229721460804234</v>
      </c>
      <c r="I2580" s="24">
        <v>0.54186100000000004</v>
      </c>
      <c r="J2580" s="24">
        <f>VLOOKUP(B2580,Summary!$A$32:$C$37,3,0)*H2580*I2580/12+VLOOKUP(B2580,Summary!$A$32:$D$37,4,0)*I2580</f>
        <v>0.60167787125335037</v>
      </c>
      <c r="K2580" s="6">
        <f t="shared" si="163"/>
        <v>1.131958210958081</v>
      </c>
      <c r="L2580" s="27">
        <f>2.721*J2580*G2580+VLOOKUP(B2580,Summary!$A$32:$B$37,2,0)*I2580</f>
        <v>0.17608766106802687</v>
      </c>
    </row>
    <row r="2581" spans="1:12">
      <c r="A2581" s="5" t="s">
        <v>611</v>
      </c>
      <c r="B2581" s="5" t="s">
        <v>597</v>
      </c>
      <c r="C2581" s="11">
        <v>4200</v>
      </c>
      <c r="D2581" s="5" t="str">
        <f t="shared" si="160"/>
        <v>Upland Hardwood Forests</v>
      </c>
      <c r="E2581" s="11" t="s">
        <v>593</v>
      </c>
      <c r="F2581" s="12">
        <f t="shared" si="161"/>
        <v>0.69141343344704065</v>
      </c>
      <c r="G2581" s="13">
        <f t="shared" si="162"/>
        <v>3.5859246036990831E-2</v>
      </c>
      <c r="H2581" s="13">
        <f>HLOOKUP(E2581,ROCs!$B$1:$I$17,MATCH(VLOOKUP(C2581,HROC,2,0),ROCs!$A$2:$A$17,0)+1,0)</f>
        <v>0.26229721460804234</v>
      </c>
      <c r="I2581" s="24">
        <v>30.438790999999998</v>
      </c>
      <c r="J2581" s="24">
        <f>VLOOKUP(B2581,Summary!$A$32:$C$37,3,0)*H2581*I2581/12+VLOOKUP(B2581,Summary!$A$32:$D$37,4,0)*I2581</f>
        <v>33.798976070257204</v>
      </c>
      <c r="K2581" s="6">
        <f t="shared" si="163"/>
        <v>63.587228835599781</v>
      </c>
      <c r="L2581" s="27">
        <f>2.721*J2581*G2581+VLOOKUP(B2581,Summary!$A$32:$B$37,2,0)*I2581</f>
        <v>9.8916428990617629</v>
      </c>
    </row>
    <row r="2582" spans="1:12">
      <c r="A2582" s="5" t="s">
        <v>611</v>
      </c>
      <c r="B2582" s="5" t="s">
        <v>597</v>
      </c>
      <c r="C2582" s="11">
        <v>4220</v>
      </c>
      <c r="D2582" s="5" t="str">
        <f t="shared" si="160"/>
        <v>Brazilian Pepper</v>
      </c>
      <c r="E2582" s="11" t="s">
        <v>593</v>
      </c>
      <c r="F2582" s="12">
        <f t="shared" si="161"/>
        <v>0.69141343344704065</v>
      </c>
      <c r="G2582" s="13">
        <f t="shared" si="162"/>
        <v>3.5859246036990831E-2</v>
      </c>
      <c r="H2582" s="13">
        <f>HLOOKUP(E2582,ROCs!$B$1:$I$17,MATCH(VLOOKUP(C2582,HROC,2,0),ROCs!$A$2:$A$17,0)+1,0)</f>
        <v>0.26229721460804234</v>
      </c>
      <c r="I2582" s="24">
        <v>272.454857</v>
      </c>
      <c r="J2582" s="24">
        <f>VLOOKUP(B2582,Summary!$A$32:$C$37,3,0)*H2582*I2582/12+VLOOKUP(B2582,Summary!$A$32:$D$37,4,0)*I2582</f>
        <v>302.53156874622084</v>
      </c>
      <c r="K2582" s="6">
        <f t="shared" si="163"/>
        <v>569.16351702108057</v>
      </c>
      <c r="L2582" s="27">
        <f>2.721*J2582*G2582+VLOOKUP(B2582,Summary!$A$32:$B$37,2,0)*I2582</f>
        <v>88.539198273641617</v>
      </c>
    </row>
    <row r="2583" spans="1:12">
      <c r="A2583" s="5" t="s">
        <v>611</v>
      </c>
      <c r="B2583" s="5" t="s">
        <v>597</v>
      </c>
      <c r="C2583" s="11">
        <v>4240</v>
      </c>
      <c r="D2583" s="5" t="str">
        <f t="shared" si="160"/>
        <v>Melaleuca</v>
      </c>
      <c r="E2583" s="11" t="s">
        <v>593</v>
      </c>
      <c r="F2583" s="12">
        <f t="shared" si="161"/>
        <v>0.69141343344704065</v>
      </c>
      <c r="G2583" s="13">
        <f t="shared" si="162"/>
        <v>3.5859246036990831E-2</v>
      </c>
      <c r="H2583" s="13">
        <f>HLOOKUP(E2583,ROCs!$B$1:$I$17,MATCH(VLOOKUP(C2583,HROC,2,0),ROCs!$A$2:$A$17,0)+1,0)</f>
        <v>0.26229721460804234</v>
      </c>
      <c r="I2583" s="24">
        <v>39.748047</v>
      </c>
      <c r="J2583" s="24">
        <f>VLOOKUP(B2583,Summary!$A$32:$C$37,3,0)*H2583*I2583/12+VLOOKUP(B2583,Summary!$A$32:$D$37,4,0)*I2583</f>
        <v>44.135895193487109</v>
      </c>
      <c r="K2583" s="6">
        <f t="shared" si="163"/>
        <v>83.034446419280428</v>
      </c>
      <c r="L2583" s="27">
        <f>2.721*J2583*G2583+VLOOKUP(B2583,Summary!$A$32:$B$37,2,0)*I2583</f>
        <v>12.916856220049056</v>
      </c>
    </row>
    <row r="2584" spans="1:12">
      <c r="A2584" s="5" t="s">
        <v>611</v>
      </c>
      <c r="B2584" s="5" t="s">
        <v>597</v>
      </c>
      <c r="C2584" s="11">
        <v>4340</v>
      </c>
      <c r="D2584" s="5" t="str">
        <f t="shared" si="160"/>
        <v>Hardwood - Coniferous Mixed</v>
      </c>
      <c r="E2584" s="11" t="s">
        <v>593</v>
      </c>
      <c r="F2584" s="12">
        <f t="shared" si="161"/>
        <v>0.69141343344704065</v>
      </c>
      <c r="G2584" s="13">
        <f t="shared" si="162"/>
        <v>3.5859246036990831E-2</v>
      </c>
      <c r="H2584" s="13">
        <f>HLOOKUP(E2584,ROCs!$B$1:$I$17,MATCH(VLOOKUP(C2584,HROC,2,0),ROCs!$A$2:$A$17,0)+1,0)</f>
        <v>0.26229721460804234</v>
      </c>
      <c r="I2584" s="24">
        <v>88.359812000000005</v>
      </c>
      <c r="J2584" s="24">
        <f>VLOOKUP(B2584,Summary!$A$32:$C$37,3,0)*H2584*I2584/12+VLOOKUP(B2584,Summary!$A$32:$D$37,4,0)*I2584</f>
        <v>98.113987883435485</v>
      </c>
      <c r="K2584" s="6">
        <f t="shared" si="163"/>
        <v>184.58537283936721</v>
      </c>
      <c r="L2584" s="27">
        <f>2.721*J2584*G2584+VLOOKUP(B2584,Summary!$A$32:$B$37,2,0)*I2584</f>
        <v>28.714140023900171</v>
      </c>
    </row>
    <row r="2585" spans="1:12">
      <c r="A2585" s="5" t="s">
        <v>611</v>
      </c>
      <c r="B2585" s="5" t="s">
        <v>597</v>
      </c>
      <c r="C2585" s="11">
        <v>5110</v>
      </c>
      <c r="D2585" s="5" t="e">
        <f t="shared" si="160"/>
        <v>#N/A</v>
      </c>
      <c r="E2585" s="11" t="s">
        <v>593</v>
      </c>
      <c r="F2585" s="12">
        <f t="shared" si="161"/>
        <v>0.50503242095262102</v>
      </c>
      <c r="G2585" s="13">
        <f t="shared" si="162"/>
        <v>6.8458560616073402E-2</v>
      </c>
      <c r="H2585" s="13">
        <f>HLOOKUP(E2585,ROCs!$B$1:$I$17,MATCH(VLOOKUP(C2585,HROC,2,0),ROCs!$A$2:$A$17,0)+1,0)</f>
        <v>5.2632006878587441E-2</v>
      </c>
      <c r="I2585" s="24">
        <v>1.4690879999999999</v>
      </c>
      <c r="J2585" s="24">
        <f>VLOOKUP(B2585,Summary!$A$32:$C$37,3,0)*H2585*I2585/12+VLOOKUP(B2585,Summary!$A$32:$D$37,4,0)*I2585</f>
        <v>0.32732577715329275</v>
      </c>
      <c r="K2585" s="6">
        <f t="shared" si="163"/>
        <v>0.44980886284819349</v>
      </c>
      <c r="L2585" s="27">
        <f>2.721*J2585*G2585+VLOOKUP(B2585,Summary!$A$32:$B$37,2,0)*I2585</f>
        <v>0.37921269008764358</v>
      </c>
    </row>
    <row r="2586" spans="1:12">
      <c r="A2586" s="5" t="s">
        <v>611</v>
      </c>
      <c r="B2586" s="5" t="s">
        <v>597</v>
      </c>
      <c r="C2586" s="11">
        <v>5120</v>
      </c>
      <c r="D2586" s="5" t="e">
        <f t="shared" si="160"/>
        <v>#N/A</v>
      </c>
      <c r="E2586" s="11" t="s">
        <v>593</v>
      </c>
      <c r="F2586" s="12">
        <f t="shared" si="161"/>
        <v>0.50503242095262102</v>
      </c>
      <c r="G2586" s="13">
        <f t="shared" si="162"/>
        <v>6.8458560616073402E-2</v>
      </c>
      <c r="H2586" s="13">
        <f>HLOOKUP(E2586,ROCs!$B$1:$I$17,MATCH(VLOOKUP(C2586,HROC,2,0),ROCs!$A$2:$A$17,0)+1,0)</f>
        <v>5.2632006878587441E-2</v>
      </c>
      <c r="I2586" s="24">
        <v>198.86782199999999</v>
      </c>
      <c r="J2586" s="24">
        <f>VLOOKUP(B2586,Summary!$A$32:$C$37,3,0)*H2586*I2586/12+VLOOKUP(B2586,Summary!$A$32:$D$37,4,0)*I2586</f>
        <v>44.309506569336001</v>
      </c>
      <c r="K2586" s="6">
        <f t="shared" si="163"/>
        <v>60.889823394457615</v>
      </c>
      <c r="L2586" s="27">
        <f>2.721*J2586*G2586+VLOOKUP(B2586,Summary!$A$32:$B$37,2,0)*I2586</f>
        <v>51.333345417354622</v>
      </c>
    </row>
    <row r="2587" spans="1:12">
      <c r="A2587" s="5" t="s">
        <v>611</v>
      </c>
      <c r="B2587" s="5" t="s">
        <v>597</v>
      </c>
      <c r="C2587" s="11">
        <v>5200</v>
      </c>
      <c r="D2587" s="5" t="str">
        <f t="shared" si="160"/>
        <v>Lakes</v>
      </c>
      <c r="E2587" s="11" t="s">
        <v>593</v>
      </c>
      <c r="F2587" s="12">
        <f t="shared" si="161"/>
        <v>0.50503242095262102</v>
      </c>
      <c r="G2587" s="13">
        <f t="shared" si="162"/>
        <v>6.8458560616073402E-2</v>
      </c>
      <c r="H2587" s="13">
        <f>HLOOKUP(E2587,ROCs!$B$1:$I$17,MATCH(VLOOKUP(C2587,HROC,2,0),ROCs!$A$2:$A$17,0)+1,0)</f>
        <v>5.2632006878587441E-2</v>
      </c>
      <c r="I2587" s="24">
        <v>2.3233100000000002</v>
      </c>
      <c r="J2587" s="24">
        <f>VLOOKUP(B2587,Summary!$A$32:$C$37,3,0)*H2587*I2587/12+VLOOKUP(B2587,Summary!$A$32:$D$37,4,0)*I2587</f>
        <v>0.51765398078128511</v>
      </c>
      <c r="K2587" s="6">
        <f t="shared" si="163"/>
        <v>0.7113565893560061</v>
      </c>
      <c r="L2587" s="27">
        <f>2.721*J2587*G2587+VLOOKUP(B2587,Summary!$A$32:$B$37,2,0)*I2587</f>
        <v>0.5997112732576424</v>
      </c>
    </row>
    <row r="2588" spans="1:12">
      <c r="A2588" s="5" t="s">
        <v>611</v>
      </c>
      <c r="B2588" s="5" t="s">
        <v>597</v>
      </c>
      <c r="C2588" s="11">
        <v>5250</v>
      </c>
      <c r="D2588" s="5" t="str">
        <f t="shared" si="160"/>
        <v>Marshy Lakes</v>
      </c>
      <c r="E2588" s="11" t="s">
        <v>593</v>
      </c>
      <c r="F2588" s="12">
        <f t="shared" si="161"/>
        <v>0.50503242095262102</v>
      </c>
      <c r="G2588" s="13">
        <f t="shared" si="162"/>
        <v>6.8458560616073402E-2</v>
      </c>
      <c r="H2588" s="13">
        <f>HLOOKUP(E2588,ROCs!$B$1:$I$17,MATCH(VLOOKUP(C2588,HROC,2,0),ROCs!$A$2:$A$17,0)+1,0)</f>
        <v>5.2632006878587441E-2</v>
      </c>
      <c r="I2588" s="24">
        <v>35.295631999999998</v>
      </c>
      <c r="J2588" s="24">
        <f>VLOOKUP(B2588,Summary!$A$32:$C$37,3,0)*H2588*I2588/12+VLOOKUP(B2588,Summary!$A$32:$D$37,4,0)*I2588</f>
        <v>7.8641784389475839</v>
      </c>
      <c r="K2588" s="6">
        <f t="shared" si="163"/>
        <v>10.806900671320104</v>
      </c>
      <c r="L2588" s="27">
        <f>2.721*J2588*G2588+VLOOKUP(B2588,Summary!$A$32:$B$37,2,0)*I2588</f>
        <v>9.1107895232031808</v>
      </c>
    </row>
    <row r="2589" spans="1:12">
      <c r="A2589" s="5" t="s">
        <v>611</v>
      </c>
      <c r="B2589" s="5" t="s">
        <v>597</v>
      </c>
      <c r="C2589" s="11">
        <v>5300</v>
      </c>
      <c r="D2589" s="5" t="str">
        <f t="shared" si="160"/>
        <v>Reservoirs</v>
      </c>
      <c r="E2589" s="11" t="s">
        <v>593</v>
      </c>
      <c r="F2589" s="12">
        <f t="shared" si="161"/>
        <v>0.50503242095262102</v>
      </c>
      <c r="G2589" s="13">
        <f t="shared" si="162"/>
        <v>6.8458560616073402E-2</v>
      </c>
      <c r="H2589" s="13">
        <f>HLOOKUP(E2589,ROCs!$B$1:$I$17,MATCH(VLOOKUP(C2589,HROC,2,0),ROCs!$A$2:$A$17,0)+1,0)</f>
        <v>5.2632006878587441E-2</v>
      </c>
      <c r="I2589" s="24">
        <v>188.79008899999999</v>
      </c>
      <c r="J2589" s="24">
        <f>VLOOKUP(B2589,Summary!$A$32:$C$37,3,0)*H2589*I2589/12+VLOOKUP(B2589,Summary!$A$32:$D$37,4,0)*I2589</f>
        <v>42.064098679428533</v>
      </c>
      <c r="K2589" s="6">
        <f t="shared" si="163"/>
        <v>57.804199101823201</v>
      </c>
      <c r="L2589" s="27">
        <f>2.721*J2589*G2589+VLOOKUP(B2589,Summary!$A$32:$B$37,2,0)*I2589</f>
        <v>48.732000745752224</v>
      </c>
    </row>
    <row r="2590" spans="1:12">
      <c r="A2590" s="5" t="s">
        <v>611</v>
      </c>
      <c r="B2590" s="5" t="s">
        <v>597</v>
      </c>
      <c r="C2590" s="11">
        <v>6120</v>
      </c>
      <c r="D2590" s="5" t="str">
        <f t="shared" si="160"/>
        <v>Mangrove Swamps</v>
      </c>
      <c r="E2590" s="11" t="s">
        <v>593</v>
      </c>
      <c r="F2590" s="12">
        <f t="shared" si="161"/>
        <v>0.60724136328827061</v>
      </c>
      <c r="G2590" s="13">
        <f t="shared" si="162"/>
        <v>3.2599314579082571E-2</v>
      </c>
      <c r="H2590" s="13">
        <f>HLOOKUP(E2590,ROCs!$B$1:$I$17,MATCH(VLOOKUP(C2590,HROC,2,0),ROCs!$A$2:$A$17,0)+1,0)</f>
        <v>2.5884593546846281E-2</v>
      </c>
      <c r="I2590" s="24">
        <v>14.885902</v>
      </c>
      <c r="J2590" s="24">
        <f>VLOOKUP(B2590,Summary!$A$32:$C$37,3,0)*H2590*I2590/12+VLOOKUP(B2590,Summary!$A$32:$D$37,4,0)*I2590</f>
        <v>1.6311690467239879</v>
      </c>
      <c r="K2590" s="6">
        <f t="shared" si="163"/>
        <v>2.6951867319824312</v>
      </c>
      <c r="L2590" s="27">
        <f>2.721*J2590*G2590+VLOOKUP(B2590,Summary!$A$32:$B$37,2,0)*I2590</f>
        <v>3.3693339931519004</v>
      </c>
    </row>
    <row r="2591" spans="1:12">
      <c r="A2591" s="5" t="s">
        <v>611</v>
      </c>
      <c r="B2591" s="5" t="s">
        <v>597</v>
      </c>
      <c r="C2591" s="11">
        <v>6170</v>
      </c>
      <c r="D2591" s="5" t="str">
        <f t="shared" si="160"/>
        <v>Mixed Wetland Hardwoods</v>
      </c>
      <c r="E2591" s="11" t="s">
        <v>593</v>
      </c>
      <c r="F2591" s="12">
        <f t="shared" si="161"/>
        <v>0.60724136328827061</v>
      </c>
      <c r="G2591" s="13">
        <f t="shared" si="162"/>
        <v>3.2599314579082571E-2</v>
      </c>
      <c r="H2591" s="13">
        <f>HLOOKUP(E2591,ROCs!$B$1:$I$17,MATCH(VLOOKUP(C2591,HROC,2,0),ROCs!$A$2:$A$17,0)+1,0)</f>
        <v>2.5884593546846281E-2</v>
      </c>
      <c r="I2591" s="24">
        <v>35.688861000000003</v>
      </c>
      <c r="J2591" s="24">
        <f>VLOOKUP(B2591,Summary!$A$32:$C$37,3,0)*H2591*I2591/12+VLOOKUP(B2591,Summary!$A$32:$D$37,4,0)*I2591</f>
        <v>3.9107180321377175</v>
      </c>
      <c r="K2591" s="6">
        <f t="shared" si="163"/>
        <v>6.4616940677672901</v>
      </c>
      <c r="L2591" s="27">
        <f>2.721*J2591*G2591+VLOOKUP(B2591,Summary!$A$32:$B$37,2,0)*I2591</f>
        <v>8.0779580937838453</v>
      </c>
    </row>
    <row r="2592" spans="1:12">
      <c r="A2592" s="5" t="s">
        <v>611</v>
      </c>
      <c r="B2592" s="5" t="s">
        <v>597</v>
      </c>
      <c r="C2592" s="11">
        <v>6172</v>
      </c>
      <c r="D2592" s="5" t="str">
        <f t="shared" si="160"/>
        <v>Mixed Shrubs</v>
      </c>
      <c r="E2592" s="11" t="s">
        <v>593</v>
      </c>
      <c r="F2592" s="12">
        <f t="shared" si="161"/>
        <v>0.60724136328827061</v>
      </c>
      <c r="G2592" s="13">
        <f t="shared" si="162"/>
        <v>3.2599314579082571E-2</v>
      </c>
      <c r="H2592" s="13">
        <f>HLOOKUP(E2592,ROCs!$B$1:$I$17,MATCH(VLOOKUP(C2592,HROC,2,0),ROCs!$A$2:$A$17,0)+1,0)</f>
        <v>2.5884593546846281E-2</v>
      </c>
      <c r="I2592" s="24">
        <v>187.38624100000001</v>
      </c>
      <c r="J2592" s="24">
        <f>VLOOKUP(B2592,Summary!$A$32:$C$37,3,0)*H2592*I2592/12+VLOOKUP(B2592,Summary!$A$32:$D$37,4,0)*I2592</f>
        <v>20.533430631288685</v>
      </c>
      <c r="K2592" s="6">
        <f t="shared" si="163"/>
        <v>33.927464422328072</v>
      </c>
      <c r="L2592" s="27">
        <f>2.721*J2592*G2592+VLOOKUP(B2592,Summary!$A$32:$B$37,2,0)*I2592</f>
        <v>42.413743664996211</v>
      </c>
    </row>
    <row r="2593" spans="1:12">
      <c r="A2593" s="5" t="s">
        <v>611</v>
      </c>
      <c r="B2593" s="5" t="s">
        <v>597</v>
      </c>
      <c r="C2593" s="11">
        <v>6200</v>
      </c>
      <c r="D2593" s="5" t="str">
        <f t="shared" si="160"/>
        <v>Wetland Coniferous Forests</v>
      </c>
      <c r="E2593" s="11" t="s">
        <v>593</v>
      </c>
      <c r="F2593" s="12">
        <f t="shared" si="161"/>
        <v>0.60724136328827061</v>
      </c>
      <c r="G2593" s="13">
        <f t="shared" si="162"/>
        <v>3.2599314579082571E-2</v>
      </c>
      <c r="H2593" s="13">
        <f>HLOOKUP(E2593,ROCs!$B$1:$I$17,MATCH(VLOOKUP(C2593,HROC,2,0),ROCs!$A$2:$A$17,0)+1,0)</f>
        <v>2.5884593546846281E-2</v>
      </c>
      <c r="I2593" s="24">
        <v>5.4291429999999998</v>
      </c>
      <c r="J2593" s="24">
        <f>VLOOKUP(B2593,Summary!$A$32:$C$37,3,0)*H2593*I2593/12+VLOOKUP(B2593,Summary!$A$32:$D$37,4,0)*I2593</f>
        <v>0.59491524341878721</v>
      </c>
      <c r="K2593" s="6">
        <f t="shared" si="163"/>
        <v>0.98298068733996036</v>
      </c>
      <c r="L2593" s="27">
        <f>2.721*J2593*G2593+VLOOKUP(B2593,Summary!$A$32:$B$37,2,0)*I2593</f>
        <v>1.2288537210296486</v>
      </c>
    </row>
    <row r="2594" spans="1:12">
      <c r="A2594" s="5" t="s">
        <v>611</v>
      </c>
      <c r="B2594" s="5" t="s">
        <v>597</v>
      </c>
      <c r="C2594" s="11">
        <v>6240</v>
      </c>
      <c r="D2594" s="5" t="str">
        <f t="shared" si="160"/>
        <v>Cypress - Pine - Cabbage Palm</v>
      </c>
      <c r="E2594" s="11" t="s">
        <v>593</v>
      </c>
      <c r="F2594" s="12">
        <f t="shared" si="161"/>
        <v>0.60724136328827061</v>
      </c>
      <c r="G2594" s="13">
        <f t="shared" si="162"/>
        <v>3.2599314579082571E-2</v>
      </c>
      <c r="H2594" s="13">
        <f>HLOOKUP(E2594,ROCs!$B$1:$I$17,MATCH(VLOOKUP(C2594,HROC,2,0),ROCs!$A$2:$A$17,0)+1,0)</f>
        <v>2.5884593546846281E-2</v>
      </c>
      <c r="I2594" s="24">
        <v>1.2494369999999999</v>
      </c>
      <c r="J2594" s="24">
        <f>VLOOKUP(B2594,Summary!$A$32:$C$37,3,0)*H2594*I2594/12+VLOOKUP(B2594,Summary!$A$32:$D$37,4,0)*I2594</f>
        <v>0.13691094837462178</v>
      </c>
      <c r="K2594" s="6">
        <f t="shared" si="163"/>
        <v>0.22621847334799952</v>
      </c>
      <c r="L2594" s="27">
        <f>2.721*J2594*G2594+VLOOKUP(B2594,Summary!$A$32:$B$37,2,0)*I2594</f>
        <v>0.28280251720061916</v>
      </c>
    </row>
    <row r="2595" spans="1:12">
      <c r="A2595" s="5" t="s">
        <v>611</v>
      </c>
      <c r="B2595" s="5" t="s">
        <v>597</v>
      </c>
      <c r="C2595" s="11">
        <v>6250</v>
      </c>
      <c r="D2595" s="5" t="str">
        <f t="shared" si="160"/>
        <v>Hydric Pine Flatwoods</v>
      </c>
      <c r="E2595" s="11" t="s">
        <v>593</v>
      </c>
      <c r="F2595" s="12">
        <f t="shared" si="161"/>
        <v>0.60724136328827061</v>
      </c>
      <c r="G2595" s="13">
        <f t="shared" si="162"/>
        <v>3.2599314579082571E-2</v>
      </c>
      <c r="H2595" s="13">
        <f>HLOOKUP(E2595,ROCs!$B$1:$I$17,MATCH(VLOOKUP(C2595,HROC,2,0),ROCs!$A$2:$A$17,0)+1,0)</f>
        <v>2.5884593546846281E-2</v>
      </c>
      <c r="I2595" s="24">
        <v>184.277897</v>
      </c>
      <c r="J2595" s="24">
        <f>VLOOKUP(B2595,Summary!$A$32:$C$37,3,0)*H2595*I2595/12+VLOOKUP(B2595,Summary!$A$32:$D$37,4,0)*I2595</f>
        <v>20.192824162203355</v>
      </c>
      <c r="K2595" s="6">
        <f t="shared" si="163"/>
        <v>33.364679076351905</v>
      </c>
      <c r="L2595" s="27">
        <f>2.721*J2595*G2595+VLOOKUP(B2595,Summary!$A$32:$B$37,2,0)*I2595</f>
        <v>41.71018877785469</v>
      </c>
    </row>
    <row r="2596" spans="1:12">
      <c r="A2596" s="5" t="s">
        <v>611</v>
      </c>
      <c r="B2596" s="5" t="s">
        <v>597</v>
      </c>
      <c r="C2596" s="11">
        <v>6300</v>
      </c>
      <c r="D2596" s="5" t="str">
        <f t="shared" si="160"/>
        <v>Wetland Forested Mixed</v>
      </c>
      <c r="E2596" s="11" t="s">
        <v>593</v>
      </c>
      <c r="F2596" s="12">
        <f t="shared" si="161"/>
        <v>0.60724136328827061</v>
      </c>
      <c r="G2596" s="13">
        <f t="shared" si="162"/>
        <v>3.2599314579082571E-2</v>
      </c>
      <c r="H2596" s="13">
        <f>HLOOKUP(E2596,ROCs!$B$1:$I$17,MATCH(VLOOKUP(C2596,HROC,2,0),ROCs!$A$2:$A$17,0)+1,0)</f>
        <v>2.5884593546846281E-2</v>
      </c>
      <c r="I2596" s="24">
        <v>43.122515999999997</v>
      </c>
      <c r="J2596" s="24">
        <f>VLOOKUP(B2596,Summary!$A$32:$C$37,3,0)*H2596*I2596/12+VLOOKUP(B2596,Summary!$A$32:$D$37,4,0)*I2596</f>
        <v>4.725283917364222</v>
      </c>
      <c r="K2596" s="6">
        <f t="shared" si="163"/>
        <v>7.8076043341478458</v>
      </c>
      <c r="L2596" s="27">
        <f>2.721*J2596*G2596+VLOOKUP(B2596,Summary!$A$32:$B$37,2,0)*I2596</f>
        <v>9.7605209969161901</v>
      </c>
    </row>
    <row r="2597" spans="1:12">
      <c r="A2597" s="5" t="s">
        <v>611</v>
      </c>
      <c r="B2597" s="5" t="s">
        <v>597</v>
      </c>
      <c r="C2597" s="11">
        <v>6410</v>
      </c>
      <c r="D2597" s="5" t="str">
        <f t="shared" si="160"/>
        <v>Freshwater Marshes</v>
      </c>
      <c r="E2597" s="11" t="s">
        <v>593</v>
      </c>
      <c r="F2597" s="12">
        <f t="shared" si="161"/>
        <v>0.60724136328827061</v>
      </c>
      <c r="G2597" s="13">
        <f t="shared" si="162"/>
        <v>3.2599314579082571E-2</v>
      </c>
      <c r="H2597" s="13">
        <f>HLOOKUP(E2597,ROCs!$B$1:$I$17,MATCH(VLOOKUP(C2597,HROC,2,0),ROCs!$A$2:$A$17,0)+1,0)</f>
        <v>2.5884593546846281E-2</v>
      </c>
      <c r="I2597" s="24">
        <v>532.248741</v>
      </c>
      <c r="J2597" s="24">
        <f>VLOOKUP(B2597,Summary!$A$32:$C$37,3,0)*H2597*I2597/12+VLOOKUP(B2597,Summary!$A$32:$D$37,4,0)*I2597</f>
        <v>58.322812515963939</v>
      </c>
      <c r="K2597" s="6">
        <f t="shared" si="163"/>
        <v>96.367001801943417</v>
      </c>
      <c r="L2597" s="27">
        <f>2.721*J2597*G2597+VLOOKUP(B2597,Summary!$A$32:$B$37,2,0)*I2597</f>
        <v>120.47128725310711</v>
      </c>
    </row>
    <row r="2598" spans="1:12">
      <c r="A2598" s="5" t="s">
        <v>611</v>
      </c>
      <c r="B2598" s="5" t="s">
        <v>597</v>
      </c>
      <c r="C2598" s="11">
        <v>6430</v>
      </c>
      <c r="D2598" s="5" t="str">
        <f t="shared" si="160"/>
        <v>Wet Prairies</v>
      </c>
      <c r="E2598" s="11" t="s">
        <v>593</v>
      </c>
      <c r="F2598" s="12">
        <f t="shared" si="161"/>
        <v>0.60724136328827061</v>
      </c>
      <c r="G2598" s="13">
        <f t="shared" si="162"/>
        <v>3.2599314579082571E-2</v>
      </c>
      <c r="H2598" s="13">
        <f>HLOOKUP(E2598,ROCs!$B$1:$I$17,MATCH(VLOOKUP(C2598,HROC,2,0),ROCs!$A$2:$A$17,0)+1,0)</f>
        <v>2.5884593546846281E-2</v>
      </c>
      <c r="I2598" s="24">
        <v>53.237166999999999</v>
      </c>
      <c r="J2598" s="24">
        <f>VLOOKUP(B2598,Summary!$A$32:$C$37,3,0)*H2598*I2598/12+VLOOKUP(B2598,Summary!$A$32:$D$37,4,0)*I2598</f>
        <v>5.8336282843777783</v>
      </c>
      <c r="K2598" s="6">
        <f t="shared" si="163"/>
        <v>9.6389258875097319</v>
      </c>
      <c r="L2598" s="27">
        <f>2.721*J2598*G2598+VLOOKUP(B2598,Summary!$A$32:$B$37,2,0)*I2598</f>
        <v>12.049911148965281</v>
      </c>
    </row>
    <row r="2599" spans="1:12">
      <c r="A2599" s="5" t="s">
        <v>611</v>
      </c>
      <c r="B2599" s="5" t="s">
        <v>597</v>
      </c>
      <c r="C2599" s="11">
        <v>6440</v>
      </c>
      <c r="D2599" s="5" t="str">
        <f t="shared" si="160"/>
        <v>Emergent Aquatic Vegetation</v>
      </c>
      <c r="E2599" s="11" t="s">
        <v>593</v>
      </c>
      <c r="F2599" s="12">
        <f t="shared" si="161"/>
        <v>0.60724136328827061</v>
      </c>
      <c r="G2599" s="13">
        <f t="shared" si="162"/>
        <v>3.2599314579082571E-2</v>
      </c>
      <c r="H2599" s="13">
        <f>HLOOKUP(E2599,ROCs!$B$1:$I$17,MATCH(VLOOKUP(C2599,HROC,2,0),ROCs!$A$2:$A$17,0)+1,0)</f>
        <v>2.5884593546846281E-2</v>
      </c>
      <c r="I2599" s="24">
        <v>11.060724</v>
      </c>
      <c r="J2599" s="24">
        <f>VLOOKUP(B2599,Summary!$A$32:$C$37,3,0)*H2599*I2599/12+VLOOKUP(B2599,Summary!$A$32:$D$37,4,0)*I2599</f>
        <v>1.2120132608126222</v>
      </c>
      <c r="K2599" s="6">
        <f t="shared" si="163"/>
        <v>2.0026140552933671</v>
      </c>
      <c r="L2599" s="27">
        <f>2.721*J2599*G2599+VLOOKUP(B2599,Summary!$A$32:$B$37,2,0)*I2599</f>
        <v>2.5035280604474663</v>
      </c>
    </row>
    <row r="2600" spans="1:12">
      <c r="A2600" s="5" t="s">
        <v>611</v>
      </c>
      <c r="B2600" s="5" t="s">
        <v>597</v>
      </c>
      <c r="C2600" s="11">
        <v>7400</v>
      </c>
      <c r="D2600" s="5" t="str">
        <f t="shared" si="160"/>
        <v>Disturbed Land</v>
      </c>
      <c r="E2600" s="11" t="s">
        <v>593</v>
      </c>
      <c r="F2600" s="12">
        <f t="shared" si="161"/>
        <v>0.70945030562392009</v>
      </c>
      <c r="G2600" s="13">
        <f t="shared" si="162"/>
        <v>9.7797943737247719E-2</v>
      </c>
      <c r="H2600" s="13">
        <f>HLOOKUP(E2600,ROCs!$B$1:$I$17,MATCH(VLOOKUP(C2600,HROC,2,0),ROCs!$A$2:$A$17,0)+1,0)</f>
        <v>0.26229721460804234</v>
      </c>
      <c r="I2600" s="24">
        <v>238.645006</v>
      </c>
      <c r="J2600" s="24">
        <f>VLOOKUP(B2600,Summary!$A$32:$C$37,3,0)*H2600*I2600/12+VLOOKUP(B2600,Summary!$A$32:$D$37,4,0)*I2600</f>
        <v>264.98939616492606</v>
      </c>
      <c r="K2600" s="6">
        <f t="shared" si="163"/>
        <v>511.53931483004544</v>
      </c>
      <c r="L2600" s="27">
        <f>2.721*J2600*G2600+VLOOKUP(B2600,Summary!$A$32:$B$37,2,0)*I2600</f>
        <v>122.21210759372991</v>
      </c>
    </row>
    <row r="2601" spans="1:12">
      <c r="A2601" s="5" t="s">
        <v>611</v>
      </c>
      <c r="B2601" s="5" t="s">
        <v>597</v>
      </c>
      <c r="C2601" s="11">
        <v>7430</v>
      </c>
      <c r="D2601" s="5" t="str">
        <f t="shared" si="160"/>
        <v>Spoil Areas</v>
      </c>
      <c r="E2601" s="11" t="s">
        <v>593</v>
      </c>
      <c r="F2601" s="12">
        <f t="shared" si="161"/>
        <v>0.70945030562392009</v>
      </c>
      <c r="G2601" s="13">
        <f t="shared" si="162"/>
        <v>9.7797943737247719E-2</v>
      </c>
      <c r="H2601" s="13">
        <f>HLOOKUP(E2601,ROCs!$B$1:$I$17,MATCH(VLOOKUP(C2601,HROC,2,0),ROCs!$A$2:$A$17,0)+1,0)</f>
        <v>0.26229721460804234</v>
      </c>
      <c r="I2601" s="24">
        <v>43.343992</v>
      </c>
      <c r="J2601" s="24">
        <f>VLOOKUP(B2601,Summary!$A$32:$C$37,3,0)*H2601*I2601/12+VLOOKUP(B2601,Summary!$A$32:$D$37,4,0)*I2601</f>
        <v>48.128802106411506</v>
      </c>
      <c r="K2601" s="6">
        <f t="shared" si="163"/>
        <v>92.908526942646233</v>
      </c>
      <c r="L2601" s="27">
        <f>2.721*J2601*G2601+VLOOKUP(B2601,Summary!$A$32:$B$37,2,0)*I2601</f>
        <v>22.19682155781533</v>
      </c>
    </row>
    <row r="2602" spans="1:12">
      <c r="A2602" s="5" t="s">
        <v>611</v>
      </c>
      <c r="B2602" s="5" t="s">
        <v>597</v>
      </c>
      <c r="C2602" s="11">
        <v>8100</v>
      </c>
      <c r="D2602" s="5" t="str">
        <f t="shared" si="160"/>
        <v>Transportation</v>
      </c>
      <c r="E2602" s="11" t="s">
        <v>593</v>
      </c>
      <c r="F2602" s="12">
        <f t="shared" si="161"/>
        <v>0.98601567900273634</v>
      </c>
      <c r="G2602" s="13">
        <f t="shared" si="162"/>
        <v>0.14343698414796333</v>
      </c>
      <c r="H2602" s="13">
        <f>HLOOKUP(E2602,ROCs!$B$1:$I$17,MATCH(VLOOKUP(C2602,HROC,2,0),ROCs!$A$2:$A$17,0)+1,0)</f>
        <v>0.44607782879065094</v>
      </c>
      <c r="I2602" s="24">
        <v>42.701444000000002</v>
      </c>
      <c r="J2602" s="24">
        <f>VLOOKUP(B2602,Summary!$A$32:$C$37,3,0)*H2602*I2602/12+VLOOKUP(B2602,Summary!$A$32:$D$37,4,0)*I2602</f>
        <v>80.637242102322901</v>
      </c>
      <c r="K2602" s="6">
        <f t="shared" si="163"/>
        <v>216.34558085147393</v>
      </c>
      <c r="L2602" s="27">
        <f>2.721*J2602*G2602+VLOOKUP(B2602,Summary!$A$32:$B$37,2,0)*I2602</f>
        <v>40.722234280500174</v>
      </c>
    </row>
    <row r="2603" spans="1:12">
      <c r="A2603" s="5" t="s">
        <v>611</v>
      </c>
      <c r="B2603" s="5" t="s">
        <v>597</v>
      </c>
      <c r="C2603" s="11">
        <v>8140</v>
      </c>
      <c r="D2603" s="5" t="str">
        <f t="shared" si="160"/>
        <v>Roads and Highways</v>
      </c>
      <c r="E2603" s="11" t="s">
        <v>593</v>
      </c>
      <c r="F2603" s="12">
        <f t="shared" si="161"/>
        <v>0.98601567900273634</v>
      </c>
      <c r="G2603" s="13">
        <f t="shared" si="162"/>
        <v>0.14343698414796333</v>
      </c>
      <c r="H2603" s="13">
        <f>HLOOKUP(E2603,ROCs!$B$1:$I$17,MATCH(VLOOKUP(C2603,HROC,2,0),ROCs!$A$2:$A$17,0)+1,0)</f>
        <v>0.44607782879065094</v>
      </c>
      <c r="I2603" s="24">
        <v>116.132147</v>
      </c>
      <c r="J2603" s="24">
        <f>VLOOKUP(B2603,Summary!$A$32:$C$37,3,0)*H2603*I2603/12+VLOOKUP(B2603,Summary!$A$32:$D$37,4,0)*I2603</f>
        <v>219.30349834309007</v>
      </c>
      <c r="K2603" s="6">
        <f t="shared" si="163"/>
        <v>588.38002757573622</v>
      </c>
      <c r="L2603" s="27">
        <f>2.721*J2603*G2603+VLOOKUP(B2603,Summary!$A$32:$B$37,2,0)*I2603</f>
        <v>110.74942799666181</v>
      </c>
    </row>
    <row r="2604" spans="1:12">
      <c r="A2604" s="5" t="s">
        <v>611</v>
      </c>
      <c r="B2604" s="5" t="s">
        <v>597</v>
      </c>
      <c r="C2604" s="11">
        <v>8200</v>
      </c>
      <c r="D2604" s="5" t="str">
        <f t="shared" si="160"/>
        <v>Communications</v>
      </c>
      <c r="E2604" s="11" t="s">
        <v>593</v>
      </c>
      <c r="F2604" s="12">
        <f t="shared" si="161"/>
        <v>0.72147488707517293</v>
      </c>
      <c r="G2604" s="13">
        <f t="shared" si="162"/>
        <v>0.16951643581122938</v>
      </c>
      <c r="H2604" s="13">
        <f>HLOOKUP(E2604,ROCs!$B$1:$I$17,MATCH(VLOOKUP(C2604,HROC,2,0),ROCs!$A$2:$A$17,0)+1,0)</f>
        <v>0.43140989244743805</v>
      </c>
      <c r="I2604" s="24">
        <v>7.2556479999999999</v>
      </c>
      <c r="J2604" s="24">
        <f>VLOOKUP(B2604,Summary!$A$32:$C$37,3,0)*H2604*I2604/12+VLOOKUP(B2604,Summary!$A$32:$D$37,4,0)*I2604</f>
        <v>13.251003568706386</v>
      </c>
      <c r="K2604" s="6">
        <f t="shared" si="163"/>
        <v>26.013484611456583</v>
      </c>
      <c r="L2604" s="27">
        <f>2.721*J2604*G2604+VLOOKUP(B2604,Summary!$A$32:$B$37,2,0)*I2604</f>
        <v>7.6838294182641498</v>
      </c>
    </row>
    <row r="2605" spans="1:12">
      <c r="A2605" s="5" t="s">
        <v>611</v>
      </c>
      <c r="B2605" s="5" t="s">
        <v>597</v>
      </c>
      <c r="C2605" s="11">
        <v>8300</v>
      </c>
      <c r="D2605" s="5" t="str">
        <f t="shared" si="160"/>
        <v>Utilities</v>
      </c>
      <c r="E2605" s="11" t="s">
        <v>593</v>
      </c>
      <c r="F2605" s="12">
        <f t="shared" si="161"/>
        <v>0.72147488707517293</v>
      </c>
      <c r="G2605" s="13">
        <f t="shared" si="162"/>
        <v>0.16951643581122938</v>
      </c>
      <c r="H2605" s="13">
        <f>HLOOKUP(E2605,ROCs!$B$1:$I$17,MATCH(VLOOKUP(C2605,HROC,2,0),ROCs!$A$2:$A$17,0)+1,0)</f>
        <v>0.43140989244743805</v>
      </c>
      <c r="I2605" s="24">
        <v>7.0609970000000004</v>
      </c>
      <c r="J2605" s="24">
        <f>VLOOKUP(B2605,Summary!$A$32:$C$37,3,0)*H2605*I2605/12+VLOOKUP(B2605,Summary!$A$32:$D$37,4,0)*I2605</f>
        <v>12.895512081846457</v>
      </c>
      <c r="K2605" s="6">
        <f t="shared" si="163"/>
        <v>25.315607482755656</v>
      </c>
      <c r="L2605" s="27">
        <f>2.721*J2605*G2605+VLOOKUP(B2605,Summary!$A$32:$B$37,2,0)*I2605</f>
        <v>7.4776913751707506</v>
      </c>
    </row>
    <row r="2606" spans="1:12">
      <c r="A2606" s="5" t="s">
        <v>611</v>
      </c>
      <c r="B2606" s="5" t="s">
        <v>597</v>
      </c>
      <c r="C2606" s="11">
        <v>8310</v>
      </c>
      <c r="D2606" s="5" t="str">
        <f t="shared" si="160"/>
        <v>Electric Power Facilities</v>
      </c>
      <c r="E2606" s="11" t="s">
        <v>593</v>
      </c>
      <c r="F2606" s="12">
        <f t="shared" si="161"/>
        <v>0.72147488707517293</v>
      </c>
      <c r="G2606" s="13">
        <f t="shared" si="162"/>
        <v>0.16951643581122938</v>
      </c>
      <c r="H2606" s="13">
        <f>HLOOKUP(E2606,ROCs!$B$1:$I$17,MATCH(VLOOKUP(C2606,HROC,2,0),ROCs!$A$2:$A$17,0)+1,0)</f>
        <v>0.43140989244743805</v>
      </c>
      <c r="I2606" s="24">
        <v>36.395290000000003</v>
      </c>
      <c r="J2606" s="24">
        <f>VLOOKUP(B2606,Summary!$A$32:$C$37,3,0)*H2606*I2606/12+VLOOKUP(B2606,Summary!$A$32:$D$37,4,0)*I2606</f>
        <v>66.468786478355057</v>
      </c>
      <c r="K2606" s="6">
        <f t="shared" si="163"/>
        <v>130.48707935452489</v>
      </c>
      <c r="L2606" s="27">
        <f>2.721*J2606*G2606+VLOOKUP(B2606,Summary!$A$32:$B$37,2,0)*I2606</f>
        <v>38.543104625287093</v>
      </c>
    </row>
    <row r="2607" spans="1:12">
      <c r="A2607" s="5" t="s">
        <v>611</v>
      </c>
      <c r="B2607" s="5" t="s">
        <v>597</v>
      </c>
      <c r="C2607" s="11">
        <v>8320</v>
      </c>
      <c r="D2607" s="5" t="str">
        <f t="shared" si="160"/>
        <v>Electrical Power Transmission Lines</v>
      </c>
      <c r="E2607" s="11" t="s">
        <v>593</v>
      </c>
      <c r="F2607" s="12">
        <f t="shared" si="161"/>
        <v>0.70945030562392009</v>
      </c>
      <c r="G2607" s="13">
        <f t="shared" si="162"/>
        <v>0.1167055461931156</v>
      </c>
      <c r="H2607" s="13">
        <f>HLOOKUP(E2607,ROCs!$B$1:$I$17,MATCH(VLOOKUP(C2607,HROC,2,0),ROCs!$A$2:$A$17,0)+1,0)</f>
        <v>0.26229721460804234</v>
      </c>
      <c r="I2607" s="24">
        <v>6.7724089999999997</v>
      </c>
      <c r="J2607" s="24">
        <f>VLOOKUP(B2607,Summary!$A$32:$C$37,3,0)*H2607*I2607/12+VLOOKUP(B2607,Summary!$A$32:$D$37,4,0)*I2607</f>
        <v>7.5200256714859179</v>
      </c>
      <c r="K2607" s="6">
        <f t="shared" si="163"/>
        <v>14.516764954255249</v>
      </c>
      <c r="L2607" s="27">
        <f>2.721*J2607*G2607+VLOOKUP(B2607,Summary!$A$32:$B$37,2,0)*I2607</f>
        <v>3.8550945762612332</v>
      </c>
    </row>
    <row r="2608" spans="1:12">
      <c r="A2608" s="5" t="s">
        <v>611</v>
      </c>
      <c r="B2608" s="5" t="s">
        <v>597</v>
      </c>
      <c r="C2608" s="11">
        <v>8330</v>
      </c>
      <c r="D2608" s="5" t="str">
        <f t="shared" si="160"/>
        <v>Water Supply Plants</v>
      </c>
      <c r="E2608" s="11" t="s">
        <v>593</v>
      </c>
      <c r="F2608" s="12">
        <f t="shared" si="161"/>
        <v>0.72147488707517293</v>
      </c>
      <c r="G2608" s="13">
        <f t="shared" si="162"/>
        <v>0.16951643581122938</v>
      </c>
      <c r="H2608" s="13">
        <f>HLOOKUP(E2608,ROCs!$B$1:$I$17,MATCH(VLOOKUP(C2608,HROC,2,0),ROCs!$A$2:$A$17,0)+1,0)</f>
        <v>0.43140989244743805</v>
      </c>
      <c r="I2608" s="24">
        <v>20.683067000000001</v>
      </c>
      <c r="J2608" s="24">
        <f>VLOOKUP(B2608,Summary!$A$32:$C$37,3,0)*H2608*I2608/12+VLOOKUP(B2608,Summary!$A$32:$D$37,4,0)*I2608</f>
        <v>37.773524105468361</v>
      </c>
      <c r="K2608" s="6">
        <f t="shared" si="163"/>
        <v>74.154458033552004</v>
      </c>
      <c r="L2608" s="27">
        <f>2.721*J2608*G2608+VLOOKUP(B2608,Summary!$A$32:$B$37,2,0)*I2608</f>
        <v>21.903647844345322</v>
      </c>
    </row>
    <row r="2609" spans="1:12">
      <c r="A2609" s="5" t="s">
        <v>611</v>
      </c>
      <c r="B2609" s="5" t="s">
        <v>597</v>
      </c>
      <c r="C2609" s="11">
        <v>8340</v>
      </c>
      <c r="D2609" s="5" t="str">
        <f t="shared" si="160"/>
        <v>Sewage Treatment</v>
      </c>
      <c r="E2609" s="11" t="s">
        <v>593</v>
      </c>
      <c r="F2609" s="12">
        <f t="shared" si="161"/>
        <v>0.72147488707517293</v>
      </c>
      <c r="G2609" s="13">
        <f t="shared" si="162"/>
        <v>0.16951643581122938</v>
      </c>
      <c r="H2609" s="13">
        <f>HLOOKUP(E2609,ROCs!$B$1:$I$17,MATCH(VLOOKUP(C2609,HROC,2,0),ROCs!$A$2:$A$17,0)+1,0)</f>
        <v>0.43140989244743805</v>
      </c>
      <c r="I2609" s="24">
        <v>27.623576</v>
      </c>
      <c r="J2609" s="24">
        <f>VLOOKUP(B2609,Summary!$A$32:$C$37,3,0)*H2609*I2609/12+VLOOKUP(B2609,Summary!$A$32:$D$37,4,0)*I2609</f>
        <v>50.448988726635037</v>
      </c>
      <c r="K2609" s="6">
        <f t="shared" si="163"/>
        <v>99.038083047772062</v>
      </c>
      <c r="L2609" s="27">
        <f>2.721*J2609*G2609+VLOOKUP(B2609,Summary!$A$32:$B$37,2,0)*I2609</f>
        <v>29.253740797025365</v>
      </c>
    </row>
    <row r="2610" spans="1:12">
      <c r="A2610" s="5" t="s">
        <v>611</v>
      </c>
      <c r="B2610" s="5" t="s">
        <v>597</v>
      </c>
      <c r="C2610" s="11">
        <v>8360</v>
      </c>
      <c r="D2610" s="5" t="e">
        <f t="shared" si="160"/>
        <v>#N/A</v>
      </c>
      <c r="E2610" s="11" t="s">
        <v>593</v>
      </c>
      <c r="F2610" s="12">
        <f t="shared" si="161"/>
        <v>1.4429497741503459</v>
      </c>
      <c r="G2610" s="13">
        <f t="shared" si="162"/>
        <v>0.22493527059566973</v>
      </c>
      <c r="H2610" s="13">
        <f>HLOOKUP(E2610,ROCs!$B$1:$I$17,MATCH(VLOOKUP(C2610,HROC,2,0),ROCs!$A$2:$A$17,0)+1,0)</f>
        <v>0.43140989244743805</v>
      </c>
      <c r="I2610" s="24">
        <v>15.254204</v>
      </c>
      <c r="J2610" s="24">
        <f>VLOOKUP(B2610,Summary!$A$32:$C$37,3,0)*H2610*I2610/12+VLOOKUP(B2610,Summary!$A$32:$D$37,4,0)*I2610</f>
        <v>27.858781413014412</v>
      </c>
      <c r="K2610" s="6">
        <f t="shared" si="163"/>
        <v>109.38099560894338</v>
      </c>
      <c r="L2610" s="27">
        <f>2.721*J2610*G2610+VLOOKUP(B2610,Summary!$A$32:$B$37,2,0)*I2610</f>
        <v>20.355363639086512</v>
      </c>
    </row>
    <row r="2611" spans="1:12">
      <c r="A2611" s="5" t="s">
        <v>611</v>
      </c>
      <c r="B2611" s="5" t="s">
        <v>597</v>
      </c>
      <c r="C2611" s="11">
        <v>1110</v>
      </c>
      <c r="D2611" s="5" t="str">
        <f t="shared" si="160"/>
        <v>Fixed Single Family Units</v>
      </c>
      <c r="E2611" s="11" t="s">
        <v>2</v>
      </c>
      <c r="F2611" s="12">
        <f t="shared" si="161"/>
        <v>0.96797880682585713</v>
      </c>
      <c r="G2611" s="13">
        <f t="shared" si="162"/>
        <v>0.12452938169209543</v>
      </c>
      <c r="H2611" s="13">
        <f>HLOOKUP(E2611,ROCs!$B$1:$I$17,MATCH(VLOOKUP(C2611,HROC,2,0),ROCs!$A$2:$A$17,0)+1,0)</f>
        <v>0.28818180815488864</v>
      </c>
      <c r="I2611" s="24">
        <v>19.345196000000001</v>
      </c>
      <c r="J2611" s="24">
        <f>VLOOKUP(B2611,Summary!$A$32:$C$37,3,0)*H2611*I2611/12+VLOOKUP(B2611,Summary!$A$32:$D$37,4,0)*I2611</f>
        <v>23.600552080787377</v>
      </c>
      <c r="K2611" s="6">
        <f t="shared" si="163"/>
        <v>62.160793976814006</v>
      </c>
      <c r="L2611" s="27">
        <f>2.721*J2611*G2611+VLOOKUP(B2611,Summary!$A$32:$B$37,2,0)*I2611</f>
        <v>12.187551333737154</v>
      </c>
    </row>
    <row r="2612" spans="1:12">
      <c r="A2612" s="5" t="s">
        <v>611</v>
      </c>
      <c r="B2612" s="5" t="s">
        <v>597</v>
      </c>
      <c r="C2612" s="11">
        <v>1210</v>
      </c>
      <c r="D2612" s="5" t="str">
        <f t="shared" si="160"/>
        <v>Fixed Single Family Units</v>
      </c>
      <c r="E2612" s="11" t="s">
        <v>2</v>
      </c>
      <c r="F2612" s="12">
        <f t="shared" si="161"/>
        <v>1.2445441802046733</v>
      </c>
      <c r="G2612" s="13">
        <f t="shared" si="162"/>
        <v>0.21319951734720002</v>
      </c>
      <c r="H2612" s="13">
        <f>HLOOKUP(E2612,ROCs!$B$1:$I$17,MATCH(VLOOKUP(C2612,HROC,2,0),ROCs!$A$2:$A$17,0)+1,0)</f>
        <v>0.28818180815488864</v>
      </c>
      <c r="I2612" s="24">
        <v>240.426041</v>
      </c>
      <c r="J2612" s="24">
        <f>VLOOKUP(B2612,Summary!$A$32:$C$37,3,0)*H2612*I2612/12+VLOOKUP(B2612,Summary!$A$32:$D$37,4,0)*I2612</f>
        <v>293.31247417694919</v>
      </c>
      <c r="K2612" s="6">
        <f t="shared" si="163"/>
        <v>993.27474532664576</v>
      </c>
      <c r="L2612" s="27">
        <f>2.721*J2612*G2612+VLOOKUP(B2612,Summary!$A$32:$B$37,2,0)*I2612</f>
        <v>222.23729616792093</v>
      </c>
    </row>
    <row r="2613" spans="1:12">
      <c r="A2613" s="5" t="s">
        <v>611</v>
      </c>
      <c r="B2613" s="5" t="s">
        <v>597</v>
      </c>
      <c r="C2613" s="11">
        <v>1290</v>
      </c>
      <c r="D2613" s="5" t="str">
        <f t="shared" si="160"/>
        <v>Medium Density Under Construction</v>
      </c>
      <c r="E2613" s="11" t="s">
        <v>2</v>
      </c>
      <c r="F2613" s="12">
        <f t="shared" si="161"/>
        <v>1.2445441802046733</v>
      </c>
      <c r="G2613" s="13">
        <f t="shared" si="162"/>
        <v>0.21319951734720002</v>
      </c>
      <c r="H2613" s="13">
        <f>HLOOKUP(E2613,ROCs!$B$1:$I$17,MATCH(VLOOKUP(C2613,HROC,2,0),ROCs!$A$2:$A$17,0)+1,0)</f>
        <v>0.34081381503347608</v>
      </c>
      <c r="I2613" s="24">
        <v>123.72976</v>
      </c>
      <c r="J2613" s="24">
        <f>VLOOKUP(B2613,Summary!$A$32:$C$37,3,0)*H2613*I2613/12+VLOOKUP(B2613,Summary!$A$32:$D$37,4,0)*I2613</f>
        <v>178.51463551415338</v>
      </c>
      <c r="K2613" s="6">
        <f t="shared" si="163"/>
        <v>604.52280328326526</v>
      </c>
      <c r="L2613" s="27">
        <f>2.721*J2613*G2613+VLOOKUP(B2613,Summary!$A$32:$B$37,2,0)*I2613</f>
        <v>130.36202159714253</v>
      </c>
    </row>
    <row r="2614" spans="1:12">
      <c r="A2614" s="5" t="s">
        <v>611</v>
      </c>
      <c r="B2614" s="5" t="s">
        <v>597</v>
      </c>
      <c r="C2614" s="11">
        <v>1310</v>
      </c>
      <c r="D2614" s="5" t="str">
        <f t="shared" si="160"/>
        <v>Fixed Single Family Units &lt;Six or more dwelling units per acre&gt;</v>
      </c>
      <c r="E2614" s="11" t="s">
        <v>2</v>
      </c>
      <c r="F2614" s="12">
        <f t="shared" si="161"/>
        <v>1.2445441802046733</v>
      </c>
      <c r="G2614" s="13">
        <f t="shared" si="162"/>
        <v>0.21319951734720002</v>
      </c>
      <c r="H2614" s="13">
        <f>HLOOKUP(E2614,ROCs!$B$1:$I$17,MATCH(VLOOKUP(C2614,HROC,2,0),ROCs!$A$2:$A$17,0)+1,0)</f>
        <v>0.39344582191206351</v>
      </c>
      <c r="I2614" s="24">
        <v>77.974935000000002</v>
      </c>
      <c r="J2614" s="24">
        <f>VLOOKUP(B2614,Summary!$A$32:$C$37,3,0)*H2614*I2614/12+VLOOKUP(B2614,Summary!$A$32:$D$37,4,0)*I2614</f>
        <v>129.87406244936901</v>
      </c>
      <c r="K2614" s="6">
        <f t="shared" si="163"/>
        <v>439.80613734863027</v>
      </c>
      <c r="L2614" s="27">
        <f>2.721*J2614*G2614+VLOOKUP(B2614,Summary!$A$32:$B$37,2,0)*I2614</f>
        <v>92.233255516561613</v>
      </c>
    </row>
    <row r="2615" spans="1:12">
      <c r="A2615" s="5" t="s">
        <v>611</v>
      </c>
      <c r="B2615" s="5" t="s">
        <v>597</v>
      </c>
      <c r="C2615" s="11">
        <v>1330</v>
      </c>
      <c r="D2615" s="5" t="str">
        <f t="shared" si="160"/>
        <v>Multiple Dwelling Units, Low Rise &lt;Two stories or less&gt;</v>
      </c>
      <c r="E2615" s="11" t="s">
        <v>2</v>
      </c>
      <c r="F2615" s="12">
        <f t="shared" si="161"/>
        <v>1.3948514483453343</v>
      </c>
      <c r="G2615" s="13">
        <f t="shared" si="162"/>
        <v>0.33903287162245876</v>
      </c>
      <c r="H2615" s="13">
        <f>HLOOKUP(E2615,ROCs!$B$1:$I$17,MATCH(VLOOKUP(C2615,HROC,2,0),ROCs!$A$2:$A$17,0)+1,0)</f>
        <v>0.39344582191206351</v>
      </c>
      <c r="I2615" s="24">
        <v>34.450738000000001</v>
      </c>
      <c r="J2615" s="24">
        <f>VLOOKUP(B2615,Summary!$A$32:$C$37,3,0)*H2615*I2615/12+VLOOKUP(B2615,Summary!$A$32:$D$37,4,0)*I2615</f>
        <v>57.380712128055642</v>
      </c>
      <c r="K2615" s="6">
        <f t="shared" si="163"/>
        <v>217.78222638884077</v>
      </c>
      <c r="L2615" s="27">
        <f>2.721*J2615*G2615+VLOOKUP(B2615,Summary!$A$32:$B$37,2,0)*I2615</f>
        <v>60.397050894628549</v>
      </c>
    </row>
    <row r="2616" spans="1:12">
      <c r="A2616" s="5" t="s">
        <v>611</v>
      </c>
      <c r="B2616" s="5" t="s">
        <v>597</v>
      </c>
      <c r="C2616" s="11">
        <v>1400</v>
      </c>
      <c r="D2616" s="5" t="str">
        <f t="shared" si="160"/>
        <v>Commercial and Services</v>
      </c>
      <c r="E2616" s="11" t="s">
        <v>2</v>
      </c>
      <c r="F2616" s="12">
        <f t="shared" si="161"/>
        <v>0.70945030562392009</v>
      </c>
      <c r="G2616" s="13">
        <f t="shared" si="162"/>
        <v>0.1167055461931156</v>
      </c>
      <c r="H2616" s="13">
        <f>HLOOKUP(E2616,ROCs!$B$1:$I$17,MATCH(VLOOKUP(C2616,HROC,2,0),ROCs!$A$2:$A$17,0)+1,0)</f>
        <v>0.43140989244743805</v>
      </c>
      <c r="I2616" s="24">
        <v>116.965068</v>
      </c>
      <c r="J2616" s="24">
        <f>VLOOKUP(B2616,Summary!$A$32:$C$37,3,0)*H2616*I2616/12+VLOOKUP(B2616,Summary!$A$32:$D$37,4,0)*I2616</f>
        <v>213.61352335201283</v>
      </c>
      <c r="K2616" s="6">
        <f t="shared" si="163"/>
        <v>412.36259622219461</v>
      </c>
      <c r="L2616" s="27">
        <f>2.721*J2616*G2616+VLOOKUP(B2616,Summary!$A$32:$B$37,2,0)*I2616</f>
        <v>93.171661757517654</v>
      </c>
    </row>
    <row r="2617" spans="1:12">
      <c r="A2617" s="5" t="s">
        <v>611</v>
      </c>
      <c r="B2617" s="5" t="s">
        <v>597</v>
      </c>
      <c r="C2617" s="11">
        <v>1490</v>
      </c>
      <c r="D2617" s="5" t="str">
        <f t="shared" si="160"/>
        <v>Commercial and Services Under Construction</v>
      </c>
      <c r="E2617" s="11" t="s">
        <v>2</v>
      </c>
      <c r="F2617" s="12">
        <f t="shared" si="161"/>
        <v>1.4429497741503459</v>
      </c>
      <c r="G2617" s="13">
        <f t="shared" si="162"/>
        <v>0.22493527059566973</v>
      </c>
      <c r="H2617" s="13">
        <f>HLOOKUP(E2617,ROCs!$B$1:$I$17,MATCH(VLOOKUP(C2617,HROC,2,0),ROCs!$A$2:$A$17,0)+1,0)</f>
        <v>0.43140989244743805</v>
      </c>
      <c r="I2617" s="24">
        <v>0.104722</v>
      </c>
      <c r="J2617" s="24">
        <f>VLOOKUP(B2617,Summary!$A$32:$C$37,3,0)*H2617*I2617/12+VLOOKUP(B2617,Summary!$A$32:$D$37,4,0)*I2617</f>
        <v>0.19125398527079454</v>
      </c>
      <c r="K2617" s="6">
        <f t="shared" si="163"/>
        <v>0.75091408389187453</v>
      </c>
      <c r="L2617" s="27">
        <f>2.721*J2617*G2617+VLOOKUP(B2617,Summary!$A$32:$B$37,2,0)*I2617</f>
        <v>0.13974209280355882</v>
      </c>
    </row>
    <row r="2618" spans="1:12">
      <c r="A2618" s="5" t="s">
        <v>611</v>
      </c>
      <c r="B2618" s="5" t="s">
        <v>597</v>
      </c>
      <c r="C2618" s="11">
        <v>1550</v>
      </c>
      <c r="D2618" s="5" t="str">
        <f t="shared" si="160"/>
        <v>Other Light Industrial</v>
      </c>
      <c r="E2618" s="11" t="s">
        <v>2</v>
      </c>
      <c r="F2618" s="12">
        <f t="shared" si="161"/>
        <v>0.72147488707517293</v>
      </c>
      <c r="G2618" s="13">
        <f t="shared" si="162"/>
        <v>0.16951643581122938</v>
      </c>
      <c r="H2618" s="13">
        <f>HLOOKUP(E2618,ROCs!$B$1:$I$17,MATCH(VLOOKUP(C2618,HROC,2,0),ROCs!$A$2:$A$17,0)+1,0)</f>
        <v>0.34081381503347608</v>
      </c>
      <c r="I2618" s="24">
        <v>11.390269999999999</v>
      </c>
      <c r="J2618" s="24">
        <f>VLOOKUP(B2618,Summary!$A$32:$C$37,3,0)*H2618*I2618/12+VLOOKUP(B2618,Summary!$A$32:$D$37,4,0)*I2618</f>
        <v>16.433636478869719</v>
      </c>
      <c r="K2618" s="6">
        <f t="shared" si="163"/>
        <v>32.261416838112197</v>
      </c>
      <c r="L2618" s="27">
        <f>2.721*J2618*G2618+VLOOKUP(B2618,Summary!$A$32:$B$37,2,0)*I2618</f>
        <v>10.047490974823733</v>
      </c>
    </row>
    <row r="2619" spans="1:12">
      <c r="A2619" s="5" t="s">
        <v>611</v>
      </c>
      <c r="B2619" s="5" t="s">
        <v>597</v>
      </c>
      <c r="C2619" s="11">
        <v>1700</v>
      </c>
      <c r="D2619" s="5" t="str">
        <f t="shared" si="160"/>
        <v>Institutional</v>
      </c>
      <c r="E2619" s="11" t="s">
        <v>2</v>
      </c>
      <c r="F2619" s="12">
        <f t="shared" si="161"/>
        <v>0.96797880682585713</v>
      </c>
      <c r="G2619" s="13">
        <f t="shared" si="162"/>
        <v>0.12452938169209543</v>
      </c>
      <c r="H2619" s="13">
        <f>HLOOKUP(E2619,ROCs!$B$1:$I$17,MATCH(VLOOKUP(C2619,HROC,2,0),ROCs!$A$2:$A$17,0)+1,0)</f>
        <v>0.34081381503347608</v>
      </c>
      <c r="I2619" s="24">
        <v>2.1136710000000001</v>
      </c>
      <c r="J2619" s="24">
        <f>VLOOKUP(B2619,Summary!$A$32:$C$37,3,0)*H2619*I2619/12+VLOOKUP(B2619,Summary!$A$32:$D$37,4,0)*I2619</f>
        <v>3.0495590402974684</v>
      </c>
      <c r="K2619" s="6">
        <f t="shared" si="163"/>
        <v>8.0321430861094179</v>
      </c>
      <c r="L2619" s="27">
        <f>2.721*J2619*G2619+VLOOKUP(B2619,Summary!$A$32:$B$37,2,0)*I2619</f>
        <v>1.4911981858566519</v>
      </c>
    </row>
    <row r="2620" spans="1:12">
      <c r="A2620" s="5" t="s">
        <v>611</v>
      </c>
      <c r="B2620" s="5" t="s">
        <v>597</v>
      </c>
      <c r="C2620" s="11">
        <v>1710</v>
      </c>
      <c r="D2620" s="5" t="str">
        <f t="shared" si="160"/>
        <v>Educational Facilities</v>
      </c>
      <c r="E2620" s="11" t="s">
        <v>2</v>
      </c>
      <c r="F2620" s="12">
        <f t="shared" si="161"/>
        <v>0.96797880682585713</v>
      </c>
      <c r="G2620" s="13">
        <f t="shared" si="162"/>
        <v>0.12452938169209543</v>
      </c>
      <c r="H2620" s="13">
        <f>HLOOKUP(E2620,ROCs!$B$1:$I$17,MATCH(VLOOKUP(C2620,HROC,2,0),ROCs!$A$2:$A$17,0)+1,0)</f>
        <v>0.34081381503347608</v>
      </c>
      <c r="I2620" s="24">
        <v>47.965288999999999</v>
      </c>
      <c r="J2620" s="24">
        <f>VLOOKUP(B2620,Summary!$A$32:$C$37,3,0)*H2620*I2620/12+VLOOKUP(B2620,Summary!$A$32:$D$37,4,0)*I2620</f>
        <v>69.203286930856649</v>
      </c>
      <c r="K2620" s="6">
        <f t="shared" si="163"/>
        <v>182.27248441909364</v>
      </c>
      <c r="L2620" s="27">
        <f>2.721*J2620*G2620+VLOOKUP(B2620,Summary!$A$32:$B$37,2,0)*I2620</f>
        <v>33.8395861706434</v>
      </c>
    </row>
    <row r="2621" spans="1:12">
      <c r="A2621" s="5" t="s">
        <v>611</v>
      </c>
      <c r="B2621" s="5" t="s">
        <v>597</v>
      </c>
      <c r="C2621" s="11">
        <v>1800</v>
      </c>
      <c r="D2621" s="5" t="str">
        <f t="shared" si="160"/>
        <v>Recreational</v>
      </c>
      <c r="E2621" s="11" t="s">
        <v>2</v>
      </c>
      <c r="F2621" s="12">
        <f t="shared" si="161"/>
        <v>1.2445441802046733</v>
      </c>
      <c r="G2621" s="13">
        <f t="shared" si="162"/>
        <v>0.21319951734720002</v>
      </c>
      <c r="H2621" s="13">
        <f>HLOOKUP(E2621,ROCs!$B$1:$I$17,MATCH(VLOOKUP(C2621,HROC,2,0),ROCs!$A$2:$A$17,0)+1,0)</f>
        <v>0.28904462793978353</v>
      </c>
      <c r="I2621" s="24">
        <v>8.53993</v>
      </c>
      <c r="J2621" s="24">
        <f>VLOOKUP(B2621,Summary!$A$32:$C$37,3,0)*H2621*I2621/12+VLOOKUP(B2621,Summary!$A$32:$D$37,4,0)*I2621</f>
        <v>10.449648432139602</v>
      </c>
      <c r="K2621" s="6">
        <f t="shared" si="163"/>
        <v>35.386738713760913</v>
      </c>
      <c r="L2621" s="27">
        <f>2.721*J2621*G2621+VLOOKUP(B2621,Summary!$A$32:$B$37,2,0)*I2621</f>
        <v>7.9119615522099291</v>
      </c>
    </row>
    <row r="2622" spans="1:12">
      <c r="A2622" s="5" t="s">
        <v>611</v>
      </c>
      <c r="B2622" s="5" t="s">
        <v>597</v>
      </c>
      <c r="C2622" s="11">
        <v>1820</v>
      </c>
      <c r="D2622" s="5" t="str">
        <f t="shared" si="160"/>
        <v>Golf Courses</v>
      </c>
      <c r="E2622" s="11" t="s">
        <v>2</v>
      </c>
      <c r="F2622" s="12">
        <f t="shared" si="161"/>
        <v>2.0141173930848577</v>
      </c>
      <c r="G2622" s="13">
        <f t="shared" si="162"/>
        <v>0.28687396829592665</v>
      </c>
      <c r="H2622" s="13">
        <f>HLOOKUP(E2622,ROCs!$B$1:$I$17,MATCH(VLOOKUP(C2622,HROC,2,0),ROCs!$A$2:$A$17,0)+1,0)</f>
        <v>0.28904462793978353</v>
      </c>
      <c r="I2622" s="24">
        <v>12.642445</v>
      </c>
      <c r="J2622" s="24">
        <f>VLOOKUP(B2622,Summary!$A$32:$C$37,3,0)*H2622*I2622/12+VLOOKUP(B2622,Summary!$A$32:$D$37,4,0)*I2622</f>
        <v>15.469577101060681</v>
      </c>
      <c r="K2622" s="6">
        <f t="shared" si="163"/>
        <v>84.779678048227765</v>
      </c>
      <c r="L2622" s="27">
        <f>2.721*J2622*G2622+VLOOKUP(B2622,Summary!$A$32:$B$37,2,0)*I2622</f>
        <v>14.813963446746808</v>
      </c>
    </row>
    <row r="2623" spans="1:12">
      <c r="A2623" s="5" t="s">
        <v>611</v>
      </c>
      <c r="B2623" s="5" t="s">
        <v>597</v>
      </c>
      <c r="C2623" s="11">
        <v>1850</v>
      </c>
      <c r="D2623" s="5" t="str">
        <f t="shared" si="160"/>
        <v>Parks and Zoos</v>
      </c>
      <c r="E2623" s="11" t="s">
        <v>2</v>
      </c>
      <c r="F2623" s="12">
        <f t="shared" si="161"/>
        <v>0.96797880682585713</v>
      </c>
      <c r="G2623" s="13">
        <f t="shared" si="162"/>
        <v>0.12452938169209543</v>
      </c>
      <c r="H2623" s="13">
        <f>HLOOKUP(E2623,ROCs!$B$1:$I$17,MATCH(VLOOKUP(C2623,HROC,2,0),ROCs!$A$2:$A$17,0)+1,0)</f>
        <v>0.34081381503347608</v>
      </c>
      <c r="I2623" s="24">
        <v>74.791006999999993</v>
      </c>
      <c r="J2623" s="24">
        <f>VLOOKUP(B2623,Summary!$A$32:$C$37,3,0)*H2623*I2623/12+VLOOKUP(B2623,Summary!$A$32:$D$37,4,0)*I2623</f>
        <v>107.90685566949691</v>
      </c>
      <c r="K2623" s="6">
        <f t="shared" si="163"/>
        <v>284.21266591546697</v>
      </c>
      <c r="L2623" s="27">
        <f>2.721*J2623*G2623+VLOOKUP(B2623,Summary!$A$32:$B$37,2,0)*I2623</f>
        <v>52.765172042759794</v>
      </c>
    </row>
    <row r="2624" spans="1:12">
      <c r="A2624" s="5" t="s">
        <v>611</v>
      </c>
      <c r="B2624" s="5" t="s">
        <v>597</v>
      </c>
      <c r="C2624" s="11">
        <v>2110</v>
      </c>
      <c r="D2624" s="5" t="str">
        <f t="shared" si="160"/>
        <v>Improved Pastures</v>
      </c>
      <c r="E2624" s="11" t="s">
        <v>2</v>
      </c>
      <c r="F2624" s="12">
        <f t="shared" si="161"/>
        <v>2.0141173930848577</v>
      </c>
      <c r="G2624" s="13">
        <f t="shared" si="162"/>
        <v>0.28687396829592665</v>
      </c>
      <c r="H2624" s="13">
        <f>HLOOKUP(E2624,ROCs!$B$1:$I$17,MATCH(VLOOKUP(C2624,HROC,2,0),ROCs!$A$2:$A$17,0)+1,0)</f>
        <v>0.31492922148662977</v>
      </c>
      <c r="I2624" s="24">
        <v>97.294529999999995</v>
      </c>
      <c r="J2624" s="24">
        <f>VLOOKUP(B2624,Summary!$A$32:$C$37,3,0)*H2624*I2624/12+VLOOKUP(B2624,Summary!$A$32:$D$37,4,0)*I2624</f>
        <v>129.71310348838526</v>
      </c>
      <c r="K2624" s="6">
        <f t="shared" si="163"/>
        <v>710.8814339616132</v>
      </c>
      <c r="L2624" s="27">
        <f>2.721*J2624*G2624+VLOOKUP(B2624,Summary!$A$32:$B$37,2,0)*I2624</f>
        <v>122.32832008660176</v>
      </c>
    </row>
    <row r="2625" spans="1:12">
      <c r="A2625" s="5" t="s">
        <v>611</v>
      </c>
      <c r="B2625" s="5" t="s">
        <v>597</v>
      </c>
      <c r="C2625" s="11">
        <v>2130</v>
      </c>
      <c r="D2625" s="5" t="str">
        <f t="shared" si="160"/>
        <v>Woodland Pastures</v>
      </c>
      <c r="E2625" s="11" t="s">
        <v>2</v>
      </c>
      <c r="F2625" s="12">
        <f t="shared" si="161"/>
        <v>1.022089423356495</v>
      </c>
      <c r="G2625" s="13">
        <f t="shared" si="162"/>
        <v>0.19559588747449544</v>
      </c>
      <c r="H2625" s="13">
        <f>HLOOKUP(E2625,ROCs!$B$1:$I$17,MATCH(VLOOKUP(C2625,HROC,2,0),ROCs!$A$2:$A$17,0)+1,0)</f>
        <v>0.26229721460804234</v>
      </c>
      <c r="I2625" s="24">
        <v>1.5561999999999999E-2</v>
      </c>
      <c r="J2625" s="24">
        <f>VLOOKUP(B2625,Summary!$A$32:$C$37,3,0)*H2625*I2625/12+VLOOKUP(B2625,Summary!$A$32:$D$37,4,0)*I2625</f>
        <v>1.7279913174125167E-2</v>
      </c>
      <c r="K2625" s="6">
        <f t="shared" si="163"/>
        <v>4.805725847416574E-2</v>
      </c>
      <c r="L2625" s="27">
        <f>2.721*J2625*G2625+VLOOKUP(B2625,Summary!$A$32:$B$37,2,0)*I2625</f>
        <v>1.2567757296786311E-2</v>
      </c>
    </row>
    <row r="2626" spans="1:12">
      <c r="A2626" s="5" t="s">
        <v>611</v>
      </c>
      <c r="B2626" s="5" t="s">
        <v>597</v>
      </c>
      <c r="C2626" s="11">
        <v>2140</v>
      </c>
      <c r="D2626" s="5" t="str">
        <f t="shared" ref="D2626:D2689" si="164">VLOOKUP(C2626,FLUCCS,2,0)</f>
        <v>Row Crops</v>
      </c>
      <c r="E2626" s="11" t="s">
        <v>2</v>
      </c>
      <c r="F2626" s="12">
        <f t="shared" ref="F2626:F2689" si="165">VLOOKUP(VLOOKUP(C2626,HEMC,2,0),EMCN,2,0)</f>
        <v>1.7435643104316678</v>
      </c>
      <c r="G2626" s="13">
        <f t="shared" ref="G2626:G2689" si="166">VLOOKUP(VLOOKUP(C2626,HEMC,2,0),EMCP,3,0)</f>
        <v>0.58026779950766982</v>
      </c>
      <c r="H2626" s="13">
        <f>HLOOKUP(E2626,ROCs!$B$1:$I$17,MATCH(VLOOKUP(C2626,HROC,2,0),ROCs!$A$2:$A$17,0)+1,0)</f>
        <v>0.36669840858032232</v>
      </c>
      <c r="I2626" s="24">
        <v>89.642497000000006</v>
      </c>
      <c r="J2626" s="24">
        <f>VLOOKUP(B2626,Summary!$A$32:$C$37,3,0)*H2626*I2626/12+VLOOKUP(B2626,Summary!$A$32:$D$37,4,0)*I2626</f>
        <v>139.15712152884743</v>
      </c>
      <c r="K2626" s="6">
        <f t="shared" ref="K2626:K2689" si="167">2.721*J2626*F2626</f>
        <v>660.19457193171399</v>
      </c>
      <c r="L2626" s="27">
        <f>2.721*J2626*G2626+VLOOKUP(B2626,Summary!$A$32:$B$37,2,0)*I2626</f>
        <v>239.13511092061344</v>
      </c>
    </row>
    <row r="2627" spans="1:12">
      <c r="A2627" s="5" t="s">
        <v>611</v>
      </c>
      <c r="B2627" s="5" t="s">
        <v>597</v>
      </c>
      <c r="C2627" s="11">
        <v>2210</v>
      </c>
      <c r="D2627" s="5" t="str">
        <f t="shared" si="164"/>
        <v>Citrus Groves</v>
      </c>
      <c r="E2627" s="11" t="s">
        <v>2</v>
      </c>
      <c r="F2627" s="12">
        <f t="shared" si="165"/>
        <v>1.3467531225403229</v>
      </c>
      <c r="G2627" s="13">
        <f t="shared" si="166"/>
        <v>0.27383424246429361</v>
      </c>
      <c r="H2627" s="13">
        <f>HLOOKUP(E2627,ROCs!$B$1:$I$17,MATCH(VLOOKUP(C2627,HROC,2,0),ROCs!$A$2:$A$17,0)+1,0)</f>
        <v>0.31492922148662977</v>
      </c>
      <c r="I2627" s="24">
        <v>1.237053</v>
      </c>
      <c r="J2627" s="24">
        <f>VLOOKUP(B2627,Summary!$A$32:$C$37,3,0)*H2627*I2627/12+VLOOKUP(B2627,Summary!$A$32:$D$37,4,0)*I2627</f>
        <v>1.6492395184972624</v>
      </c>
      <c r="K2627" s="6">
        <f t="shared" si="167"/>
        <v>6.0436633605517489</v>
      </c>
      <c r="L2627" s="27">
        <f>2.721*J2627*G2627+VLOOKUP(B2627,Summary!$A$32:$B$37,2,0)*I2627</f>
        <v>1.4968287386666168</v>
      </c>
    </row>
    <row r="2628" spans="1:12">
      <c r="A2628" s="5" t="s">
        <v>611</v>
      </c>
      <c r="B2628" s="5" t="s">
        <v>597</v>
      </c>
      <c r="C2628" s="11">
        <v>3100</v>
      </c>
      <c r="D2628" s="5" t="str">
        <f t="shared" si="164"/>
        <v>Herbaceous (Dry Prairie)</v>
      </c>
      <c r="E2628" s="11" t="s">
        <v>2</v>
      </c>
      <c r="F2628" s="12">
        <f t="shared" si="165"/>
        <v>0.69141343344704065</v>
      </c>
      <c r="G2628" s="13">
        <f t="shared" si="166"/>
        <v>3.5859246036990831E-2</v>
      </c>
      <c r="H2628" s="13">
        <f>HLOOKUP(E2628,ROCs!$B$1:$I$17,MATCH(VLOOKUP(C2628,HROC,2,0),ROCs!$A$2:$A$17,0)+1,0)</f>
        <v>0.26229721460804234</v>
      </c>
      <c r="I2628" s="24">
        <v>167.159763</v>
      </c>
      <c r="J2628" s="24">
        <f>VLOOKUP(B2628,Summary!$A$32:$C$37,3,0)*H2628*I2628/12+VLOOKUP(B2628,Summary!$A$32:$D$37,4,0)*I2628</f>
        <v>185.61278697129808</v>
      </c>
      <c r="K2628" s="6">
        <f t="shared" si="167"/>
        <v>349.20000935600973</v>
      </c>
      <c r="L2628" s="27">
        <f>2.721*J2628*G2628+VLOOKUP(B2628,Summary!$A$32:$B$37,2,0)*I2628</f>
        <v>54.321628039950639</v>
      </c>
    </row>
    <row r="2629" spans="1:12">
      <c r="A2629" s="5" t="s">
        <v>611</v>
      </c>
      <c r="B2629" s="5" t="s">
        <v>597</v>
      </c>
      <c r="C2629" s="11">
        <v>3200</v>
      </c>
      <c r="D2629" s="5" t="str">
        <f t="shared" si="164"/>
        <v>Shrub and Brushland</v>
      </c>
      <c r="E2629" s="11" t="s">
        <v>2</v>
      </c>
      <c r="F2629" s="12">
        <f t="shared" si="165"/>
        <v>0.69141343344704065</v>
      </c>
      <c r="G2629" s="13">
        <f t="shared" si="166"/>
        <v>3.5859246036990831E-2</v>
      </c>
      <c r="H2629" s="13">
        <f>HLOOKUP(E2629,ROCs!$B$1:$I$17,MATCH(VLOOKUP(C2629,HROC,2,0),ROCs!$A$2:$A$17,0)+1,0)</f>
        <v>0.26229721460804234</v>
      </c>
      <c r="I2629" s="24">
        <v>448.22663299999999</v>
      </c>
      <c r="J2629" s="24">
        <f>VLOOKUP(B2629,Summary!$A$32:$C$37,3,0)*H2629*I2629/12+VLOOKUP(B2629,Summary!$A$32:$D$37,4,0)*I2629</f>
        <v>497.70706211094119</v>
      </c>
      <c r="K2629" s="6">
        <f t="shared" si="167"/>
        <v>936.35418971737079</v>
      </c>
      <c r="L2629" s="27">
        <f>2.721*J2629*G2629+VLOOKUP(B2629,Summary!$A$32:$B$37,2,0)*I2629</f>
        <v>145.65945774537539</v>
      </c>
    </row>
    <row r="2630" spans="1:12">
      <c r="A2630" s="5" t="s">
        <v>611</v>
      </c>
      <c r="B2630" s="5" t="s">
        <v>597</v>
      </c>
      <c r="C2630" s="11">
        <v>3210</v>
      </c>
      <c r="D2630" s="5" t="str">
        <f t="shared" si="164"/>
        <v>Palmetto Prairies</v>
      </c>
      <c r="E2630" s="11" t="s">
        <v>2</v>
      </c>
      <c r="F2630" s="12">
        <f t="shared" si="165"/>
        <v>0.69141343344704065</v>
      </c>
      <c r="G2630" s="13">
        <f t="shared" si="166"/>
        <v>3.5859246036990831E-2</v>
      </c>
      <c r="H2630" s="13">
        <f>HLOOKUP(E2630,ROCs!$B$1:$I$17,MATCH(VLOOKUP(C2630,HROC,2,0),ROCs!$A$2:$A$17,0)+1,0)</f>
        <v>0.26229721460804234</v>
      </c>
      <c r="I2630" s="24">
        <v>3.6076709999999999</v>
      </c>
      <c r="J2630" s="24">
        <f>VLOOKUP(B2630,Summary!$A$32:$C$37,3,0)*H2630*I2630/12+VLOOKUP(B2630,Summary!$A$32:$D$37,4,0)*I2630</f>
        <v>4.0059273641440249</v>
      </c>
      <c r="K2630" s="6">
        <f t="shared" si="167"/>
        <v>7.5364951729047673</v>
      </c>
      <c r="L2630" s="27">
        <f>2.721*J2630*G2630+VLOOKUP(B2630,Summary!$A$32:$B$37,2,0)*I2630</f>
        <v>1.1723787987933243</v>
      </c>
    </row>
    <row r="2631" spans="1:12">
      <c r="A2631" s="5" t="s">
        <v>611</v>
      </c>
      <c r="B2631" s="5" t="s">
        <v>597</v>
      </c>
      <c r="C2631" s="11">
        <v>3300</v>
      </c>
      <c r="D2631" s="5" t="str">
        <f t="shared" si="164"/>
        <v>Mixed Rangeland</v>
      </c>
      <c r="E2631" s="11" t="s">
        <v>2</v>
      </c>
      <c r="F2631" s="12">
        <f t="shared" si="165"/>
        <v>0.69141343344704065</v>
      </c>
      <c r="G2631" s="13">
        <f t="shared" si="166"/>
        <v>3.5859246036990831E-2</v>
      </c>
      <c r="H2631" s="13">
        <f>HLOOKUP(E2631,ROCs!$B$1:$I$17,MATCH(VLOOKUP(C2631,HROC,2,0),ROCs!$A$2:$A$17,0)+1,0)</f>
        <v>0.26229721460804234</v>
      </c>
      <c r="I2631" s="24">
        <v>143.003162</v>
      </c>
      <c r="J2631" s="24">
        <f>VLOOKUP(B2631,Summary!$A$32:$C$37,3,0)*H2631*I2631/12+VLOOKUP(B2631,Summary!$A$32:$D$37,4,0)*I2631</f>
        <v>158.78950154127719</v>
      </c>
      <c r="K2631" s="6">
        <f t="shared" si="167"/>
        <v>298.73639811477227</v>
      </c>
      <c r="L2631" s="27">
        <f>2.721*J2631*G2631+VLOOKUP(B2631,Summary!$A$32:$B$37,2,0)*I2631</f>
        <v>46.471497896900011</v>
      </c>
    </row>
    <row r="2632" spans="1:12">
      <c r="A2632" s="5" t="s">
        <v>611</v>
      </c>
      <c r="B2632" s="5" t="s">
        <v>597</v>
      </c>
      <c r="C2632" s="11">
        <v>4110</v>
      </c>
      <c r="D2632" s="5" t="str">
        <f t="shared" si="164"/>
        <v>Pine Flatwoods</v>
      </c>
      <c r="E2632" s="11" t="s">
        <v>2</v>
      </c>
      <c r="F2632" s="12">
        <f t="shared" si="165"/>
        <v>0.69141343344704065</v>
      </c>
      <c r="G2632" s="13">
        <f t="shared" si="166"/>
        <v>3.5859246036990831E-2</v>
      </c>
      <c r="H2632" s="13">
        <f>HLOOKUP(E2632,ROCs!$B$1:$I$17,MATCH(VLOOKUP(C2632,HROC,2,0),ROCs!$A$2:$A$17,0)+1,0)</f>
        <v>0.26229721460804234</v>
      </c>
      <c r="I2632" s="24">
        <v>719.61471400000005</v>
      </c>
      <c r="J2632" s="24">
        <f>VLOOKUP(B2632,Summary!$A$32:$C$37,3,0)*H2632*I2632/12+VLOOKUP(B2632,Summary!$A$32:$D$37,4,0)*I2632</f>
        <v>799.05409180972345</v>
      </c>
      <c r="K2632" s="6">
        <f t="shared" si="167"/>
        <v>1503.2891908414724</v>
      </c>
      <c r="L2632" s="27">
        <f>2.721*J2632*G2632+VLOOKUP(B2632,Summary!$A$32:$B$37,2,0)*I2632</f>
        <v>233.85198761010128</v>
      </c>
    </row>
    <row r="2633" spans="1:12">
      <c r="A2633" s="5" t="s">
        <v>611</v>
      </c>
      <c r="B2633" s="5" t="s">
        <v>597</v>
      </c>
      <c r="C2633" s="11">
        <v>4200</v>
      </c>
      <c r="D2633" s="5" t="str">
        <f t="shared" si="164"/>
        <v>Upland Hardwood Forests</v>
      </c>
      <c r="E2633" s="11" t="s">
        <v>2</v>
      </c>
      <c r="F2633" s="12">
        <f t="shared" si="165"/>
        <v>0.69141343344704065</v>
      </c>
      <c r="G2633" s="13">
        <f t="shared" si="166"/>
        <v>3.5859246036990831E-2</v>
      </c>
      <c r="H2633" s="13">
        <f>HLOOKUP(E2633,ROCs!$B$1:$I$17,MATCH(VLOOKUP(C2633,HROC,2,0),ROCs!$A$2:$A$17,0)+1,0)</f>
        <v>0.26229721460804234</v>
      </c>
      <c r="I2633" s="24">
        <v>3.7421999999999997E-2</v>
      </c>
      <c r="J2633" s="24">
        <f>VLOOKUP(B2633,Summary!$A$32:$C$37,3,0)*H2633*I2633/12+VLOOKUP(B2633,Summary!$A$32:$D$37,4,0)*I2633</f>
        <v>4.1553072278763141E-2</v>
      </c>
      <c r="K2633" s="6">
        <f t="shared" si="167"/>
        <v>7.8175288811103388E-2</v>
      </c>
      <c r="L2633" s="27">
        <f>2.721*J2633*G2633+VLOOKUP(B2633,Summary!$A$32:$B$37,2,0)*I2633</f>
        <v>1.2160964624668872E-2</v>
      </c>
    </row>
    <row r="2634" spans="1:12">
      <c r="A2634" s="5" t="s">
        <v>611</v>
      </c>
      <c r="B2634" s="5" t="s">
        <v>597</v>
      </c>
      <c r="C2634" s="11">
        <v>4220</v>
      </c>
      <c r="D2634" s="5" t="str">
        <f t="shared" si="164"/>
        <v>Brazilian Pepper</v>
      </c>
      <c r="E2634" s="11" t="s">
        <v>2</v>
      </c>
      <c r="F2634" s="12">
        <f t="shared" si="165"/>
        <v>0.69141343344704065</v>
      </c>
      <c r="G2634" s="13">
        <f t="shared" si="166"/>
        <v>3.5859246036990831E-2</v>
      </c>
      <c r="H2634" s="13">
        <f>HLOOKUP(E2634,ROCs!$B$1:$I$17,MATCH(VLOOKUP(C2634,HROC,2,0),ROCs!$A$2:$A$17,0)+1,0)</f>
        <v>0.26229721460804234</v>
      </c>
      <c r="I2634" s="24">
        <v>26.415808999999999</v>
      </c>
      <c r="J2634" s="24">
        <f>VLOOKUP(B2634,Summary!$A$32:$C$37,3,0)*H2634*I2634/12+VLOOKUP(B2634,Summary!$A$32:$D$37,4,0)*I2634</f>
        <v>29.331890884479773</v>
      </c>
      <c r="K2634" s="6">
        <f t="shared" si="167"/>
        <v>55.183140873121282</v>
      </c>
      <c r="L2634" s="27">
        <f>2.721*J2634*G2634+VLOOKUP(B2634,Summary!$A$32:$B$37,2,0)*I2634</f>
        <v>8.5843011806159382</v>
      </c>
    </row>
    <row r="2635" spans="1:12">
      <c r="A2635" s="5" t="s">
        <v>611</v>
      </c>
      <c r="B2635" s="5" t="s">
        <v>597</v>
      </c>
      <c r="C2635" s="11">
        <v>4240</v>
      </c>
      <c r="D2635" s="5" t="str">
        <f t="shared" si="164"/>
        <v>Melaleuca</v>
      </c>
      <c r="E2635" s="11" t="s">
        <v>2</v>
      </c>
      <c r="F2635" s="12">
        <f t="shared" si="165"/>
        <v>0.69141343344704065</v>
      </c>
      <c r="G2635" s="13">
        <f t="shared" si="166"/>
        <v>3.5859246036990831E-2</v>
      </c>
      <c r="H2635" s="13">
        <f>HLOOKUP(E2635,ROCs!$B$1:$I$17,MATCH(VLOOKUP(C2635,HROC,2,0),ROCs!$A$2:$A$17,0)+1,0)</f>
        <v>0.26229721460804234</v>
      </c>
      <c r="I2635" s="24">
        <v>16.329587</v>
      </c>
      <c r="J2635" s="24">
        <f>VLOOKUP(B2635,Summary!$A$32:$C$37,3,0)*H2635*I2635/12+VLOOKUP(B2635,Summary!$A$32:$D$37,4,0)*I2635</f>
        <v>18.132235286552056</v>
      </c>
      <c r="K2635" s="6">
        <f t="shared" si="167"/>
        <v>34.112826142136697</v>
      </c>
      <c r="L2635" s="27">
        <f>2.721*J2635*G2635+VLOOKUP(B2635,Summary!$A$32:$B$37,2,0)*I2635</f>
        <v>5.3065985207218409</v>
      </c>
    </row>
    <row r="2636" spans="1:12">
      <c r="A2636" s="5" t="s">
        <v>611</v>
      </c>
      <c r="B2636" s="5" t="s">
        <v>597</v>
      </c>
      <c r="C2636" s="11">
        <v>5110</v>
      </c>
      <c r="D2636" s="5" t="e">
        <f t="shared" si="164"/>
        <v>#N/A</v>
      </c>
      <c r="E2636" s="11" t="s">
        <v>2</v>
      </c>
      <c r="F2636" s="12">
        <f t="shared" si="165"/>
        <v>0.50503242095262102</v>
      </c>
      <c r="G2636" s="13">
        <f t="shared" si="166"/>
        <v>6.8458560616073402E-2</v>
      </c>
      <c r="H2636" s="13">
        <f>HLOOKUP(E2636,ROCs!$B$1:$I$17,MATCH(VLOOKUP(C2636,HROC,2,0),ROCs!$A$2:$A$17,0)+1,0)</f>
        <v>5.2632006878587441E-2</v>
      </c>
      <c r="I2636" s="24">
        <v>0.42627700000000002</v>
      </c>
      <c r="J2636" s="24">
        <f>VLOOKUP(B2636,Summary!$A$32:$C$37,3,0)*H2636*I2636/12+VLOOKUP(B2636,Summary!$A$32:$D$37,4,0)*I2636</f>
        <v>9.4978279250510653E-2</v>
      </c>
      <c r="K2636" s="6">
        <f t="shared" si="167"/>
        <v>0.13051850714752239</v>
      </c>
      <c r="L2636" s="27">
        <f>2.721*J2636*G2636+VLOOKUP(B2636,Summary!$A$32:$B$37,2,0)*I2636</f>
        <v>0.11003401286545833</v>
      </c>
    </row>
    <row r="2637" spans="1:12">
      <c r="A2637" s="5" t="s">
        <v>611</v>
      </c>
      <c r="B2637" s="5" t="s">
        <v>597</v>
      </c>
      <c r="C2637" s="11">
        <v>5120</v>
      </c>
      <c r="D2637" s="5" t="e">
        <f t="shared" si="164"/>
        <v>#N/A</v>
      </c>
      <c r="E2637" s="11" t="s">
        <v>2</v>
      </c>
      <c r="F2637" s="12">
        <f t="shared" si="165"/>
        <v>0.50503242095262102</v>
      </c>
      <c r="G2637" s="13">
        <f t="shared" si="166"/>
        <v>6.8458560616073402E-2</v>
      </c>
      <c r="H2637" s="13">
        <f>HLOOKUP(E2637,ROCs!$B$1:$I$17,MATCH(VLOOKUP(C2637,HROC,2,0),ROCs!$A$2:$A$17,0)+1,0)</f>
        <v>5.2632006878587441E-2</v>
      </c>
      <c r="I2637" s="24">
        <v>52.052765999999998</v>
      </c>
      <c r="J2637" s="24">
        <f>VLOOKUP(B2637,Summary!$A$32:$C$37,3,0)*H2637*I2637/12+VLOOKUP(B2637,Summary!$A$32:$D$37,4,0)*I2637</f>
        <v>11.597815844883693</v>
      </c>
      <c r="K2637" s="6">
        <f t="shared" si="167"/>
        <v>15.937639870833545</v>
      </c>
      <c r="L2637" s="27">
        <f>2.721*J2637*G2637+VLOOKUP(B2637,Summary!$A$32:$B$37,2,0)*I2637</f>
        <v>13.436274356173783</v>
      </c>
    </row>
    <row r="2638" spans="1:12">
      <c r="A2638" s="5" t="s">
        <v>611</v>
      </c>
      <c r="B2638" s="5" t="s">
        <v>597</v>
      </c>
      <c r="C2638" s="11">
        <v>5250</v>
      </c>
      <c r="D2638" s="5" t="str">
        <f t="shared" si="164"/>
        <v>Marshy Lakes</v>
      </c>
      <c r="E2638" s="11" t="s">
        <v>2</v>
      </c>
      <c r="F2638" s="12">
        <f t="shared" si="165"/>
        <v>0.50503242095262102</v>
      </c>
      <c r="G2638" s="13">
        <f t="shared" si="166"/>
        <v>6.8458560616073402E-2</v>
      </c>
      <c r="H2638" s="13">
        <f>HLOOKUP(E2638,ROCs!$B$1:$I$17,MATCH(VLOOKUP(C2638,HROC,2,0),ROCs!$A$2:$A$17,0)+1,0)</f>
        <v>5.2632006878587441E-2</v>
      </c>
      <c r="I2638" s="24">
        <v>0.431477</v>
      </c>
      <c r="J2638" s="24">
        <f>VLOOKUP(B2638,Summary!$A$32:$C$37,3,0)*H2638*I2638/12+VLOOKUP(B2638,Summary!$A$32:$D$37,4,0)*I2638</f>
        <v>9.6136885161931293E-2</v>
      </c>
      <c r="K2638" s="6">
        <f t="shared" si="167"/>
        <v>0.1321106555326502</v>
      </c>
      <c r="L2638" s="27">
        <f>2.721*J2638*G2638+VLOOKUP(B2638,Summary!$A$32:$B$37,2,0)*I2638</f>
        <v>0.11137627826307628</v>
      </c>
    </row>
    <row r="2639" spans="1:12">
      <c r="A2639" s="5" t="s">
        <v>611</v>
      </c>
      <c r="B2639" s="5" t="s">
        <v>597</v>
      </c>
      <c r="C2639" s="11">
        <v>5300</v>
      </c>
      <c r="D2639" s="5" t="str">
        <f t="shared" si="164"/>
        <v>Reservoirs</v>
      </c>
      <c r="E2639" s="11" t="s">
        <v>2</v>
      </c>
      <c r="F2639" s="12">
        <f t="shared" si="165"/>
        <v>0.50503242095262102</v>
      </c>
      <c r="G2639" s="13">
        <f t="shared" si="166"/>
        <v>6.8458560616073402E-2</v>
      </c>
      <c r="H2639" s="13">
        <f>HLOOKUP(E2639,ROCs!$B$1:$I$17,MATCH(VLOOKUP(C2639,HROC,2,0),ROCs!$A$2:$A$17,0)+1,0)</f>
        <v>5.2632006878587441E-2</v>
      </c>
      <c r="I2639" s="24">
        <v>36.417805000000001</v>
      </c>
      <c r="J2639" s="24">
        <f>VLOOKUP(B2639,Summary!$A$32:$C$37,3,0)*H2639*I2639/12+VLOOKUP(B2639,Summary!$A$32:$D$37,4,0)*I2639</f>
        <v>8.1142084911469379</v>
      </c>
      <c r="K2639" s="6">
        <f t="shared" si="167"/>
        <v>11.150490273201644</v>
      </c>
      <c r="L2639" s="27">
        <f>2.721*J2639*G2639+VLOOKUP(B2639,Summary!$A$32:$B$37,2,0)*I2639</f>
        <v>9.4004537516726288</v>
      </c>
    </row>
    <row r="2640" spans="1:12">
      <c r="A2640" s="5" t="s">
        <v>611</v>
      </c>
      <c r="B2640" s="5" t="s">
        <v>597</v>
      </c>
      <c r="C2640" s="11">
        <v>6120</v>
      </c>
      <c r="D2640" s="5" t="str">
        <f t="shared" si="164"/>
        <v>Mangrove Swamps</v>
      </c>
      <c r="E2640" s="11" t="s">
        <v>2</v>
      </c>
      <c r="F2640" s="12">
        <f t="shared" si="165"/>
        <v>0.60724136328827061</v>
      </c>
      <c r="G2640" s="13">
        <f t="shared" si="166"/>
        <v>3.2599314579082571E-2</v>
      </c>
      <c r="H2640" s="13">
        <f>HLOOKUP(E2640,ROCs!$B$1:$I$17,MATCH(VLOOKUP(C2640,HROC,2,0),ROCs!$A$2:$A$17,0)+1,0)</f>
        <v>2.5884593546846281E-2</v>
      </c>
      <c r="I2640" s="24">
        <v>29.767326000000001</v>
      </c>
      <c r="J2640" s="24">
        <f>VLOOKUP(B2640,Summary!$A$32:$C$37,3,0)*H2640*I2640/12+VLOOKUP(B2640,Summary!$A$32:$D$37,4,0)*I2640</f>
        <v>3.2618474026593876</v>
      </c>
      <c r="K2640" s="6">
        <f t="shared" si="167"/>
        <v>5.3895626937350292</v>
      </c>
      <c r="L2640" s="27">
        <f>2.721*J2640*G2640+VLOOKUP(B2640,Summary!$A$32:$B$37,2,0)*I2640</f>
        <v>6.7376544180550422</v>
      </c>
    </row>
    <row r="2641" spans="1:12">
      <c r="A2641" s="5" t="s">
        <v>611</v>
      </c>
      <c r="B2641" s="5" t="s">
        <v>597</v>
      </c>
      <c r="C2641" s="11">
        <v>6170</v>
      </c>
      <c r="D2641" s="5" t="str">
        <f t="shared" si="164"/>
        <v>Mixed Wetland Hardwoods</v>
      </c>
      <c r="E2641" s="11" t="s">
        <v>2</v>
      </c>
      <c r="F2641" s="12">
        <f t="shared" si="165"/>
        <v>0.60724136328827061</v>
      </c>
      <c r="G2641" s="13">
        <f t="shared" si="166"/>
        <v>3.2599314579082571E-2</v>
      </c>
      <c r="H2641" s="13">
        <f>HLOOKUP(E2641,ROCs!$B$1:$I$17,MATCH(VLOOKUP(C2641,HROC,2,0),ROCs!$A$2:$A$17,0)+1,0)</f>
        <v>2.5884593546846281E-2</v>
      </c>
      <c r="I2641" s="24">
        <v>36.174117000000003</v>
      </c>
      <c r="J2641" s="24">
        <f>VLOOKUP(B2641,Summary!$A$32:$C$37,3,0)*H2641*I2641/12+VLOOKUP(B2641,Summary!$A$32:$D$37,4,0)*I2641</f>
        <v>3.9638914687851639</v>
      </c>
      <c r="K2641" s="6">
        <f t="shared" si="167"/>
        <v>6.5495527365140598</v>
      </c>
      <c r="L2641" s="27">
        <f>2.721*J2641*G2641+VLOOKUP(B2641,Summary!$A$32:$B$37,2,0)*I2641</f>
        <v>8.187792857991008</v>
      </c>
    </row>
    <row r="2642" spans="1:12">
      <c r="A2642" s="5" t="s">
        <v>611</v>
      </c>
      <c r="B2642" s="5" t="s">
        <v>597</v>
      </c>
      <c r="C2642" s="11">
        <v>6172</v>
      </c>
      <c r="D2642" s="5" t="str">
        <f t="shared" si="164"/>
        <v>Mixed Shrubs</v>
      </c>
      <c r="E2642" s="11" t="s">
        <v>2</v>
      </c>
      <c r="F2642" s="12">
        <f t="shared" si="165"/>
        <v>0.60724136328827061</v>
      </c>
      <c r="G2642" s="13">
        <f t="shared" si="166"/>
        <v>3.2599314579082571E-2</v>
      </c>
      <c r="H2642" s="13">
        <f>HLOOKUP(E2642,ROCs!$B$1:$I$17,MATCH(VLOOKUP(C2642,HROC,2,0),ROCs!$A$2:$A$17,0)+1,0)</f>
        <v>2.5884593546846281E-2</v>
      </c>
      <c r="I2642" s="24">
        <v>25.357800999999998</v>
      </c>
      <c r="J2642" s="24">
        <f>VLOOKUP(B2642,Summary!$A$32:$C$37,3,0)*H2642*I2642/12+VLOOKUP(B2642,Summary!$A$32:$D$37,4,0)*I2642</f>
        <v>2.7786599753368377</v>
      </c>
      <c r="K2642" s="6">
        <f t="shared" si="167"/>
        <v>4.5911902958551529</v>
      </c>
      <c r="L2642" s="27">
        <f>2.721*J2642*G2642+VLOOKUP(B2642,Summary!$A$32:$B$37,2,0)*I2642</f>
        <v>5.7395850718942834</v>
      </c>
    </row>
    <row r="2643" spans="1:12">
      <c r="A2643" s="5" t="s">
        <v>611</v>
      </c>
      <c r="B2643" s="5" t="s">
        <v>597</v>
      </c>
      <c r="C2643" s="11">
        <v>6200</v>
      </c>
      <c r="D2643" s="5" t="str">
        <f t="shared" si="164"/>
        <v>Wetland Coniferous Forests</v>
      </c>
      <c r="E2643" s="11" t="s">
        <v>2</v>
      </c>
      <c r="F2643" s="12">
        <f t="shared" si="165"/>
        <v>0.60724136328827061</v>
      </c>
      <c r="G2643" s="13">
        <f t="shared" si="166"/>
        <v>3.2599314579082571E-2</v>
      </c>
      <c r="H2643" s="13">
        <f>HLOOKUP(E2643,ROCs!$B$1:$I$17,MATCH(VLOOKUP(C2643,HROC,2,0),ROCs!$A$2:$A$17,0)+1,0)</f>
        <v>2.5884593546846281E-2</v>
      </c>
      <c r="I2643" s="24">
        <v>4.9519489999999999</v>
      </c>
      <c r="J2643" s="24">
        <f>VLOOKUP(B2643,Summary!$A$32:$C$37,3,0)*H2643*I2643/12+VLOOKUP(B2643,Summary!$A$32:$D$37,4,0)*I2643</f>
        <v>0.5426252255157803</v>
      </c>
      <c r="K2643" s="6">
        <f t="shared" si="167"/>
        <v>0.89658169469701388</v>
      </c>
      <c r="L2643" s="27">
        <f>2.721*J2643*G2643+VLOOKUP(B2643,Summary!$A$32:$B$37,2,0)*I2643</f>
        <v>1.120843741820587</v>
      </c>
    </row>
    <row r="2644" spans="1:12">
      <c r="A2644" s="5" t="s">
        <v>611</v>
      </c>
      <c r="B2644" s="5" t="s">
        <v>597</v>
      </c>
      <c r="C2644" s="11">
        <v>6250</v>
      </c>
      <c r="D2644" s="5" t="str">
        <f t="shared" si="164"/>
        <v>Hydric Pine Flatwoods</v>
      </c>
      <c r="E2644" s="11" t="s">
        <v>2</v>
      </c>
      <c r="F2644" s="12">
        <f t="shared" si="165"/>
        <v>0.60724136328827061</v>
      </c>
      <c r="G2644" s="13">
        <f t="shared" si="166"/>
        <v>3.2599314579082571E-2</v>
      </c>
      <c r="H2644" s="13">
        <f>HLOOKUP(E2644,ROCs!$B$1:$I$17,MATCH(VLOOKUP(C2644,HROC,2,0),ROCs!$A$2:$A$17,0)+1,0)</f>
        <v>2.5884593546846281E-2</v>
      </c>
      <c r="I2644" s="24">
        <v>23.981659000000001</v>
      </c>
      <c r="J2644" s="24">
        <f>VLOOKUP(B2644,Summary!$A$32:$C$37,3,0)*H2644*I2644/12+VLOOKUP(B2644,Summary!$A$32:$D$37,4,0)*I2644</f>
        <v>2.6278649321948877</v>
      </c>
      <c r="K2644" s="6">
        <f t="shared" si="167"/>
        <v>4.3420310806645812</v>
      </c>
      <c r="L2644" s="27">
        <f>2.721*J2644*G2644+VLOOKUP(B2644,Summary!$A$32:$B$37,2,0)*I2644</f>
        <v>5.4281036433584751</v>
      </c>
    </row>
    <row r="2645" spans="1:12">
      <c r="A2645" s="5" t="s">
        <v>611</v>
      </c>
      <c r="B2645" s="5" t="s">
        <v>597</v>
      </c>
      <c r="C2645" s="11">
        <v>6410</v>
      </c>
      <c r="D2645" s="5" t="str">
        <f t="shared" si="164"/>
        <v>Freshwater Marshes</v>
      </c>
      <c r="E2645" s="11" t="s">
        <v>2</v>
      </c>
      <c r="F2645" s="12">
        <f t="shared" si="165"/>
        <v>0.60724136328827061</v>
      </c>
      <c r="G2645" s="13">
        <f t="shared" si="166"/>
        <v>3.2599314579082571E-2</v>
      </c>
      <c r="H2645" s="13">
        <f>HLOOKUP(E2645,ROCs!$B$1:$I$17,MATCH(VLOOKUP(C2645,HROC,2,0),ROCs!$A$2:$A$17,0)+1,0)</f>
        <v>2.5884593546846281E-2</v>
      </c>
      <c r="I2645" s="24">
        <v>35.465502000000001</v>
      </c>
      <c r="J2645" s="24">
        <f>VLOOKUP(B2645,Summary!$A$32:$C$37,3,0)*H2645*I2645/12+VLOOKUP(B2645,Summary!$A$32:$D$37,4,0)*I2645</f>
        <v>3.8862427744672563</v>
      </c>
      <c r="K2645" s="6">
        <f t="shared" si="167"/>
        <v>6.4212535077482285</v>
      </c>
      <c r="L2645" s="27">
        <f>2.721*J2645*G2645+VLOOKUP(B2645,Summary!$A$32:$B$37,2,0)*I2645</f>
        <v>8.0274021334277705</v>
      </c>
    </row>
    <row r="2646" spans="1:12">
      <c r="A2646" s="5" t="s">
        <v>611</v>
      </c>
      <c r="B2646" s="5" t="s">
        <v>597</v>
      </c>
      <c r="C2646" s="11">
        <v>6430</v>
      </c>
      <c r="D2646" s="5" t="str">
        <f t="shared" si="164"/>
        <v>Wet Prairies</v>
      </c>
      <c r="E2646" s="11" t="s">
        <v>2</v>
      </c>
      <c r="F2646" s="12">
        <f t="shared" si="165"/>
        <v>0.60724136328827061</v>
      </c>
      <c r="G2646" s="13">
        <f t="shared" si="166"/>
        <v>3.2599314579082571E-2</v>
      </c>
      <c r="H2646" s="13">
        <f>HLOOKUP(E2646,ROCs!$B$1:$I$17,MATCH(VLOOKUP(C2646,HROC,2,0),ROCs!$A$2:$A$17,0)+1,0)</f>
        <v>2.5884593546846281E-2</v>
      </c>
      <c r="I2646" s="24">
        <v>7.0693450000000002</v>
      </c>
      <c r="J2646" s="24">
        <f>VLOOKUP(B2646,Summary!$A$32:$C$37,3,0)*H2646*I2646/12+VLOOKUP(B2646,Summary!$A$32:$D$37,4,0)*I2646</f>
        <v>0.77464548299545377</v>
      </c>
      <c r="K2646" s="6">
        <f t="shared" si="167"/>
        <v>1.279949636092347</v>
      </c>
      <c r="L2646" s="27">
        <f>2.721*J2646*G2646+VLOOKUP(B2646,Summary!$A$32:$B$37,2,0)*I2646</f>
        <v>1.600103535400033</v>
      </c>
    </row>
    <row r="2647" spans="1:12">
      <c r="A2647" s="5" t="s">
        <v>611</v>
      </c>
      <c r="B2647" s="5" t="s">
        <v>597</v>
      </c>
      <c r="C2647" s="11">
        <v>6440</v>
      </c>
      <c r="D2647" s="5" t="str">
        <f t="shared" si="164"/>
        <v>Emergent Aquatic Vegetation</v>
      </c>
      <c r="E2647" s="11" t="s">
        <v>2</v>
      </c>
      <c r="F2647" s="12">
        <f t="shared" si="165"/>
        <v>0.60724136328827061</v>
      </c>
      <c r="G2647" s="13">
        <f t="shared" si="166"/>
        <v>3.2599314579082571E-2</v>
      </c>
      <c r="H2647" s="13">
        <f>HLOOKUP(E2647,ROCs!$B$1:$I$17,MATCH(VLOOKUP(C2647,HROC,2,0),ROCs!$A$2:$A$17,0)+1,0)</f>
        <v>2.5884593546846281E-2</v>
      </c>
      <c r="I2647" s="24">
        <v>10.050036</v>
      </c>
      <c r="J2647" s="24">
        <f>VLOOKUP(B2647,Summary!$A$32:$C$37,3,0)*H2647*I2647/12+VLOOKUP(B2647,Summary!$A$32:$D$37,4,0)*I2647</f>
        <v>1.1012639772626314</v>
      </c>
      <c r="K2647" s="6">
        <f t="shared" si="167"/>
        <v>1.8196225988284607</v>
      </c>
      <c r="L2647" s="27">
        <f>2.721*J2647*G2647+VLOOKUP(B2647,Summary!$A$32:$B$37,2,0)*I2647</f>
        <v>2.2747649371331584</v>
      </c>
    </row>
    <row r="2648" spans="1:12">
      <c r="A2648" s="5" t="s">
        <v>611</v>
      </c>
      <c r="B2648" s="5" t="s">
        <v>597</v>
      </c>
      <c r="C2648" s="11">
        <v>7400</v>
      </c>
      <c r="D2648" s="5" t="str">
        <f t="shared" si="164"/>
        <v>Disturbed Land</v>
      </c>
      <c r="E2648" s="11" t="s">
        <v>2</v>
      </c>
      <c r="F2648" s="12">
        <f t="shared" si="165"/>
        <v>0.70945030562392009</v>
      </c>
      <c r="G2648" s="13">
        <f t="shared" si="166"/>
        <v>9.7797943737247719E-2</v>
      </c>
      <c r="H2648" s="13">
        <f>HLOOKUP(E2648,ROCs!$B$1:$I$17,MATCH(VLOOKUP(C2648,HROC,2,0),ROCs!$A$2:$A$17,0)+1,0)</f>
        <v>0.26229721460804234</v>
      </c>
      <c r="I2648" s="24">
        <v>88.190708000000001</v>
      </c>
      <c r="J2648" s="24">
        <f>VLOOKUP(B2648,Summary!$A$32:$C$37,3,0)*H2648*I2648/12+VLOOKUP(B2648,Summary!$A$32:$D$37,4,0)*I2648</f>
        <v>97.926216232144057</v>
      </c>
      <c r="K2648" s="6">
        <f t="shared" si="167"/>
        <v>189.03816635784372</v>
      </c>
      <c r="L2648" s="27">
        <f>2.721*J2648*G2648+VLOOKUP(B2648,Summary!$A$32:$B$37,2,0)*I2648</f>
        <v>45.16320066996591</v>
      </c>
    </row>
    <row r="2649" spans="1:12">
      <c r="A2649" s="5" t="s">
        <v>611</v>
      </c>
      <c r="B2649" s="5" t="s">
        <v>597</v>
      </c>
      <c r="C2649" s="11">
        <v>7430</v>
      </c>
      <c r="D2649" s="5" t="str">
        <f t="shared" si="164"/>
        <v>Spoil Areas</v>
      </c>
      <c r="E2649" s="11" t="s">
        <v>2</v>
      </c>
      <c r="F2649" s="12">
        <f t="shared" si="165"/>
        <v>0.70945030562392009</v>
      </c>
      <c r="G2649" s="13">
        <f t="shared" si="166"/>
        <v>9.7797943737247719E-2</v>
      </c>
      <c r="H2649" s="13">
        <f>HLOOKUP(E2649,ROCs!$B$1:$I$17,MATCH(VLOOKUP(C2649,HROC,2,0),ROCs!$A$2:$A$17,0)+1,0)</f>
        <v>0.26229721460804234</v>
      </c>
      <c r="I2649" s="24">
        <v>2.6673110000000002</v>
      </c>
      <c r="J2649" s="24">
        <f>VLOOKUP(B2649,Summary!$A$32:$C$37,3,0)*H2649*I2649/12+VLOOKUP(B2649,Summary!$A$32:$D$37,4,0)*I2649</f>
        <v>2.9617595738586928</v>
      </c>
      <c r="K2649" s="6">
        <f t="shared" si="167"/>
        <v>5.7174229800503085</v>
      </c>
      <c r="L2649" s="27">
        <f>2.721*J2649*G2649+VLOOKUP(B2649,Summary!$A$32:$B$37,2,0)*I2649</f>
        <v>1.3659523171330867</v>
      </c>
    </row>
    <row r="2650" spans="1:12">
      <c r="A2650" s="5" t="s">
        <v>611</v>
      </c>
      <c r="B2650" s="5" t="s">
        <v>597</v>
      </c>
      <c r="C2650" s="11">
        <v>8100</v>
      </c>
      <c r="D2650" s="5" t="str">
        <f t="shared" si="164"/>
        <v>Transportation</v>
      </c>
      <c r="E2650" s="11" t="s">
        <v>2</v>
      </c>
      <c r="F2650" s="12">
        <f t="shared" si="165"/>
        <v>0.98601567900273634</v>
      </c>
      <c r="G2650" s="13">
        <f t="shared" si="166"/>
        <v>0.14343698414796333</v>
      </c>
      <c r="H2650" s="13">
        <f>HLOOKUP(E2650,ROCs!$B$1:$I$17,MATCH(VLOOKUP(C2650,HROC,2,0),ROCs!$A$2:$A$17,0)+1,0)</f>
        <v>0.44607782879065094</v>
      </c>
      <c r="I2650" s="24">
        <v>22.759671000000001</v>
      </c>
      <c r="J2650" s="24">
        <f>VLOOKUP(B2650,Summary!$A$32:$C$37,3,0)*H2650*I2650/12+VLOOKUP(B2650,Summary!$A$32:$D$37,4,0)*I2650</f>
        <v>42.979274906867737</v>
      </c>
      <c r="K2650" s="6">
        <f t="shared" si="167"/>
        <v>115.3111881294564</v>
      </c>
      <c r="L2650" s="27">
        <f>2.721*J2650*G2650+VLOOKUP(B2650,Summary!$A$32:$B$37,2,0)*I2650</f>
        <v>21.704761427016518</v>
      </c>
    </row>
    <row r="2651" spans="1:12">
      <c r="A2651" s="5" t="s">
        <v>611</v>
      </c>
      <c r="B2651" s="5" t="s">
        <v>597</v>
      </c>
      <c r="C2651" s="11">
        <v>8140</v>
      </c>
      <c r="D2651" s="5" t="str">
        <f t="shared" si="164"/>
        <v>Roads and Highways</v>
      </c>
      <c r="E2651" s="11" t="s">
        <v>2</v>
      </c>
      <c r="F2651" s="12">
        <f t="shared" si="165"/>
        <v>0.98601567900273634</v>
      </c>
      <c r="G2651" s="13">
        <f t="shared" si="166"/>
        <v>0.14343698414796333</v>
      </c>
      <c r="H2651" s="13">
        <f>HLOOKUP(E2651,ROCs!$B$1:$I$17,MATCH(VLOOKUP(C2651,HROC,2,0),ROCs!$A$2:$A$17,0)+1,0)</f>
        <v>0.44607782879065094</v>
      </c>
      <c r="I2651" s="24">
        <v>11.321198000000001</v>
      </c>
      <c r="J2651" s="24">
        <f>VLOOKUP(B2651,Summary!$A$32:$C$37,3,0)*H2651*I2651/12+VLOOKUP(B2651,Summary!$A$32:$D$37,4,0)*I2651</f>
        <v>21.378906624664353</v>
      </c>
      <c r="K2651" s="6">
        <f t="shared" si="167"/>
        <v>57.35850893577615</v>
      </c>
      <c r="L2651" s="27">
        <f>2.721*J2651*G2651+VLOOKUP(B2651,Summary!$A$32:$B$37,2,0)*I2651</f>
        <v>10.796461058598629</v>
      </c>
    </row>
    <row r="2652" spans="1:12">
      <c r="A2652" s="5" t="s">
        <v>611</v>
      </c>
      <c r="B2652" s="5" t="s">
        <v>597</v>
      </c>
      <c r="C2652" s="11">
        <v>8320</v>
      </c>
      <c r="D2652" s="5" t="str">
        <f t="shared" si="164"/>
        <v>Electrical Power Transmission Lines</v>
      </c>
      <c r="E2652" s="11" t="s">
        <v>2</v>
      </c>
      <c r="F2652" s="12">
        <f t="shared" si="165"/>
        <v>0.70945030562392009</v>
      </c>
      <c r="G2652" s="13">
        <f t="shared" si="166"/>
        <v>0.1167055461931156</v>
      </c>
      <c r="H2652" s="13">
        <f>HLOOKUP(E2652,ROCs!$B$1:$I$17,MATCH(VLOOKUP(C2652,HROC,2,0),ROCs!$A$2:$A$17,0)+1,0)</f>
        <v>0.26229721460804234</v>
      </c>
      <c r="I2652" s="24">
        <v>3.098738</v>
      </c>
      <c r="J2652" s="24">
        <f>VLOOKUP(B2652,Summary!$A$32:$C$37,3,0)*H2652*I2652/12+VLOOKUP(B2652,Summary!$A$32:$D$37,4,0)*I2652</f>
        <v>3.4408124655804055</v>
      </c>
      <c r="K2652" s="6">
        <f t="shared" si="167"/>
        <v>6.6421935238729679</v>
      </c>
      <c r="L2652" s="27">
        <f>2.721*J2652*G2652+VLOOKUP(B2652,Summary!$A$32:$B$37,2,0)*I2652</f>
        <v>1.7639111957140481</v>
      </c>
    </row>
    <row r="2653" spans="1:12">
      <c r="A2653" s="5" t="s">
        <v>611</v>
      </c>
      <c r="B2653" s="5" t="s">
        <v>597</v>
      </c>
      <c r="C2653" s="11">
        <v>8340</v>
      </c>
      <c r="D2653" s="5" t="str">
        <f t="shared" si="164"/>
        <v>Sewage Treatment</v>
      </c>
      <c r="E2653" s="11" t="s">
        <v>2</v>
      </c>
      <c r="F2653" s="12">
        <f t="shared" si="165"/>
        <v>0.72147488707517293</v>
      </c>
      <c r="G2653" s="13">
        <f t="shared" si="166"/>
        <v>0.16951643581122938</v>
      </c>
      <c r="H2653" s="13">
        <f>HLOOKUP(E2653,ROCs!$B$1:$I$17,MATCH(VLOOKUP(C2653,HROC,2,0),ROCs!$A$2:$A$17,0)+1,0)</f>
        <v>0.43140989244743805</v>
      </c>
      <c r="I2653" s="24">
        <v>6.4692039440000003E-8</v>
      </c>
      <c r="J2653" s="24">
        <f>VLOOKUP(B2653,Summary!$A$32:$C$37,3,0)*H2653*I2653/12+VLOOKUP(B2653,Summary!$A$32:$D$37,4,0)*I2653</f>
        <v>1.1814719312270031E-7</v>
      </c>
      <c r="K2653" s="6">
        <f t="shared" si="167"/>
        <v>2.3193867349355734E-7</v>
      </c>
      <c r="L2653" s="27">
        <f>2.721*J2653*G2653+VLOOKUP(B2653,Summary!$A$32:$B$37,2,0)*I2653</f>
        <v>6.8509745204918509E-8</v>
      </c>
    </row>
    <row r="2654" spans="1:12">
      <c r="A2654" s="5" t="s">
        <v>611</v>
      </c>
      <c r="B2654" s="5" t="s">
        <v>597</v>
      </c>
      <c r="C2654" s="11">
        <v>8360</v>
      </c>
      <c r="D2654" s="5" t="e">
        <f t="shared" si="164"/>
        <v>#N/A</v>
      </c>
      <c r="E2654" s="11" t="s">
        <v>2</v>
      </c>
      <c r="F2654" s="12">
        <f t="shared" si="165"/>
        <v>1.4429497741503459</v>
      </c>
      <c r="G2654" s="13">
        <f t="shared" si="166"/>
        <v>0.22493527059566973</v>
      </c>
      <c r="H2654" s="13">
        <f>HLOOKUP(E2654,ROCs!$B$1:$I$17,MATCH(VLOOKUP(C2654,HROC,2,0),ROCs!$A$2:$A$17,0)+1,0)</f>
        <v>0.43140989244743805</v>
      </c>
      <c r="I2654" s="24">
        <v>0.98283900000000002</v>
      </c>
      <c r="J2654" s="24">
        <f>VLOOKUP(B2654,Summary!$A$32:$C$37,3,0)*H2654*I2654/12+VLOOKUP(B2654,Summary!$A$32:$D$37,4,0)*I2654</f>
        <v>1.7949607114986579</v>
      </c>
      <c r="K2654" s="6">
        <f t="shared" si="167"/>
        <v>7.0474938150360584</v>
      </c>
      <c r="L2654" s="27">
        <f>2.721*J2654*G2654+VLOOKUP(B2654,Summary!$A$32:$B$37,2,0)*I2654</f>
        <v>1.3115102724256309</v>
      </c>
    </row>
    <row r="2655" spans="1:12">
      <c r="A2655" s="5" t="s">
        <v>628</v>
      </c>
      <c r="B2655" s="5" t="s">
        <v>597</v>
      </c>
      <c r="C2655" s="11">
        <v>1110</v>
      </c>
      <c r="D2655" s="5" t="str">
        <f t="shared" si="164"/>
        <v>Fixed Single Family Units</v>
      </c>
      <c r="E2655" s="11" t="s">
        <v>3</v>
      </c>
      <c r="F2655" s="12">
        <f t="shared" si="165"/>
        <v>0.96797880682585713</v>
      </c>
      <c r="G2655" s="13">
        <f t="shared" si="166"/>
        <v>0.12452938169209543</v>
      </c>
      <c r="H2655" s="13">
        <f>HLOOKUP(E2655,ROCs!$B$1:$I$17,MATCH(VLOOKUP(C2655,HROC,2,0),ROCs!$A$2:$A$17,0)+1,0)</f>
        <v>0.28818180815488864</v>
      </c>
      <c r="I2655" s="24">
        <v>8.7178000000000005E-2</v>
      </c>
      <c r="J2655" s="24">
        <f>VLOOKUP(B2655,Summary!$A$32:$C$37,3,0)*H2655*I2655/12+VLOOKUP(B2655,Summary!$A$32:$D$37,4,0)*I2655</f>
        <v>0.10635451454195045</v>
      </c>
      <c r="K2655" s="6">
        <f t="shared" si="167"/>
        <v>0.28012400067234733</v>
      </c>
      <c r="L2655" s="27">
        <f>2.721*J2655*G2655+VLOOKUP(B2655,Summary!$A$32:$B$37,2,0)*I2655</f>
        <v>5.4922490843335864E-2</v>
      </c>
    </row>
    <row r="2656" spans="1:12">
      <c r="A2656" s="5" t="s">
        <v>628</v>
      </c>
      <c r="B2656" s="5" t="s">
        <v>597</v>
      </c>
      <c r="C2656" s="11">
        <v>1330</v>
      </c>
      <c r="D2656" s="5" t="str">
        <f t="shared" si="164"/>
        <v>Multiple Dwelling Units, Low Rise &lt;Two stories or less&gt;</v>
      </c>
      <c r="E2656" s="11" t="s">
        <v>3</v>
      </c>
      <c r="F2656" s="12">
        <f t="shared" si="165"/>
        <v>1.3948514483453343</v>
      </c>
      <c r="G2656" s="13">
        <f t="shared" si="166"/>
        <v>0.33903287162245876</v>
      </c>
      <c r="H2656" s="13">
        <f>HLOOKUP(E2656,ROCs!$B$1:$I$17,MATCH(VLOOKUP(C2656,HROC,2,0),ROCs!$A$2:$A$17,0)+1,0)</f>
        <v>0.39344582191206351</v>
      </c>
      <c r="I2656" s="24">
        <v>0.43714799999999998</v>
      </c>
      <c r="J2656" s="24">
        <f>VLOOKUP(B2656,Summary!$A$32:$C$37,3,0)*H2656*I2656/12+VLOOKUP(B2656,Summary!$A$32:$D$37,4,0)*I2656</f>
        <v>0.72810816259887556</v>
      </c>
      <c r="K2656" s="6">
        <f t="shared" si="167"/>
        <v>2.7634550151415898</v>
      </c>
      <c r="L2656" s="27">
        <f>2.721*J2656*G2656+VLOOKUP(B2656,Summary!$A$32:$B$37,2,0)*I2656</f>
        <v>0.76638271158327798</v>
      </c>
    </row>
    <row r="2657" spans="1:12">
      <c r="A2657" s="5" t="s">
        <v>628</v>
      </c>
      <c r="B2657" s="5" t="s">
        <v>597</v>
      </c>
      <c r="C2657" s="11">
        <v>1340</v>
      </c>
      <c r="D2657" s="5" t="str">
        <f t="shared" si="164"/>
        <v>Multiple Dwelling Units, High Rise &lt;Three stories or more&gt;</v>
      </c>
      <c r="E2657" s="11" t="s">
        <v>3</v>
      </c>
      <c r="F2657" s="12">
        <f t="shared" si="165"/>
        <v>1.3948514483453343</v>
      </c>
      <c r="G2657" s="13">
        <f t="shared" si="166"/>
        <v>0.33903287162245876</v>
      </c>
      <c r="H2657" s="13">
        <f>HLOOKUP(E2657,ROCs!$B$1:$I$17,MATCH(VLOOKUP(C2657,HROC,2,0),ROCs!$A$2:$A$17,0)+1,0)</f>
        <v>0.39344582191206351</v>
      </c>
      <c r="I2657" s="24">
        <v>2.6859380000000002</v>
      </c>
      <c r="J2657" s="24">
        <f>VLOOKUP(B2657,Summary!$A$32:$C$37,3,0)*H2657*I2657/12+VLOOKUP(B2657,Summary!$A$32:$D$37,4,0)*I2657</f>
        <v>4.4736642556628397</v>
      </c>
      <c r="K2657" s="6">
        <f t="shared" si="167"/>
        <v>16.979304117734436</v>
      </c>
      <c r="L2657" s="27">
        <f>2.721*J2657*G2657+VLOOKUP(B2657,Summary!$A$32:$B$37,2,0)*I2657</f>
        <v>4.7088319003737107</v>
      </c>
    </row>
    <row r="2658" spans="1:12">
      <c r="A2658" s="5" t="s">
        <v>628</v>
      </c>
      <c r="B2658" s="5" t="s">
        <v>597</v>
      </c>
      <c r="C2658" s="11">
        <v>1400</v>
      </c>
      <c r="D2658" s="5" t="str">
        <f t="shared" si="164"/>
        <v>Commercial and Services</v>
      </c>
      <c r="E2658" s="11" t="s">
        <v>3</v>
      </c>
      <c r="F2658" s="12">
        <f t="shared" si="165"/>
        <v>0.70945030562392009</v>
      </c>
      <c r="G2658" s="13">
        <f t="shared" si="166"/>
        <v>0.1167055461931156</v>
      </c>
      <c r="H2658" s="13">
        <f>HLOOKUP(E2658,ROCs!$B$1:$I$17,MATCH(VLOOKUP(C2658,HROC,2,0),ROCs!$A$2:$A$17,0)+1,0)</f>
        <v>0.43140989244743805</v>
      </c>
      <c r="I2658" s="24">
        <v>7.4089289999999997</v>
      </c>
      <c r="J2658" s="24">
        <f>VLOOKUP(B2658,Summary!$A$32:$C$37,3,0)*H2658*I2658/12+VLOOKUP(B2658,Summary!$A$32:$D$37,4,0)*I2658</f>
        <v>13.530940946872315</v>
      </c>
      <c r="K2658" s="6">
        <f t="shared" si="167"/>
        <v>26.120321647364893</v>
      </c>
      <c r="L2658" s="27">
        <f>2.721*J2658*G2658+VLOOKUP(B2658,Summary!$A$32:$B$37,2,0)*I2658</f>
        <v>5.9017810922271536</v>
      </c>
    </row>
    <row r="2659" spans="1:12">
      <c r="A2659" s="5" t="s">
        <v>628</v>
      </c>
      <c r="B2659" s="5" t="s">
        <v>597</v>
      </c>
      <c r="C2659" s="11">
        <v>1411</v>
      </c>
      <c r="D2659" s="5" t="str">
        <f t="shared" si="164"/>
        <v>Shopping Centers (Plazas, Malls)</v>
      </c>
      <c r="E2659" s="11" t="s">
        <v>3</v>
      </c>
      <c r="F2659" s="12">
        <f t="shared" si="165"/>
        <v>1.4429497741503459</v>
      </c>
      <c r="G2659" s="13">
        <f t="shared" si="166"/>
        <v>0.22493527059566973</v>
      </c>
      <c r="H2659" s="13">
        <f>HLOOKUP(E2659,ROCs!$B$1:$I$17,MATCH(VLOOKUP(C2659,HROC,2,0),ROCs!$A$2:$A$17,0)+1,0)</f>
        <v>0.43140989244743805</v>
      </c>
      <c r="I2659" s="24">
        <v>17.451070999999999</v>
      </c>
      <c r="J2659" s="24">
        <f>VLOOKUP(B2659,Summary!$A$32:$C$37,3,0)*H2659*I2659/12+VLOOKUP(B2659,Summary!$A$32:$D$37,4,0)*I2659</f>
        <v>31.870923740891026</v>
      </c>
      <c r="K2659" s="6">
        <f t="shared" si="167"/>
        <v>125.13373496397183</v>
      </c>
      <c r="L2659" s="27">
        <f>2.721*J2659*G2659+VLOOKUP(B2659,Summary!$A$32:$B$37,2,0)*I2659</f>
        <v>23.286885116818755</v>
      </c>
    </row>
    <row r="2660" spans="1:12">
      <c r="A2660" s="5" t="s">
        <v>628</v>
      </c>
      <c r="B2660" s="5" t="s">
        <v>597</v>
      </c>
      <c r="C2660" s="11">
        <v>1850</v>
      </c>
      <c r="D2660" s="5" t="str">
        <f t="shared" si="164"/>
        <v>Parks and Zoos</v>
      </c>
      <c r="E2660" s="11" t="s">
        <v>3</v>
      </c>
      <c r="F2660" s="12">
        <f t="shared" si="165"/>
        <v>0.96797880682585713</v>
      </c>
      <c r="G2660" s="13">
        <f t="shared" si="166"/>
        <v>0.12452938169209543</v>
      </c>
      <c r="H2660" s="13">
        <f>HLOOKUP(E2660,ROCs!$B$1:$I$17,MATCH(VLOOKUP(C2660,HROC,2,0),ROCs!$A$2:$A$17,0)+1,0)</f>
        <v>0.34081381503347608</v>
      </c>
      <c r="I2660" s="24">
        <v>0.201516</v>
      </c>
      <c r="J2660" s="24">
        <f>VLOOKUP(B2660,Summary!$A$32:$C$37,3,0)*H2660*I2660/12+VLOOKUP(B2660,Summary!$A$32:$D$37,4,0)*I2660</f>
        <v>0.29074294890954394</v>
      </c>
      <c r="K2660" s="6">
        <f t="shared" si="167"/>
        <v>0.76577922777027529</v>
      </c>
      <c r="L2660" s="27">
        <f>2.721*J2660*G2660+VLOOKUP(B2660,Summary!$A$32:$B$37,2,0)*I2660</f>
        <v>0.14216985217713118</v>
      </c>
    </row>
    <row r="2661" spans="1:12">
      <c r="A2661" s="5" t="s">
        <v>628</v>
      </c>
      <c r="B2661" s="5" t="s">
        <v>597</v>
      </c>
      <c r="C2661" s="11">
        <v>3300</v>
      </c>
      <c r="D2661" s="5" t="str">
        <f t="shared" si="164"/>
        <v>Mixed Rangeland</v>
      </c>
      <c r="E2661" s="11" t="s">
        <v>3</v>
      </c>
      <c r="F2661" s="12">
        <f t="shared" si="165"/>
        <v>0.69141343344704065</v>
      </c>
      <c r="G2661" s="13">
        <f t="shared" si="166"/>
        <v>3.5859246036990831E-2</v>
      </c>
      <c r="H2661" s="13">
        <f>HLOOKUP(E2661,ROCs!$B$1:$I$17,MATCH(VLOOKUP(C2661,HROC,2,0),ROCs!$A$2:$A$17,0)+1,0)</f>
        <v>0.26229721460804234</v>
      </c>
      <c r="I2661" s="24">
        <v>1.4917769999999999</v>
      </c>
      <c r="J2661" s="24">
        <f>VLOOKUP(B2661,Summary!$A$32:$C$37,3,0)*H2661*I2661/12+VLOOKUP(B2661,Summary!$A$32:$D$37,4,0)*I2661</f>
        <v>1.6564565631125125</v>
      </c>
      <c r="K2661" s="6">
        <f t="shared" si="167"/>
        <v>3.1163512857880766</v>
      </c>
      <c r="L2661" s="27">
        <f>2.721*J2661*G2661+VLOOKUP(B2661,Summary!$A$32:$B$37,2,0)*I2661</f>
        <v>0.48478027162884552</v>
      </c>
    </row>
    <row r="2662" spans="1:12">
      <c r="A2662" s="5" t="s">
        <v>628</v>
      </c>
      <c r="B2662" s="5" t="s">
        <v>597</v>
      </c>
      <c r="C2662" s="11">
        <v>4200</v>
      </c>
      <c r="D2662" s="5" t="str">
        <f t="shared" si="164"/>
        <v>Upland Hardwood Forests</v>
      </c>
      <c r="E2662" s="11" t="s">
        <v>3</v>
      </c>
      <c r="F2662" s="12">
        <f t="shared" si="165"/>
        <v>0.69141343344704065</v>
      </c>
      <c r="G2662" s="13">
        <f t="shared" si="166"/>
        <v>3.5859246036990831E-2</v>
      </c>
      <c r="H2662" s="13">
        <f>HLOOKUP(E2662,ROCs!$B$1:$I$17,MATCH(VLOOKUP(C2662,HROC,2,0),ROCs!$A$2:$A$17,0)+1,0)</f>
        <v>0.26229721460804234</v>
      </c>
      <c r="I2662" s="24">
        <v>1.7406010000000001</v>
      </c>
      <c r="J2662" s="24">
        <f>VLOOKUP(B2662,Summary!$A$32:$C$37,3,0)*H2662*I2662/12+VLOOKUP(B2662,Summary!$A$32:$D$37,4,0)*I2662</f>
        <v>1.9327486281194861</v>
      </c>
      <c r="K2662" s="6">
        <f t="shared" si="167"/>
        <v>3.6361494810511306</v>
      </c>
      <c r="L2662" s="27">
        <f>2.721*J2662*G2662+VLOOKUP(B2662,Summary!$A$32:$B$37,2,0)*I2662</f>
        <v>0.56564018990602505</v>
      </c>
    </row>
    <row r="2663" spans="1:12">
      <c r="A2663" s="5" t="s">
        <v>628</v>
      </c>
      <c r="B2663" s="5" t="s">
        <v>597</v>
      </c>
      <c r="C2663" s="11">
        <v>4220</v>
      </c>
      <c r="D2663" s="5" t="str">
        <f t="shared" si="164"/>
        <v>Brazilian Pepper</v>
      </c>
      <c r="E2663" s="11" t="s">
        <v>3</v>
      </c>
      <c r="F2663" s="12">
        <f t="shared" si="165"/>
        <v>0.69141343344704065</v>
      </c>
      <c r="G2663" s="13">
        <f t="shared" si="166"/>
        <v>3.5859246036990831E-2</v>
      </c>
      <c r="H2663" s="13">
        <f>HLOOKUP(E2663,ROCs!$B$1:$I$17,MATCH(VLOOKUP(C2663,HROC,2,0),ROCs!$A$2:$A$17,0)+1,0)</f>
        <v>0.26229721460804234</v>
      </c>
      <c r="I2663" s="24">
        <v>3.5638860000000001</v>
      </c>
      <c r="J2663" s="24">
        <f>VLOOKUP(B2663,Summary!$A$32:$C$37,3,0)*H2663*I2663/12+VLOOKUP(B2663,Summary!$A$32:$D$37,4,0)*I2663</f>
        <v>3.9573088704845296</v>
      </c>
      <c r="K2663" s="6">
        <f t="shared" si="167"/>
        <v>7.4450274528311695</v>
      </c>
      <c r="L2663" s="27">
        <f>2.721*J2663*G2663+VLOOKUP(B2663,Summary!$A$32:$B$37,2,0)*I2663</f>
        <v>1.1581500607223734</v>
      </c>
    </row>
    <row r="2664" spans="1:12">
      <c r="A2664" s="5" t="s">
        <v>628</v>
      </c>
      <c r="B2664" s="5" t="s">
        <v>597</v>
      </c>
      <c r="C2664" s="11">
        <v>5200</v>
      </c>
      <c r="D2664" s="5" t="str">
        <f t="shared" si="164"/>
        <v>Lakes</v>
      </c>
      <c r="E2664" s="11" t="s">
        <v>3</v>
      </c>
      <c r="F2664" s="12">
        <f t="shared" si="165"/>
        <v>0.50503242095262102</v>
      </c>
      <c r="G2664" s="13">
        <f t="shared" si="166"/>
        <v>6.8458560616073402E-2</v>
      </c>
      <c r="H2664" s="13">
        <f>HLOOKUP(E2664,ROCs!$B$1:$I$17,MATCH(VLOOKUP(C2664,HROC,2,0),ROCs!$A$2:$A$17,0)+1,0)</f>
        <v>5.2632006878587441E-2</v>
      </c>
      <c r="I2664" s="24">
        <v>0.44327499999999997</v>
      </c>
      <c r="J2664" s="24">
        <f>VLOOKUP(B2664,Summary!$A$32:$C$37,3,0)*H2664*I2664/12+VLOOKUP(B2664,Summary!$A$32:$D$37,4,0)*I2664</f>
        <v>9.8765583727881412E-2</v>
      </c>
      <c r="K2664" s="6">
        <f t="shared" si="167"/>
        <v>0.13572299527259973</v>
      </c>
      <c r="L2664" s="27">
        <f>2.721*J2664*G2664+VLOOKUP(B2664,Summary!$A$32:$B$37,2,0)*I2664</f>
        <v>0.11442167194790251</v>
      </c>
    </row>
    <row r="2665" spans="1:12">
      <c r="A2665" s="5" t="s">
        <v>628</v>
      </c>
      <c r="B2665" s="5" t="s">
        <v>597</v>
      </c>
      <c r="C2665" s="11">
        <v>5250</v>
      </c>
      <c r="D2665" s="5" t="str">
        <f t="shared" si="164"/>
        <v>Marshy Lakes</v>
      </c>
      <c r="E2665" s="11" t="s">
        <v>3</v>
      </c>
      <c r="F2665" s="12">
        <f t="shared" si="165"/>
        <v>0.50503242095262102</v>
      </c>
      <c r="G2665" s="13">
        <f t="shared" si="166"/>
        <v>6.8458560616073402E-2</v>
      </c>
      <c r="H2665" s="13">
        <f>HLOOKUP(E2665,ROCs!$B$1:$I$17,MATCH(VLOOKUP(C2665,HROC,2,0),ROCs!$A$2:$A$17,0)+1,0)</f>
        <v>5.2632006878587441E-2</v>
      </c>
      <c r="I2665" s="24">
        <v>0.63779600000000003</v>
      </c>
      <c r="J2665" s="24">
        <f>VLOOKUP(B2665,Summary!$A$32:$C$37,3,0)*H2665*I2665/12+VLOOKUP(B2665,Summary!$A$32:$D$37,4,0)*I2665</f>
        <v>0.14210657997700718</v>
      </c>
      <c r="K2665" s="6">
        <f t="shared" si="167"/>
        <v>0.19528189835403084</v>
      </c>
      <c r="L2665" s="27">
        <f>2.721*J2665*G2665+VLOOKUP(B2665,Summary!$A$32:$B$37,2,0)*I2665</f>
        <v>0.16463298106521784</v>
      </c>
    </row>
    <row r="2666" spans="1:12">
      <c r="A2666" s="5" t="s">
        <v>628</v>
      </c>
      <c r="B2666" s="5" t="s">
        <v>597</v>
      </c>
      <c r="C2666" s="11">
        <v>5300</v>
      </c>
      <c r="D2666" s="5" t="str">
        <f t="shared" si="164"/>
        <v>Reservoirs</v>
      </c>
      <c r="E2666" s="11" t="s">
        <v>3</v>
      </c>
      <c r="F2666" s="12">
        <f t="shared" si="165"/>
        <v>0.50503242095262102</v>
      </c>
      <c r="G2666" s="13">
        <f t="shared" si="166"/>
        <v>6.8458560616073402E-2</v>
      </c>
      <c r="H2666" s="13">
        <f>HLOOKUP(E2666,ROCs!$B$1:$I$17,MATCH(VLOOKUP(C2666,HROC,2,0),ROCs!$A$2:$A$17,0)+1,0)</f>
        <v>5.2632006878587441E-2</v>
      </c>
      <c r="I2666" s="24">
        <v>8.7995640000000002</v>
      </c>
      <c r="J2666" s="24">
        <f>VLOOKUP(B2666,Summary!$A$32:$C$37,3,0)*H2666*I2666/12+VLOOKUP(B2666,Summary!$A$32:$D$37,4,0)*I2666</f>
        <v>1.9606205516008146</v>
      </c>
      <c r="K2666" s="6">
        <f t="shared" si="167"/>
        <v>2.6942714639285739</v>
      </c>
      <c r="L2666" s="27">
        <f>2.721*J2666*G2666+VLOOKUP(B2666,Summary!$A$32:$B$37,2,0)*I2666</f>
        <v>2.2714135137162548</v>
      </c>
    </row>
    <row r="2667" spans="1:12">
      <c r="A2667" s="5" t="s">
        <v>628</v>
      </c>
      <c r="B2667" s="5" t="s">
        <v>597</v>
      </c>
      <c r="C2667" s="11">
        <v>6172</v>
      </c>
      <c r="D2667" s="5" t="str">
        <f t="shared" si="164"/>
        <v>Mixed Shrubs</v>
      </c>
      <c r="E2667" s="11" t="s">
        <v>3</v>
      </c>
      <c r="F2667" s="12">
        <f t="shared" si="165"/>
        <v>0.60724136328827061</v>
      </c>
      <c r="G2667" s="13">
        <f t="shared" si="166"/>
        <v>3.2599314579082571E-2</v>
      </c>
      <c r="H2667" s="13">
        <f>HLOOKUP(E2667,ROCs!$B$1:$I$17,MATCH(VLOOKUP(C2667,HROC,2,0),ROCs!$A$2:$A$17,0)+1,0)</f>
        <v>2.5884593546846281E-2</v>
      </c>
      <c r="I2667" s="24">
        <v>1.289E-3</v>
      </c>
      <c r="J2667" s="24">
        <f>VLOOKUP(B2667,Summary!$A$32:$C$37,3,0)*H2667*I2667/12+VLOOKUP(B2667,Summary!$A$32:$D$37,4,0)*I2667</f>
        <v>1.4124618724664588E-4</v>
      </c>
      <c r="K2667" s="6">
        <f t="shared" si="167"/>
        <v>2.3338160479125506E-4</v>
      </c>
      <c r="L2667" s="27">
        <f>2.721*J2667*G2667+VLOOKUP(B2667,Summary!$A$32:$B$37,2,0)*I2667</f>
        <v>2.9175736325368794E-4</v>
      </c>
    </row>
    <row r="2668" spans="1:12">
      <c r="A2668" s="5" t="s">
        <v>628</v>
      </c>
      <c r="B2668" s="5" t="s">
        <v>597</v>
      </c>
      <c r="C2668" s="11">
        <v>6410</v>
      </c>
      <c r="D2668" s="5" t="str">
        <f t="shared" si="164"/>
        <v>Freshwater Marshes</v>
      </c>
      <c r="E2668" s="11" t="s">
        <v>3</v>
      </c>
      <c r="F2668" s="12">
        <f t="shared" si="165"/>
        <v>0.60724136328827061</v>
      </c>
      <c r="G2668" s="13">
        <f t="shared" si="166"/>
        <v>3.2599314579082571E-2</v>
      </c>
      <c r="H2668" s="13">
        <f>HLOOKUP(E2668,ROCs!$B$1:$I$17,MATCH(VLOOKUP(C2668,HROC,2,0),ROCs!$A$2:$A$17,0)+1,0)</f>
        <v>2.5884593546846281E-2</v>
      </c>
      <c r="I2668" s="24">
        <v>2.8432080000000002</v>
      </c>
      <c r="J2668" s="24">
        <f>VLOOKUP(B2668,Summary!$A$32:$C$37,3,0)*H2668*I2668/12+VLOOKUP(B2668,Summary!$A$32:$D$37,4,0)*I2668</f>
        <v>0.31155336660136662</v>
      </c>
      <c r="K2668" s="6">
        <f t="shared" si="167"/>
        <v>0.5147807958070868</v>
      </c>
      <c r="L2668" s="27">
        <f>2.721*J2668*G2668+VLOOKUP(B2668,Summary!$A$32:$B$37,2,0)*I2668</f>
        <v>0.64354295520697558</v>
      </c>
    </row>
    <row r="2669" spans="1:12">
      <c r="A2669" s="5" t="s">
        <v>628</v>
      </c>
      <c r="B2669" s="5" t="s">
        <v>597</v>
      </c>
      <c r="C2669" s="11">
        <v>8140</v>
      </c>
      <c r="D2669" s="5" t="str">
        <f t="shared" si="164"/>
        <v>Roads and Highways</v>
      </c>
      <c r="E2669" s="11" t="s">
        <v>3</v>
      </c>
      <c r="F2669" s="12">
        <f t="shared" si="165"/>
        <v>0.98601567900273634</v>
      </c>
      <c r="G2669" s="13">
        <f t="shared" si="166"/>
        <v>0.14343698414796333</v>
      </c>
      <c r="H2669" s="13">
        <f>HLOOKUP(E2669,ROCs!$B$1:$I$17,MATCH(VLOOKUP(C2669,HROC,2,0),ROCs!$A$2:$A$17,0)+1,0)</f>
        <v>0.44607782879065094</v>
      </c>
      <c r="I2669" s="24">
        <v>1.0235879999999999</v>
      </c>
      <c r="J2669" s="24">
        <f>VLOOKUP(B2669,Summary!$A$32:$C$37,3,0)*H2669*I2669/12+VLOOKUP(B2669,Summary!$A$32:$D$37,4,0)*I2669</f>
        <v>1.9329396300750974</v>
      </c>
      <c r="K2669" s="6">
        <f t="shared" si="167"/>
        <v>5.185977795331663</v>
      </c>
      <c r="L2669" s="27">
        <f>2.721*J2669*G2669+VLOOKUP(B2669,Summary!$A$32:$B$37,2,0)*I2669</f>
        <v>0.9761447491730868</v>
      </c>
    </row>
    <row r="2670" spans="1:12">
      <c r="A2670" s="5" t="s">
        <v>628</v>
      </c>
      <c r="B2670" s="5" t="s">
        <v>597</v>
      </c>
      <c r="C2670" s="11">
        <v>1320</v>
      </c>
      <c r="D2670" s="5" t="str">
        <f t="shared" si="164"/>
        <v>Mobile Home Units &lt;Six or more dwelling units per acre&gt;</v>
      </c>
      <c r="E2670" s="11" t="s">
        <v>4</v>
      </c>
      <c r="F2670" s="12">
        <f t="shared" si="165"/>
        <v>1.3948514483453343</v>
      </c>
      <c r="G2670" s="13">
        <f t="shared" si="166"/>
        <v>0.33903287162245876</v>
      </c>
      <c r="H2670" s="13">
        <f>HLOOKUP(E2670,ROCs!$B$1:$I$17,MATCH(VLOOKUP(C2670,HROC,2,0),ROCs!$A$2:$A$17,0)+1,0)</f>
        <v>0.39344582191206351</v>
      </c>
      <c r="I2670" s="24">
        <v>11.604894</v>
      </c>
      <c r="J2670" s="24">
        <f>VLOOKUP(B2670,Summary!$A$32:$C$37,3,0)*H2670*I2670/12+VLOOKUP(B2670,Summary!$A$32:$D$37,4,0)*I2670</f>
        <v>19.328964212337048</v>
      </c>
      <c r="K2670" s="6">
        <f t="shared" si="167"/>
        <v>73.360972770060812</v>
      </c>
      <c r="L2670" s="27">
        <f>2.721*J2670*G2670+VLOOKUP(B2670,Summary!$A$32:$B$37,2,0)*I2670</f>
        <v>20.34503218899895</v>
      </c>
    </row>
    <row r="2671" spans="1:12">
      <c r="A2671" s="5" t="s">
        <v>628</v>
      </c>
      <c r="B2671" s="5" t="s">
        <v>597</v>
      </c>
      <c r="C2671" s="11">
        <v>1330</v>
      </c>
      <c r="D2671" s="5" t="str">
        <f t="shared" si="164"/>
        <v>Multiple Dwelling Units, Low Rise &lt;Two stories or less&gt;</v>
      </c>
      <c r="E2671" s="11" t="s">
        <v>4</v>
      </c>
      <c r="F2671" s="12">
        <f t="shared" si="165"/>
        <v>1.3948514483453343</v>
      </c>
      <c r="G2671" s="13">
        <f t="shared" si="166"/>
        <v>0.33903287162245876</v>
      </c>
      <c r="H2671" s="13">
        <f>HLOOKUP(E2671,ROCs!$B$1:$I$17,MATCH(VLOOKUP(C2671,HROC,2,0),ROCs!$A$2:$A$17,0)+1,0)</f>
        <v>0.39344582191206351</v>
      </c>
      <c r="I2671" s="24">
        <v>8.6972140000000007</v>
      </c>
      <c r="J2671" s="24">
        <f>VLOOKUP(B2671,Summary!$A$32:$C$37,3,0)*H2671*I2671/12+VLOOKUP(B2671,Summary!$A$32:$D$37,4,0)*I2671</f>
        <v>14.485969294767946</v>
      </c>
      <c r="K2671" s="6">
        <f t="shared" si="167"/>
        <v>54.979914459312745</v>
      </c>
      <c r="L2671" s="27">
        <f>2.721*J2671*G2671+VLOOKUP(B2671,Summary!$A$32:$B$37,2,0)*I2671</f>
        <v>15.247454977582072</v>
      </c>
    </row>
    <row r="2672" spans="1:12">
      <c r="A2672" s="5" t="s">
        <v>628</v>
      </c>
      <c r="B2672" s="5" t="s">
        <v>597</v>
      </c>
      <c r="C2672" s="11">
        <v>1340</v>
      </c>
      <c r="D2672" s="5" t="str">
        <f t="shared" si="164"/>
        <v>Multiple Dwelling Units, High Rise &lt;Three stories or more&gt;</v>
      </c>
      <c r="E2672" s="11" t="s">
        <v>4</v>
      </c>
      <c r="F2672" s="12">
        <f t="shared" si="165"/>
        <v>1.3948514483453343</v>
      </c>
      <c r="G2672" s="13">
        <f t="shared" si="166"/>
        <v>0.33903287162245876</v>
      </c>
      <c r="H2672" s="13">
        <f>HLOOKUP(E2672,ROCs!$B$1:$I$17,MATCH(VLOOKUP(C2672,HROC,2,0),ROCs!$A$2:$A$17,0)+1,0)</f>
        <v>0.39344582191206351</v>
      </c>
      <c r="I2672" s="24">
        <v>0.127161</v>
      </c>
      <c r="J2672" s="24">
        <f>VLOOKUP(B2672,Summary!$A$32:$C$37,3,0)*H2672*I2672/12+VLOOKUP(B2672,Summary!$A$32:$D$37,4,0)*I2672</f>
        <v>0.21179774827801023</v>
      </c>
      <c r="K2672" s="6">
        <f t="shared" si="167"/>
        <v>0.80385522335780957</v>
      </c>
      <c r="L2672" s="27">
        <f>2.721*J2672*G2672+VLOOKUP(B2672,Summary!$A$32:$B$37,2,0)*I2672</f>
        <v>0.22293134587746302</v>
      </c>
    </row>
    <row r="2673" spans="1:12">
      <c r="A2673" s="5" t="s">
        <v>628</v>
      </c>
      <c r="B2673" s="5" t="s">
        <v>597</v>
      </c>
      <c r="C2673" s="11">
        <v>1400</v>
      </c>
      <c r="D2673" s="5" t="str">
        <f t="shared" si="164"/>
        <v>Commercial and Services</v>
      </c>
      <c r="E2673" s="11" t="s">
        <v>4</v>
      </c>
      <c r="F2673" s="12">
        <f t="shared" si="165"/>
        <v>0.70945030562392009</v>
      </c>
      <c r="G2673" s="13">
        <f t="shared" si="166"/>
        <v>0.1167055461931156</v>
      </c>
      <c r="H2673" s="13">
        <f>HLOOKUP(E2673,ROCs!$B$1:$I$17,MATCH(VLOOKUP(C2673,HROC,2,0),ROCs!$A$2:$A$17,0)+1,0)</f>
        <v>0.43140989244743805</v>
      </c>
      <c r="I2673" s="24">
        <v>2.8599329999999998</v>
      </c>
      <c r="J2673" s="24">
        <f>VLOOKUP(B2673,Summary!$A$32:$C$37,3,0)*H2673*I2673/12+VLOOKUP(B2673,Summary!$A$32:$D$37,4,0)*I2673</f>
        <v>5.2231010089327867</v>
      </c>
      <c r="K2673" s="6">
        <f t="shared" si="167"/>
        <v>10.082748781897253</v>
      </c>
      <c r="L2673" s="27">
        <f>2.721*J2673*G2673+VLOOKUP(B2673,Summary!$A$32:$B$37,2,0)*I2673</f>
        <v>2.2781563306162713</v>
      </c>
    </row>
    <row r="2674" spans="1:12">
      <c r="A2674" s="5" t="s">
        <v>628</v>
      </c>
      <c r="B2674" s="5" t="s">
        <v>597</v>
      </c>
      <c r="C2674" s="11">
        <v>1411</v>
      </c>
      <c r="D2674" s="5" t="str">
        <f t="shared" si="164"/>
        <v>Shopping Centers (Plazas, Malls)</v>
      </c>
      <c r="E2674" s="11" t="s">
        <v>4</v>
      </c>
      <c r="F2674" s="12">
        <f t="shared" si="165"/>
        <v>1.4429497741503459</v>
      </c>
      <c r="G2674" s="13">
        <f t="shared" si="166"/>
        <v>0.22493527059566973</v>
      </c>
      <c r="H2674" s="13">
        <f>HLOOKUP(E2674,ROCs!$B$1:$I$17,MATCH(VLOOKUP(C2674,HROC,2,0),ROCs!$A$2:$A$17,0)+1,0)</f>
        <v>0.43140989244743805</v>
      </c>
      <c r="I2674" s="24">
        <v>0.94131100000000001</v>
      </c>
      <c r="J2674" s="24">
        <f>VLOOKUP(B2674,Summary!$A$32:$C$37,3,0)*H2674*I2674/12+VLOOKUP(B2674,Summary!$A$32:$D$37,4,0)*I2674</f>
        <v>1.7191180471079326</v>
      </c>
      <c r="K2674" s="6">
        <f t="shared" si="167"/>
        <v>6.7497153150469282</v>
      </c>
      <c r="L2674" s="27">
        <f>2.721*J2674*G2674+VLOOKUP(B2674,Summary!$A$32:$B$37,2,0)*I2674</f>
        <v>1.2560948904624698</v>
      </c>
    </row>
    <row r="2675" spans="1:12">
      <c r="A2675" s="5" t="s">
        <v>628</v>
      </c>
      <c r="B2675" s="5" t="s">
        <v>597</v>
      </c>
      <c r="C2675" s="11">
        <v>1850</v>
      </c>
      <c r="D2675" s="5" t="str">
        <f t="shared" si="164"/>
        <v>Parks and Zoos</v>
      </c>
      <c r="E2675" s="11" t="s">
        <v>4</v>
      </c>
      <c r="F2675" s="12">
        <f t="shared" si="165"/>
        <v>0.96797880682585713</v>
      </c>
      <c r="G2675" s="13">
        <f t="shared" si="166"/>
        <v>0.12452938169209543</v>
      </c>
      <c r="H2675" s="13">
        <f>HLOOKUP(E2675,ROCs!$B$1:$I$17,MATCH(VLOOKUP(C2675,HROC,2,0),ROCs!$A$2:$A$17,0)+1,0)</f>
        <v>0.34081381503347608</v>
      </c>
      <c r="I2675" s="24">
        <v>2.3720999999999999E-2</v>
      </c>
      <c r="J2675" s="24">
        <f>VLOOKUP(B2675,Summary!$A$32:$C$37,3,0)*H2675*I2675/12+VLOOKUP(B2675,Summary!$A$32:$D$37,4,0)*I2675</f>
        <v>3.422414841046513E-2</v>
      </c>
      <c r="K2675" s="6">
        <f t="shared" si="167"/>
        <v>9.0141969183284196E-2</v>
      </c>
      <c r="L2675" s="27">
        <f>2.721*J2675*G2675+VLOOKUP(B2675,Summary!$A$32:$B$37,2,0)*I2675</f>
        <v>1.6735202482650154E-2</v>
      </c>
    </row>
    <row r="2676" spans="1:12">
      <c r="A2676" s="5" t="s">
        <v>628</v>
      </c>
      <c r="B2676" s="5" t="s">
        <v>597</v>
      </c>
      <c r="C2676" s="11">
        <v>3200</v>
      </c>
      <c r="D2676" s="5" t="str">
        <f t="shared" si="164"/>
        <v>Shrub and Brushland</v>
      </c>
      <c r="E2676" s="11" t="s">
        <v>4</v>
      </c>
      <c r="F2676" s="12">
        <f t="shared" si="165"/>
        <v>0.69141343344704065</v>
      </c>
      <c r="G2676" s="13">
        <f t="shared" si="166"/>
        <v>3.5859246036990831E-2</v>
      </c>
      <c r="H2676" s="13">
        <f>HLOOKUP(E2676,ROCs!$B$1:$I$17,MATCH(VLOOKUP(C2676,HROC,2,0),ROCs!$A$2:$A$17,0)+1,0)</f>
        <v>0.26229721460804234</v>
      </c>
      <c r="I2676" s="24">
        <v>0.40601599999999999</v>
      </c>
      <c r="J2676" s="24">
        <f>VLOOKUP(B2676,Summary!$A$32:$C$37,3,0)*H2676*I2676/12+VLOOKUP(B2676,Summary!$A$32:$D$37,4,0)*I2676</f>
        <v>0.45083673225199866</v>
      </c>
      <c r="K2676" s="6">
        <f t="shared" si="167"/>
        <v>0.84817535305245462</v>
      </c>
      <c r="L2676" s="27">
        <f>2.721*J2676*G2676+VLOOKUP(B2676,Summary!$A$32:$B$37,2,0)*I2676</f>
        <v>0.13194233907994113</v>
      </c>
    </row>
    <row r="2677" spans="1:12">
      <c r="A2677" s="5" t="s">
        <v>628</v>
      </c>
      <c r="B2677" s="5" t="s">
        <v>597</v>
      </c>
      <c r="C2677" s="11">
        <v>3300</v>
      </c>
      <c r="D2677" s="5" t="str">
        <f t="shared" si="164"/>
        <v>Mixed Rangeland</v>
      </c>
      <c r="E2677" s="11" t="s">
        <v>4</v>
      </c>
      <c r="F2677" s="12">
        <f t="shared" si="165"/>
        <v>0.69141343344704065</v>
      </c>
      <c r="G2677" s="13">
        <f t="shared" si="166"/>
        <v>3.5859246036990831E-2</v>
      </c>
      <c r="H2677" s="13">
        <f>HLOOKUP(E2677,ROCs!$B$1:$I$17,MATCH(VLOOKUP(C2677,HROC,2,0),ROCs!$A$2:$A$17,0)+1,0)</f>
        <v>0.26229721460804234</v>
      </c>
      <c r="I2677" s="24">
        <v>4.5353440000000003</v>
      </c>
      <c r="J2677" s="24">
        <f>VLOOKUP(B2677,Summary!$A$32:$C$37,3,0)*H2677*I2677/12+VLOOKUP(B2677,Summary!$A$32:$D$37,4,0)*I2677</f>
        <v>5.0360076169380248</v>
      </c>
      <c r="K2677" s="6">
        <f t="shared" si="167"/>
        <v>9.4744221863530793</v>
      </c>
      <c r="L2677" s="27">
        <f>2.721*J2677*G2677+VLOOKUP(B2677,Summary!$A$32:$B$37,2,0)*I2677</f>
        <v>1.4738431389210687</v>
      </c>
    </row>
    <row r="2678" spans="1:12">
      <c r="A2678" s="5" t="s">
        <v>628</v>
      </c>
      <c r="B2678" s="5" t="s">
        <v>597</v>
      </c>
      <c r="C2678" s="11">
        <v>4200</v>
      </c>
      <c r="D2678" s="5" t="str">
        <f t="shared" si="164"/>
        <v>Upland Hardwood Forests</v>
      </c>
      <c r="E2678" s="11" t="s">
        <v>4</v>
      </c>
      <c r="F2678" s="12">
        <f t="shared" si="165"/>
        <v>0.69141343344704065</v>
      </c>
      <c r="G2678" s="13">
        <f t="shared" si="166"/>
        <v>3.5859246036990831E-2</v>
      </c>
      <c r="H2678" s="13">
        <f>HLOOKUP(E2678,ROCs!$B$1:$I$17,MATCH(VLOOKUP(C2678,HROC,2,0),ROCs!$A$2:$A$17,0)+1,0)</f>
        <v>0.26229721460804234</v>
      </c>
      <c r="I2678" s="24">
        <v>8.9673630000000006</v>
      </c>
      <c r="J2678" s="24">
        <f>VLOOKUP(B2678,Summary!$A$32:$C$37,3,0)*H2678*I2678/12+VLOOKUP(B2678,Summary!$A$32:$D$37,4,0)*I2678</f>
        <v>9.9572840278153567</v>
      </c>
      <c r="K2678" s="6">
        <f t="shared" si="167"/>
        <v>18.732996429880888</v>
      </c>
      <c r="L2678" s="27">
        <f>2.721*J2678*G2678+VLOOKUP(B2678,Summary!$A$32:$B$37,2,0)*I2678</f>
        <v>2.9141089257539563</v>
      </c>
    </row>
    <row r="2679" spans="1:12">
      <c r="A2679" s="5" t="s">
        <v>628</v>
      </c>
      <c r="B2679" s="5" t="s">
        <v>597</v>
      </c>
      <c r="C2679" s="11">
        <v>4220</v>
      </c>
      <c r="D2679" s="5" t="str">
        <f t="shared" si="164"/>
        <v>Brazilian Pepper</v>
      </c>
      <c r="E2679" s="11" t="s">
        <v>4</v>
      </c>
      <c r="F2679" s="12">
        <f t="shared" si="165"/>
        <v>0.69141343344704065</v>
      </c>
      <c r="G2679" s="13">
        <f t="shared" si="166"/>
        <v>3.5859246036990831E-2</v>
      </c>
      <c r="H2679" s="13">
        <f>HLOOKUP(E2679,ROCs!$B$1:$I$17,MATCH(VLOOKUP(C2679,HROC,2,0),ROCs!$A$2:$A$17,0)+1,0)</f>
        <v>0.26229721460804234</v>
      </c>
      <c r="I2679" s="24">
        <v>13.787963</v>
      </c>
      <c r="J2679" s="24">
        <f>VLOOKUP(B2679,Summary!$A$32:$C$37,3,0)*H2679*I2679/12+VLOOKUP(B2679,Summary!$A$32:$D$37,4,0)*I2679</f>
        <v>15.310037494412695</v>
      </c>
      <c r="K2679" s="6">
        <f t="shared" si="167"/>
        <v>28.803323970974496</v>
      </c>
      <c r="L2679" s="27">
        <f>2.721*J2679*G2679+VLOOKUP(B2679,Summary!$A$32:$B$37,2,0)*I2679</f>
        <v>4.4806512289360079</v>
      </c>
    </row>
    <row r="2680" spans="1:12">
      <c r="A2680" s="5" t="s">
        <v>628</v>
      </c>
      <c r="B2680" s="5" t="s">
        <v>597</v>
      </c>
      <c r="C2680" s="11">
        <v>5120</v>
      </c>
      <c r="D2680" s="5" t="e">
        <f t="shared" si="164"/>
        <v>#N/A</v>
      </c>
      <c r="E2680" s="11" t="s">
        <v>4</v>
      </c>
      <c r="F2680" s="12">
        <f t="shared" si="165"/>
        <v>0.50503242095262102</v>
      </c>
      <c r="G2680" s="13">
        <f t="shared" si="166"/>
        <v>6.8458560616073402E-2</v>
      </c>
      <c r="H2680" s="13">
        <f>HLOOKUP(E2680,ROCs!$B$1:$I$17,MATCH(VLOOKUP(C2680,HROC,2,0),ROCs!$A$2:$A$17,0)+1,0)</f>
        <v>5.2632006878587441E-2</v>
      </c>
      <c r="I2680" s="24">
        <v>2.5303399999999998</v>
      </c>
      <c r="J2680" s="24">
        <f>VLOOKUP(B2680,Summary!$A$32:$C$37,3,0)*H2680*I2680/12+VLOOKUP(B2680,Summary!$A$32:$D$37,4,0)*I2680</f>
        <v>0.56378209267386481</v>
      </c>
      <c r="K2680" s="6">
        <f t="shared" si="167"/>
        <v>0.77474552785081474</v>
      </c>
      <c r="L2680" s="27">
        <f>2.721*J2680*G2680+VLOOKUP(B2680,Summary!$A$32:$B$37,2,0)*I2680</f>
        <v>0.65315150504011188</v>
      </c>
    </row>
    <row r="2681" spans="1:12">
      <c r="A2681" s="5" t="s">
        <v>628</v>
      </c>
      <c r="B2681" s="5" t="s">
        <v>597</v>
      </c>
      <c r="C2681" s="11">
        <v>5300</v>
      </c>
      <c r="D2681" s="5" t="str">
        <f t="shared" si="164"/>
        <v>Reservoirs</v>
      </c>
      <c r="E2681" s="11" t="s">
        <v>4</v>
      </c>
      <c r="F2681" s="12">
        <f t="shared" si="165"/>
        <v>0.50503242095262102</v>
      </c>
      <c r="G2681" s="13">
        <f t="shared" si="166"/>
        <v>6.8458560616073402E-2</v>
      </c>
      <c r="H2681" s="13">
        <f>HLOOKUP(E2681,ROCs!$B$1:$I$17,MATCH(VLOOKUP(C2681,HROC,2,0),ROCs!$A$2:$A$17,0)+1,0)</f>
        <v>5.2632006878587441E-2</v>
      </c>
      <c r="I2681" s="24">
        <v>0.11404499999999999</v>
      </c>
      <c r="J2681" s="24">
        <f>VLOOKUP(B2681,Summary!$A$32:$C$37,3,0)*H2681*I2681/12+VLOOKUP(B2681,Summary!$A$32:$D$37,4,0)*I2681</f>
        <v>2.5410232916916669E-2</v>
      </c>
      <c r="K2681" s="6">
        <f t="shared" si="167"/>
        <v>3.4918569727288108E-2</v>
      </c>
      <c r="L2681" s="27">
        <f>2.721*J2681*G2681+VLOOKUP(B2681,Summary!$A$32:$B$37,2,0)*I2681</f>
        <v>2.9438203321411182E-2</v>
      </c>
    </row>
    <row r="2682" spans="1:12">
      <c r="A2682" s="5" t="s">
        <v>628</v>
      </c>
      <c r="B2682" s="5" t="s">
        <v>597</v>
      </c>
      <c r="C2682" s="11">
        <v>6410</v>
      </c>
      <c r="D2682" s="5" t="str">
        <f t="shared" si="164"/>
        <v>Freshwater Marshes</v>
      </c>
      <c r="E2682" s="11" t="s">
        <v>4</v>
      </c>
      <c r="F2682" s="12">
        <f t="shared" si="165"/>
        <v>0.60724136328827061</v>
      </c>
      <c r="G2682" s="13">
        <f t="shared" si="166"/>
        <v>3.2599314579082571E-2</v>
      </c>
      <c r="H2682" s="13">
        <f>HLOOKUP(E2682,ROCs!$B$1:$I$17,MATCH(VLOOKUP(C2682,HROC,2,0),ROCs!$A$2:$A$17,0)+1,0)</f>
        <v>2.5884593546846281E-2</v>
      </c>
      <c r="I2682" s="24">
        <v>0.49019000000000001</v>
      </c>
      <c r="J2682" s="24">
        <f>VLOOKUP(B2682,Summary!$A$32:$C$37,3,0)*H2682*I2682/12+VLOOKUP(B2682,Summary!$A$32:$D$37,4,0)*I2682</f>
        <v>5.3714095055417639E-2</v>
      </c>
      <c r="K2682" s="6">
        <f t="shared" si="167"/>
        <v>8.8752000661462618E-2</v>
      </c>
      <c r="L2682" s="27">
        <f>2.721*J2682*G2682+VLOOKUP(B2682,Summary!$A$32:$B$37,2,0)*I2682</f>
        <v>0.11095154530126089</v>
      </c>
    </row>
    <row r="2683" spans="1:12">
      <c r="A2683" s="5" t="s">
        <v>628</v>
      </c>
      <c r="B2683" s="5" t="s">
        <v>597</v>
      </c>
      <c r="C2683" s="11">
        <v>8350</v>
      </c>
      <c r="D2683" s="5" t="str">
        <f t="shared" si="164"/>
        <v>Solid Waste Disposal</v>
      </c>
      <c r="E2683" s="11" t="s">
        <v>4</v>
      </c>
      <c r="F2683" s="12">
        <f t="shared" si="165"/>
        <v>1.4429497741503459</v>
      </c>
      <c r="G2683" s="13">
        <f t="shared" si="166"/>
        <v>0.22493527059566973</v>
      </c>
      <c r="H2683" s="13">
        <f>HLOOKUP(E2683,ROCs!$B$1:$I$17,MATCH(VLOOKUP(C2683,HROC,2,0),ROCs!$A$2:$A$17,0)+1,0)</f>
        <v>0.43140989244743805</v>
      </c>
      <c r="I2683" s="24">
        <v>1.4571000000000001E-2</v>
      </c>
      <c r="J2683" s="24">
        <f>VLOOKUP(B2683,Summary!$A$32:$C$37,3,0)*H2683*I2683/12+VLOOKUP(B2683,Summary!$A$32:$D$37,4,0)*I2683</f>
        <v>2.6611044664738525E-2</v>
      </c>
      <c r="K2683" s="6">
        <f t="shared" si="167"/>
        <v>0.10448204881866757</v>
      </c>
      <c r="L2683" s="27">
        <f>2.721*J2683*G2683+VLOOKUP(B2683,Summary!$A$32:$B$37,2,0)*I2683</f>
        <v>1.9443689332142772E-2</v>
      </c>
    </row>
    <row r="2684" spans="1:12">
      <c r="A2684" s="5" t="s">
        <v>628</v>
      </c>
      <c r="B2684" s="5" t="s">
        <v>597</v>
      </c>
      <c r="C2684" s="11">
        <v>1110</v>
      </c>
      <c r="D2684" s="5" t="str">
        <f t="shared" si="164"/>
        <v>Fixed Single Family Units</v>
      </c>
      <c r="E2684" s="11" t="s">
        <v>591</v>
      </c>
      <c r="F2684" s="12">
        <f t="shared" si="165"/>
        <v>0.96797880682585713</v>
      </c>
      <c r="G2684" s="13">
        <f t="shared" si="166"/>
        <v>0.12452938169209543</v>
      </c>
      <c r="H2684" s="13">
        <f>HLOOKUP(E2684,ROCs!$B$1:$I$17,MATCH(VLOOKUP(C2684,HROC,2,0),ROCs!$A$2:$A$17,0)+1,0)</f>
        <v>0.28818180815488864</v>
      </c>
      <c r="I2684" s="24">
        <v>7.9464000000000007E-2</v>
      </c>
      <c r="J2684" s="24">
        <f>VLOOKUP(B2684,Summary!$A$32:$C$37,3,0)*H2684*I2684/12+VLOOKUP(B2684,Summary!$A$32:$D$37,4,0)*I2684</f>
        <v>9.6943668626964963E-2</v>
      </c>
      <c r="K2684" s="6">
        <f t="shared" si="167"/>
        <v>0.25533705280492108</v>
      </c>
      <c r="L2684" s="27">
        <f>2.721*J2684*G2684+VLOOKUP(B2684,Summary!$A$32:$B$37,2,0)*I2684</f>
        <v>5.0062639798743279E-2</v>
      </c>
    </row>
    <row r="2685" spans="1:12">
      <c r="A2685" s="5" t="s">
        <v>628</v>
      </c>
      <c r="B2685" s="5" t="s">
        <v>597</v>
      </c>
      <c r="C2685" s="11">
        <v>1210</v>
      </c>
      <c r="D2685" s="5" t="str">
        <f t="shared" si="164"/>
        <v>Fixed Single Family Units</v>
      </c>
      <c r="E2685" s="11" t="s">
        <v>591</v>
      </c>
      <c r="F2685" s="12">
        <f t="shared" si="165"/>
        <v>1.2445441802046733</v>
      </c>
      <c r="G2685" s="13">
        <f t="shared" si="166"/>
        <v>0.21319951734720002</v>
      </c>
      <c r="H2685" s="13">
        <f>HLOOKUP(E2685,ROCs!$B$1:$I$17,MATCH(VLOOKUP(C2685,HROC,2,0),ROCs!$A$2:$A$17,0)+1,0)</f>
        <v>0.28818180815488864</v>
      </c>
      <c r="I2685" s="24">
        <v>70.002504000000002</v>
      </c>
      <c r="J2685" s="24">
        <f>VLOOKUP(B2685,Summary!$A$32:$C$37,3,0)*H2685*I2685/12+VLOOKUP(B2685,Summary!$A$32:$D$37,4,0)*I2685</f>
        <v>85.400930620580255</v>
      </c>
      <c r="K2685" s="6">
        <f t="shared" si="167"/>
        <v>289.20211406229288</v>
      </c>
      <c r="L2685" s="27">
        <f>2.721*J2685*G2685+VLOOKUP(B2685,Summary!$A$32:$B$37,2,0)*I2685</f>
        <v>64.706664674248287</v>
      </c>
    </row>
    <row r="2686" spans="1:12">
      <c r="A2686" s="5" t="s">
        <v>628</v>
      </c>
      <c r="B2686" s="5" t="s">
        <v>597</v>
      </c>
      <c r="C2686" s="11">
        <v>1320</v>
      </c>
      <c r="D2686" s="5" t="str">
        <f t="shared" si="164"/>
        <v>Mobile Home Units &lt;Six or more dwelling units per acre&gt;</v>
      </c>
      <c r="E2686" s="11" t="s">
        <v>591</v>
      </c>
      <c r="F2686" s="12">
        <f t="shared" si="165"/>
        <v>1.3948514483453343</v>
      </c>
      <c r="G2686" s="13">
        <f t="shared" si="166"/>
        <v>0.33903287162245876</v>
      </c>
      <c r="H2686" s="13">
        <f>HLOOKUP(E2686,ROCs!$B$1:$I$17,MATCH(VLOOKUP(C2686,HROC,2,0),ROCs!$A$2:$A$17,0)+1,0)</f>
        <v>0.39344582191206351</v>
      </c>
      <c r="I2686" s="24">
        <v>51.746825999999999</v>
      </c>
      <c r="J2686" s="24">
        <f>VLOOKUP(B2686,Summary!$A$32:$C$37,3,0)*H2686*I2686/12+VLOOKUP(B2686,Summary!$A$32:$D$37,4,0)*I2686</f>
        <v>86.188856861254592</v>
      </c>
      <c r="K2686" s="6">
        <f t="shared" si="167"/>
        <v>327.12039361351128</v>
      </c>
      <c r="L2686" s="27">
        <f>2.721*J2686*G2686+VLOOKUP(B2686,Summary!$A$32:$B$37,2,0)*I2686</f>
        <v>90.719556822193113</v>
      </c>
    </row>
    <row r="2687" spans="1:12">
      <c r="A2687" s="5" t="s">
        <v>628</v>
      </c>
      <c r="B2687" s="5" t="s">
        <v>597</v>
      </c>
      <c r="C2687" s="11">
        <v>1330</v>
      </c>
      <c r="D2687" s="5" t="str">
        <f t="shared" si="164"/>
        <v>Multiple Dwelling Units, Low Rise &lt;Two stories or less&gt;</v>
      </c>
      <c r="E2687" s="11" t="s">
        <v>591</v>
      </c>
      <c r="F2687" s="12">
        <f t="shared" si="165"/>
        <v>1.3948514483453343</v>
      </c>
      <c r="G2687" s="13">
        <f t="shared" si="166"/>
        <v>0.33903287162245876</v>
      </c>
      <c r="H2687" s="13">
        <f>HLOOKUP(E2687,ROCs!$B$1:$I$17,MATCH(VLOOKUP(C2687,HROC,2,0),ROCs!$A$2:$A$17,0)+1,0)</f>
        <v>0.39344582191206351</v>
      </c>
      <c r="I2687" s="24">
        <v>59.536543000000002</v>
      </c>
      <c r="J2687" s="24">
        <f>VLOOKUP(B2687,Summary!$A$32:$C$37,3,0)*H2687*I2687/12+VLOOKUP(B2687,Summary!$A$32:$D$37,4,0)*I2687</f>
        <v>99.16331066645381</v>
      </c>
      <c r="K2687" s="6">
        <f t="shared" si="167"/>
        <v>376.36351610334015</v>
      </c>
      <c r="L2687" s="27">
        <f>2.721*J2687*G2687+VLOOKUP(B2687,Summary!$A$32:$B$37,2,0)*I2687</f>
        <v>104.3760402944413</v>
      </c>
    </row>
    <row r="2688" spans="1:12">
      <c r="A2688" s="5" t="s">
        <v>628</v>
      </c>
      <c r="B2688" s="5" t="s">
        <v>597</v>
      </c>
      <c r="C2688" s="11">
        <v>1340</v>
      </c>
      <c r="D2688" s="5" t="str">
        <f t="shared" si="164"/>
        <v>Multiple Dwelling Units, High Rise &lt;Three stories or more&gt;</v>
      </c>
      <c r="E2688" s="11" t="s">
        <v>591</v>
      </c>
      <c r="F2688" s="12">
        <f t="shared" si="165"/>
        <v>1.3948514483453343</v>
      </c>
      <c r="G2688" s="13">
        <f t="shared" si="166"/>
        <v>0.33903287162245876</v>
      </c>
      <c r="H2688" s="13">
        <f>HLOOKUP(E2688,ROCs!$B$1:$I$17,MATCH(VLOOKUP(C2688,HROC,2,0),ROCs!$A$2:$A$17,0)+1,0)</f>
        <v>0.39344582191206351</v>
      </c>
      <c r="I2688" s="24">
        <v>5.3439999999999998E-3</v>
      </c>
      <c r="J2688" s="24">
        <f>VLOOKUP(B2688,Summary!$A$32:$C$37,3,0)*H2688*I2688/12+VLOOKUP(B2688,Summary!$A$32:$D$37,4,0)*I2688</f>
        <v>8.9008985993951507E-3</v>
      </c>
      <c r="K2688" s="6">
        <f t="shared" si="167"/>
        <v>3.3782388575303232E-2</v>
      </c>
      <c r="L2688" s="27">
        <f>2.721*J2688*G2688+VLOOKUP(B2688,Summary!$A$32:$B$37,2,0)*I2688</f>
        <v>9.3687932020758129E-3</v>
      </c>
    </row>
    <row r="2689" spans="1:12">
      <c r="A2689" s="5" t="s">
        <v>628</v>
      </c>
      <c r="B2689" s="5" t="s">
        <v>597</v>
      </c>
      <c r="C2689" s="11">
        <v>1400</v>
      </c>
      <c r="D2689" s="5" t="str">
        <f t="shared" si="164"/>
        <v>Commercial and Services</v>
      </c>
      <c r="E2689" s="11" t="s">
        <v>591</v>
      </c>
      <c r="F2689" s="12">
        <f t="shared" si="165"/>
        <v>0.70945030562392009</v>
      </c>
      <c r="G2689" s="13">
        <f t="shared" si="166"/>
        <v>0.1167055461931156</v>
      </c>
      <c r="H2689" s="13">
        <f>HLOOKUP(E2689,ROCs!$B$1:$I$17,MATCH(VLOOKUP(C2689,HROC,2,0),ROCs!$A$2:$A$17,0)+1,0)</f>
        <v>0.43140989244743805</v>
      </c>
      <c r="I2689" s="24">
        <v>15.062747</v>
      </c>
      <c r="J2689" s="24">
        <f>VLOOKUP(B2689,Summary!$A$32:$C$37,3,0)*H2689*I2689/12+VLOOKUP(B2689,Summary!$A$32:$D$37,4,0)*I2689</f>
        <v>27.509123134352905</v>
      </c>
      <c r="K2689" s="6">
        <f t="shared" si="167"/>
        <v>53.104004172921712</v>
      </c>
      <c r="L2689" s="27">
        <f>2.721*J2689*G2689+VLOOKUP(B2689,Summary!$A$32:$B$37,2,0)*I2689</f>
        <v>11.998635084990191</v>
      </c>
    </row>
    <row r="2690" spans="1:12">
      <c r="A2690" s="5" t="s">
        <v>628</v>
      </c>
      <c r="B2690" s="5" t="s">
        <v>597</v>
      </c>
      <c r="C2690" s="11">
        <v>1411</v>
      </c>
      <c r="D2690" s="5" t="str">
        <f t="shared" ref="D2690:D2753" si="168">VLOOKUP(C2690,FLUCCS,2,0)</f>
        <v>Shopping Centers (Plazas, Malls)</v>
      </c>
      <c r="E2690" s="11" t="s">
        <v>591</v>
      </c>
      <c r="F2690" s="12">
        <f t="shared" ref="F2690:F2753" si="169">VLOOKUP(VLOOKUP(C2690,HEMC,2,0),EMCN,2,0)</f>
        <v>1.4429497741503459</v>
      </c>
      <c r="G2690" s="13">
        <f t="shared" ref="G2690:G2753" si="170">VLOOKUP(VLOOKUP(C2690,HEMC,2,0),EMCP,3,0)</f>
        <v>0.22493527059566973</v>
      </c>
      <c r="H2690" s="13">
        <f>HLOOKUP(E2690,ROCs!$B$1:$I$17,MATCH(VLOOKUP(C2690,HROC,2,0),ROCs!$A$2:$A$17,0)+1,0)</f>
        <v>0.43140989244743805</v>
      </c>
      <c r="I2690" s="24">
        <v>13.202470999999999</v>
      </c>
      <c r="J2690" s="24">
        <f>VLOOKUP(B2690,Summary!$A$32:$C$37,3,0)*H2690*I2690/12+VLOOKUP(B2690,Summary!$A$32:$D$37,4,0)*I2690</f>
        <v>24.111697581903442</v>
      </c>
      <c r="K2690" s="6">
        <f t="shared" ref="K2690:K2753" si="171">2.721*J2690*F2690</f>
        <v>94.668946506694311</v>
      </c>
      <c r="L2690" s="27">
        <f>2.721*J2690*G2690+VLOOKUP(B2690,Summary!$A$32:$B$37,2,0)*I2690</f>
        <v>17.617510434467388</v>
      </c>
    </row>
    <row r="2691" spans="1:12">
      <c r="A2691" s="5" t="s">
        <v>628</v>
      </c>
      <c r="B2691" s="5" t="s">
        <v>597</v>
      </c>
      <c r="C2691" s="11">
        <v>1550</v>
      </c>
      <c r="D2691" s="5" t="str">
        <f t="shared" si="168"/>
        <v>Other Light Industrial</v>
      </c>
      <c r="E2691" s="11" t="s">
        <v>591</v>
      </c>
      <c r="F2691" s="12">
        <f t="shared" si="169"/>
        <v>0.72147488707517293</v>
      </c>
      <c r="G2691" s="13">
        <f t="shared" si="170"/>
        <v>0.16951643581122938</v>
      </c>
      <c r="H2691" s="13">
        <f>HLOOKUP(E2691,ROCs!$B$1:$I$17,MATCH(VLOOKUP(C2691,HROC,2,0),ROCs!$A$2:$A$17,0)+1,0)</f>
        <v>0.34081381503347608</v>
      </c>
      <c r="I2691" s="24">
        <v>0.30795699999999998</v>
      </c>
      <c r="J2691" s="24">
        <f>VLOOKUP(B2691,Summary!$A$32:$C$37,3,0)*H2691*I2691/12+VLOOKUP(B2691,Summary!$A$32:$D$37,4,0)*I2691</f>
        <v>0.44431373348685171</v>
      </c>
      <c r="K2691" s="6">
        <f t="shared" si="171"/>
        <v>0.87224702708667301</v>
      </c>
      <c r="L2691" s="27">
        <f>2.721*J2691*G2691+VLOOKUP(B2691,Summary!$A$32:$B$37,2,0)*I2691</f>
        <v>0.27165248744180714</v>
      </c>
    </row>
    <row r="2692" spans="1:12">
      <c r="A2692" s="5" t="s">
        <v>628</v>
      </c>
      <c r="B2692" s="5" t="s">
        <v>597</v>
      </c>
      <c r="C2692" s="11">
        <v>1700</v>
      </c>
      <c r="D2692" s="5" t="str">
        <f t="shared" si="168"/>
        <v>Institutional</v>
      </c>
      <c r="E2692" s="11" t="s">
        <v>591</v>
      </c>
      <c r="F2692" s="12">
        <f t="shared" si="169"/>
        <v>0.96797880682585713</v>
      </c>
      <c r="G2692" s="13">
        <f t="shared" si="170"/>
        <v>0.12452938169209543</v>
      </c>
      <c r="H2692" s="13">
        <f>HLOOKUP(E2692,ROCs!$B$1:$I$17,MATCH(VLOOKUP(C2692,HROC,2,0),ROCs!$A$2:$A$17,0)+1,0)</f>
        <v>0.34081381503347608</v>
      </c>
      <c r="I2692" s="24">
        <v>3.0800000000000001E-4</v>
      </c>
      <c r="J2692" s="24">
        <f>VLOOKUP(B2692,Summary!$A$32:$C$37,3,0)*H2692*I2692/12+VLOOKUP(B2692,Summary!$A$32:$D$37,4,0)*I2692</f>
        <v>4.4437577296164836E-4</v>
      </c>
      <c r="K2692" s="6">
        <f t="shared" si="171"/>
        <v>1.1704281652734512E-3</v>
      </c>
      <c r="L2692" s="27">
        <f>2.721*J2692*G2692+VLOOKUP(B2692,Summary!$A$32:$B$37,2,0)*I2692</f>
        <v>2.172944801929197E-4</v>
      </c>
    </row>
    <row r="2693" spans="1:12">
      <c r="A2693" s="5" t="s">
        <v>628</v>
      </c>
      <c r="B2693" s="5" t="s">
        <v>597</v>
      </c>
      <c r="C2693" s="11">
        <v>1710</v>
      </c>
      <c r="D2693" s="5" t="str">
        <f t="shared" si="168"/>
        <v>Educational Facilities</v>
      </c>
      <c r="E2693" s="11" t="s">
        <v>591</v>
      </c>
      <c r="F2693" s="12">
        <f t="shared" si="169"/>
        <v>0.96797880682585713</v>
      </c>
      <c r="G2693" s="13">
        <f t="shared" si="170"/>
        <v>0.12452938169209543</v>
      </c>
      <c r="H2693" s="13">
        <f>HLOOKUP(E2693,ROCs!$B$1:$I$17,MATCH(VLOOKUP(C2693,HROC,2,0),ROCs!$A$2:$A$17,0)+1,0)</f>
        <v>0.34081381503347608</v>
      </c>
      <c r="I2693" s="24">
        <v>3.1746999999999997E-2</v>
      </c>
      <c r="J2693" s="24">
        <f>VLOOKUP(B2693,Summary!$A$32:$C$37,3,0)*H2693*I2693/12+VLOOKUP(B2693,Summary!$A$32:$D$37,4,0)*I2693</f>
        <v>4.580388852017353E-2</v>
      </c>
      <c r="K2693" s="6">
        <f t="shared" si="171"/>
        <v>0.12064150312641639</v>
      </c>
      <c r="L2693" s="27">
        <f>2.721*J2693*G2693+VLOOKUP(B2693,Summary!$A$32:$B$37,2,0)*I2693</f>
        <v>2.2397557995729289E-2</v>
      </c>
    </row>
    <row r="2694" spans="1:12">
      <c r="A2694" s="5" t="s">
        <v>628</v>
      </c>
      <c r="B2694" s="5" t="s">
        <v>597</v>
      </c>
      <c r="C2694" s="11">
        <v>1850</v>
      </c>
      <c r="D2694" s="5" t="str">
        <f t="shared" si="168"/>
        <v>Parks and Zoos</v>
      </c>
      <c r="E2694" s="11" t="s">
        <v>591</v>
      </c>
      <c r="F2694" s="12">
        <f t="shared" si="169"/>
        <v>0.96797880682585713</v>
      </c>
      <c r="G2694" s="13">
        <f t="shared" si="170"/>
        <v>0.12452938169209543</v>
      </c>
      <c r="H2694" s="13">
        <f>HLOOKUP(E2694,ROCs!$B$1:$I$17,MATCH(VLOOKUP(C2694,HROC,2,0),ROCs!$A$2:$A$17,0)+1,0)</f>
        <v>0.34081381503347608</v>
      </c>
      <c r="I2694" s="24">
        <v>0.68662000000000001</v>
      </c>
      <c r="J2694" s="24">
        <f>VLOOKUP(B2694,Summary!$A$32:$C$37,3,0)*H2694*I2694/12+VLOOKUP(B2694,Summary!$A$32:$D$37,4,0)*I2694</f>
        <v>0.99064056243807463</v>
      </c>
      <c r="K2694" s="6">
        <f t="shared" si="171"/>
        <v>2.6092187884417437</v>
      </c>
      <c r="L2694" s="27">
        <f>2.721*J2694*G2694+VLOOKUP(B2694,Summary!$A$32:$B$37,2,0)*I2694</f>
        <v>0.48441148048721605</v>
      </c>
    </row>
    <row r="2695" spans="1:12">
      <c r="A2695" s="5" t="s">
        <v>628</v>
      </c>
      <c r="B2695" s="5" t="s">
        <v>597</v>
      </c>
      <c r="C2695" s="11">
        <v>3200</v>
      </c>
      <c r="D2695" s="5" t="str">
        <f t="shared" si="168"/>
        <v>Shrub and Brushland</v>
      </c>
      <c r="E2695" s="11" t="s">
        <v>591</v>
      </c>
      <c r="F2695" s="12">
        <f t="shared" si="169"/>
        <v>0.69141343344704065</v>
      </c>
      <c r="G2695" s="13">
        <f t="shared" si="170"/>
        <v>3.5859246036990831E-2</v>
      </c>
      <c r="H2695" s="13">
        <f>HLOOKUP(E2695,ROCs!$B$1:$I$17,MATCH(VLOOKUP(C2695,HROC,2,0),ROCs!$A$2:$A$17,0)+1,0)</f>
        <v>0.26229721460804234</v>
      </c>
      <c r="I2695" s="24">
        <v>19.234234000000001</v>
      </c>
      <c r="J2695" s="24">
        <f>VLOOKUP(B2695,Summary!$A$32:$C$37,3,0)*H2695*I2695/12+VLOOKUP(B2695,Summary!$A$32:$D$37,4,0)*I2695</f>
        <v>21.357530747385056</v>
      </c>
      <c r="K2695" s="6">
        <f t="shared" si="171"/>
        <v>40.18069044974466</v>
      </c>
      <c r="L2695" s="27">
        <f>2.721*J2695*G2695+VLOOKUP(B2695,Summary!$A$32:$B$37,2,0)*I2695</f>
        <v>6.250516788429354</v>
      </c>
    </row>
    <row r="2696" spans="1:12">
      <c r="A2696" s="5" t="s">
        <v>628</v>
      </c>
      <c r="B2696" s="5" t="s">
        <v>597</v>
      </c>
      <c r="C2696" s="11">
        <v>4110</v>
      </c>
      <c r="D2696" s="5" t="str">
        <f t="shared" si="168"/>
        <v>Pine Flatwoods</v>
      </c>
      <c r="E2696" s="11" t="s">
        <v>591</v>
      </c>
      <c r="F2696" s="12">
        <f t="shared" si="169"/>
        <v>0.69141343344704065</v>
      </c>
      <c r="G2696" s="13">
        <f t="shared" si="170"/>
        <v>3.5859246036990831E-2</v>
      </c>
      <c r="H2696" s="13">
        <f>HLOOKUP(E2696,ROCs!$B$1:$I$17,MATCH(VLOOKUP(C2696,HROC,2,0),ROCs!$A$2:$A$17,0)+1,0)</f>
        <v>0.26229721460804234</v>
      </c>
      <c r="I2696" s="24">
        <v>5.2449199999999996</v>
      </c>
      <c r="J2696" s="24">
        <f>VLOOKUP(B2696,Summary!$A$32:$C$37,3,0)*H2696*I2696/12+VLOOKUP(B2696,Summary!$A$32:$D$37,4,0)*I2696</f>
        <v>5.8239148056311896</v>
      </c>
      <c r="K2696" s="6">
        <f t="shared" si="171"/>
        <v>10.956740307603347</v>
      </c>
      <c r="L2696" s="27">
        <f>2.721*J2696*G2696+VLOOKUP(B2696,Summary!$A$32:$B$37,2,0)*I2696</f>
        <v>1.7044328624664171</v>
      </c>
    </row>
    <row r="2697" spans="1:12">
      <c r="A2697" s="5" t="s">
        <v>628</v>
      </c>
      <c r="B2697" s="5" t="s">
        <v>597</v>
      </c>
      <c r="C2697" s="11">
        <v>4200</v>
      </c>
      <c r="D2697" s="5" t="str">
        <f t="shared" si="168"/>
        <v>Upland Hardwood Forests</v>
      </c>
      <c r="E2697" s="11" t="s">
        <v>591</v>
      </c>
      <c r="F2697" s="12">
        <f t="shared" si="169"/>
        <v>0.69141343344704065</v>
      </c>
      <c r="G2697" s="13">
        <f t="shared" si="170"/>
        <v>3.5859246036990831E-2</v>
      </c>
      <c r="H2697" s="13">
        <f>HLOOKUP(E2697,ROCs!$B$1:$I$17,MATCH(VLOOKUP(C2697,HROC,2,0),ROCs!$A$2:$A$17,0)+1,0)</f>
        <v>0.26229721460804234</v>
      </c>
      <c r="I2697" s="24">
        <v>0.10199999999999999</v>
      </c>
      <c r="J2697" s="24">
        <f>VLOOKUP(B2697,Summary!$A$32:$C$37,3,0)*H2697*I2697/12+VLOOKUP(B2697,Summary!$A$32:$D$37,4,0)*I2697</f>
        <v>0.11325993726775267</v>
      </c>
      <c r="K2697" s="6">
        <f t="shared" si="171"/>
        <v>0.21307999194945609</v>
      </c>
      <c r="L2697" s="27">
        <f>2.721*J2697*G2697+VLOOKUP(B2697,Summary!$A$32:$B$37,2,0)*I2697</f>
        <v>3.3146769058741518E-2</v>
      </c>
    </row>
    <row r="2698" spans="1:12">
      <c r="A2698" s="5" t="s">
        <v>628</v>
      </c>
      <c r="B2698" s="5" t="s">
        <v>597</v>
      </c>
      <c r="C2698" s="11">
        <v>4220</v>
      </c>
      <c r="D2698" s="5" t="str">
        <f t="shared" si="168"/>
        <v>Brazilian Pepper</v>
      </c>
      <c r="E2698" s="11" t="s">
        <v>591</v>
      </c>
      <c r="F2698" s="12">
        <f t="shared" si="169"/>
        <v>0.69141343344704065</v>
      </c>
      <c r="G2698" s="13">
        <f t="shared" si="170"/>
        <v>3.5859246036990831E-2</v>
      </c>
      <c r="H2698" s="13">
        <f>HLOOKUP(E2698,ROCs!$B$1:$I$17,MATCH(VLOOKUP(C2698,HROC,2,0),ROCs!$A$2:$A$17,0)+1,0)</f>
        <v>0.26229721460804234</v>
      </c>
      <c r="I2698" s="24">
        <v>10.52754</v>
      </c>
      <c r="J2698" s="24">
        <f>VLOOKUP(B2698,Summary!$A$32:$C$37,3,0)*H2698*I2698/12+VLOOKUP(B2698,Summary!$A$32:$D$37,4,0)*I2698</f>
        <v>11.689691372389774</v>
      </c>
      <c r="K2698" s="6">
        <f t="shared" si="171"/>
        <v>21.992236651446834</v>
      </c>
      <c r="L2698" s="27">
        <f>2.721*J2698*G2698+VLOOKUP(B2698,Summary!$A$32:$B$37,2,0)*I2698</f>
        <v>3.4211170307516046</v>
      </c>
    </row>
    <row r="2699" spans="1:12">
      <c r="A2699" s="5" t="s">
        <v>628</v>
      </c>
      <c r="B2699" s="5" t="s">
        <v>597</v>
      </c>
      <c r="C2699" s="11">
        <v>5120</v>
      </c>
      <c r="D2699" s="5" t="e">
        <f t="shared" si="168"/>
        <v>#N/A</v>
      </c>
      <c r="E2699" s="11" t="s">
        <v>591</v>
      </c>
      <c r="F2699" s="12">
        <f t="shared" si="169"/>
        <v>0.50503242095262102</v>
      </c>
      <c r="G2699" s="13">
        <f t="shared" si="170"/>
        <v>6.8458560616073402E-2</v>
      </c>
      <c r="H2699" s="13">
        <f>HLOOKUP(E2699,ROCs!$B$1:$I$17,MATCH(VLOOKUP(C2699,HROC,2,0),ROCs!$A$2:$A$17,0)+1,0)</f>
        <v>5.2632006878587441E-2</v>
      </c>
      <c r="I2699" s="24">
        <v>4.0183099999999996</v>
      </c>
      <c r="J2699" s="24">
        <f>VLOOKUP(B2699,Summary!$A$32:$C$37,3,0)*H2699*I2699/12+VLOOKUP(B2699,Summary!$A$32:$D$37,4,0)*I2699</f>
        <v>0.8953149461385892</v>
      </c>
      <c r="K2699" s="6">
        <f t="shared" si="171"/>
        <v>1.2303357264313128</v>
      </c>
      <c r="L2699" s="27">
        <f>2.721*J2699*G2699+VLOOKUP(B2699,Summary!$A$32:$B$37,2,0)*I2699</f>
        <v>1.0372381672888751</v>
      </c>
    </row>
    <row r="2700" spans="1:12">
      <c r="A2700" s="5" t="s">
        <v>628</v>
      </c>
      <c r="B2700" s="5" t="s">
        <v>597</v>
      </c>
      <c r="C2700" s="11">
        <v>5300</v>
      </c>
      <c r="D2700" s="5" t="str">
        <f t="shared" si="168"/>
        <v>Reservoirs</v>
      </c>
      <c r="E2700" s="11" t="s">
        <v>591</v>
      </c>
      <c r="F2700" s="12">
        <f t="shared" si="169"/>
        <v>0.50503242095262102</v>
      </c>
      <c r="G2700" s="13">
        <f t="shared" si="170"/>
        <v>6.8458560616073402E-2</v>
      </c>
      <c r="H2700" s="13">
        <f>HLOOKUP(E2700,ROCs!$B$1:$I$17,MATCH(VLOOKUP(C2700,HROC,2,0),ROCs!$A$2:$A$17,0)+1,0)</f>
        <v>5.2632006878587441E-2</v>
      </c>
      <c r="I2700" s="24">
        <v>1.7090000000000001E-2</v>
      </c>
      <c r="J2700" s="24">
        <f>VLOOKUP(B2700,Summary!$A$32:$C$37,3,0)*H2700*I2700/12+VLOOKUP(B2700,Summary!$A$32:$D$37,4,0)*I2700</f>
        <v>3.8078028896497509E-3</v>
      </c>
      <c r="K2700" s="6">
        <f t="shared" si="171"/>
        <v>5.2326569041988135E-3</v>
      </c>
      <c r="L2700" s="27">
        <f>2.721*J2700*G2700+VLOOKUP(B2700,Summary!$A$32:$B$37,2,0)*I2700</f>
        <v>4.4114068548635815E-3</v>
      </c>
    </row>
    <row r="2701" spans="1:12">
      <c r="A2701" s="5" t="s">
        <v>628</v>
      </c>
      <c r="B2701" s="5" t="s">
        <v>597</v>
      </c>
      <c r="C2701" s="11">
        <v>6172</v>
      </c>
      <c r="D2701" s="5" t="str">
        <f t="shared" si="168"/>
        <v>Mixed Shrubs</v>
      </c>
      <c r="E2701" s="11" t="s">
        <v>591</v>
      </c>
      <c r="F2701" s="12">
        <f t="shared" si="169"/>
        <v>0.60724136328827061</v>
      </c>
      <c r="G2701" s="13">
        <f t="shared" si="170"/>
        <v>3.2599314579082571E-2</v>
      </c>
      <c r="H2701" s="13">
        <f>HLOOKUP(E2701,ROCs!$B$1:$I$17,MATCH(VLOOKUP(C2701,HROC,2,0),ROCs!$A$2:$A$17,0)+1,0)</f>
        <v>2.5884593546846281E-2</v>
      </c>
      <c r="I2701" s="24">
        <v>2.9080999999999999E-2</v>
      </c>
      <c r="J2701" s="24">
        <f>VLOOKUP(B2701,Summary!$A$32:$C$37,3,0)*H2701*I2701/12+VLOOKUP(B2701,Summary!$A$32:$D$37,4,0)*I2701</f>
        <v>3.1866410948950415E-3</v>
      </c>
      <c r="K2701" s="6">
        <f t="shared" si="171"/>
        <v>5.2652990294293931E-3</v>
      </c>
      <c r="L2701" s="27">
        <f>2.721*J2701*G2701+VLOOKUP(B2701,Summary!$A$32:$B$37,2,0)*I2701</f>
        <v>6.5823086739957319E-3</v>
      </c>
    </row>
    <row r="2702" spans="1:12">
      <c r="A2702" s="5" t="s">
        <v>628</v>
      </c>
      <c r="B2702" s="5" t="s">
        <v>597</v>
      </c>
      <c r="C2702" s="11">
        <v>6410</v>
      </c>
      <c r="D2702" s="5" t="str">
        <f t="shared" si="168"/>
        <v>Freshwater Marshes</v>
      </c>
      <c r="E2702" s="11" t="s">
        <v>591</v>
      </c>
      <c r="F2702" s="12">
        <f t="shared" si="169"/>
        <v>0.60724136328827061</v>
      </c>
      <c r="G2702" s="13">
        <f t="shared" si="170"/>
        <v>3.2599314579082571E-2</v>
      </c>
      <c r="H2702" s="13">
        <f>HLOOKUP(E2702,ROCs!$B$1:$I$17,MATCH(VLOOKUP(C2702,HROC,2,0),ROCs!$A$2:$A$17,0)+1,0)</f>
        <v>2.5884593546846281E-2</v>
      </c>
      <c r="I2702" s="24">
        <v>31.771246999999999</v>
      </c>
      <c r="J2702" s="24">
        <f>VLOOKUP(B2702,Summary!$A$32:$C$37,3,0)*H2702*I2702/12+VLOOKUP(B2702,Summary!$A$32:$D$37,4,0)*I2702</f>
        <v>3.4814332838025099</v>
      </c>
      <c r="K2702" s="6">
        <f t="shared" si="171"/>
        <v>5.7523852684866927</v>
      </c>
      <c r="L2702" s="27">
        <f>2.721*J2702*G2702+VLOOKUP(B2702,Summary!$A$32:$B$37,2,0)*I2702</f>
        <v>7.1912298308779228</v>
      </c>
    </row>
    <row r="2703" spans="1:12">
      <c r="A2703" s="5" t="s">
        <v>628</v>
      </c>
      <c r="B2703" s="5" t="s">
        <v>597</v>
      </c>
      <c r="C2703" s="11">
        <v>8140</v>
      </c>
      <c r="D2703" s="5" t="str">
        <f t="shared" si="168"/>
        <v>Roads and Highways</v>
      </c>
      <c r="E2703" s="11" t="s">
        <v>591</v>
      </c>
      <c r="F2703" s="12">
        <f t="shared" si="169"/>
        <v>0.98601567900273634</v>
      </c>
      <c r="G2703" s="13">
        <f t="shared" si="170"/>
        <v>0.14343698414796333</v>
      </c>
      <c r="H2703" s="13">
        <f>HLOOKUP(E2703,ROCs!$B$1:$I$17,MATCH(VLOOKUP(C2703,HROC,2,0),ROCs!$A$2:$A$17,0)+1,0)</f>
        <v>0.44607782879065094</v>
      </c>
      <c r="I2703" s="24">
        <v>0.63703100000000001</v>
      </c>
      <c r="J2703" s="24">
        <f>VLOOKUP(B2703,Summary!$A$32:$C$37,3,0)*H2703*I2703/12+VLOOKUP(B2703,Summary!$A$32:$D$37,4,0)*I2703</f>
        <v>1.2029668826582272</v>
      </c>
      <c r="K2703" s="6">
        <f t="shared" si="171"/>
        <v>3.2274983889396172</v>
      </c>
      <c r="L2703" s="27">
        <f>2.721*J2703*G2703+VLOOKUP(B2703,Summary!$A$32:$B$37,2,0)*I2703</f>
        <v>0.60750464611785282</v>
      </c>
    </row>
    <row r="2704" spans="1:12">
      <c r="A2704" s="5" t="s">
        <v>628</v>
      </c>
      <c r="B2704" s="5" t="s">
        <v>597</v>
      </c>
      <c r="C2704" s="11">
        <v>1110</v>
      </c>
      <c r="D2704" s="5" t="str">
        <f t="shared" si="168"/>
        <v>Fixed Single Family Units</v>
      </c>
      <c r="E2704" s="11" t="s">
        <v>593</v>
      </c>
      <c r="F2704" s="12">
        <f t="shared" si="169"/>
        <v>0.96797880682585713</v>
      </c>
      <c r="G2704" s="13">
        <f t="shared" si="170"/>
        <v>0.12452938169209543</v>
      </c>
      <c r="H2704" s="13">
        <f>HLOOKUP(E2704,ROCs!$B$1:$I$17,MATCH(VLOOKUP(C2704,HROC,2,0),ROCs!$A$2:$A$17,0)+1,0)</f>
        <v>0.28818180815488864</v>
      </c>
      <c r="I2704" s="24">
        <v>15.976533</v>
      </c>
      <c r="J2704" s="24">
        <f>VLOOKUP(B2704,Summary!$A$32:$C$37,3,0)*H2704*I2704/12+VLOOKUP(B2704,Summary!$A$32:$D$37,4,0)*I2704</f>
        <v>19.490885444475111</v>
      </c>
      <c r="K2704" s="6">
        <f t="shared" si="171"/>
        <v>51.336464943377685</v>
      </c>
      <c r="L2704" s="27">
        <f>2.721*J2704*G2704+VLOOKUP(B2704,Summary!$A$32:$B$37,2,0)*I2704</f>
        <v>10.065280086727768</v>
      </c>
    </row>
    <row r="2705" spans="1:12">
      <c r="A2705" s="5" t="s">
        <v>628</v>
      </c>
      <c r="B2705" s="5" t="s">
        <v>597</v>
      </c>
      <c r="C2705" s="11">
        <v>1210</v>
      </c>
      <c r="D2705" s="5" t="str">
        <f t="shared" si="168"/>
        <v>Fixed Single Family Units</v>
      </c>
      <c r="E2705" s="11" t="s">
        <v>593</v>
      </c>
      <c r="F2705" s="12">
        <f t="shared" si="169"/>
        <v>1.2445441802046733</v>
      </c>
      <c r="G2705" s="13">
        <f t="shared" si="170"/>
        <v>0.21319951734720002</v>
      </c>
      <c r="H2705" s="13">
        <f>HLOOKUP(E2705,ROCs!$B$1:$I$17,MATCH(VLOOKUP(C2705,HROC,2,0),ROCs!$A$2:$A$17,0)+1,0)</f>
        <v>0.28818180815488864</v>
      </c>
      <c r="I2705" s="24">
        <v>189.642</v>
      </c>
      <c r="J2705" s="24">
        <f>VLOOKUP(B2705,Summary!$A$32:$C$37,3,0)*H2705*I2705/12+VLOOKUP(B2705,Summary!$A$32:$D$37,4,0)*I2705</f>
        <v>231.35748522292974</v>
      </c>
      <c r="K2705" s="6">
        <f t="shared" si="171"/>
        <v>783.4700786560627</v>
      </c>
      <c r="L2705" s="27">
        <f>2.721*J2705*G2705+VLOOKUP(B2705,Summary!$A$32:$B$37,2,0)*I2705</f>
        <v>175.29517661473648</v>
      </c>
    </row>
    <row r="2706" spans="1:12">
      <c r="A2706" s="5" t="s">
        <v>628</v>
      </c>
      <c r="B2706" s="5" t="s">
        <v>597</v>
      </c>
      <c r="C2706" s="11">
        <v>1310</v>
      </c>
      <c r="D2706" s="5" t="str">
        <f t="shared" si="168"/>
        <v>Fixed Single Family Units &lt;Six or more dwelling units per acre&gt;</v>
      </c>
      <c r="E2706" s="11" t="s">
        <v>593</v>
      </c>
      <c r="F2706" s="12">
        <f t="shared" si="169"/>
        <v>1.2445441802046733</v>
      </c>
      <c r="G2706" s="13">
        <f t="shared" si="170"/>
        <v>0.21319951734720002</v>
      </c>
      <c r="H2706" s="13">
        <f>HLOOKUP(E2706,ROCs!$B$1:$I$17,MATCH(VLOOKUP(C2706,HROC,2,0),ROCs!$A$2:$A$17,0)+1,0)</f>
        <v>0.39344582191206351</v>
      </c>
      <c r="I2706" s="24">
        <v>0.14057700000000001</v>
      </c>
      <c r="J2706" s="24">
        <f>VLOOKUP(B2706,Summary!$A$32:$C$37,3,0)*H2706*I2706/12+VLOOKUP(B2706,Summary!$A$32:$D$37,4,0)*I2706</f>
        <v>0.23414326766601276</v>
      </c>
      <c r="K2706" s="6">
        <f t="shared" si="171"/>
        <v>0.79290386545443603</v>
      </c>
      <c r="L2706" s="27">
        <f>2.721*J2706*G2706+VLOOKUP(B2706,Summary!$A$32:$B$37,2,0)*I2706</f>
        <v>0.16628259274280488</v>
      </c>
    </row>
    <row r="2707" spans="1:12">
      <c r="A2707" s="5" t="s">
        <v>628</v>
      </c>
      <c r="B2707" s="5" t="s">
        <v>597</v>
      </c>
      <c r="C2707" s="11">
        <v>1320</v>
      </c>
      <c r="D2707" s="5" t="str">
        <f t="shared" si="168"/>
        <v>Mobile Home Units &lt;Six or more dwelling units per acre&gt;</v>
      </c>
      <c r="E2707" s="11" t="s">
        <v>593</v>
      </c>
      <c r="F2707" s="12">
        <f t="shared" si="169"/>
        <v>1.3948514483453343</v>
      </c>
      <c r="G2707" s="13">
        <f t="shared" si="170"/>
        <v>0.33903287162245876</v>
      </c>
      <c r="H2707" s="13">
        <f>HLOOKUP(E2707,ROCs!$B$1:$I$17,MATCH(VLOOKUP(C2707,HROC,2,0),ROCs!$A$2:$A$17,0)+1,0)</f>
        <v>0.39344582191206351</v>
      </c>
      <c r="I2707" s="24">
        <v>25.048817</v>
      </c>
      <c r="J2707" s="24">
        <f>VLOOKUP(B2707,Summary!$A$32:$C$37,3,0)*H2707*I2707/12+VLOOKUP(B2707,Summary!$A$32:$D$37,4,0)*I2707</f>
        <v>41.720991794873775</v>
      </c>
      <c r="K2707" s="6">
        <f t="shared" si="171"/>
        <v>158.34746804746658</v>
      </c>
      <c r="L2707" s="27">
        <f>2.721*J2707*G2707+VLOOKUP(B2707,Summary!$A$32:$B$37,2,0)*I2707</f>
        <v>43.914144167223256</v>
      </c>
    </row>
    <row r="2708" spans="1:12">
      <c r="A2708" s="5" t="s">
        <v>628</v>
      </c>
      <c r="B2708" s="5" t="s">
        <v>597</v>
      </c>
      <c r="C2708" s="11">
        <v>1330</v>
      </c>
      <c r="D2708" s="5" t="str">
        <f t="shared" si="168"/>
        <v>Multiple Dwelling Units, Low Rise &lt;Two stories or less&gt;</v>
      </c>
      <c r="E2708" s="11" t="s">
        <v>593</v>
      </c>
      <c r="F2708" s="12">
        <f t="shared" si="169"/>
        <v>1.3948514483453343</v>
      </c>
      <c r="G2708" s="13">
        <f t="shared" si="170"/>
        <v>0.33903287162245876</v>
      </c>
      <c r="H2708" s="13">
        <f>HLOOKUP(E2708,ROCs!$B$1:$I$17,MATCH(VLOOKUP(C2708,HROC,2,0),ROCs!$A$2:$A$17,0)+1,0)</f>
        <v>0.39344582191206351</v>
      </c>
      <c r="I2708" s="24">
        <v>78.359076000000002</v>
      </c>
      <c r="J2708" s="24">
        <f>VLOOKUP(B2708,Summary!$A$32:$C$37,3,0)*H2708*I2708/12+VLOOKUP(B2708,Summary!$A$32:$D$37,4,0)*I2708</f>
        <v>130.51388282528035</v>
      </c>
      <c r="K2708" s="6">
        <f t="shared" si="171"/>
        <v>495.35118896589029</v>
      </c>
      <c r="L2708" s="27">
        <f>2.721*J2708*G2708+VLOOKUP(B2708,Summary!$A$32:$B$37,2,0)*I2708</f>
        <v>137.37462173460742</v>
      </c>
    </row>
    <row r="2709" spans="1:12">
      <c r="A2709" s="5" t="s">
        <v>628</v>
      </c>
      <c r="B2709" s="5" t="s">
        <v>597</v>
      </c>
      <c r="C2709" s="11">
        <v>1340</v>
      </c>
      <c r="D2709" s="5" t="str">
        <f t="shared" si="168"/>
        <v>Multiple Dwelling Units, High Rise &lt;Three stories or more&gt;</v>
      </c>
      <c r="E2709" s="11" t="s">
        <v>593</v>
      </c>
      <c r="F2709" s="12">
        <f t="shared" si="169"/>
        <v>1.3948514483453343</v>
      </c>
      <c r="G2709" s="13">
        <f t="shared" si="170"/>
        <v>0.33903287162245876</v>
      </c>
      <c r="H2709" s="13">
        <f>HLOOKUP(E2709,ROCs!$B$1:$I$17,MATCH(VLOOKUP(C2709,HROC,2,0),ROCs!$A$2:$A$17,0)+1,0)</f>
        <v>0.39344582191206351</v>
      </c>
      <c r="I2709" s="24">
        <v>22.804901000000001</v>
      </c>
      <c r="J2709" s="24">
        <f>VLOOKUP(B2709,Summary!$A$32:$C$37,3,0)*H2709*I2709/12+VLOOKUP(B2709,Summary!$A$32:$D$37,4,0)*I2709</f>
        <v>37.983553774372211</v>
      </c>
      <c r="K2709" s="6">
        <f t="shared" si="171"/>
        <v>144.16243020271733</v>
      </c>
      <c r="L2709" s="27">
        <f>2.721*J2709*G2709+VLOOKUP(B2709,Summary!$A$32:$B$37,2,0)*I2709</f>
        <v>39.980239794687861</v>
      </c>
    </row>
    <row r="2710" spans="1:12">
      <c r="A2710" s="5" t="s">
        <v>628</v>
      </c>
      <c r="B2710" s="5" t="s">
        <v>597</v>
      </c>
      <c r="C2710" s="11">
        <v>1400</v>
      </c>
      <c r="D2710" s="5" t="str">
        <f t="shared" si="168"/>
        <v>Commercial and Services</v>
      </c>
      <c r="E2710" s="11" t="s">
        <v>593</v>
      </c>
      <c r="F2710" s="12">
        <f t="shared" si="169"/>
        <v>0.70945030562392009</v>
      </c>
      <c r="G2710" s="13">
        <f t="shared" si="170"/>
        <v>0.1167055461931156</v>
      </c>
      <c r="H2710" s="13">
        <f>HLOOKUP(E2710,ROCs!$B$1:$I$17,MATCH(VLOOKUP(C2710,HROC,2,0),ROCs!$A$2:$A$17,0)+1,0)</f>
        <v>0.43140989244743805</v>
      </c>
      <c r="I2710" s="24">
        <v>20.701796000000002</v>
      </c>
      <c r="J2710" s="24">
        <f>VLOOKUP(B2710,Summary!$A$32:$C$37,3,0)*H2710*I2710/12+VLOOKUP(B2710,Summary!$A$32:$D$37,4,0)*I2710</f>
        <v>37.80772891334194</v>
      </c>
      <c r="K2710" s="6">
        <f t="shared" si="171"/>
        <v>72.984579849278106</v>
      </c>
      <c r="L2710" s="27">
        <f>2.721*J2710*G2710+VLOOKUP(B2710,Summary!$A$32:$B$37,2,0)*I2710</f>
        <v>16.490570797472042</v>
      </c>
    </row>
    <row r="2711" spans="1:12">
      <c r="A2711" s="5" t="s">
        <v>628</v>
      </c>
      <c r="B2711" s="5" t="s">
        <v>597</v>
      </c>
      <c r="C2711" s="11">
        <v>1411</v>
      </c>
      <c r="D2711" s="5" t="str">
        <f t="shared" si="168"/>
        <v>Shopping Centers (Plazas, Malls)</v>
      </c>
      <c r="E2711" s="11" t="s">
        <v>593</v>
      </c>
      <c r="F2711" s="12">
        <f t="shared" si="169"/>
        <v>1.4429497741503459</v>
      </c>
      <c r="G2711" s="13">
        <f t="shared" si="170"/>
        <v>0.22493527059566973</v>
      </c>
      <c r="H2711" s="13">
        <f>HLOOKUP(E2711,ROCs!$B$1:$I$17,MATCH(VLOOKUP(C2711,HROC,2,0),ROCs!$A$2:$A$17,0)+1,0)</f>
        <v>0.43140989244743805</v>
      </c>
      <c r="I2711" s="24">
        <v>9.2133649999999996</v>
      </c>
      <c r="J2711" s="24">
        <f>VLOOKUP(B2711,Summary!$A$32:$C$37,3,0)*H2711*I2711/12+VLOOKUP(B2711,Summary!$A$32:$D$37,4,0)*I2711</f>
        <v>16.826385802452723</v>
      </c>
      <c r="K2711" s="6">
        <f t="shared" si="171"/>
        <v>66.064872123684239</v>
      </c>
      <c r="L2711" s="27">
        <f>2.721*J2711*G2711+VLOOKUP(B2711,Summary!$A$32:$B$37,2,0)*I2711</f>
        <v>12.294407162421082</v>
      </c>
    </row>
    <row r="2712" spans="1:12">
      <c r="A2712" s="5" t="s">
        <v>628</v>
      </c>
      <c r="B2712" s="5" t="s">
        <v>597</v>
      </c>
      <c r="C2712" s="11">
        <v>1700</v>
      </c>
      <c r="D2712" s="5" t="str">
        <f t="shared" si="168"/>
        <v>Institutional</v>
      </c>
      <c r="E2712" s="11" t="s">
        <v>593</v>
      </c>
      <c r="F2712" s="12">
        <f t="shared" si="169"/>
        <v>0.96797880682585713</v>
      </c>
      <c r="G2712" s="13">
        <f t="shared" si="170"/>
        <v>0.12452938169209543</v>
      </c>
      <c r="H2712" s="13">
        <f>HLOOKUP(E2712,ROCs!$B$1:$I$17,MATCH(VLOOKUP(C2712,HROC,2,0),ROCs!$A$2:$A$17,0)+1,0)</f>
        <v>0.34081381503347608</v>
      </c>
      <c r="I2712" s="24">
        <v>0.126973</v>
      </c>
      <c r="J2712" s="24">
        <f>VLOOKUP(B2712,Summary!$A$32:$C$37,3,0)*H2712*I2712/12+VLOOKUP(B2712,Summary!$A$32:$D$37,4,0)*I2712</f>
        <v>0.18319391240343952</v>
      </c>
      <c r="K2712" s="6">
        <f t="shared" si="171"/>
        <v>0.48250901113398026</v>
      </c>
      <c r="L2712" s="27">
        <f>2.721*J2712*G2712+VLOOKUP(B2712,Summary!$A$32:$B$37,2,0)*I2712</f>
        <v>8.9579649459531147E-2</v>
      </c>
    </row>
    <row r="2713" spans="1:12">
      <c r="A2713" s="5" t="s">
        <v>628</v>
      </c>
      <c r="B2713" s="5" t="s">
        <v>597</v>
      </c>
      <c r="C2713" s="11">
        <v>1710</v>
      </c>
      <c r="D2713" s="5" t="str">
        <f t="shared" si="168"/>
        <v>Educational Facilities</v>
      </c>
      <c r="E2713" s="11" t="s">
        <v>593</v>
      </c>
      <c r="F2713" s="12">
        <f t="shared" si="169"/>
        <v>0.96797880682585713</v>
      </c>
      <c r="G2713" s="13">
        <f t="shared" si="170"/>
        <v>0.12452938169209543</v>
      </c>
      <c r="H2713" s="13">
        <f>HLOOKUP(E2713,ROCs!$B$1:$I$17,MATCH(VLOOKUP(C2713,HROC,2,0),ROCs!$A$2:$A$17,0)+1,0)</f>
        <v>0.34081381503347608</v>
      </c>
      <c r="I2713" s="24">
        <v>0.99820900000000001</v>
      </c>
      <c r="J2713" s="24">
        <f>VLOOKUP(B2713,Summary!$A$32:$C$37,3,0)*H2713*I2713/12+VLOOKUP(B2713,Summary!$A$32:$D$37,4,0)*I2713</f>
        <v>1.4401944673775129</v>
      </c>
      <c r="K2713" s="6">
        <f t="shared" si="171"/>
        <v>3.7932854819137867</v>
      </c>
      <c r="L2713" s="27">
        <f>2.721*J2713*G2713+VLOOKUP(B2713,Summary!$A$32:$B$37,2,0)*I2713</f>
        <v>0.70423800577563045</v>
      </c>
    </row>
    <row r="2714" spans="1:12">
      <c r="A2714" s="5" t="s">
        <v>628</v>
      </c>
      <c r="B2714" s="5" t="s">
        <v>597</v>
      </c>
      <c r="C2714" s="11">
        <v>1820</v>
      </c>
      <c r="D2714" s="5" t="str">
        <f t="shared" si="168"/>
        <v>Golf Courses</v>
      </c>
      <c r="E2714" s="11" t="s">
        <v>593</v>
      </c>
      <c r="F2714" s="12">
        <f t="shared" si="169"/>
        <v>2.0141173930848577</v>
      </c>
      <c r="G2714" s="13">
        <f t="shared" si="170"/>
        <v>0.28687396829592665</v>
      </c>
      <c r="H2714" s="13">
        <f>HLOOKUP(E2714,ROCs!$B$1:$I$17,MATCH(VLOOKUP(C2714,HROC,2,0),ROCs!$A$2:$A$17,0)+1,0)</f>
        <v>0.28904462793978353</v>
      </c>
      <c r="I2714" s="24">
        <v>0.145425</v>
      </c>
      <c r="J2714" s="24">
        <f>VLOOKUP(B2714,Summary!$A$32:$C$37,3,0)*H2714*I2714/12+VLOOKUP(B2714,Summary!$A$32:$D$37,4,0)*I2714</f>
        <v>0.17794526691013879</v>
      </c>
      <c r="K2714" s="6">
        <f t="shared" si="171"/>
        <v>0.97521362997138006</v>
      </c>
      <c r="L2714" s="27">
        <f>2.721*J2714*G2714+VLOOKUP(B2714,Summary!$A$32:$B$37,2,0)*I2714</f>
        <v>0.17040379722776366</v>
      </c>
    </row>
    <row r="2715" spans="1:12">
      <c r="A2715" s="5" t="s">
        <v>628</v>
      </c>
      <c r="B2715" s="5" t="s">
        <v>597</v>
      </c>
      <c r="C2715" s="11">
        <v>1850</v>
      </c>
      <c r="D2715" s="5" t="str">
        <f t="shared" si="168"/>
        <v>Parks and Zoos</v>
      </c>
      <c r="E2715" s="11" t="s">
        <v>593</v>
      </c>
      <c r="F2715" s="12">
        <f t="shared" si="169"/>
        <v>0.96797880682585713</v>
      </c>
      <c r="G2715" s="13">
        <f t="shared" si="170"/>
        <v>0.12452938169209543</v>
      </c>
      <c r="H2715" s="13">
        <f>HLOOKUP(E2715,ROCs!$B$1:$I$17,MATCH(VLOOKUP(C2715,HROC,2,0),ROCs!$A$2:$A$17,0)+1,0)</f>
        <v>0.34081381503347608</v>
      </c>
      <c r="I2715" s="24">
        <v>0.69962800000000003</v>
      </c>
      <c r="J2715" s="24">
        <f>VLOOKUP(B2715,Summary!$A$32:$C$37,3,0)*H2715*I2715/12+VLOOKUP(B2715,Summary!$A$32:$D$37,4,0)*I2715</f>
        <v>1.0094082249532861</v>
      </c>
      <c r="K2715" s="6">
        <f t="shared" si="171"/>
        <v>2.6586503779673185</v>
      </c>
      <c r="L2715" s="27">
        <f>2.721*J2715*G2715+VLOOKUP(B2715,Summary!$A$32:$B$37,2,0)*I2715</f>
        <v>0.49358864476757147</v>
      </c>
    </row>
    <row r="2716" spans="1:12">
      <c r="A2716" s="5" t="s">
        <v>628</v>
      </c>
      <c r="B2716" s="5" t="s">
        <v>597</v>
      </c>
      <c r="C2716" s="11">
        <v>3100</v>
      </c>
      <c r="D2716" s="5" t="str">
        <f t="shared" si="168"/>
        <v>Herbaceous (Dry Prairie)</v>
      </c>
      <c r="E2716" s="11" t="s">
        <v>593</v>
      </c>
      <c r="F2716" s="12">
        <f t="shared" si="169"/>
        <v>0.69141343344704065</v>
      </c>
      <c r="G2716" s="13">
        <f t="shared" si="170"/>
        <v>3.5859246036990831E-2</v>
      </c>
      <c r="H2716" s="13">
        <f>HLOOKUP(E2716,ROCs!$B$1:$I$17,MATCH(VLOOKUP(C2716,HROC,2,0),ROCs!$A$2:$A$17,0)+1,0)</f>
        <v>0.26229721460804234</v>
      </c>
      <c r="I2716" s="24">
        <v>2.1649000000000002E-2</v>
      </c>
      <c r="J2716" s="24">
        <f>VLOOKUP(B2716,Summary!$A$32:$C$37,3,0)*H2716*I2716/12+VLOOKUP(B2716,Summary!$A$32:$D$37,4,0)*I2716</f>
        <v>2.4038866489309585E-2</v>
      </c>
      <c r="K2716" s="6">
        <f t="shared" si="171"/>
        <v>4.5225183781507597E-2</v>
      </c>
      <c r="L2716" s="27">
        <f>2.721*J2716*G2716+VLOOKUP(B2716,Summary!$A$32:$B$37,2,0)*I2716</f>
        <v>7.0352392485558352E-3</v>
      </c>
    </row>
    <row r="2717" spans="1:12">
      <c r="A2717" s="5" t="s">
        <v>628</v>
      </c>
      <c r="B2717" s="5" t="s">
        <v>597</v>
      </c>
      <c r="C2717" s="11">
        <v>3200</v>
      </c>
      <c r="D2717" s="5" t="str">
        <f t="shared" si="168"/>
        <v>Shrub and Brushland</v>
      </c>
      <c r="E2717" s="11" t="s">
        <v>593</v>
      </c>
      <c r="F2717" s="12">
        <f t="shared" si="169"/>
        <v>0.69141343344704065</v>
      </c>
      <c r="G2717" s="13">
        <f t="shared" si="170"/>
        <v>3.5859246036990831E-2</v>
      </c>
      <c r="H2717" s="13">
        <f>HLOOKUP(E2717,ROCs!$B$1:$I$17,MATCH(VLOOKUP(C2717,HROC,2,0),ROCs!$A$2:$A$17,0)+1,0)</f>
        <v>0.26229721460804234</v>
      </c>
      <c r="I2717" s="24">
        <v>42.048456000000002</v>
      </c>
      <c r="J2717" s="24">
        <f>VLOOKUP(B2717,Summary!$A$32:$C$37,3,0)*H2717*I2717/12+VLOOKUP(B2717,Summary!$A$32:$D$37,4,0)*I2717</f>
        <v>46.690249889861356</v>
      </c>
      <c r="K2717" s="6">
        <f t="shared" si="171"/>
        <v>87.840045744775082</v>
      </c>
      <c r="L2717" s="27">
        <f>2.721*J2717*G2717+VLOOKUP(B2717,Summary!$A$32:$B$37,2,0)*I2717</f>
        <v>13.664416277535825</v>
      </c>
    </row>
    <row r="2718" spans="1:12">
      <c r="A2718" s="5" t="s">
        <v>628</v>
      </c>
      <c r="B2718" s="5" t="s">
        <v>597</v>
      </c>
      <c r="C2718" s="11">
        <v>4110</v>
      </c>
      <c r="D2718" s="5" t="str">
        <f t="shared" si="168"/>
        <v>Pine Flatwoods</v>
      </c>
      <c r="E2718" s="11" t="s">
        <v>593</v>
      </c>
      <c r="F2718" s="12">
        <f t="shared" si="169"/>
        <v>0.69141343344704065</v>
      </c>
      <c r="G2718" s="13">
        <f t="shared" si="170"/>
        <v>3.5859246036990831E-2</v>
      </c>
      <c r="H2718" s="13">
        <f>HLOOKUP(E2718,ROCs!$B$1:$I$17,MATCH(VLOOKUP(C2718,HROC,2,0),ROCs!$A$2:$A$17,0)+1,0)</f>
        <v>0.26229721460804234</v>
      </c>
      <c r="I2718" s="24">
        <v>26.210944000000001</v>
      </c>
      <c r="J2718" s="24">
        <f>VLOOKUP(B2718,Summary!$A$32:$C$37,3,0)*H2718*I2718/12+VLOOKUP(B2718,Summary!$A$32:$D$37,4,0)*I2718</f>
        <v>29.104410521260576</v>
      </c>
      <c r="K2718" s="6">
        <f t="shared" si="171"/>
        <v>54.75517388732986</v>
      </c>
      <c r="L2718" s="27">
        <f>2.721*J2718*G2718+VLOOKUP(B2718,Summary!$A$32:$B$37,2,0)*I2718</f>
        <v>8.517726544898105</v>
      </c>
    </row>
    <row r="2719" spans="1:12">
      <c r="A2719" s="5" t="s">
        <v>628</v>
      </c>
      <c r="B2719" s="5" t="s">
        <v>597</v>
      </c>
      <c r="C2719" s="11">
        <v>4220</v>
      </c>
      <c r="D2719" s="5" t="str">
        <f t="shared" si="168"/>
        <v>Brazilian Pepper</v>
      </c>
      <c r="E2719" s="11" t="s">
        <v>593</v>
      </c>
      <c r="F2719" s="12">
        <f t="shared" si="169"/>
        <v>0.69141343344704065</v>
      </c>
      <c r="G2719" s="13">
        <f t="shared" si="170"/>
        <v>3.5859246036990831E-2</v>
      </c>
      <c r="H2719" s="13">
        <f>HLOOKUP(E2719,ROCs!$B$1:$I$17,MATCH(VLOOKUP(C2719,HROC,2,0),ROCs!$A$2:$A$17,0)+1,0)</f>
        <v>0.26229721460804234</v>
      </c>
      <c r="I2719" s="24">
        <v>37.501213999999997</v>
      </c>
      <c r="J2719" s="24">
        <f>VLOOKUP(B2719,Summary!$A$32:$C$37,3,0)*H2719*I2719/12+VLOOKUP(B2719,Summary!$A$32:$D$37,4,0)*I2719</f>
        <v>41.64103083435851</v>
      </c>
      <c r="K2719" s="6">
        <f t="shared" si="171"/>
        <v>78.340768404066964</v>
      </c>
      <c r="L2719" s="27">
        <f>2.721*J2719*G2719+VLOOKUP(B2719,Summary!$A$32:$B$37,2,0)*I2719</f>
        <v>12.186706665494551</v>
      </c>
    </row>
    <row r="2720" spans="1:12">
      <c r="A2720" s="5" t="s">
        <v>628</v>
      </c>
      <c r="B2720" s="5" t="s">
        <v>597</v>
      </c>
      <c r="C2720" s="11">
        <v>5120</v>
      </c>
      <c r="D2720" s="5" t="e">
        <f t="shared" si="168"/>
        <v>#N/A</v>
      </c>
      <c r="E2720" s="11" t="s">
        <v>593</v>
      </c>
      <c r="F2720" s="12">
        <f t="shared" si="169"/>
        <v>0.50503242095262102</v>
      </c>
      <c r="G2720" s="13">
        <f t="shared" si="170"/>
        <v>6.8458560616073402E-2</v>
      </c>
      <c r="H2720" s="13">
        <f>HLOOKUP(E2720,ROCs!$B$1:$I$17,MATCH(VLOOKUP(C2720,HROC,2,0),ROCs!$A$2:$A$17,0)+1,0)</f>
        <v>5.2632006878587441E-2</v>
      </c>
      <c r="I2720" s="24">
        <v>2.6048870000000002</v>
      </c>
      <c r="J2720" s="24">
        <f>VLOOKUP(B2720,Summary!$A$32:$C$37,3,0)*H2720*I2720/12+VLOOKUP(B2720,Summary!$A$32:$D$37,4,0)*I2720</f>
        <v>0.58039182245822529</v>
      </c>
      <c r="K2720" s="6">
        <f t="shared" si="171"/>
        <v>0.79757050586353029</v>
      </c>
      <c r="L2720" s="27">
        <f>2.721*J2720*G2720+VLOOKUP(B2720,Summary!$A$32:$B$37,2,0)*I2720</f>
        <v>0.67239417015477065</v>
      </c>
    </row>
    <row r="2721" spans="1:12">
      <c r="A2721" s="5" t="s">
        <v>628</v>
      </c>
      <c r="B2721" s="5" t="s">
        <v>597</v>
      </c>
      <c r="C2721" s="11">
        <v>5300</v>
      </c>
      <c r="D2721" s="5" t="str">
        <f t="shared" si="168"/>
        <v>Reservoirs</v>
      </c>
      <c r="E2721" s="11" t="s">
        <v>593</v>
      </c>
      <c r="F2721" s="12">
        <f t="shared" si="169"/>
        <v>0.50503242095262102</v>
      </c>
      <c r="G2721" s="13">
        <f t="shared" si="170"/>
        <v>6.8458560616073402E-2</v>
      </c>
      <c r="H2721" s="13">
        <f>HLOOKUP(E2721,ROCs!$B$1:$I$17,MATCH(VLOOKUP(C2721,HROC,2,0),ROCs!$A$2:$A$17,0)+1,0)</f>
        <v>5.2632006878587441E-2</v>
      </c>
      <c r="I2721" s="24">
        <v>3.2456939999999999</v>
      </c>
      <c r="J2721" s="24">
        <f>VLOOKUP(B2721,Summary!$A$32:$C$37,3,0)*H2721*I2721/12+VLOOKUP(B2721,Summary!$A$32:$D$37,4,0)*I2721</f>
        <v>0.7231692798197108</v>
      </c>
      <c r="K2721" s="6">
        <f t="shared" si="171"/>
        <v>0.99377431936902649</v>
      </c>
      <c r="L2721" s="27">
        <f>2.721*J2721*G2721+VLOOKUP(B2721,Summary!$A$32:$B$37,2,0)*I2721</f>
        <v>0.83780437451080148</v>
      </c>
    </row>
    <row r="2722" spans="1:12">
      <c r="A2722" s="5" t="s">
        <v>628</v>
      </c>
      <c r="B2722" s="5" t="s">
        <v>597</v>
      </c>
      <c r="C2722" s="11">
        <v>6172</v>
      </c>
      <c r="D2722" s="5" t="str">
        <f t="shared" si="168"/>
        <v>Mixed Shrubs</v>
      </c>
      <c r="E2722" s="11" t="s">
        <v>593</v>
      </c>
      <c r="F2722" s="12">
        <f t="shared" si="169"/>
        <v>0.60724136328827061</v>
      </c>
      <c r="G2722" s="13">
        <f t="shared" si="170"/>
        <v>3.2599314579082571E-2</v>
      </c>
      <c r="H2722" s="13">
        <f>HLOOKUP(E2722,ROCs!$B$1:$I$17,MATCH(VLOOKUP(C2722,HROC,2,0),ROCs!$A$2:$A$17,0)+1,0)</f>
        <v>2.5884593546846281E-2</v>
      </c>
      <c r="I2722" s="24">
        <v>3.036886</v>
      </c>
      <c r="J2722" s="24">
        <f>VLOOKUP(B2722,Summary!$A$32:$C$37,3,0)*H2722*I2722/12+VLOOKUP(B2722,Summary!$A$32:$D$37,4,0)*I2722</f>
        <v>0.33277623630932301</v>
      </c>
      <c r="K2722" s="6">
        <f t="shared" si="171"/>
        <v>0.54984742300084988</v>
      </c>
      <c r="L2722" s="27">
        <f>2.721*J2722*G2722+VLOOKUP(B2722,Summary!$A$32:$B$37,2,0)*I2722</f>
        <v>0.68738080051360695</v>
      </c>
    </row>
    <row r="2723" spans="1:12">
      <c r="A2723" s="5" t="s">
        <v>628</v>
      </c>
      <c r="B2723" s="5" t="s">
        <v>597</v>
      </c>
      <c r="C2723" s="11">
        <v>6410</v>
      </c>
      <c r="D2723" s="5" t="str">
        <f t="shared" si="168"/>
        <v>Freshwater Marshes</v>
      </c>
      <c r="E2723" s="11" t="s">
        <v>593</v>
      </c>
      <c r="F2723" s="12">
        <f t="shared" si="169"/>
        <v>0.60724136328827061</v>
      </c>
      <c r="G2723" s="13">
        <f t="shared" si="170"/>
        <v>3.2599314579082571E-2</v>
      </c>
      <c r="H2723" s="13">
        <f>HLOOKUP(E2723,ROCs!$B$1:$I$17,MATCH(VLOOKUP(C2723,HROC,2,0),ROCs!$A$2:$A$17,0)+1,0)</f>
        <v>2.5884593546846281E-2</v>
      </c>
      <c r="I2723" s="24">
        <v>24.457411</v>
      </c>
      <c r="J2723" s="24">
        <f>VLOOKUP(B2723,Summary!$A$32:$C$37,3,0)*H2723*I2723/12+VLOOKUP(B2723,Summary!$A$32:$D$37,4,0)*I2723</f>
        <v>2.6799969384594076</v>
      </c>
      <c r="K2723" s="6">
        <f t="shared" si="171"/>
        <v>4.4281689900847905</v>
      </c>
      <c r="L2723" s="27">
        <f>2.721*J2723*G2723+VLOOKUP(B2723,Summary!$A$32:$B$37,2,0)*I2723</f>
        <v>5.5357872345785442</v>
      </c>
    </row>
    <row r="2724" spans="1:12">
      <c r="A2724" s="5" t="s">
        <v>628</v>
      </c>
      <c r="B2724" s="5" t="s">
        <v>597</v>
      </c>
      <c r="C2724" s="11">
        <v>8140</v>
      </c>
      <c r="D2724" s="5" t="str">
        <f t="shared" si="168"/>
        <v>Roads and Highways</v>
      </c>
      <c r="E2724" s="11" t="s">
        <v>593</v>
      </c>
      <c r="F2724" s="12">
        <f t="shared" si="169"/>
        <v>0.98601567900273634</v>
      </c>
      <c r="G2724" s="13">
        <f t="shared" si="170"/>
        <v>0.14343698414796333</v>
      </c>
      <c r="H2724" s="13">
        <f>HLOOKUP(E2724,ROCs!$B$1:$I$17,MATCH(VLOOKUP(C2724,HROC,2,0),ROCs!$A$2:$A$17,0)+1,0)</f>
        <v>0.44607782879065094</v>
      </c>
      <c r="I2724" s="24">
        <v>0.22229599999999999</v>
      </c>
      <c r="J2724" s="24">
        <f>VLOOKUP(B2724,Summary!$A$32:$C$37,3,0)*H2724*I2724/12+VLOOKUP(B2724,Summary!$A$32:$D$37,4,0)*I2724</f>
        <v>0.41978290875545032</v>
      </c>
      <c r="K2724" s="6">
        <f t="shared" si="171"/>
        <v>1.1262559936136878</v>
      </c>
      <c r="L2724" s="27">
        <f>2.721*J2724*G2724+VLOOKUP(B2724,Summary!$A$32:$B$37,2,0)*I2724</f>
        <v>0.21199259190434092</v>
      </c>
    </row>
    <row r="2725" spans="1:12">
      <c r="A2725" s="5" t="s">
        <v>628</v>
      </c>
      <c r="B2725" s="5" t="s">
        <v>597</v>
      </c>
      <c r="C2725" s="11">
        <v>8300</v>
      </c>
      <c r="D2725" s="5" t="str">
        <f t="shared" si="168"/>
        <v>Utilities</v>
      </c>
      <c r="E2725" s="11" t="s">
        <v>593</v>
      </c>
      <c r="F2725" s="12">
        <f t="shared" si="169"/>
        <v>0.72147488707517293</v>
      </c>
      <c r="G2725" s="13">
        <f t="shared" si="170"/>
        <v>0.16951643581122938</v>
      </c>
      <c r="H2725" s="13">
        <f>HLOOKUP(E2725,ROCs!$B$1:$I$17,MATCH(VLOOKUP(C2725,HROC,2,0),ROCs!$A$2:$A$17,0)+1,0)</f>
        <v>0.43140989244743805</v>
      </c>
      <c r="I2725" s="24">
        <v>4.2021000000000003E-2</v>
      </c>
      <c r="J2725" s="24">
        <f>VLOOKUP(B2725,Summary!$A$32:$C$37,3,0)*H2725*I2725/12+VLOOKUP(B2725,Summary!$A$32:$D$37,4,0)*I2725</f>
        <v>7.6743031216593066E-2</v>
      </c>
      <c r="K2725" s="6">
        <f t="shared" si="171"/>
        <v>0.15065678997355125</v>
      </c>
      <c r="L2725" s="27">
        <f>2.721*J2725*G2725+VLOOKUP(B2725,Summary!$A$32:$B$37,2,0)*I2725</f>
        <v>4.4500807644593271E-2</v>
      </c>
    </row>
    <row r="2726" spans="1:12">
      <c r="A2726" s="5" t="s">
        <v>628</v>
      </c>
      <c r="B2726" s="5" t="s">
        <v>597</v>
      </c>
      <c r="C2726" s="11">
        <v>1210</v>
      </c>
      <c r="D2726" s="5" t="str">
        <f t="shared" si="168"/>
        <v>Fixed Single Family Units</v>
      </c>
      <c r="E2726" s="11" t="s">
        <v>2</v>
      </c>
      <c r="F2726" s="12">
        <f t="shared" si="169"/>
        <v>1.2445441802046733</v>
      </c>
      <c r="G2726" s="13">
        <f t="shared" si="170"/>
        <v>0.21319951734720002</v>
      </c>
      <c r="H2726" s="13">
        <f>HLOOKUP(E2726,ROCs!$B$1:$I$17,MATCH(VLOOKUP(C2726,HROC,2,0),ROCs!$A$2:$A$17,0)+1,0)</f>
        <v>0.28818180815488864</v>
      </c>
      <c r="I2726" s="24">
        <v>0.486481</v>
      </c>
      <c r="J2726" s="24">
        <f>VLOOKUP(B2726,Summary!$A$32:$C$37,3,0)*H2726*I2726/12+VLOOKUP(B2726,Summary!$A$32:$D$37,4,0)*I2726</f>
        <v>0.59349205750169309</v>
      </c>
      <c r="K2726" s="6">
        <f t="shared" si="171"/>
        <v>2.0098043014452496</v>
      </c>
      <c r="L2726" s="27">
        <f>2.721*J2726*G2726+VLOOKUP(B2726,Summary!$A$32:$B$37,2,0)*I2726</f>
        <v>0.44967767063579589</v>
      </c>
    </row>
    <row r="2727" spans="1:12">
      <c r="A2727" s="5" t="s">
        <v>628</v>
      </c>
      <c r="B2727" s="5" t="s">
        <v>597</v>
      </c>
      <c r="C2727" s="11">
        <v>1310</v>
      </c>
      <c r="D2727" s="5" t="str">
        <f t="shared" si="168"/>
        <v>Fixed Single Family Units &lt;Six or more dwelling units per acre&gt;</v>
      </c>
      <c r="E2727" s="11" t="s">
        <v>2</v>
      </c>
      <c r="F2727" s="12">
        <f t="shared" si="169"/>
        <v>1.2445441802046733</v>
      </c>
      <c r="G2727" s="13">
        <f t="shared" si="170"/>
        <v>0.21319951734720002</v>
      </c>
      <c r="H2727" s="13">
        <f>HLOOKUP(E2727,ROCs!$B$1:$I$17,MATCH(VLOOKUP(C2727,HROC,2,0),ROCs!$A$2:$A$17,0)+1,0)</f>
        <v>0.39344582191206351</v>
      </c>
      <c r="I2727" s="24">
        <v>0.10797900000000001</v>
      </c>
      <c r="J2727" s="24">
        <f>VLOOKUP(B2727,Summary!$A$32:$C$37,3,0)*H2727*I2727/12+VLOOKUP(B2727,Summary!$A$32:$D$37,4,0)*I2727</f>
        <v>0.17984845244462744</v>
      </c>
      <c r="K2727" s="6">
        <f t="shared" si="171"/>
        <v>0.60903964722468507</v>
      </c>
      <c r="L2727" s="27">
        <f>2.721*J2727*G2727+VLOOKUP(B2727,Summary!$A$32:$B$37,2,0)*I2727</f>
        <v>0.1277237960816871</v>
      </c>
    </row>
    <row r="2728" spans="1:12">
      <c r="A2728" s="5" t="s">
        <v>628</v>
      </c>
      <c r="B2728" s="5" t="s">
        <v>597</v>
      </c>
      <c r="C2728" s="11">
        <v>1330</v>
      </c>
      <c r="D2728" s="5" t="str">
        <f t="shared" si="168"/>
        <v>Multiple Dwelling Units, Low Rise &lt;Two stories or less&gt;</v>
      </c>
      <c r="E2728" s="11" t="s">
        <v>2</v>
      </c>
      <c r="F2728" s="12">
        <f t="shared" si="169"/>
        <v>1.3948514483453343</v>
      </c>
      <c r="G2728" s="13">
        <f t="shared" si="170"/>
        <v>0.33903287162245876</v>
      </c>
      <c r="H2728" s="13">
        <f>HLOOKUP(E2728,ROCs!$B$1:$I$17,MATCH(VLOOKUP(C2728,HROC,2,0),ROCs!$A$2:$A$17,0)+1,0)</f>
        <v>0.39344582191206351</v>
      </c>
      <c r="I2728" s="24">
        <v>0.14644499999999999</v>
      </c>
      <c r="J2728" s="24">
        <f>VLOOKUP(B2728,Summary!$A$32:$C$37,3,0)*H2728*I2728/12+VLOOKUP(B2728,Summary!$A$32:$D$37,4,0)*I2728</f>
        <v>0.24391693401729467</v>
      </c>
      <c r="K2728" s="6">
        <f t="shared" si="171"/>
        <v>0.92576008512542696</v>
      </c>
      <c r="L2728" s="27">
        <f>2.721*J2728*G2728+VLOOKUP(B2728,Summary!$A$32:$B$37,2,0)*I2728</f>
        <v>0.25673894470022313</v>
      </c>
    </row>
    <row r="2729" spans="1:12">
      <c r="A2729" s="5" t="s">
        <v>628</v>
      </c>
      <c r="B2729" s="5" t="s">
        <v>597</v>
      </c>
      <c r="C2729" s="11">
        <v>3100</v>
      </c>
      <c r="D2729" s="5" t="str">
        <f t="shared" si="168"/>
        <v>Herbaceous (Dry Prairie)</v>
      </c>
      <c r="E2729" s="11" t="s">
        <v>2</v>
      </c>
      <c r="F2729" s="12">
        <f t="shared" si="169"/>
        <v>0.69141343344704065</v>
      </c>
      <c r="G2729" s="13">
        <f t="shared" si="170"/>
        <v>3.5859246036990831E-2</v>
      </c>
      <c r="H2729" s="13">
        <f>HLOOKUP(E2729,ROCs!$B$1:$I$17,MATCH(VLOOKUP(C2729,HROC,2,0),ROCs!$A$2:$A$17,0)+1,0)</f>
        <v>0.26229721460804234</v>
      </c>
      <c r="I2729" s="24">
        <v>0.16961799999999999</v>
      </c>
      <c r="J2729" s="24">
        <f>VLOOKUP(B2729,Summary!$A$32:$C$37,3,0)*H2729*I2729/12+VLOOKUP(B2729,Summary!$A$32:$D$37,4,0)*I2729</f>
        <v>0.18834239254393795</v>
      </c>
      <c r="K2729" s="6">
        <f t="shared" si="171"/>
        <v>0.35433531445571415</v>
      </c>
      <c r="L2729" s="27">
        <f>2.721*J2729*G2729+VLOOKUP(B2729,Summary!$A$32:$B$37,2,0)*I2729</f>
        <v>5.5120477198094299E-2</v>
      </c>
    </row>
    <row r="2730" spans="1:12">
      <c r="A2730" s="5" t="s">
        <v>615</v>
      </c>
      <c r="B2730" s="5" t="s">
        <v>597</v>
      </c>
      <c r="C2730" s="11">
        <v>1210</v>
      </c>
      <c r="D2730" s="5" t="str">
        <f t="shared" si="168"/>
        <v>Fixed Single Family Units</v>
      </c>
      <c r="E2730" s="11" t="s">
        <v>3</v>
      </c>
      <c r="F2730" s="12">
        <f t="shared" si="169"/>
        <v>1.2445441802046733</v>
      </c>
      <c r="G2730" s="13">
        <f t="shared" si="170"/>
        <v>0.21319951734720002</v>
      </c>
      <c r="H2730" s="13">
        <f>HLOOKUP(E2730,ROCs!$B$1:$I$17,MATCH(VLOOKUP(C2730,HROC,2,0),ROCs!$A$2:$A$17,0)+1,0)</f>
        <v>0.28818180815488864</v>
      </c>
      <c r="I2730" s="24">
        <v>15.185282000000001</v>
      </c>
      <c r="J2730" s="24">
        <f>VLOOKUP(B2730,Summary!$A$32:$C$37,3,0)*H2730*I2730/12+VLOOKUP(B2730,Summary!$A$32:$D$37,4,0)*I2730</f>
        <v>18.525583235364639</v>
      </c>
      <c r="K2730" s="6">
        <f t="shared" si="171"/>
        <v>62.735122404079753</v>
      </c>
      <c r="L2730" s="27">
        <f>2.721*J2730*G2730+VLOOKUP(B2730,Summary!$A$32:$B$37,2,0)*I2730</f>
        <v>14.03648290006738</v>
      </c>
    </row>
    <row r="2731" spans="1:12">
      <c r="A2731" s="5" t="s">
        <v>615</v>
      </c>
      <c r="B2731" s="5" t="s">
        <v>597</v>
      </c>
      <c r="C2731" s="11">
        <v>1310</v>
      </c>
      <c r="D2731" s="5" t="str">
        <f t="shared" si="168"/>
        <v>Fixed Single Family Units &lt;Six or more dwelling units per acre&gt;</v>
      </c>
      <c r="E2731" s="11" t="s">
        <v>3</v>
      </c>
      <c r="F2731" s="12">
        <f t="shared" si="169"/>
        <v>1.2445441802046733</v>
      </c>
      <c r="G2731" s="13">
        <f t="shared" si="170"/>
        <v>0.21319951734720002</v>
      </c>
      <c r="H2731" s="13">
        <f>HLOOKUP(E2731,ROCs!$B$1:$I$17,MATCH(VLOOKUP(C2731,HROC,2,0),ROCs!$A$2:$A$17,0)+1,0)</f>
        <v>0.39344582191206351</v>
      </c>
      <c r="I2731" s="24">
        <v>0.15967899999999999</v>
      </c>
      <c r="J2731" s="24">
        <f>VLOOKUP(B2731,Summary!$A$32:$C$37,3,0)*H2731*I2731/12+VLOOKUP(B2731,Summary!$A$32:$D$37,4,0)*I2731</f>
        <v>0.26595931651437466</v>
      </c>
      <c r="K2731" s="6">
        <f t="shared" si="171"/>
        <v>0.90064588326610229</v>
      </c>
      <c r="L2731" s="27">
        <f>2.721*J2731*G2731+VLOOKUP(B2731,Summary!$A$32:$B$37,2,0)*I2731</f>
        <v>0.18887754132310644</v>
      </c>
    </row>
    <row r="2732" spans="1:12">
      <c r="A2732" s="5" t="s">
        <v>615</v>
      </c>
      <c r="B2732" s="5" t="s">
        <v>597</v>
      </c>
      <c r="C2732" s="11">
        <v>1320</v>
      </c>
      <c r="D2732" s="5" t="str">
        <f t="shared" si="168"/>
        <v>Mobile Home Units &lt;Six or more dwelling units per acre&gt;</v>
      </c>
      <c r="E2732" s="11" t="s">
        <v>3</v>
      </c>
      <c r="F2732" s="12">
        <f t="shared" si="169"/>
        <v>1.3948514483453343</v>
      </c>
      <c r="G2732" s="13">
        <f t="shared" si="170"/>
        <v>0.33903287162245876</v>
      </c>
      <c r="H2732" s="13">
        <f>HLOOKUP(E2732,ROCs!$B$1:$I$17,MATCH(VLOOKUP(C2732,HROC,2,0),ROCs!$A$2:$A$17,0)+1,0)</f>
        <v>0.39344582191206351</v>
      </c>
      <c r="I2732" s="24">
        <v>8.6964E-2</v>
      </c>
      <c r="J2732" s="24">
        <f>VLOOKUP(B2732,Summary!$A$32:$C$37,3,0)*H2732*I2732/12+VLOOKUP(B2732,Summary!$A$32:$D$37,4,0)*I2732</f>
        <v>0.14484613506695357</v>
      </c>
      <c r="K2732" s="6">
        <f t="shared" si="171"/>
        <v>0.54974768713747568</v>
      </c>
      <c r="L2732" s="27">
        <f>2.721*J2732*G2732+VLOOKUP(B2732,Summary!$A$32:$B$37,2,0)*I2732</f>
        <v>0.15246027919635499</v>
      </c>
    </row>
    <row r="2733" spans="1:12">
      <c r="A2733" s="5" t="s">
        <v>615</v>
      </c>
      <c r="B2733" s="5" t="s">
        <v>597</v>
      </c>
      <c r="C2733" s="11">
        <v>1330</v>
      </c>
      <c r="D2733" s="5" t="str">
        <f t="shared" si="168"/>
        <v>Multiple Dwelling Units, Low Rise &lt;Two stories or less&gt;</v>
      </c>
      <c r="E2733" s="11" t="s">
        <v>3</v>
      </c>
      <c r="F2733" s="12">
        <f t="shared" si="169"/>
        <v>1.3948514483453343</v>
      </c>
      <c r="G2733" s="13">
        <f t="shared" si="170"/>
        <v>0.33903287162245876</v>
      </c>
      <c r="H2733" s="13">
        <f>HLOOKUP(E2733,ROCs!$B$1:$I$17,MATCH(VLOOKUP(C2733,HROC,2,0),ROCs!$A$2:$A$17,0)+1,0)</f>
        <v>0.39344582191206351</v>
      </c>
      <c r="I2733" s="24">
        <v>1.053599</v>
      </c>
      <c r="J2733" s="24">
        <f>VLOOKUP(B2733,Summary!$A$32:$C$37,3,0)*H2733*I2733/12+VLOOKUP(B2733,Summary!$A$32:$D$37,4,0)*I2733</f>
        <v>1.7548611271377492</v>
      </c>
      <c r="K2733" s="6">
        <f t="shared" si="171"/>
        <v>6.6603837613306354</v>
      </c>
      <c r="L2733" s="27">
        <f>2.721*J2733*G2733+VLOOKUP(B2733,Summary!$A$32:$B$37,2,0)*I2733</f>
        <v>1.8471091221769977</v>
      </c>
    </row>
    <row r="2734" spans="1:12">
      <c r="A2734" s="5" t="s">
        <v>615</v>
      </c>
      <c r="B2734" s="5" t="s">
        <v>597</v>
      </c>
      <c r="C2734" s="11">
        <v>1400</v>
      </c>
      <c r="D2734" s="5" t="str">
        <f t="shared" si="168"/>
        <v>Commercial and Services</v>
      </c>
      <c r="E2734" s="11" t="s">
        <v>3</v>
      </c>
      <c r="F2734" s="12">
        <f t="shared" si="169"/>
        <v>0.70945030562392009</v>
      </c>
      <c r="G2734" s="13">
        <f t="shared" si="170"/>
        <v>0.1167055461931156</v>
      </c>
      <c r="H2734" s="13">
        <f>HLOOKUP(E2734,ROCs!$B$1:$I$17,MATCH(VLOOKUP(C2734,HROC,2,0),ROCs!$A$2:$A$17,0)+1,0)</f>
        <v>0.43140989244743805</v>
      </c>
      <c r="I2734" s="24">
        <v>9.0746319999999994</v>
      </c>
      <c r="J2734" s="24">
        <f>VLOOKUP(B2734,Summary!$A$32:$C$37,3,0)*H2734*I2734/12+VLOOKUP(B2734,Summary!$A$32:$D$37,4,0)*I2734</f>
        <v>16.573017464008334</v>
      </c>
      <c r="K2734" s="6">
        <f t="shared" si="171"/>
        <v>31.992789601772426</v>
      </c>
      <c r="L2734" s="27">
        <f>2.721*J2734*G2734+VLOOKUP(B2734,Summary!$A$32:$B$37,2,0)*I2734</f>
        <v>7.2286414887387203</v>
      </c>
    </row>
    <row r="2735" spans="1:12">
      <c r="A2735" s="5" t="s">
        <v>615</v>
      </c>
      <c r="B2735" s="5" t="s">
        <v>597</v>
      </c>
      <c r="C2735" s="11">
        <v>1411</v>
      </c>
      <c r="D2735" s="5" t="str">
        <f t="shared" si="168"/>
        <v>Shopping Centers (Plazas, Malls)</v>
      </c>
      <c r="E2735" s="11" t="s">
        <v>3</v>
      </c>
      <c r="F2735" s="12">
        <f t="shared" si="169"/>
        <v>1.4429497741503459</v>
      </c>
      <c r="G2735" s="13">
        <f t="shared" si="170"/>
        <v>0.22493527059566973</v>
      </c>
      <c r="H2735" s="13">
        <f>HLOOKUP(E2735,ROCs!$B$1:$I$17,MATCH(VLOOKUP(C2735,HROC,2,0),ROCs!$A$2:$A$17,0)+1,0)</f>
        <v>0.43140989244743805</v>
      </c>
      <c r="I2735" s="24">
        <v>9.1342800000000004</v>
      </c>
      <c r="J2735" s="24">
        <f>VLOOKUP(B2735,Summary!$A$32:$C$37,3,0)*H2735*I2735/12+VLOOKUP(B2735,Summary!$A$32:$D$37,4,0)*I2735</f>
        <v>16.681952718428921</v>
      </c>
      <c r="K2735" s="6">
        <f t="shared" si="171"/>
        <v>65.497789368154471</v>
      </c>
      <c r="L2735" s="27">
        <f>2.721*J2735*G2735+VLOOKUP(B2735,Summary!$A$32:$B$37,2,0)*I2735</f>
        <v>12.188875340937829</v>
      </c>
    </row>
    <row r="2736" spans="1:12">
      <c r="A2736" s="5" t="s">
        <v>615</v>
      </c>
      <c r="B2736" s="5" t="s">
        <v>597</v>
      </c>
      <c r="C2736" s="11">
        <v>1820</v>
      </c>
      <c r="D2736" s="5" t="str">
        <f t="shared" si="168"/>
        <v>Golf Courses</v>
      </c>
      <c r="E2736" s="11" t="s">
        <v>3</v>
      </c>
      <c r="F2736" s="12">
        <f t="shared" si="169"/>
        <v>2.0141173930848577</v>
      </c>
      <c r="G2736" s="13">
        <f t="shared" si="170"/>
        <v>0.28687396829592665</v>
      </c>
      <c r="H2736" s="13">
        <f>HLOOKUP(E2736,ROCs!$B$1:$I$17,MATCH(VLOOKUP(C2736,HROC,2,0),ROCs!$A$2:$A$17,0)+1,0)</f>
        <v>0.28904462793978353</v>
      </c>
      <c r="I2736" s="24">
        <v>9.8635E-2</v>
      </c>
      <c r="J2736" s="24">
        <f>VLOOKUP(B2736,Summary!$A$32:$C$37,3,0)*H2736*I2736/12+VLOOKUP(B2736,Summary!$A$32:$D$37,4,0)*I2736</f>
        <v>0.12069198144529165</v>
      </c>
      <c r="K2736" s="6">
        <f t="shared" si="171"/>
        <v>0.66144195559379104</v>
      </c>
      <c r="L2736" s="27">
        <f>2.721*J2736*G2736+VLOOKUP(B2736,Summary!$A$32:$B$37,2,0)*I2736</f>
        <v>0.11557695402826521</v>
      </c>
    </row>
    <row r="2737" spans="1:12">
      <c r="A2737" s="5" t="s">
        <v>615</v>
      </c>
      <c r="B2737" s="5" t="s">
        <v>597</v>
      </c>
      <c r="C2737" s="11">
        <v>1840</v>
      </c>
      <c r="D2737" s="5" t="str">
        <f t="shared" si="168"/>
        <v>Marinas and Fish Camps</v>
      </c>
      <c r="E2737" s="11" t="s">
        <v>3</v>
      </c>
      <c r="F2737" s="12">
        <f t="shared" si="169"/>
        <v>0.70945030562392009</v>
      </c>
      <c r="G2737" s="13">
        <f t="shared" si="170"/>
        <v>0.1167055461931156</v>
      </c>
      <c r="H2737" s="13">
        <f>HLOOKUP(E2737,ROCs!$B$1:$I$17,MATCH(VLOOKUP(C2737,HROC,2,0),ROCs!$A$2:$A$17,0)+1,0)</f>
        <v>0.28818180815488864</v>
      </c>
      <c r="I2737" s="24">
        <v>1.435E-2</v>
      </c>
      <c r="J2737" s="24">
        <f>VLOOKUP(B2737,Summary!$A$32:$C$37,3,0)*H2737*I2737/12+VLOOKUP(B2737,Summary!$A$32:$D$37,4,0)*I2737</f>
        <v>1.7506564542395891E-2</v>
      </c>
      <c r="K2737" s="6">
        <f t="shared" si="171"/>
        <v>3.3794922214440228E-2</v>
      </c>
      <c r="L2737" s="27">
        <f>2.721*J2737*G2737+VLOOKUP(B2737,Summary!$A$32:$B$37,2,0)*I2737</f>
        <v>8.6678665136700229E-3</v>
      </c>
    </row>
    <row r="2738" spans="1:12">
      <c r="A2738" s="5" t="s">
        <v>615</v>
      </c>
      <c r="B2738" s="5" t="s">
        <v>597</v>
      </c>
      <c r="C2738" s="11">
        <v>3100</v>
      </c>
      <c r="D2738" s="5" t="str">
        <f t="shared" si="168"/>
        <v>Herbaceous (Dry Prairie)</v>
      </c>
      <c r="E2738" s="11" t="s">
        <v>3</v>
      </c>
      <c r="F2738" s="12">
        <f t="shared" si="169"/>
        <v>0.69141343344704065</v>
      </c>
      <c r="G2738" s="13">
        <f t="shared" si="170"/>
        <v>3.5859246036990831E-2</v>
      </c>
      <c r="H2738" s="13">
        <f>HLOOKUP(E2738,ROCs!$B$1:$I$17,MATCH(VLOOKUP(C2738,HROC,2,0),ROCs!$A$2:$A$17,0)+1,0)</f>
        <v>0.26229721460804234</v>
      </c>
      <c r="I2738" s="24">
        <v>2.7421999999999998E-2</v>
      </c>
      <c r="J2738" s="24">
        <f>VLOOKUP(B2738,Summary!$A$32:$C$37,3,0)*H2738*I2738/12+VLOOKUP(B2738,Summary!$A$32:$D$37,4,0)*I2738</f>
        <v>3.0449156860356017E-2</v>
      </c>
      <c r="K2738" s="6">
        <f t="shared" si="171"/>
        <v>5.7285093521941027E-2</v>
      </c>
      <c r="L2738" s="27">
        <f>2.721*J2738*G2738+VLOOKUP(B2738,Summary!$A$32:$B$37,2,0)*I2738</f>
        <v>8.9112813836157833E-3</v>
      </c>
    </row>
    <row r="2739" spans="1:12">
      <c r="A2739" s="5" t="s">
        <v>615</v>
      </c>
      <c r="B2739" s="5" t="s">
        <v>597</v>
      </c>
      <c r="C2739" s="11">
        <v>3200</v>
      </c>
      <c r="D2739" s="5" t="str">
        <f t="shared" si="168"/>
        <v>Shrub and Brushland</v>
      </c>
      <c r="E2739" s="11" t="s">
        <v>3</v>
      </c>
      <c r="F2739" s="12">
        <f t="shared" si="169"/>
        <v>0.69141343344704065</v>
      </c>
      <c r="G2739" s="13">
        <f t="shared" si="170"/>
        <v>3.5859246036990831E-2</v>
      </c>
      <c r="H2739" s="13">
        <f>HLOOKUP(E2739,ROCs!$B$1:$I$17,MATCH(VLOOKUP(C2739,HROC,2,0),ROCs!$A$2:$A$17,0)+1,0)</f>
        <v>0.26229721460804234</v>
      </c>
      <c r="I2739" s="24">
        <v>5.6800000000000002E-3</v>
      </c>
      <c r="J2739" s="24">
        <f>VLOOKUP(B2739,Summary!$A$32:$C$37,3,0)*H2739*I2739/12+VLOOKUP(B2739,Summary!$A$32:$D$37,4,0)*I2739</f>
        <v>6.3070239576552478E-3</v>
      </c>
      <c r="K2739" s="6">
        <f t="shared" si="171"/>
        <v>1.1865630924244225E-2</v>
      </c>
      <c r="L2739" s="27">
        <f>2.721*J2739*G2739+VLOOKUP(B2739,Summary!$A$32:$B$37,2,0)*I2739</f>
        <v>1.8458200809181552E-3</v>
      </c>
    </row>
    <row r="2740" spans="1:12">
      <c r="A2740" s="5" t="s">
        <v>615</v>
      </c>
      <c r="B2740" s="5" t="s">
        <v>597</v>
      </c>
      <c r="C2740" s="11">
        <v>4110</v>
      </c>
      <c r="D2740" s="5" t="str">
        <f t="shared" si="168"/>
        <v>Pine Flatwoods</v>
      </c>
      <c r="E2740" s="11" t="s">
        <v>3</v>
      </c>
      <c r="F2740" s="12">
        <f t="shared" si="169"/>
        <v>0.69141343344704065</v>
      </c>
      <c r="G2740" s="13">
        <f t="shared" si="170"/>
        <v>3.5859246036990831E-2</v>
      </c>
      <c r="H2740" s="13">
        <f>HLOOKUP(E2740,ROCs!$B$1:$I$17,MATCH(VLOOKUP(C2740,HROC,2,0),ROCs!$A$2:$A$17,0)+1,0)</f>
        <v>0.26229721460804234</v>
      </c>
      <c r="I2740" s="24">
        <v>5.732755</v>
      </c>
      <c r="J2740" s="24">
        <f>VLOOKUP(B2740,Summary!$A$32:$C$37,3,0)*H2740*I2740/12+VLOOKUP(B2740,Summary!$A$32:$D$37,4,0)*I2740</f>
        <v>6.3656026634450535</v>
      </c>
      <c r="K2740" s="6">
        <f t="shared" si="171"/>
        <v>11.975837149492198</v>
      </c>
      <c r="L2740" s="27">
        <f>2.721*J2740*G2740+VLOOKUP(B2740,Summary!$A$32:$B$37,2,0)*I2740</f>
        <v>1.8629637848563307</v>
      </c>
    </row>
    <row r="2741" spans="1:12">
      <c r="A2741" s="5" t="s">
        <v>615</v>
      </c>
      <c r="B2741" s="5" t="s">
        <v>597</v>
      </c>
      <c r="C2741" s="11">
        <v>4240</v>
      </c>
      <c r="D2741" s="5" t="str">
        <f t="shared" si="168"/>
        <v>Melaleuca</v>
      </c>
      <c r="E2741" s="11" t="s">
        <v>3</v>
      </c>
      <c r="F2741" s="12">
        <f t="shared" si="169"/>
        <v>0.69141343344704065</v>
      </c>
      <c r="G2741" s="13">
        <f t="shared" si="170"/>
        <v>3.5859246036990831E-2</v>
      </c>
      <c r="H2741" s="13">
        <f>HLOOKUP(E2741,ROCs!$B$1:$I$17,MATCH(VLOOKUP(C2741,HROC,2,0),ROCs!$A$2:$A$17,0)+1,0)</f>
        <v>0.26229721460804234</v>
      </c>
      <c r="I2741" s="24">
        <v>2.1199999999999999E-3</v>
      </c>
      <c r="J2741" s="24">
        <f>VLOOKUP(B2741,Summary!$A$32:$C$37,3,0)*H2741*I2741/12+VLOOKUP(B2741,Summary!$A$32:$D$37,4,0)*I2741</f>
        <v>2.3540300687023103E-3</v>
      </c>
      <c r="K2741" s="6">
        <f t="shared" si="171"/>
        <v>4.428721401302421E-3</v>
      </c>
      <c r="L2741" s="27">
        <f>2.721*J2741*G2741+VLOOKUP(B2741,Summary!$A$32:$B$37,2,0)*I2741</f>
        <v>6.8893284710325512E-4</v>
      </c>
    </row>
    <row r="2742" spans="1:12">
      <c r="A2742" s="5" t="s">
        <v>615</v>
      </c>
      <c r="B2742" s="5" t="s">
        <v>597</v>
      </c>
      <c r="C2742" s="11">
        <v>4340</v>
      </c>
      <c r="D2742" s="5" t="str">
        <f t="shared" si="168"/>
        <v>Hardwood - Coniferous Mixed</v>
      </c>
      <c r="E2742" s="11" t="s">
        <v>3</v>
      </c>
      <c r="F2742" s="12">
        <f t="shared" si="169"/>
        <v>0.69141343344704065</v>
      </c>
      <c r="G2742" s="13">
        <f t="shared" si="170"/>
        <v>3.5859246036990831E-2</v>
      </c>
      <c r="H2742" s="13">
        <f>HLOOKUP(E2742,ROCs!$B$1:$I$17,MATCH(VLOOKUP(C2742,HROC,2,0),ROCs!$A$2:$A$17,0)+1,0)</f>
        <v>0.26229721460804234</v>
      </c>
      <c r="I2742" s="24">
        <v>1.525771</v>
      </c>
      <c r="J2742" s="24">
        <f>VLOOKUP(B2742,Summary!$A$32:$C$37,3,0)*H2742*I2742/12+VLOOKUP(B2742,Summary!$A$32:$D$37,4,0)*I2742</f>
        <v>1.6942032131858458</v>
      </c>
      <c r="K2742" s="6">
        <f t="shared" si="171"/>
        <v>3.1873654156540554</v>
      </c>
      <c r="L2742" s="27">
        <f>2.721*J2742*G2742+VLOOKUP(B2742,Summary!$A$32:$B$37,2,0)*I2742</f>
        <v>0.4958272448384814</v>
      </c>
    </row>
    <row r="2743" spans="1:12">
      <c r="A2743" s="5" t="s">
        <v>615</v>
      </c>
      <c r="B2743" s="5" t="s">
        <v>597</v>
      </c>
      <c r="C2743" s="11">
        <v>5110</v>
      </c>
      <c r="D2743" s="5" t="e">
        <f t="shared" si="168"/>
        <v>#N/A</v>
      </c>
      <c r="E2743" s="11" t="s">
        <v>3</v>
      </c>
      <c r="F2743" s="12">
        <f t="shared" si="169"/>
        <v>0.50503242095262102</v>
      </c>
      <c r="G2743" s="13">
        <f t="shared" si="170"/>
        <v>6.8458560616073402E-2</v>
      </c>
      <c r="H2743" s="13">
        <f>HLOOKUP(E2743,ROCs!$B$1:$I$17,MATCH(VLOOKUP(C2743,HROC,2,0),ROCs!$A$2:$A$17,0)+1,0)</f>
        <v>5.2632006878587441E-2</v>
      </c>
      <c r="I2743" s="24">
        <v>0.72523800000000005</v>
      </c>
      <c r="J2743" s="24">
        <f>VLOOKUP(B2743,Summary!$A$32:$C$37,3,0)*H2743*I2743/12+VLOOKUP(B2743,Summary!$A$32:$D$37,4,0)*I2743</f>
        <v>0.16158942961286168</v>
      </c>
      <c r="K2743" s="6">
        <f t="shared" si="171"/>
        <v>0.22205509817948152</v>
      </c>
      <c r="L2743" s="27">
        <f>2.721*J2743*G2743+VLOOKUP(B2743,Summary!$A$32:$B$37,2,0)*I2743</f>
        <v>0.18720420623800785</v>
      </c>
    </row>
    <row r="2744" spans="1:12">
      <c r="A2744" s="5" t="s">
        <v>615</v>
      </c>
      <c r="B2744" s="5" t="s">
        <v>597</v>
      </c>
      <c r="C2744" s="11">
        <v>5120</v>
      </c>
      <c r="D2744" s="5" t="e">
        <f t="shared" si="168"/>
        <v>#N/A</v>
      </c>
      <c r="E2744" s="11" t="s">
        <v>3</v>
      </c>
      <c r="F2744" s="12">
        <f t="shared" si="169"/>
        <v>0.50503242095262102</v>
      </c>
      <c r="G2744" s="13">
        <f t="shared" si="170"/>
        <v>6.8458560616073402E-2</v>
      </c>
      <c r="H2744" s="13">
        <f>HLOOKUP(E2744,ROCs!$B$1:$I$17,MATCH(VLOOKUP(C2744,HROC,2,0),ROCs!$A$2:$A$17,0)+1,0)</f>
        <v>5.2632006878587441E-2</v>
      </c>
      <c r="I2744" s="24">
        <v>1.1601349999999999</v>
      </c>
      <c r="J2744" s="24">
        <f>VLOOKUP(B2744,Summary!$A$32:$C$37,3,0)*H2744*I2744/12+VLOOKUP(B2744,Summary!$A$32:$D$37,4,0)*I2744</f>
        <v>0.25848832097038116</v>
      </c>
      <c r="K2744" s="6">
        <f t="shared" si="171"/>
        <v>0.35521289745773499</v>
      </c>
      <c r="L2744" s="27">
        <f>2.721*J2744*G2744+VLOOKUP(B2744,Summary!$A$32:$B$37,2,0)*I2744</f>
        <v>0.29946328212797896</v>
      </c>
    </row>
    <row r="2745" spans="1:12">
      <c r="A2745" s="5" t="s">
        <v>615</v>
      </c>
      <c r="B2745" s="5" t="s">
        <v>597</v>
      </c>
      <c r="C2745" s="11">
        <v>5200</v>
      </c>
      <c r="D2745" s="5" t="str">
        <f t="shared" si="168"/>
        <v>Lakes</v>
      </c>
      <c r="E2745" s="11" t="s">
        <v>3</v>
      </c>
      <c r="F2745" s="12">
        <f t="shared" si="169"/>
        <v>0.50503242095262102</v>
      </c>
      <c r="G2745" s="13">
        <f t="shared" si="170"/>
        <v>6.8458560616073402E-2</v>
      </c>
      <c r="H2745" s="13">
        <f>HLOOKUP(E2745,ROCs!$B$1:$I$17,MATCH(VLOOKUP(C2745,HROC,2,0),ROCs!$A$2:$A$17,0)+1,0)</f>
        <v>5.2632006878587441E-2</v>
      </c>
      <c r="I2745" s="24">
        <v>18.373190999999998</v>
      </c>
      <c r="J2745" s="24">
        <f>VLOOKUP(B2745,Summary!$A$32:$C$37,3,0)*H2745*I2745/12+VLOOKUP(B2745,Summary!$A$32:$D$37,4,0)*I2745</f>
        <v>4.0937091738962428</v>
      </c>
      <c r="K2745" s="6">
        <f t="shared" si="171"/>
        <v>5.6255473808258332</v>
      </c>
      <c r="L2745" s="27">
        <f>2.721*J2745*G2745+VLOOKUP(B2745,Summary!$A$32:$B$37,2,0)*I2745</f>
        <v>4.7426343313702661</v>
      </c>
    </row>
    <row r="2746" spans="1:12">
      <c r="A2746" s="5" t="s">
        <v>615</v>
      </c>
      <c r="B2746" s="5" t="s">
        <v>597</v>
      </c>
      <c r="C2746" s="11">
        <v>5300</v>
      </c>
      <c r="D2746" s="5" t="str">
        <f t="shared" si="168"/>
        <v>Reservoirs</v>
      </c>
      <c r="E2746" s="11" t="s">
        <v>3</v>
      </c>
      <c r="F2746" s="12">
        <f t="shared" si="169"/>
        <v>0.50503242095262102</v>
      </c>
      <c r="G2746" s="13">
        <f t="shared" si="170"/>
        <v>6.8458560616073402E-2</v>
      </c>
      <c r="H2746" s="13">
        <f>HLOOKUP(E2746,ROCs!$B$1:$I$17,MATCH(VLOOKUP(C2746,HROC,2,0),ROCs!$A$2:$A$17,0)+1,0)</f>
        <v>5.2632006878587441E-2</v>
      </c>
      <c r="I2746" s="24">
        <v>44.130701999999999</v>
      </c>
      <c r="J2746" s="24">
        <f>VLOOKUP(B2746,Summary!$A$32:$C$37,3,0)*H2746*I2746/12+VLOOKUP(B2746,Summary!$A$32:$D$37,4,0)*I2746</f>
        <v>9.83271004083511</v>
      </c>
      <c r="K2746" s="6">
        <f t="shared" si="171"/>
        <v>13.512043446895282</v>
      </c>
      <c r="L2746" s="27">
        <f>2.721*J2746*G2746+VLOOKUP(B2746,Summary!$A$32:$B$37,2,0)*I2746</f>
        <v>11.391368128305556</v>
      </c>
    </row>
    <row r="2747" spans="1:12">
      <c r="A2747" s="5" t="s">
        <v>615</v>
      </c>
      <c r="B2747" s="5" t="s">
        <v>597</v>
      </c>
      <c r="C2747" s="11">
        <v>6120</v>
      </c>
      <c r="D2747" s="5" t="str">
        <f t="shared" si="168"/>
        <v>Mangrove Swamps</v>
      </c>
      <c r="E2747" s="11" t="s">
        <v>3</v>
      </c>
      <c r="F2747" s="12">
        <f t="shared" si="169"/>
        <v>0.60724136328827061</v>
      </c>
      <c r="G2747" s="13">
        <f t="shared" si="170"/>
        <v>3.2599314579082571E-2</v>
      </c>
      <c r="H2747" s="13">
        <f>HLOOKUP(E2747,ROCs!$B$1:$I$17,MATCH(VLOOKUP(C2747,HROC,2,0),ROCs!$A$2:$A$17,0)+1,0)</f>
        <v>2.5884593546846281E-2</v>
      </c>
      <c r="I2747" s="24">
        <v>0.29042899999999999</v>
      </c>
      <c r="J2747" s="24">
        <f>VLOOKUP(B2747,Summary!$A$32:$C$37,3,0)*H2747*I2747/12+VLOOKUP(B2747,Summary!$A$32:$D$37,4,0)*I2747</f>
        <v>3.1824661688018709E-2</v>
      </c>
      <c r="K2747" s="6">
        <f t="shared" si="171"/>
        <v>5.2584007833917312E-2</v>
      </c>
      <c r="L2747" s="27">
        <f>2.721*J2747*G2747+VLOOKUP(B2747,Summary!$A$32:$B$37,2,0)*I2747</f>
        <v>6.5736849691547972E-2</v>
      </c>
    </row>
    <row r="2748" spans="1:12">
      <c r="A2748" s="5" t="s">
        <v>615</v>
      </c>
      <c r="B2748" s="5" t="s">
        <v>597</v>
      </c>
      <c r="C2748" s="11">
        <v>6170</v>
      </c>
      <c r="D2748" s="5" t="str">
        <f t="shared" si="168"/>
        <v>Mixed Wetland Hardwoods</v>
      </c>
      <c r="E2748" s="11" t="s">
        <v>3</v>
      </c>
      <c r="F2748" s="12">
        <f t="shared" si="169"/>
        <v>0.60724136328827061</v>
      </c>
      <c r="G2748" s="13">
        <f t="shared" si="170"/>
        <v>3.2599314579082571E-2</v>
      </c>
      <c r="H2748" s="13">
        <f>HLOOKUP(E2748,ROCs!$B$1:$I$17,MATCH(VLOOKUP(C2748,HROC,2,0),ROCs!$A$2:$A$17,0)+1,0)</f>
        <v>2.5884593546846281E-2</v>
      </c>
      <c r="I2748" s="24">
        <v>0.31560500000000002</v>
      </c>
      <c r="J2748" s="24">
        <f>VLOOKUP(B2748,Summary!$A$32:$C$37,3,0)*H2748*I2748/12+VLOOKUP(B2748,Summary!$A$32:$D$37,4,0)*I2748</f>
        <v>3.4583400252891909E-2</v>
      </c>
      <c r="K2748" s="6">
        <f t="shared" si="171"/>
        <v>5.7142281908567925E-2</v>
      </c>
      <c r="L2748" s="27">
        <f>2.721*J2748*G2748+VLOOKUP(B2748,Summary!$A$32:$B$37,2,0)*I2748</f>
        <v>7.1435285205337609E-2</v>
      </c>
    </row>
    <row r="2749" spans="1:12">
      <c r="A2749" s="5" t="s">
        <v>615</v>
      </c>
      <c r="B2749" s="5" t="s">
        <v>597</v>
      </c>
      <c r="C2749" s="11">
        <v>6172</v>
      </c>
      <c r="D2749" s="5" t="str">
        <f t="shared" si="168"/>
        <v>Mixed Shrubs</v>
      </c>
      <c r="E2749" s="11" t="s">
        <v>3</v>
      </c>
      <c r="F2749" s="12">
        <f t="shared" si="169"/>
        <v>0.60724136328827061</v>
      </c>
      <c r="G2749" s="13">
        <f t="shared" si="170"/>
        <v>3.2599314579082571E-2</v>
      </c>
      <c r="H2749" s="13">
        <f>HLOOKUP(E2749,ROCs!$B$1:$I$17,MATCH(VLOOKUP(C2749,HROC,2,0),ROCs!$A$2:$A$17,0)+1,0)</f>
        <v>2.5884593546846281E-2</v>
      </c>
      <c r="I2749" s="24">
        <v>2.3745940000000001</v>
      </c>
      <c r="J2749" s="24">
        <f>VLOOKUP(B2749,Summary!$A$32:$C$37,3,0)*H2749*I2749/12+VLOOKUP(B2749,Summary!$A$32:$D$37,4,0)*I2749</f>
        <v>0.26020352890516824</v>
      </c>
      <c r="K2749" s="6">
        <f t="shared" si="171"/>
        <v>0.42993526644506252</v>
      </c>
      <c r="L2749" s="27">
        <f>2.721*J2749*G2749+VLOOKUP(B2749,Summary!$A$32:$B$37,2,0)*I2749</f>
        <v>0.53747500716681751</v>
      </c>
    </row>
    <row r="2750" spans="1:12">
      <c r="A2750" s="5" t="s">
        <v>615</v>
      </c>
      <c r="B2750" s="5" t="s">
        <v>597</v>
      </c>
      <c r="C2750" s="11">
        <v>6410</v>
      </c>
      <c r="D2750" s="5" t="str">
        <f t="shared" si="168"/>
        <v>Freshwater Marshes</v>
      </c>
      <c r="E2750" s="11" t="s">
        <v>3</v>
      </c>
      <c r="F2750" s="12">
        <f t="shared" si="169"/>
        <v>0.60724136328827061</v>
      </c>
      <c r="G2750" s="13">
        <f t="shared" si="170"/>
        <v>3.2599314579082571E-2</v>
      </c>
      <c r="H2750" s="13">
        <f>HLOOKUP(E2750,ROCs!$B$1:$I$17,MATCH(VLOOKUP(C2750,HROC,2,0),ROCs!$A$2:$A$17,0)+1,0)</f>
        <v>2.5884593546846281E-2</v>
      </c>
      <c r="I2750" s="24">
        <v>0.30451600000000001</v>
      </c>
      <c r="J2750" s="24">
        <f>VLOOKUP(B2750,Summary!$A$32:$C$37,3,0)*H2750*I2750/12+VLOOKUP(B2750,Summary!$A$32:$D$37,4,0)*I2750</f>
        <v>3.3368288561365103E-2</v>
      </c>
      <c r="K2750" s="6">
        <f t="shared" si="171"/>
        <v>5.513454830458793E-2</v>
      </c>
      <c r="L2750" s="27">
        <f>2.721*J2750*G2750+VLOOKUP(B2750,Summary!$A$32:$B$37,2,0)*I2750</f>
        <v>6.8925357043103208E-2</v>
      </c>
    </row>
    <row r="2751" spans="1:12">
      <c r="A2751" s="5" t="s">
        <v>615</v>
      </c>
      <c r="B2751" s="5" t="s">
        <v>597</v>
      </c>
      <c r="C2751" s="11">
        <v>6430</v>
      </c>
      <c r="D2751" s="5" t="str">
        <f t="shared" si="168"/>
        <v>Wet Prairies</v>
      </c>
      <c r="E2751" s="11" t="s">
        <v>3</v>
      </c>
      <c r="F2751" s="12">
        <f t="shared" si="169"/>
        <v>0.60724136328827061</v>
      </c>
      <c r="G2751" s="13">
        <f t="shared" si="170"/>
        <v>3.2599314579082571E-2</v>
      </c>
      <c r="H2751" s="13">
        <f>HLOOKUP(E2751,ROCs!$B$1:$I$17,MATCH(VLOOKUP(C2751,HROC,2,0),ROCs!$A$2:$A$17,0)+1,0)</f>
        <v>2.5884593546846281E-2</v>
      </c>
      <c r="I2751" s="24">
        <v>1.5803000000000001E-2</v>
      </c>
      <c r="J2751" s="24">
        <f>VLOOKUP(B2751,Summary!$A$32:$C$37,3,0)*H2751*I2751/12+VLOOKUP(B2751,Summary!$A$32:$D$37,4,0)*I2751</f>
        <v>1.731662914708103E-3</v>
      </c>
      <c r="K2751" s="6">
        <f t="shared" si="171"/>
        <v>2.8612331268550845E-3</v>
      </c>
      <c r="L2751" s="27">
        <f>2.721*J2751*G2751+VLOOKUP(B2751,Summary!$A$32:$B$37,2,0)*I2751</f>
        <v>3.5769135853359431E-3</v>
      </c>
    </row>
    <row r="2752" spans="1:12">
      <c r="A2752" s="5" t="s">
        <v>615</v>
      </c>
      <c r="B2752" s="5" t="s">
        <v>597</v>
      </c>
      <c r="C2752" s="11">
        <v>6440</v>
      </c>
      <c r="D2752" s="5" t="str">
        <f t="shared" si="168"/>
        <v>Emergent Aquatic Vegetation</v>
      </c>
      <c r="E2752" s="11" t="s">
        <v>3</v>
      </c>
      <c r="F2752" s="12">
        <f t="shared" si="169"/>
        <v>0.60724136328827061</v>
      </c>
      <c r="G2752" s="13">
        <f t="shared" si="170"/>
        <v>3.2599314579082571E-2</v>
      </c>
      <c r="H2752" s="13">
        <f>HLOOKUP(E2752,ROCs!$B$1:$I$17,MATCH(VLOOKUP(C2752,HROC,2,0),ROCs!$A$2:$A$17,0)+1,0)</f>
        <v>2.5884593546846281E-2</v>
      </c>
      <c r="I2752" s="24">
        <v>1.6168020000000001</v>
      </c>
      <c r="J2752" s="24">
        <f>VLOOKUP(B2752,Summary!$A$32:$C$37,3,0)*H2752*I2752/12+VLOOKUP(B2752,Summary!$A$32:$D$37,4,0)*I2752</f>
        <v>0.17716611173991589</v>
      </c>
      <c r="K2752" s="6">
        <f t="shared" si="171"/>
        <v>0.29273223071350724</v>
      </c>
      <c r="L2752" s="27">
        <f>2.721*J2752*G2752+VLOOKUP(B2752,Summary!$A$32:$B$37,2,0)*I2752</f>
        <v>0.36595336572792025</v>
      </c>
    </row>
    <row r="2753" spans="1:12">
      <c r="A2753" s="5" t="s">
        <v>615</v>
      </c>
      <c r="B2753" s="5" t="s">
        <v>597</v>
      </c>
      <c r="C2753" s="11">
        <v>7400</v>
      </c>
      <c r="D2753" s="5" t="str">
        <f t="shared" si="168"/>
        <v>Disturbed Land</v>
      </c>
      <c r="E2753" s="11" t="s">
        <v>3</v>
      </c>
      <c r="F2753" s="12">
        <f t="shared" si="169"/>
        <v>0.70945030562392009</v>
      </c>
      <c r="G2753" s="13">
        <f t="shared" si="170"/>
        <v>9.7797943737247719E-2</v>
      </c>
      <c r="H2753" s="13">
        <f>HLOOKUP(E2753,ROCs!$B$1:$I$17,MATCH(VLOOKUP(C2753,HROC,2,0),ROCs!$A$2:$A$17,0)+1,0)</f>
        <v>0.26229721460804234</v>
      </c>
      <c r="I2753" s="24">
        <v>9.4389999999999995E-3</v>
      </c>
      <c r="J2753" s="24">
        <f>VLOOKUP(B2753,Summary!$A$32:$C$37,3,0)*H2753*I2753/12+VLOOKUP(B2753,Summary!$A$32:$D$37,4,0)*I2753</f>
        <v>1.0480985763434486E-2</v>
      </c>
      <c r="K2753" s="6">
        <f t="shared" si="171"/>
        <v>2.023264460300837E-2</v>
      </c>
      <c r="L2753" s="27">
        <f>2.721*J2753*G2753+VLOOKUP(B2753,Summary!$A$32:$B$37,2,0)*I2753</f>
        <v>4.8337910057804304E-3</v>
      </c>
    </row>
    <row r="2754" spans="1:12">
      <c r="A2754" s="5" t="s">
        <v>615</v>
      </c>
      <c r="B2754" s="5" t="s">
        <v>597</v>
      </c>
      <c r="C2754" s="11">
        <v>1110</v>
      </c>
      <c r="D2754" s="5" t="str">
        <f t="shared" ref="D2754:D2817" si="172">VLOOKUP(C2754,FLUCCS,2,0)</f>
        <v>Fixed Single Family Units</v>
      </c>
      <c r="E2754" s="11" t="s">
        <v>4</v>
      </c>
      <c r="F2754" s="12">
        <f t="shared" ref="F2754:F2817" si="173">VLOOKUP(VLOOKUP(C2754,HEMC,2,0),EMCN,2,0)</f>
        <v>0.96797880682585713</v>
      </c>
      <c r="G2754" s="13">
        <f t="shared" ref="G2754:G2817" si="174">VLOOKUP(VLOOKUP(C2754,HEMC,2,0),EMCP,3,0)</f>
        <v>0.12452938169209543</v>
      </c>
      <c r="H2754" s="13">
        <f>HLOOKUP(E2754,ROCs!$B$1:$I$17,MATCH(VLOOKUP(C2754,HROC,2,0),ROCs!$A$2:$A$17,0)+1,0)</f>
        <v>0.28818180815488864</v>
      </c>
      <c r="I2754" s="24">
        <v>29.423003000000001</v>
      </c>
      <c r="J2754" s="24">
        <f>VLOOKUP(B2754,Summary!$A$32:$C$37,3,0)*H2754*I2754/12+VLOOKUP(B2754,Summary!$A$32:$D$37,4,0)*I2754</f>
        <v>35.895170804920419</v>
      </c>
      <c r="K2754" s="6">
        <f t="shared" ref="K2754:K2817" si="175">2.721*J2754*F2754</f>
        <v>94.543225494442169</v>
      </c>
      <c r="L2754" s="27">
        <f>2.721*J2754*G2754+VLOOKUP(B2754,Summary!$A$32:$B$37,2,0)*I2754</f>
        <v>18.536610301348318</v>
      </c>
    </row>
    <row r="2755" spans="1:12">
      <c r="A2755" s="5" t="s">
        <v>615</v>
      </c>
      <c r="B2755" s="5" t="s">
        <v>597</v>
      </c>
      <c r="C2755" s="11">
        <v>1210</v>
      </c>
      <c r="D2755" s="5" t="str">
        <f t="shared" si="172"/>
        <v>Fixed Single Family Units</v>
      </c>
      <c r="E2755" s="11" t="s">
        <v>4</v>
      </c>
      <c r="F2755" s="12">
        <f t="shared" si="173"/>
        <v>1.2445441802046733</v>
      </c>
      <c r="G2755" s="13">
        <f t="shared" si="174"/>
        <v>0.21319951734720002</v>
      </c>
      <c r="H2755" s="13">
        <f>HLOOKUP(E2755,ROCs!$B$1:$I$17,MATCH(VLOOKUP(C2755,HROC,2,0),ROCs!$A$2:$A$17,0)+1,0)</f>
        <v>0.28818180815488864</v>
      </c>
      <c r="I2755" s="24">
        <v>1473.61007</v>
      </c>
      <c r="J2755" s="24">
        <f>VLOOKUP(B2755,Summary!$A$32:$C$37,3,0)*H2755*I2755/12+VLOOKUP(B2755,Summary!$A$32:$D$37,4,0)*I2755</f>
        <v>1797.7595679985734</v>
      </c>
      <c r="K2755" s="6">
        <f t="shared" si="175"/>
        <v>6087.9414763146669</v>
      </c>
      <c r="L2755" s="27">
        <f>2.721*J2755*G2755+VLOOKUP(B2755,Summary!$A$32:$B$37,2,0)*I2755</f>
        <v>1362.1283127255786</v>
      </c>
    </row>
    <row r="2756" spans="1:12">
      <c r="A2756" s="5" t="s">
        <v>615</v>
      </c>
      <c r="B2756" s="5" t="s">
        <v>597</v>
      </c>
      <c r="C2756" s="11">
        <v>1290</v>
      </c>
      <c r="D2756" s="5" t="str">
        <f t="shared" si="172"/>
        <v>Medium Density Under Construction</v>
      </c>
      <c r="E2756" s="11" t="s">
        <v>4</v>
      </c>
      <c r="F2756" s="12">
        <f t="shared" si="173"/>
        <v>1.2445441802046733</v>
      </c>
      <c r="G2756" s="13">
        <f t="shared" si="174"/>
        <v>0.21319951734720002</v>
      </c>
      <c r="H2756" s="13">
        <f>HLOOKUP(E2756,ROCs!$B$1:$I$17,MATCH(VLOOKUP(C2756,HROC,2,0),ROCs!$A$2:$A$17,0)+1,0)</f>
        <v>0.34081381503347608</v>
      </c>
      <c r="I2756" s="24">
        <v>10.742231</v>
      </c>
      <c r="J2756" s="24">
        <f>VLOOKUP(B2756,Summary!$A$32:$C$37,3,0)*H2756*I2756/12+VLOOKUP(B2756,Summary!$A$32:$D$37,4,0)*I2756</f>
        <v>15.498659753109029</v>
      </c>
      <c r="K2756" s="6">
        <f t="shared" si="175"/>
        <v>52.484734453832239</v>
      </c>
      <c r="L2756" s="27">
        <f>2.721*J2756*G2756+VLOOKUP(B2756,Summary!$A$32:$B$37,2,0)*I2756</f>
        <v>11.31804466139346</v>
      </c>
    </row>
    <row r="2757" spans="1:12">
      <c r="A2757" s="5" t="s">
        <v>615</v>
      </c>
      <c r="B2757" s="5" t="s">
        <v>597</v>
      </c>
      <c r="C2757" s="11">
        <v>1310</v>
      </c>
      <c r="D2757" s="5" t="str">
        <f t="shared" si="172"/>
        <v>Fixed Single Family Units &lt;Six or more dwelling units per acre&gt;</v>
      </c>
      <c r="E2757" s="11" t="s">
        <v>4</v>
      </c>
      <c r="F2757" s="12">
        <f t="shared" si="173"/>
        <v>1.2445441802046733</v>
      </c>
      <c r="G2757" s="13">
        <f t="shared" si="174"/>
        <v>0.21319951734720002</v>
      </c>
      <c r="H2757" s="13">
        <f>HLOOKUP(E2757,ROCs!$B$1:$I$17,MATCH(VLOOKUP(C2757,HROC,2,0),ROCs!$A$2:$A$17,0)+1,0)</f>
        <v>0.39344582191206351</v>
      </c>
      <c r="I2757" s="24">
        <v>207.486245</v>
      </c>
      <c r="J2757" s="24">
        <f>VLOOKUP(B2757,Summary!$A$32:$C$37,3,0)*H2757*I2757/12+VLOOKUP(B2757,Summary!$A$32:$D$37,4,0)*I2757</f>
        <v>345.58645724443471</v>
      </c>
      <c r="K2757" s="6">
        <f t="shared" si="175"/>
        <v>1170.2956080235469</v>
      </c>
      <c r="L2757" s="27">
        <f>2.721*J2757*G2757+VLOOKUP(B2757,Summary!$A$32:$B$37,2,0)*I2757</f>
        <v>245.42671117657108</v>
      </c>
    </row>
    <row r="2758" spans="1:12">
      <c r="A2758" s="5" t="s">
        <v>615</v>
      </c>
      <c r="B2758" s="5" t="s">
        <v>597</v>
      </c>
      <c r="C2758" s="11">
        <v>1320</v>
      </c>
      <c r="D2758" s="5" t="str">
        <f t="shared" si="172"/>
        <v>Mobile Home Units &lt;Six or more dwelling units per acre&gt;</v>
      </c>
      <c r="E2758" s="11" t="s">
        <v>4</v>
      </c>
      <c r="F2758" s="12">
        <f t="shared" si="173"/>
        <v>1.3948514483453343</v>
      </c>
      <c r="G2758" s="13">
        <f t="shared" si="174"/>
        <v>0.33903287162245876</v>
      </c>
      <c r="H2758" s="13">
        <f>HLOOKUP(E2758,ROCs!$B$1:$I$17,MATCH(VLOOKUP(C2758,HROC,2,0),ROCs!$A$2:$A$17,0)+1,0)</f>
        <v>0.39344582191206351</v>
      </c>
      <c r="I2758" s="24">
        <v>145.68545700000001</v>
      </c>
      <c r="J2758" s="24">
        <f>VLOOKUP(B2758,Summary!$A$32:$C$37,3,0)*H2758*I2758/12+VLOOKUP(B2758,Summary!$A$32:$D$37,4,0)*I2758</f>
        <v>242.65184883299824</v>
      </c>
      <c r="K2758" s="6">
        <f t="shared" si="175"/>
        <v>920.95859246718396</v>
      </c>
      <c r="L2758" s="27">
        <f>2.721*J2758*G2758+VLOOKUP(B2758,Summary!$A$32:$B$37,2,0)*I2758</f>
        <v>255.40735763153225</v>
      </c>
    </row>
    <row r="2759" spans="1:12">
      <c r="A2759" s="5" t="s">
        <v>615</v>
      </c>
      <c r="B2759" s="5" t="s">
        <v>597</v>
      </c>
      <c r="C2759" s="11">
        <v>1330</v>
      </c>
      <c r="D2759" s="5" t="str">
        <f t="shared" si="172"/>
        <v>Multiple Dwelling Units, Low Rise &lt;Two stories or less&gt;</v>
      </c>
      <c r="E2759" s="11" t="s">
        <v>4</v>
      </c>
      <c r="F2759" s="12">
        <f t="shared" si="173"/>
        <v>1.3948514483453343</v>
      </c>
      <c r="G2759" s="13">
        <f t="shared" si="174"/>
        <v>0.33903287162245876</v>
      </c>
      <c r="H2759" s="13">
        <f>HLOOKUP(E2759,ROCs!$B$1:$I$17,MATCH(VLOOKUP(C2759,HROC,2,0),ROCs!$A$2:$A$17,0)+1,0)</f>
        <v>0.39344582191206351</v>
      </c>
      <c r="I2759" s="24">
        <v>169.540761</v>
      </c>
      <c r="J2759" s="24">
        <f>VLOOKUP(B2759,Summary!$A$32:$C$37,3,0)*H2759*I2759/12+VLOOKUP(B2759,Summary!$A$32:$D$37,4,0)*I2759</f>
        <v>282.38494051745658</v>
      </c>
      <c r="K2759" s="6">
        <f t="shared" si="175"/>
        <v>1071.761202742256</v>
      </c>
      <c r="L2759" s="27">
        <f>2.721*J2759*G2759+VLOOKUP(B2759,Summary!$A$32:$B$37,2,0)*I2759</f>
        <v>297.22910350515724</v>
      </c>
    </row>
    <row r="2760" spans="1:12">
      <c r="A2760" s="5" t="s">
        <v>615</v>
      </c>
      <c r="B2760" s="5" t="s">
        <v>597</v>
      </c>
      <c r="C2760" s="11">
        <v>1400</v>
      </c>
      <c r="D2760" s="5" t="str">
        <f t="shared" si="172"/>
        <v>Commercial and Services</v>
      </c>
      <c r="E2760" s="11" t="s">
        <v>4</v>
      </c>
      <c r="F2760" s="12">
        <f t="shared" si="173"/>
        <v>0.70945030562392009</v>
      </c>
      <c r="G2760" s="13">
        <f t="shared" si="174"/>
        <v>0.1167055461931156</v>
      </c>
      <c r="H2760" s="13">
        <f>HLOOKUP(E2760,ROCs!$B$1:$I$17,MATCH(VLOOKUP(C2760,HROC,2,0),ROCs!$A$2:$A$17,0)+1,0)</f>
        <v>0.43140989244743805</v>
      </c>
      <c r="I2760" s="24">
        <v>106.34666</v>
      </c>
      <c r="J2760" s="24">
        <f>VLOOKUP(B2760,Summary!$A$32:$C$37,3,0)*H2760*I2760/12+VLOOKUP(B2760,Summary!$A$32:$D$37,4,0)*I2760</f>
        <v>194.22110487995073</v>
      </c>
      <c r="K2760" s="6">
        <f t="shared" si="175"/>
        <v>374.92719464891013</v>
      </c>
      <c r="L2760" s="27">
        <f>2.721*J2760*G2760+VLOOKUP(B2760,Summary!$A$32:$B$37,2,0)*I2760</f>
        <v>84.71328409403165</v>
      </c>
    </row>
    <row r="2761" spans="1:12">
      <c r="A2761" s="5" t="s">
        <v>615</v>
      </c>
      <c r="B2761" s="5" t="s">
        <v>597</v>
      </c>
      <c r="C2761" s="11">
        <v>1411</v>
      </c>
      <c r="D2761" s="5" t="str">
        <f t="shared" si="172"/>
        <v>Shopping Centers (Plazas, Malls)</v>
      </c>
      <c r="E2761" s="11" t="s">
        <v>4</v>
      </c>
      <c r="F2761" s="12">
        <f t="shared" si="173"/>
        <v>1.4429497741503459</v>
      </c>
      <c r="G2761" s="13">
        <f t="shared" si="174"/>
        <v>0.22493527059566973</v>
      </c>
      <c r="H2761" s="13">
        <f>HLOOKUP(E2761,ROCs!$B$1:$I$17,MATCH(VLOOKUP(C2761,HROC,2,0),ROCs!$A$2:$A$17,0)+1,0)</f>
        <v>0.43140989244743805</v>
      </c>
      <c r="I2761" s="24">
        <v>30.467362999999999</v>
      </c>
      <c r="J2761" s="24">
        <f>VLOOKUP(B2761,Summary!$A$32:$C$37,3,0)*H2761*I2761/12+VLOOKUP(B2761,Summary!$A$32:$D$37,4,0)*I2761</f>
        <v>55.642602265445191</v>
      </c>
      <c r="K2761" s="6">
        <f t="shared" si="175"/>
        <v>218.4676760923798</v>
      </c>
      <c r="L2761" s="27">
        <f>2.721*J2761*G2761+VLOOKUP(B2761,Summary!$A$32:$B$37,2,0)*I2761</f>
        <v>40.655956416280382</v>
      </c>
    </row>
    <row r="2762" spans="1:12">
      <c r="A2762" s="5" t="s">
        <v>615</v>
      </c>
      <c r="B2762" s="5" t="s">
        <v>597</v>
      </c>
      <c r="C2762" s="11">
        <v>1490</v>
      </c>
      <c r="D2762" s="5" t="str">
        <f t="shared" si="172"/>
        <v>Commercial and Services Under Construction</v>
      </c>
      <c r="E2762" s="11" t="s">
        <v>4</v>
      </c>
      <c r="F2762" s="12">
        <f t="shared" si="173"/>
        <v>1.4429497741503459</v>
      </c>
      <c r="G2762" s="13">
        <f t="shared" si="174"/>
        <v>0.22493527059566973</v>
      </c>
      <c r="H2762" s="13">
        <f>HLOOKUP(E2762,ROCs!$B$1:$I$17,MATCH(VLOOKUP(C2762,HROC,2,0),ROCs!$A$2:$A$17,0)+1,0)</f>
        <v>0.43140989244743805</v>
      </c>
      <c r="I2762" s="24">
        <v>23.942823000000001</v>
      </c>
      <c r="J2762" s="24">
        <f>VLOOKUP(B2762,Summary!$A$32:$C$37,3,0)*H2762*I2762/12+VLOOKUP(B2762,Summary!$A$32:$D$37,4,0)*I2762</f>
        <v>43.726822610179731</v>
      </c>
      <c r="K2762" s="6">
        <f t="shared" si="175"/>
        <v>171.68315157111502</v>
      </c>
      <c r="L2762" s="27">
        <f>2.721*J2762*G2762+VLOOKUP(B2762,Summary!$A$32:$B$37,2,0)*I2762</f>
        <v>31.949544447634526</v>
      </c>
    </row>
    <row r="2763" spans="1:12">
      <c r="A2763" s="5" t="s">
        <v>615</v>
      </c>
      <c r="B2763" s="5" t="s">
        <v>597</v>
      </c>
      <c r="C2763" s="11">
        <v>1550</v>
      </c>
      <c r="D2763" s="5" t="str">
        <f t="shared" si="172"/>
        <v>Other Light Industrial</v>
      </c>
      <c r="E2763" s="11" t="s">
        <v>4</v>
      </c>
      <c r="F2763" s="12">
        <f t="shared" si="173"/>
        <v>0.72147488707517293</v>
      </c>
      <c r="G2763" s="13">
        <f t="shared" si="174"/>
        <v>0.16951643581122938</v>
      </c>
      <c r="H2763" s="13">
        <f>HLOOKUP(E2763,ROCs!$B$1:$I$17,MATCH(VLOOKUP(C2763,HROC,2,0),ROCs!$A$2:$A$17,0)+1,0)</f>
        <v>0.34081381503347608</v>
      </c>
      <c r="I2763" s="24">
        <v>28.364614</v>
      </c>
      <c r="J2763" s="24">
        <f>VLOOKUP(B2763,Summary!$A$32:$C$37,3,0)*H2763*I2763/12+VLOOKUP(B2763,Summary!$A$32:$D$37,4,0)*I2763</f>
        <v>40.923854776002571</v>
      </c>
      <c r="K2763" s="6">
        <f t="shared" si="175"/>
        <v>80.33897666219967</v>
      </c>
      <c r="L2763" s="27">
        <f>2.721*J2763*G2763+VLOOKUP(B2763,Summary!$A$32:$B$37,2,0)*I2763</f>
        <v>25.020759224264122</v>
      </c>
    </row>
    <row r="2764" spans="1:12">
      <c r="A2764" s="5" t="s">
        <v>615</v>
      </c>
      <c r="B2764" s="5" t="s">
        <v>597</v>
      </c>
      <c r="C2764" s="11">
        <v>1700</v>
      </c>
      <c r="D2764" s="5" t="str">
        <f t="shared" si="172"/>
        <v>Institutional</v>
      </c>
      <c r="E2764" s="11" t="s">
        <v>4</v>
      </c>
      <c r="F2764" s="12">
        <f t="shared" si="173"/>
        <v>0.96797880682585713</v>
      </c>
      <c r="G2764" s="13">
        <f t="shared" si="174"/>
        <v>0.12452938169209543</v>
      </c>
      <c r="H2764" s="13">
        <f>HLOOKUP(E2764,ROCs!$B$1:$I$17,MATCH(VLOOKUP(C2764,HROC,2,0),ROCs!$A$2:$A$17,0)+1,0)</f>
        <v>0.34081381503347608</v>
      </c>
      <c r="I2764" s="24">
        <v>47.224361999999999</v>
      </c>
      <c r="J2764" s="24">
        <f>VLOOKUP(B2764,Summary!$A$32:$C$37,3,0)*H2764*I2764/12+VLOOKUP(B2764,Summary!$A$32:$D$37,4,0)*I2764</f>
        <v>68.134293397307445</v>
      </c>
      <c r="K2764" s="6">
        <f t="shared" si="175"/>
        <v>179.45689406451066</v>
      </c>
      <c r="L2764" s="27">
        <f>2.721*J2764*G2764+VLOOKUP(B2764,Summary!$A$32:$B$37,2,0)*I2764</f>
        <v>33.316861016987886</v>
      </c>
    </row>
    <row r="2765" spans="1:12">
      <c r="A2765" s="5" t="s">
        <v>615</v>
      </c>
      <c r="B2765" s="5" t="s">
        <v>597</v>
      </c>
      <c r="C2765" s="11">
        <v>1710</v>
      </c>
      <c r="D2765" s="5" t="str">
        <f t="shared" si="172"/>
        <v>Educational Facilities</v>
      </c>
      <c r="E2765" s="11" t="s">
        <v>4</v>
      </c>
      <c r="F2765" s="12">
        <f t="shared" si="173"/>
        <v>0.96797880682585713</v>
      </c>
      <c r="G2765" s="13">
        <f t="shared" si="174"/>
        <v>0.12452938169209543</v>
      </c>
      <c r="H2765" s="13">
        <f>HLOOKUP(E2765,ROCs!$B$1:$I$17,MATCH(VLOOKUP(C2765,HROC,2,0),ROCs!$A$2:$A$17,0)+1,0)</f>
        <v>0.34081381503347608</v>
      </c>
      <c r="I2765" s="24">
        <v>35.115085999999998</v>
      </c>
      <c r="J2765" s="24">
        <f>VLOOKUP(B2765,Summary!$A$32:$C$37,3,0)*H2765*I2765/12+VLOOKUP(B2765,Summary!$A$32:$D$37,4,0)*I2765</f>
        <v>50.663290532028419</v>
      </c>
      <c r="K2765" s="6">
        <f t="shared" si="175"/>
        <v>133.44053792337482</v>
      </c>
      <c r="L2765" s="27">
        <f>2.721*J2765*G2765+VLOOKUP(B2765,Summary!$A$32:$B$37,2,0)*I2765</f>
        <v>24.773747919804126</v>
      </c>
    </row>
    <row r="2766" spans="1:12">
      <c r="A2766" s="5" t="s">
        <v>615</v>
      </c>
      <c r="B2766" s="5" t="s">
        <v>597</v>
      </c>
      <c r="C2766" s="11">
        <v>1820</v>
      </c>
      <c r="D2766" s="5" t="str">
        <f t="shared" si="172"/>
        <v>Golf Courses</v>
      </c>
      <c r="E2766" s="11" t="s">
        <v>4</v>
      </c>
      <c r="F2766" s="12">
        <f t="shared" si="173"/>
        <v>2.0141173930848577</v>
      </c>
      <c r="G2766" s="13">
        <f t="shared" si="174"/>
        <v>0.28687396829592665</v>
      </c>
      <c r="H2766" s="13">
        <f>HLOOKUP(E2766,ROCs!$B$1:$I$17,MATCH(VLOOKUP(C2766,HROC,2,0),ROCs!$A$2:$A$17,0)+1,0)</f>
        <v>0.28904462793978353</v>
      </c>
      <c r="I2766" s="24">
        <v>52.802377999999997</v>
      </c>
      <c r="J2766" s="24">
        <f>VLOOKUP(B2766,Summary!$A$32:$C$37,3,0)*H2766*I2766/12+VLOOKUP(B2766,Summary!$A$32:$D$37,4,0)*I2766</f>
        <v>64.610165010830599</v>
      </c>
      <c r="K2766" s="6">
        <f t="shared" si="175"/>
        <v>354.09041581915722</v>
      </c>
      <c r="L2766" s="27">
        <f>2.721*J2766*G2766+VLOOKUP(B2766,Summary!$A$32:$B$37,2,0)*I2766</f>
        <v>61.871932018949487</v>
      </c>
    </row>
    <row r="2767" spans="1:12">
      <c r="A2767" s="5" t="s">
        <v>615</v>
      </c>
      <c r="B2767" s="5" t="s">
        <v>597</v>
      </c>
      <c r="C2767" s="11">
        <v>1840</v>
      </c>
      <c r="D2767" s="5" t="str">
        <f t="shared" si="172"/>
        <v>Marinas and Fish Camps</v>
      </c>
      <c r="E2767" s="11" t="s">
        <v>4</v>
      </c>
      <c r="F2767" s="12">
        <f t="shared" si="173"/>
        <v>0.70945030562392009</v>
      </c>
      <c r="G2767" s="13">
        <f t="shared" si="174"/>
        <v>0.1167055461931156</v>
      </c>
      <c r="H2767" s="13">
        <f>HLOOKUP(E2767,ROCs!$B$1:$I$17,MATCH(VLOOKUP(C2767,HROC,2,0),ROCs!$A$2:$A$17,0)+1,0)</f>
        <v>0.28818180815488864</v>
      </c>
      <c r="I2767" s="24">
        <v>8.7554920000000003</v>
      </c>
      <c r="J2767" s="24">
        <f>VLOOKUP(B2767,Summary!$A$32:$C$37,3,0)*H2767*I2767/12+VLOOKUP(B2767,Summary!$A$32:$D$37,4,0)*I2767</f>
        <v>10.681434550413302</v>
      </c>
      <c r="K2767" s="6">
        <f t="shared" si="175"/>
        <v>20.619593804122211</v>
      </c>
      <c r="L2767" s="27">
        <f>2.721*J2767*G2767+VLOOKUP(B2767,Summary!$A$32:$B$37,2,0)*I2767</f>
        <v>5.2886018060979634</v>
      </c>
    </row>
    <row r="2768" spans="1:12">
      <c r="A2768" s="5" t="s">
        <v>615</v>
      </c>
      <c r="B2768" s="5" t="s">
        <v>597</v>
      </c>
      <c r="C2768" s="11">
        <v>1850</v>
      </c>
      <c r="D2768" s="5" t="str">
        <f t="shared" si="172"/>
        <v>Parks and Zoos</v>
      </c>
      <c r="E2768" s="11" t="s">
        <v>4</v>
      </c>
      <c r="F2768" s="12">
        <f t="shared" si="173"/>
        <v>0.96797880682585713</v>
      </c>
      <c r="G2768" s="13">
        <f t="shared" si="174"/>
        <v>0.12452938169209543</v>
      </c>
      <c r="H2768" s="13">
        <f>HLOOKUP(E2768,ROCs!$B$1:$I$17,MATCH(VLOOKUP(C2768,HROC,2,0),ROCs!$A$2:$A$17,0)+1,0)</f>
        <v>0.34081381503347608</v>
      </c>
      <c r="I2768" s="24">
        <v>7.33432</v>
      </c>
      <c r="J2768" s="24">
        <f>VLOOKUP(B2768,Summary!$A$32:$C$37,3,0)*H2768*I2768/12+VLOOKUP(B2768,Summary!$A$32:$D$37,4,0)*I2768</f>
        <v>10.581799088143105</v>
      </c>
      <c r="K2768" s="6">
        <f t="shared" si="175"/>
        <v>27.871086691975254</v>
      </c>
      <c r="L2768" s="27">
        <f>2.721*J2768*G2768+VLOOKUP(B2768,Summary!$A$32:$B$37,2,0)*I2768</f>
        <v>5.1743741947030353</v>
      </c>
    </row>
    <row r="2769" spans="1:12">
      <c r="A2769" s="5" t="s">
        <v>615</v>
      </c>
      <c r="B2769" s="5" t="s">
        <v>597</v>
      </c>
      <c r="C2769" s="11">
        <v>3100</v>
      </c>
      <c r="D2769" s="5" t="str">
        <f t="shared" si="172"/>
        <v>Herbaceous (Dry Prairie)</v>
      </c>
      <c r="E2769" s="11" t="s">
        <v>4</v>
      </c>
      <c r="F2769" s="12">
        <f t="shared" si="173"/>
        <v>0.69141343344704065</v>
      </c>
      <c r="G2769" s="13">
        <f t="shared" si="174"/>
        <v>3.5859246036990831E-2</v>
      </c>
      <c r="H2769" s="13">
        <f>HLOOKUP(E2769,ROCs!$B$1:$I$17,MATCH(VLOOKUP(C2769,HROC,2,0),ROCs!$A$2:$A$17,0)+1,0)</f>
        <v>0.26229721460804234</v>
      </c>
      <c r="I2769" s="24">
        <v>24.866371999999998</v>
      </c>
      <c r="J2769" s="24">
        <f>VLOOKUP(B2769,Summary!$A$32:$C$37,3,0)*H2769*I2769/12+VLOOKUP(B2769,Summary!$A$32:$D$37,4,0)*I2769</f>
        <v>27.611409145064723</v>
      </c>
      <c r="K2769" s="6">
        <f t="shared" si="175"/>
        <v>51.946336721295893</v>
      </c>
      <c r="L2769" s="27">
        <f>2.721*J2769*G2769+VLOOKUP(B2769,Summary!$A$32:$B$37,2,0)*I2769</f>
        <v>8.0807832354191795</v>
      </c>
    </row>
    <row r="2770" spans="1:12">
      <c r="A2770" s="5" t="s">
        <v>615</v>
      </c>
      <c r="B2770" s="5" t="s">
        <v>597</v>
      </c>
      <c r="C2770" s="11">
        <v>3200</v>
      </c>
      <c r="D2770" s="5" t="str">
        <f t="shared" si="172"/>
        <v>Shrub and Brushland</v>
      </c>
      <c r="E2770" s="11" t="s">
        <v>4</v>
      </c>
      <c r="F2770" s="12">
        <f t="shared" si="173"/>
        <v>0.69141343344704065</v>
      </c>
      <c r="G2770" s="13">
        <f t="shared" si="174"/>
        <v>3.5859246036990831E-2</v>
      </c>
      <c r="H2770" s="13">
        <f>HLOOKUP(E2770,ROCs!$B$1:$I$17,MATCH(VLOOKUP(C2770,HROC,2,0),ROCs!$A$2:$A$17,0)+1,0)</f>
        <v>0.26229721460804234</v>
      </c>
      <c r="I2770" s="24">
        <v>13.558222000000001</v>
      </c>
      <c r="J2770" s="24">
        <f>VLOOKUP(B2770,Summary!$A$32:$C$37,3,0)*H2770*I2770/12+VLOOKUP(B2770,Summary!$A$32:$D$37,4,0)*I2770</f>
        <v>15.054935031198669</v>
      </c>
      <c r="K2770" s="6">
        <f t="shared" si="175"/>
        <v>28.323390535381755</v>
      </c>
      <c r="L2770" s="27">
        <f>2.721*J2770*G2770+VLOOKUP(B2770,Summary!$A$32:$B$37,2,0)*I2770</f>
        <v>4.4059926811877315</v>
      </c>
    </row>
    <row r="2771" spans="1:12">
      <c r="A2771" s="5" t="s">
        <v>615</v>
      </c>
      <c r="B2771" s="5" t="s">
        <v>597</v>
      </c>
      <c r="C2771" s="11">
        <v>3210</v>
      </c>
      <c r="D2771" s="5" t="str">
        <f t="shared" si="172"/>
        <v>Palmetto Prairies</v>
      </c>
      <c r="E2771" s="11" t="s">
        <v>4</v>
      </c>
      <c r="F2771" s="12">
        <f t="shared" si="173"/>
        <v>0.69141343344704065</v>
      </c>
      <c r="G2771" s="13">
        <f t="shared" si="174"/>
        <v>3.5859246036990831E-2</v>
      </c>
      <c r="H2771" s="13">
        <f>HLOOKUP(E2771,ROCs!$B$1:$I$17,MATCH(VLOOKUP(C2771,HROC,2,0),ROCs!$A$2:$A$17,0)+1,0)</f>
        <v>0.26229721460804234</v>
      </c>
      <c r="I2771" s="24">
        <v>9.0324790000000004</v>
      </c>
      <c r="J2771" s="24">
        <f>VLOOKUP(B2771,Summary!$A$32:$C$37,3,0)*H2771*I2771/12+VLOOKUP(B2771,Summary!$A$32:$D$37,4,0)*I2771</f>
        <v>10.029588283453856</v>
      </c>
      <c r="K2771" s="6">
        <f t="shared" si="175"/>
        <v>18.869025025525797</v>
      </c>
      <c r="L2771" s="27">
        <f>2.721*J2771*G2771+VLOOKUP(B2771,Summary!$A$32:$B$37,2,0)*I2771</f>
        <v>2.9352695631463974</v>
      </c>
    </row>
    <row r="2772" spans="1:12">
      <c r="A2772" s="5" t="s">
        <v>615</v>
      </c>
      <c r="B2772" s="5" t="s">
        <v>597</v>
      </c>
      <c r="C2772" s="11">
        <v>3300</v>
      </c>
      <c r="D2772" s="5" t="str">
        <f t="shared" si="172"/>
        <v>Mixed Rangeland</v>
      </c>
      <c r="E2772" s="11" t="s">
        <v>4</v>
      </c>
      <c r="F2772" s="12">
        <f t="shared" si="173"/>
        <v>0.69141343344704065</v>
      </c>
      <c r="G2772" s="13">
        <f t="shared" si="174"/>
        <v>3.5859246036990831E-2</v>
      </c>
      <c r="H2772" s="13">
        <f>HLOOKUP(E2772,ROCs!$B$1:$I$17,MATCH(VLOOKUP(C2772,HROC,2,0),ROCs!$A$2:$A$17,0)+1,0)</f>
        <v>0.26229721460804234</v>
      </c>
      <c r="I2772" s="24">
        <v>1.754165</v>
      </c>
      <c r="J2772" s="24">
        <f>VLOOKUP(B2772,Summary!$A$32:$C$37,3,0)*H2772*I2772/12+VLOOKUP(B2772,Summary!$A$32:$D$37,4,0)*I2772</f>
        <v>1.9478099789930134</v>
      </c>
      <c r="K2772" s="6">
        <f t="shared" si="175"/>
        <v>3.6644849419413497</v>
      </c>
      <c r="L2772" s="27">
        <f>2.721*J2772*G2772+VLOOKUP(B2772,Summary!$A$32:$B$37,2,0)*I2772</f>
        <v>0.5700480602541893</v>
      </c>
    </row>
    <row r="2773" spans="1:12">
      <c r="A2773" s="5" t="s">
        <v>615</v>
      </c>
      <c r="B2773" s="5" t="s">
        <v>597</v>
      </c>
      <c r="C2773" s="11">
        <v>4110</v>
      </c>
      <c r="D2773" s="5" t="str">
        <f t="shared" si="172"/>
        <v>Pine Flatwoods</v>
      </c>
      <c r="E2773" s="11" t="s">
        <v>4</v>
      </c>
      <c r="F2773" s="12">
        <f t="shared" si="173"/>
        <v>0.69141343344704065</v>
      </c>
      <c r="G2773" s="13">
        <f t="shared" si="174"/>
        <v>3.5859246036990831E-2</v>
      </c>
      <c r="H2773" s="13">
        <f>HLOOKUP(E2773,ROCs!$B$1:$I$17,MATCH(VLOOKUP(C2773,HROC,2,0),ROCs!$A$2:$A$17,0)+1,0)</f>
        <v>0.26229721460804234</v>
      </c>
      <c r="I2773" s="24">
        <v>147.47637700000001</v>
      </c>
      <c r="J2773" s="24">
        <f>VLOOKUP(B2773,Summary!$A$32:$C$37,3,0)*H2773*I2773/12+VLOOKUP(B2773,Summary!$A$32:$D$37,4,0)*I2773</f>
        <v>163.7565216421122</v>
      </c>
      <c r="K2773" s="6">
        <f t="shared" si="175"/>
        <v>308.08103160681327</v>
      </c>
      <c r="L2773" s="27">
        <f>2.721*J2773*G2773+VLOOKUP(B2773,Summary!$A$32:$B$37,2,0)*I2773</f>
        <v>47.925151078812746</v>
      </c>
    </row>
    <row r="2774" spans="1:12">
      <c r="A2774" s="5" t="s">
        <v>615</v>
      </c>
      <c r="B2774" s="5" t="s">
        <v>597</v>
      </c>
      <c r="C2774" s="11">
        <v>4130</v>
      </c>
      <c r="D2774" s="5" t="str">
        <f t="shared" si="172"/>
        <v>Sand Pine</v>
      </c>
      <c r="E2774" s="11" t="s">
        <v>4</v>
      </c>
      <c r="F2774" s="12">
        <f t="shared" si="173"/>
        <v>0.69141343344704065</v>
      </c>
      <c r="G2774" s="13">
        <f t="shared" si="174"/>
        <v>3.5859246036990831E-2</v>
      </c>
      <c r="H2774" s="13">
        <f>HLOOKUP(E2774,ROCs!$B$1:$I$17,MATCH(VLOOKUP(C2774,HROC,2,0),ROCs!$A$2:$A$17,0)+1,0)</f>
        <v>0.26229721460804234</v>
      </c>
      <c r="I2774" s="24">
        <v>150.75844900000001</v>
      </c>
      <c r="J2774" s="24">
        <f>VLOOKUP(B2774,Summary!$A$32:$C$37,3,0)*H2774*I2774/12+VLOOKUP(B2774,Summary!$A$32:$D$37,4,0)*I2774</f>
        <v>167.40090663062443</v>
      </c>
      <c r="K2774" s="6">
        <f t="shared" si="175"/>
        <v>314.93734411012247</v>
      </c>
      <c r="L2774" s="27">
        <f>2.721*J2774*G2774+VLOOKUP(B2774,Summary!$A$32:$B$37,2,0)*I2774</f>
        <v>48.991720516245699</v>
      </c>
    </row>
    <row r="2775" spans="1:12">
      <c r="A2775" s="5" t="s">
        <v>615</v>
      </c>
      <c r="B2775" s="5" t="s">
        <v>597</v>
      </c>
      <c r="C2775" s="11">
        <v>4200</v>
      </c>
      <c r="D2775" s="5" t="str">
        <f t="shared" si="172"/>
        <v>Upland Hardwood Forests</v>
      </c>
      <c r="E2775" s="11" t="s">
        <v>4</v>
      </c>
      <c r="F2775" s="12">
        <f t="shared" si="173"/>
        <v>0.69141343344704065</v>
      </c>
      <c r="G2775" s="13">
        <f t="shared" si="174"/>
        <v>3.5859246036990831E-2</v>
      </c>
      <c r="H2775" s="13">
        <f>HLOOKUP(E2775,ROCs!$B$1:$I$17,MATCH(VLOOKUP(C2775,HROC,2,0),ROCs!$A$2:$A$17,0)+1,0)</f>
        <v>0.26229721460804234</v>
      </c>
      <c r="I2775" s="24">
        <v>34.455043000000003</v>
      </c>
      <c r="J2775" s="24">
        <f>VLOOKUP(B2775,Summary!$A$32:$C$37,3,0)*H2775*I2775/12+VLOOKUP(B2775,Summary!$A$32:$D$37,4,0)*I2775</f>
        <v>38.258588320958054</v>
      </c>
      <c r="K2775" s="6">
        <f t="shared" si="175"/>
        <v>71.977257696648678</v>
      </c>
      <c r="L2775" s="27">
        <f>2.721*J2775*G2775+VLOOKUP(B2775,Summary!$A$32:$B$37,2,0)*I2775</f>
        <v>11.19679758068636</v>
      </c>
    </row>
    <row r="2776" spans="1:12">
      <c r="A2776" s="5" t="s">
        <v>615</v>
      </c>
      <c r="B2776" s="5" t="s">
        <v>597</v>
      </c>
      <c r="C2776" s="11">
        <v>4220</v>
      </c>
      <c r="D2776" s="5" t="str">
        <f t="shared" si="172"/>
        <v>Brazilian Pepper</v>
      </c>
      <c r="E2776" s="11" t="s">
        <v>4</v>
      </c>
      <c r="F2776" s="12">
        <f t="shared" si="173"/>
        <v>0.69141343344704065</v>
      </c>
      <c r="G2776" s="13">
        <f t="shared" si="174"/>
        <v>3.5859246036990831E-2</v>
      </c>
      <c r="H2776" s="13">
        <f>HLOOKUP(E2776,ROCs!$B$1:$I$17,MATCH(VLOOKUP(C2776,HROC,2,0),ROCs!$A$2:$A$17,0)+1,0)</f>
        <v>0.26229721460804234</v>
      </c>
      <c r="I2776" s="24">
        <v>2.1406000000000001E-2</v>
      </c>
      <c r="J2776" s="24">
        <f>VLOOKUP(B2776,Summary!$A$32:$C$37,3,0)*H2776*I2776/12+VLOOKUP(B2776,Summary!$A$32:$D$37,4,0)*I2776</f>
        <v>2.3769041344642292E-2</v>
      </c>
      <c r="K2776" s="6">
        <f t="shared" si="175"/>
        <v>4.4717552035980962E-2</v>
      </c>
      <c r="L2776" s="27">
        <f>2.721*J2776*G2776+VLOOKUP(B2776,Summary!$A$32:$B$37,2,0)*I2776</f>
        <v>6.9562719457982453E-3</v>
      </c>
    </row>
    <row r="2777" spans="1:12">
      <c r="A2777" s="5" t="s">
        <v>615</v>
      </c>
      <c r="B2777" s="5" t="s">
        <v>597</v>
      </c>
      <c r="C2777" s="11">
        <v>4240</v>
      </c>
      <c r="D2777" s="5" t="str">
        <f t="shared" si="172"/>
        <v>Melaleuca</v>
      </c>
      <c r="E2777" s="11" t="s">
        <v>4</v>
      </c>
      <c r="F2777" s="12">
        <f t="shared" si="173"/>
        <v>0.69141343344704065</v>
      </c>
      <c r="G2777" s="13">
        <f t="shared" si="174"/>
        <v>3.5859246036990831E-2</v>
      </c>
      <c r="H2777" s="13">
        <f>HLOOKUP(E2777,ROCs!$B$1:$I$17,MATCH(VLOOKUP(C2777,HROC,2,0),ROCs!$A$2:$A$17,0)+1,0)</f>
        <v>0.26229721460804234</v>
      </c>
      <c r="I2777" s="24">
        <v>13.862795</v>
      </c>
      <c r="J2777" s="24">
        <f>VLOOKUP(B2777,Summary!$A$32:$C$37,3,0)*H2777*I2777/12+VLOOKUP(B2777,Summary!$A$32:$D$37,4,0)*I2777</f>
        <v>15.393130314271721</v>
      </c>
      <c r="K2777" s="6">
        <f t="shared" si="175"/>
        <v>28.959649480362359</v>
      </c>
      <c r="L2777" s="27">
        <f>2.721*J2777*G2777+VLOOKUP(B2777,Summary!$A$32:$B$37,2,0)*I2777</f>
        <v>4.5049692585654579</v>
      </c>
    </row>
    <row r="2778" spans="1:12">
      <c r="A2778" s="5" t="s">
        <v>615</v>
      </c>
      <c r="B2778" s="5" t="s">
        <v>597</v>
      </c>
      <c r="C2778" s="11">
        <v>4340</v>
      </c>
      <c r="D2778" s="5" t="str">
        <f t="shared" si="172"/>
        <v>Hardwood - Coniferous Mixed</v>
      </c>
      <c r="E2778" s="11" t="s">
        <v>4</v>
      </c>
      <c r="F2778" s="12">
        <f t="shared" si="173"/>
        <v>0.69141343344704065</v>
      </c>
      <c r="G2778" s="13">
        <f t="shared" si="174"/>
        <v>3.5859246036990831E-2</v>
      </c>
      <c r="H2778" s="13">
        <f>HLOOKUP(E2778,ROCs!$B$1:$I$17,MATCH(VLOOKUP(C2778,HROC,2,0),ROCs!$A$2:$A$17,0)+1,0)</f>
        <v>0.26229721460804234</v>
      </c>
      <c r="I2778" s="24">
        <v>37.475382000000003</v>
      </c>
      <c r="J2778" s="24">
        <f>VLOOKUP(B2778,Summary!$A$32:$C$37,3,0)*H2778*I2778/12+VLOOKUP(B2778,Summary!$A$32:$D$37,4,0)*I2778</f>
        <v>41.61234720004969</v>
      </c>
      <c r="K2778" s="6">
        <f t="shared" si="175"/>
        <v>78.286804851596017</v>
      </c>
      <c r="L2778" s="27">
        <f>2.721*J2778*G2778+VLOOKUP(B2778,Summary!$A$32:$B$37,2,0)*I2778</f>
        <v>12.178312083746263</v>
      </c>
    </row>
    <row r="2779" spans="1:12">
      <c r="A2779" s="5" t="s">
        <v>615</v>
      </c>
      <c r="B2779" s="5" t="s">
        <v>597</v>
      </c>
      <c r="C2779" s="11">
        <v>5110</v>
      </c>
      <c r="D2779" s="5" t="e">
        <f t="shared" si="172"/>
        <v>#N/A</v>
      </c>
      <c r="E2779" s="11" t="s">
        <v>4</v>
      </c>
      <c r="F2779" s="12">
        <f t="shared" si="173"/>
        <v>0.50503242095262102</v>
      </c>
      <c r="G2779" s="13">
        <f t="shared" si="174"/>
        <v>6.8458560616073402E-2</v>
      </c>
      <c r="H2779" s="13">
        <f>HLOOKUP(E2779,ROCs!$B$1:$I$17,MATCH(VLOOKUP(C2779,HROC,2,0),ROCs!$A$2:$A$17,0)+1,0)</f>
        <v>5.2632006878587441E-2</v>
      </c>
      <c r="I2779" s="24">
        <v>0.96957300000000002</v>
      </c>
      <c r="J2779" s="24">
        <f>VLOOKUP(B2779,Summary!$A$32:$C$37,3,0)*H2779*I2779/12+VLOOKUP(B2779,Summary!$A$32:$D$37,4,0)*I2779</f>
        <v>0.21602942487573892</v>
      </c>
      <c r="K2779" s="6">
        <f t="shared" si="175"/>
        <v>0.29686617042567331</v>
      </c>
      <c r="L2779" s="27">
        <f>2.721*J2779*G2779+VLOOKUP(B2779,Summary!$A$32:$B$37,2,0)*I2779</f>
        <v>0.25027390160858087</v>
      </c>
    </row>
    <row r="2780" spans="1:12">
      <c r="A2780" s="5" t="s">
        <v>615</v>
      </c>
      <c r="B2780" s="5" t="s">
        <v>597</v>
      </c>
      <c r="C2780" s="11">
        <v>5120</v>
      </c>
      <c r="D2780" s="5" t="e">
        <f t="shared" si="172"/>
        <v>#N/A</v>
      </c>
      <c r="E2780" s="11" t="s">
        <v>4</v>
      </c>
      <c r="F2780" s="12">
        <f t="shared" si="173"/>
        <v>0.50503242095262102</v>
      </c>
      <c r="G2780" s="13">
        <f t="shared" si="174"/>
        <v>6.8458560616073402E-2</v>
      </c>
      <c r="H2780" s="13">
        <f>HLOOKUP(E2780,ROCs!$B$1:$I$17,MATCH(VLOOKUP(C2780,HROC,2,0),ROCs!$A$2:$A$17,0)+1,0)</f>
        <v>5.2632006878587441E-2</v>
      </c>
      <c r="I2780" s="24">
        <v>1.405108</v>
      </c>
      <c r="J2780" s="24">
        <f>VLOOKUP(B2780,Summary!$A$32:$C$37,3,0)*H2780*I2780/12+VLOOKUP(B2780,Summary!$A$32:$D$37,4,0)*I2780</f>
        <v>0.31307046826623652</v>
      </c>
      <c r="K2780" s="6">
        <f t="shared" si="175"/>
        <v>0.43021931406348662</v>
      </c>
      <c r="L2780" s="27">
        <f>2.721*J2780*G2780+VLOOKUP(B2780,Summary!$A$32:$B$37,2,0)*I2780</f>
        <v>0.36269766313772128</v>
      </c>
    </row>
    <row r="2781" spans="1:12">
      <c r="A2781" s="5" t="s">
        <v>615</v>
      </c>
      <c r="B2781" s="5" t="s">
        <v>597</v>
      </c>
      <c r="C2781" s="11">
        <v>5200</v>
      </c>
      <c r="D2781" s="5" t="str">
        <f t="shared" si="172"/>
        <v>Lakes</v>
      </c>
      <c r="E2781" s="11" t="s">
        <v>4</v>
      </c>
      <c r="F2781" s="12">
        <f t="shared" si="173"/>
        <v>0.50503242095262102</v>
      </c>
      <c r="G2781" s="13">
        <f t="shared" si="174"/>
        <v>6.8458560616073402E-2</v>
      </c>
      <c r="H2781" s="13">
        <f>HLOOKUP(E2781,ROCs!$B$1:$I$17,MATCH(VLOOKUP(C2781,HROC,2,0),ROCs!$A$2:$A$17,0)+1,0)</f>
        <v>5.2632006878587441E-2</v>
      </c>
      <c r="I2781" s="24">
        <v>1.0331999999999999</v>
      </c>
      <c r="J2781" s="24">
        <f>VLOOKUP(B2781,Summary!$A$32:$C$37,3,0)*H2781*I2781/12+VLOOKUP(B2781,Summary!$A$32:$D$37,4,0)*I2781</f>
        <v>0.23020608224611597</v>
      </c>
      <c r="K2781" s="6">
        <f t="shared" si="175"/>
        <v>0.31634763682962042</v>
      </c>
      <c r="L2781" s="27">
        <f>2.721*J2781*G2781+VLOOKUP(B2781,Summary!$A$32:$B$37,2,0)*I2781</f>
        <v>0.26669780938824172</v>
      </c>
    </row>
    <row r="2782" spans="1:12">
      <c r="A2782" s="5" t="s">
        <v>615</v>
      </c>
      <c r="B2782" s="5" t="s">
        <v>597</v>
      </c>
      <c r="C2782" s="11">
        <v>5300</v>
      </c>
      <c r="D2782" s="5" t="str">
        <f t="shared" si="172"/>
        <v>Reservoirs</v>
      </c>
      <c r="E2782" s="11" t="s">
        <v>4</v>
      </c>
      <c r="F2782" s="12">
        <f t="shared" si="173"/>
        <v>0.50503242095262102</v>
      </c>
      <c r="G2782" s="13">
        <f t="shared" si="174"/>
        <v>6.8458560616073402E-2</v>
      </c>
      <c r="H2782" s="13">
        <f>HLOOKUP(E2782,ROCs!$B$1:$I$17,MATCH(VLOOKUP(C2782,HROC,2,0),ROCs!$A$2:$A$17,0)+1,0)</f>
        <v>5.2632006878587441E-2</v>
      </c>
      <c r="I2782" s="24">
        <v>27.168688</v>
      </c>
      <c r="J2782" s="24">
        <f>VLOOKUP(B2782,Summary!$A$32:$C$37,3,0)*H2782*I2782/12+VLOOKUP(B2782,Summary!$A$32:$D$37,4,0)*I2782</f>
        <v>6.0534235619890291</v>
      </c>
      <c r="K2782" s="6">
        <f t="shared" si="175"/>
        <v>8.3185736010078095</v>
      </c>
      <c r="L2782" s="27">
        <f>2.721*J2782*G2782+VLOOKUP(B2782,Summary!$A$32:$B$37,2,0)*I2782</f>
        <v>7.0129980386688082</v>
      </c>
    </row>
    <row r="2783" spans="1:12">
      <c r="A2783" s="5" t="s">
        <v>615</v>
      </c>
      <c r="B2783" s="5" t="s">
        <v>597</v>
      </c>
      <c r="C2783" s="11">
        <v>6120</v>
      </c>
      <c r="D2783" s="5" t="str">
        <f t="shared" si="172"/>
        <v>Mangrove Swamps</v>
      </c>
      <c r="E2783" s="11" t="s">
        <v>4</v>
      </c>
      <c r="F2783" s="12">
        <f t="shared" si="173"/>
        <v>0.60724136328827061</v>
      </c>
      <c r="G2783" s="13">
        <f t="shared" si="174"/>
        <v>3.2599314579082571E-2</v>
      </c>
      <c r="H2783" s="13">
        <f>HLOOKUP(E2783,ROCs!$B$1:$I$17,MATCH(VLOOKUP(C2783,HROC,2,0),ROCs!$A$2:$A$17,0)+1,0)</f>
        <v>2.5884593546846281E-2</v>
      </c>
      <c r="I2783" s="24">
        <v>2.3237809999999999</v>
      </c>
      <c r="J2783" s="24">
        <f>VLOOKUP(B2783,Summary!$A$32:$C$37,3,0)*H2783*I2783/12+VLOOKUP(B2783,Summary!$A$32:$D$37,4,0)*I2783</f>
        <v>0.25463553626547553</v>
      </c>
      <c r="K2783" s="6">
        <f t="shared" si="175"/>
        <v>0.42073525132926876</v>
      </c>
      <c r="L2783" s="27">
        <f>2.721*J2783*G2783+VLOOKUP(B2783,Summary!$A$32:$B$37,2,0)*I2783</f>
        <v>0.52597379157410262</v>
      </c>
    </row>
    <row r="2784" spans="1:12">
      <c r="A2784" s="5" t="s">
        <v>615</v>
      </c>
      <c r="B2784" s="5" t="s">
        <v>597</v>
      </c>
      <c r="C2784" s="11">
        <v>6170</v>
      </c>
      <c r="D2784" s="5" t="str">
        <f t="shared" si="172"/>
        <v>Mixed Wetland Hardwoods</v>
      </c>
      <c r="E2784" s="11" t="s">
        <v>4</v>
      </c>
      <c r="F2784" s="12">
        <f t="shared" si="173"/>
        <v>0.60724136328827061</v>
      </c>
      <c r="G2784" s="13">
        <f t="shared" si="174"/>
        <v>3.2599314579082571E-2</v>
      </c>
      <c r="H2784" s="13">
        <f>HLOOKUP(E2784,ROCs!$B$1:$I$17,MATCH(VLOOKUP(C2784,HROC,2,0),ROCs!$A$2:$A$17,0)+1,0)</f>
        <v>2.5884593546846281E-2</v>
      </c>
      <c r="I2784" s="24">
        <v>4.237724</v>
      </c>
      <c r="J2784" s="24">
        <f>VLOOKUP(B2784,Summary!$A$32:$C$37,3,0)*H2784*I2784/12+VLOOKUP(B2784,Summary!$A$32:$D$37,4,0)*I2784</f>
        <v>0.46436179798572935</v>
      </c>
      <c r="K2784" s="6">
        <f t="shared" si="175"/>
        <v>0.7672667399398112</v>
      </c>
      <c r="L2784" s="27">
        <f>2.721*J2784*G2784+VLOOKUP(B2784,Summary!$A$32:$B$37,2,0)*I2784</f>
        <v>0.95918322764691344</v>
      </c>
    </row>
    <row r="2785" spans="1:12">
      <c r="A2785" s="5" t="s">
        <v>615</v>
      </c>
      <c r="B2785" s="5" t="s">
        <v>597</v>
      </c>
      <c r="C2785" s="11">
        <v>6172</v>
      </c>
      <c r="D2785" s="5" t="str">
        <f t="shared" si="172"/>
        <v>Mixed Shrubs</v>
      </c>
      <c r="E2785" s="11" t="s">
        <v>4</v>
      </c>
      <c r="F2785" s="12">
        <f t="shared" si="173"/>
        <v>0.60724136328827061</v>
      </c>
      <c r="G2785" s="13">
        <f t="shared" si="174"/>
        <v>3.2599314579082571E-2</v>
      </c>
      <c r="H2785" s="13">
        <f>HLOOKUP(E2785,ROCs!$B$1:$I$17,MATCH(VLOOKUP(C2785,HROC,2,0),ROCs!$A$2:$A$17,0)+1,0)</f>
        <v>2.5884593546846281E-2</v>
      </c>
      <c r="I2785" s="24">
        <v>4.8908740000000002</v>
      </c>
      <c r="J2785" s="24">
        <f>VLOOKUP(B2785,Summary!$A$32:$C$37,3,0)*H2785*I2785/12+VLOOKUP(B2785,Summary!$A$32:$D$37,4,0)*I2785</f>
        <v>0.53593274228374854</v>
      </c>
      <c r="K2785" s="6">
        <f t="shared" si="175"/>
        <v>0.88552367955921241</v>
      </c>
      <c r="L2785" s="27">
        <f>2.721*J2785*G2785+VLOOKUP(B2785,Summary!$A$32:$B$37,2,0)*I2785</f>
        <v>1.1070197845197964</v>
      </c>
    </row>
    <row r="2786" spans="1:12">
      <c r="A2786" s="5" t="s">
        <v>615</v>
      </c>
      <c r="B2786" s="5" t="s">
        <v>597</v>
      </c>
      <c r="C2786" s="11">
        <v>6191</v>
      </c>
      <c r="D2786" s="5" t="e">
        <f t="shared" si="172"/>
        <v>#N/A</v>
      </c>
      <c r="E2786" s="11" t="s">
        <v>4</v>
      </c>
      <c r="F2786" s="12">
        <f t="shared" si="173"/>
        <v>0.60724136328827061</v>
      </c>
      <c r="G2786" s="13">
        <f t="shared" si="174"/>
        <v>3.2599314579082571E-2</v>
      </c>
      <c r="H2786" s="13">
        <f>HLOOKUP(E2786,ROCs!$B$1:$I$17,MATCH(VLOOKUP(C2786,HROC,2,0),ROCs!$A$2:$A$17,0)+1,0)</f>
        <v>2.5884593546846281E-2</v>
      </c>
      <c r="I2786" s="24">
        <v>6.702553</v>
      </c>
      <c r="J2786" s="24">
        <f>VLOOKUP(B2786,Summary!$A$32:$C$37,3,0)*H2786*I2786/12+VLOOKUP(B2786,Summary!$A$32:$D$37,4,0)*I2786</f>
        <v>0.7344531078887262</v>
      </c>
      <c r="K2786" s="6">
        <f t="shared" si="175"/>
        <v>1.2135396240018936</v>
      </c>
      <c r="L2786" s="27">
        <f>2.721*J2786*G2786+VLOOKUP(B2786,Summary!$A$32:$B$37,2,0)*I2786</f>
        <v>1.5170823819612844</v>
      </c>
    </row>
    <row r="2787" spans="1:12">
      <c r="A2787" s="5" t="s">
        <v>615</v>
      </c>
      <c r="B2787" s="5" t="s">
        <v>597</v>
      </c>
      <c r="C2787" s="11">
        <v>6250</v>
      </c>
      <c r="D2787" s="5" t="str">
        <f t="shared" si="172"/>
        <v>Hydric Pine Flatwoods</v>
      </c>
      <c r="E2787" s="11" t="s">
        <v>4</v>
      </c>
      <c r="F2787" s="12">
        <f t="shared" si="173"/>
        <v>0.60724136328827061</v>
      </c>
      <c r="G2787" s="13">
        <f t="shared" si="174"/>
        <v>3.2599314579082571E-2</v>
      </c>
      <c r="H2787" s="13">
        <f>HLOOKUP(E2787,ROCs!$B$1:$I$17,MATCH(VLOOKUP(C2787,HROC,2,0),ROCs!$A$2:$A$17,0)+1,0)</f>
        <v>2.5884593546846281E-2</v>
      </c>
      <c r="I2787" s="24">
        <v>0.46701599999999999</v>
      </c>
      <c r="J2787" s="24">
        <f>VLOOKUP(B2787,Summary!$A$32:$C$37,3,0)*H2787*I2787/12+VLOOKUP(B2787,Summary!$A$32:$D$37,4,0)*I2787</f>
        <v>5.1174731872133096E-2</v>
      </c>
      <c r="K2787" s="6">
        <f t="shared" si="175"/>
        <v>8.4556201352360569E-2</v>
      </c>
      <c r="L2787" s="27">
        <f>2.721*J2787*G2787+VLOOKUP(B2787,Summary!$A$32:$B$37,2,0)*I2787</f>
        <v>0.10570625039354874</v>
      </c>
    </row>
    <row r="2788" spans="1:12">
      <c r="A2788" s="5" t="s">
        <v>615</v>
      </c>
      <c r="B2788" s="5" t="s">
        <v>597</v>
      </c>
      <c r="C2788" s="11">
        <v>6410</v>
      </c>
      <c r="D2788" s="5" t="str">
        <f t="shared" si="172"/>
        <v>Freshwater Marshes</v>
      </c>
      <c r="E2788" s="11" t="s">
        <v>4</v>
      </c>
      <c r="F2788" s="12">
        <f t="shared" si="173"/>
        <v>0.60724136328827061</v>
      </c>
      <c r="G2788" s="13">
        <f t="shared" si="174"/>
        <v>3.2599314579082571E-2</v>
      </c>
      <c r="H2788" s="13">
        <f>HLOOKUP(E2788,ROCs!$B$1:$I$17,MATCH(VLOOKUP(C2788,HROC,2,0),ROCs!$A$2:$A$17,0)+1,0)</f>
        <v>2.5884593546846281E-2</v>
      </c>
      <c r="I2788" s="24">
        <v>3.7189410000000001</v>
      </c>
      <c r="J2788" s="24">
        <f>VLOOKUP(B2788,Summary!$A$32:$C$37,3,0)*H2788*I2788/12+VLOOKUP(B2788,Summary!$A$32:$D$37,4,0)*I2788</f>
        <v>0.40751453595440529</v>
      </c>
      <c r="K2788" s="6">
        <f t="shared" si="175"/>
        <v>0.67333779573622576</v>
      </c>
      <c r="L2788" s="27">
        <f>2.721*J2788*G2788+VLOOKUP(B2788,Summary!$A$32:$B$37,2,0)*I2788</f>
        <v>0.84175982952368777</v>
      </c>
    </row>
    <row r="2789" spans="1:12">
      <c r="A2789" s="5" t="s">
        <v>615</v>
      </c>
      <c r="B2789" s="5" t="s">
        <v>597</v>
      </c>
      <c r="C2789" s="11">
        <v>6440</v>
      </c>
      <c r="D2789" s="5" t="str">
        <f t="shared" si="172"/>
        <v>Emergent Aquatic Vegetation</v>
      </c>
      <c r="E2789" s="11" t="s">
        <v>4</v>
      </c>
      <c r="F2789" s="12">
        <f t="shared" si="173"/>
        <v>0.60724136328827061</v>
      </c>
      <c r="G2789" s="13">
        <f t="shared" si="174"/>
        <v>3.2599314579082571E-2</v>
      </c>
      <c r="H2789" s="13">
        <f>HLOOKUP(E2789,ROCs!$B$1:$I$17,MATCH(VLOOKUP(C2789,HROC,2,0),ROCs!$A$2:$A$17,0)+1,0)</f>
        <v>2.5884593546846281E-2</v>
      </c>
      <c r="I2789" s="24">
        <v>4.1694979999999999</v>
      </c>
      <c r="J2789" s="24">
        <f>VLOOKUP(B2789,Summary!$A$32:$C$37,3,0)*H2789*I2789/12+VLOOKUP(B2789,Summary!$A$32:$D$37,4,0)*I2789</f>
        <v>0.45688572166991115</v>
      </c>
      <c r="K2789" s="6">
        <f t="shared" si="175"/>
        <v>0.75491399101158141</v>
      </c>
      <c r="L2789" s="27">
        <f>2.721*J2789*G2789+VLOOKUP(B2789,Summary!$A$32:$B$37,2,0)*I2789</f>
        <v>0.94374068469474426</v>
      </c>
    </row>
    <row r="2790" spans="1:12">
      <c r="A2790" s="5" t="s">
        <v>615</v>
      </c>
      <c r="B2790" s="5" t="s">
        <v>597</v>
      </c>
      <c r="C2790" s="11">
        <v>7400</v>
      </c>
      <c r="D2790" s="5" t="str">
        <f t="shared" si="172"/>
        <v>Disturbed Land</v>
      </c>
      <c r="E2790" s="11" t="s">
        <v>4</v>
      </c>
      <c r="F2790" s="12">
        <f t="shared" si="173"/>
        <v>0.70945030562392009</v>
      </c>
      <c r="G2790" s="13">
        <f t="shared" si="174"/>
        <v>9.7797943737247719E-2</v>
      </c>
      <c r="H2790" s="13">
        <f>HLOOKUP(E2790,ROCs!$B$1:$I$17,MATCH(VLOOKUP(C2790,HROC,2,0),ROCs!$A$2:$A$17,0)+1,0)</f>
        <v>0.26229721460804234</v>
      </c>
      <c r="I2790" s="24">
        <v>11.342745000000001</v>
      </c>
      <c r="J2790" s="24">
        <f>VLOOKUP(B2790,Summary!$A$32:$C$37,3,0)*H2790*I2790/12+VLOOKUP(B2790,Summary!$A$32:$D$37,4,0)*I2790</f>
        <v>12.594888109256033</v>
      </c>
      <c r="K2790" s="6">
        <f t="shared" si="175"/>
        <v>24.313351881295706</v>
      </c>
      <c r="L2790" s="27">
        <f>2.721*J2790*G2790+VLOOKUP(B2790,Summary!$A$32:$B$37,2,0)*I2790</f>
        <v>5.808714775067374</v>
      </c>
    </row>
    <row r="2791" spans="1:12">
      <c r="A2791" s="5" t="s">
        <v>615</v>
      </c>
      <c r="B2791" s="5" t="s">
        <v>597</v>
      </c>
      <c r="C2791" s="11">
        <v>7430</v>
      </c>
      <c r="D2791" s="5" t="str">
        <f t="shared" si="172"/>
        <v>Spoil Areas</v>
      </c>
      <c r="E2791" s="11" t="s">
        <v>4</v>
      </c>
      <c r="F2791" s="12">
        <f t="shared" si="173"/>
        <v>0.70945030562392009</v>
      </c>
      <c r="G2791" s="13">
        <f t="shared" si="174"/>
        <v>9.7797943737247719E-2</v>
      </c>
      <c r="H2791" s="13">
        <f>HLOOKUP(E2791,ROCs!$B$1:$I$17,MATCH(VLOOKUP(C2791,HROC,2,0),ROCs!$A$2:$A$17,0)+1,0)</f>
        <v>0.26229721460804234</v>
      </c>
      <c r="I2791" s="24">
        <v>11.477029999999999</v>
      </c>
      <c r="J2791" s="24">
        <f>VLOOKUP(B2791,Summary!$A$32:$C$37,3,0)*H2791*I2791/12+VLOOKUP(B2791,Summary!$A$32:$D$37,4,0)*I2791</f>
        <v>12.743997037452111</v>
      </c>
      <c r="K2791" s="6">
        <f t="shared" si="175"/>
        <v>24.601193885799884</v>
      </c>
      <c r="L2791" s="27">
        <f>2.721*J2791*G2791+VLOOKUP(B2791,Summary!$A$32:$B$37,2,0)*I2791</f>
        <v>5.8774832489746967</v>
      </c>
    </row>
    <row r="2792" spans="1:12">
      <c r="A2792" s="5" t="s">
        <v>615</v>
      </c>
      <c r="B2792" s="5" t="s">
        <v>597</v>
      </c>
      <c r="C2792" s="11">
        <v>8140</v>
      </c>
      <c r="D2792" s="5" t="str">
        <f t="shared" si="172"/>
        <v>Roads and Highways</v>
      </c>
      <c r="E2792" s="11" t="s">
        <v>4</v>
      </c>
      <c r="F2792" s="12">
        <f t="shared" si="173"/>
        <v>0.98601567900273634</v>
      </c>
      <c r="G2792" s="13">
        <f t="shared" si="174"/>
        <v>0.14343698414796333</v>
      </c>
      <c r="H2792" s="13">
        <f>HLOOKUP(E2792,ROCs!$B$1:$I$17,MATCH(VLOOKUP(C2792,HROC,2,0),ROCs!$A$2:$A$17,0)+1,0)</f>
        <v>0.44607782879065094</v>
      </c>
      <c r="I2792" s="24">
        <v>0.14170199999999999</v>
      </c>
      <c r="J2792" s="24">
        <f>VLOOKUP(B2792,Summary!$A$32:$C$37,3,0)*H2792*I2792/12+VLOOKUP(B2792,Summary!$A$32:$D$37,4,0)*I2792</f>
        <v>0.26758951009673959</v>
      </c>
      <c r="K2792" s="6">
        <f t="shared" si="175"/>
        <v>0.71792891823085792</v>
      </c>
      <c r="L2792" s="27">
        <f>2.721*J2792*G2792+VLOOKUP(B2792,Summary!$A$32:$B$37,2,0)*I2792</f>
        <v>0.13513411963341182</v>
      </c>
    </row>
    <row r="2793" spans="1:12">
      <c r="A2793" s="5" t="s">
        <v>615</v>
      </c>
      <c r="B2793" s="5" t="s">
        <v>597</v>
      </c>
      <c r="C2793" s="11">
        <v>8200</v>
      </c>
      <c r="D2793" s="5" t="str">
        <f t="shared" si="172"/>
        <v>Communications</v>
      </c>
      <c r="E2793" s="11" t="s">
        <v>4</v>
      </c>
      <c r="F2793" s="12">
        <f t="shared" si="173"/>
        <v>0.72147488707517293</v>
      </c>
      <c r="G2793" s="13">
        <f t="shared" si="174"/>
        <v>0.16951643581122938</v>
      </c>
      <c r="H2793" s="13">
        <f>HLOOKUP(E2793,ROCs!$B$1:$I$17,MATCH(VLOOKUP(C2793,HROC,2,0),ROCs!$A$2:$A$17,0)+1,0)</f>
        <v>0.43140989244743805</v>
      </c>
      <c r="I2793" s="24">
        <v>0.117227</v>
      </c>
      <c r="J2793" s="24">
        <f>VLOOKUP(B2793,Summary!$A$32:$C$37,3,0)*H2793*I2793/12+VLOOKUP(B2793,Summary!$A$32:$D$37,4,0)*I2793</f>
        <v>0.2140918902555283</v>
      </c>
      <c r="K2793" s="6">
        <f t="shared" si="175"/>
        <v>0.42029089070296966</v>
      </c>
      <c r="L2793" s="27">
        <f>2.721*J2793*G2793+VLOOKUP(B2793,Summary!$A$32:$B$37,2,0)*I2793</f>
        <v>0.12414497936157477</v>
      </c>
    </row>
    <row r="2794" spans="1:12">
      <c r="A2794" s="5" t="s">
        <v>615</v>
      </c>
      <c r="B2794" s="5" t="s">
        <v>597</v>
      </c>
      <c r="C2794" s="11">
        <v>8310</v>
      </c>
      <c r="D2794" s="5" t="str">
        <f t="shared" si="172"/>
        <v>Electric Power Facilities</v>
      </c>
      <c r="E2794" s="11" t="s">
        <v>4</v>
      </c>
      <c r="F2794" s="12">
        <f t="shared" si="173"/>
        <v>0.72147488707517293</v>
      </c>
      <c r="G2794" s="13">
        <f t="shared" si="174"/>
        <v>0.16951643581122938</v>
      </c>
      <c r="H2794" s="13">
        <f>HLOOKUP(E2794,ROCs!$B$1:$I$17,MATCH(VLOOKUP(C2794,HROC,2,0),ROCs!$A$2:$A$17,0)+1,0)</f>
        <v>0.43140989244743805</v>
      </c>
      <c r="I2794" s="24">
        <v>4.6947799999999997</v>
      </c>
      <c r="J2794" s="24">
        <f>VLOOKUP(B2794,Summary!$A$32:$C$37,3,0)*H2794*I2794/12+VLOOKUP(B2794,Summary!$A$32:$D$37,4,0)*I2794</f>
        <v>8.5740855309258883</v>
      </c>
      <c r="K2794" s="6">
        <f t="shared" si="175"/>
        <v>16.832071688727748</v>
      </c>
      <c r="L2794" s="27">
        <f>2.721*J2794*G2794+VLOOKUP(B2794,Summary!$A$32:$B$37,2,0)*I2794</f>
        <v>4.9718355515976178</v>
      </c>
    </row>
    <row r="2795" spans="1:12">
      <c r="A2795" s="5" t="s">
        <v>615</v>
      </c>
      <c r="B2795" s="5" t="s">
        <v>597</v>
      </c>
      <c r="C2795" s="11">
        <v>1110</v>
      </c>
      <c r="D2795" s="5" t="str">
        <f t="shared" si="172"/>
        <v>Fixed Single Family Units</v>
      </c>
      <c r="E2795" s="11" t="s">
        <v>591</v>
      </c>
      <c r="F2795" s="12">
        <f t="shared" si="173"/>
        <v>0.96797880682585713</v>
      </c>
      <c r="G2795" s="13">
        <f t="shared" si="174"/>
        <v>0.12452938169209543</v>
      </c>
      <c r="H2795" s="13">
        <f>HLOOKUP(E2795,ROCs!$B$1:$I$17,MATCH(VLOOKUP(C2795,HROC,2,0),ROCs!$A$2:$A$17,0)+1,0)</f>
        <v>0.28818180815488864</v>
      </c>
      <c r="I2795" s="24">
        <v>27.568252999999999</v>
      </c>
      <c r="J2795" s="24">
        <f>VLOOKUP(B2795,Summary!$A$32:$C$37,3,0)*H2795*I2795/12+VLOOKUP(B2795,Summary!$A$32:$D$37,4,0)*I2795</f>
        <v>33.632432088195067</v>
      </c>
      <c r="K2795" s="6">
        <f t="shared" si="175"/>
        <v>88.583465116284415</v>
      </c>
      <c r="L2795" s="27">
        <f>2.721*J2795*G2795+VLOOKUP(B2795,Summary!$A$32:$B$37,2,0)*I2795</f>
        <v>17.36811033700322</v>
      </c>
    </row>
    <row r="2796" spans="1:12">
      <c r="A2796" s="5" t="s">
        <v>615</v>
      </c>
      <c r="B2796" s="5" t="s">
        <v>597</v>
      </c>
      <c r="C2796" s="11">
        <v>1210</v>
      </c>
      <c r="D2796" s="5" t="str">
        <f t="shared" si="172"/>
        <v>Fixed Single Family Units</v>
      </c>
      <c r="E2796" s="11" t="s">
        <v>591</v>
      </c>
      <c r="F2796" s="12">
        <f t="shared" si="173"/>
        <v>1.2445441802046733</v>
      </c>
      <c r="G2796" s="13">
        <f t="shared" si="174"/>
        <v>0.21319951734720002</v>
      </c>
      <c r="H2796" s="13">
        <f>HLOOKUP(E2796,ROCs!$B$1:$I$17,MATCH(VLOOKUP(C2796,HROC,2,0),ROCs!$A$2:$A$17,0)+1,0)</f>
        <v>0.28818180815488864</v>
      </c>
      <c r="I2796" s="24">
        <v>549.956231</v>
      </c>
      <c r="J2796" s="24">
        <f>VLOOKUP(B2796,Summary!$A$32:$C$37,3,0)*H2796*I2796/12+VLOOKUP(B2796,Summary!$A$32:$D$37,4,0)*I2796</f>
        <v>670.92991313549021</v>
      </c>
      <c r="K2796" s="6">
        <f t="shared" si="175"/>
        <v>2272.0402208316818</v>
      </c>
      <c r="L2796" s="27">
        <f>2.721*J2796*G2796+VLOOKUP(B2796,Summary!$A$32:$B$37,2,0)*I2796</f>
        <v>508.35086448951074</v>
      </c>
    </row>
    <row r="2797" spans="1:12">
      <c r="A2797" s="5" t="s">
        <v>615</v>
      </c>
      <c r="B2797" s="5" t="s">
        <v>597</v>
      </c>
      <c r="C2797" s="11">
        <v>1290</v>
      </c>
      <c r="D2797" s="5" t="str">
        <f t="shared" si="172"/>
        <v>Medium Density Under Construction</v>
      </c>
      <c r="E2797" s="11" t="s">
        <v>591</v>
      </c>
      <c r="F2797" s="12">
        <f t="shared" si="173"/>
        <v>1.2445441802046733</v>
      </c>
      <c r="G2797" s="13">
        <f t="shared" si="174"/>
        <v>0.21319951734720002</v>
      </c>
      <c r="H2797" s="13">
        <f>HLOOKUP(E2797,ROCs!$B$1:$I$17,MATCH(VLOOKUP(C2797,HROC,2,0),ROCs!$A$2:$A$17,0)+1,0)</f>
        <v>0.34081381503347608</v>
      </c>
      <c r="I2797" s="24">
        <v>34.422074000000002</v>
      </c>
      <c r="J2797" s="24">
        <f>VLOOKUP(B2797,Summary!$A$32:$C$37,3,0)*H2797*I2797/12+VLOOKUP(B2797,Summary!$A$32:$D$37,4,0)*I2797</f>
        <v>49.663427729522915</v>
      </c>
      <c r="K2797" s="6">
        <f t="shared" si="175"/>
        <v>168.18046579338713</v>
      </c>
      <c r="L2797" s="27">
        <f>2.721*J2797*G2797+VLOOKUP(B2797,Summary!$A$32:$B$37,2,0)*I2797</f>
        <v>36.267193553163267</v>
      </c>
    </row>
    <row r="2798" spans="1:12">
      <c r="A2798" s="5" t="s">
        <v>615</v>
      </c>
      <c r="B2798" s="5" t="s">
        <v>597</v>
      </c>
      <c r="C2798" s="11">
        <v>1310</v>
      </c>
      <c r="D2798" s="5" t="str">
        <f t="shared" si="172"/>
        <v>Fixed Single Family Units &lt;Six or more dwelling units per acre&gt;</v>
      </c>
      <c r="E2798" s="11" t="s">
        <v>591</v>
      </c>
      <c r="F2798" s="12">
        <f t="shared" si="173"/>
        <v>1.2445441802046733</v>
      </c>
      <c r="G2798" s="13">
        <f t="shared" si="174"/>
        <v>0.21319951734720002</v>
      </c>
      <c r="H2798" s="13">
        <f>HLOOKUP(E2798,ROCs!$B$1:$I$17,MATCH(VLOOKUP(C2798,HROC,2,0),ROCs!$A$2:$A$17,0)+1,0)</f>
        <v>0.39344582191206351</v>
      </c>
      <c r="I2798" s="24">
        <v>110.70019000000001</v>
      </c>
      <c r="J2798" s="24">
        <f>VLOOKUP(B2798,Summary!$A$32:$C$37,3,0)*H2798*I2798/12+VLOOKUP(B2798,Summary!$A$32:$D$37,4,0)*I2798</f>
        <v>184.38083198423973</v>
      </c>
      <c r="K2798" s="6">
        <f t="shared" si="175"/>
        <v>624.38811866479227</v>
      </c>
      <c r="L2798" s="27">
        <f>2.721*J2798*G2798+VLOOKUP(B2798,Summary!$A$32:$B$37,2,0)*I2798</f>
        <v>130.94257673958842</v>
      </c>
    </row>
    <row r="2799" spans="1:12">
      <c r="A2799" s="5" t="s">
        <v>615</v>
      </c>
      <c r="B2799" s="5" t="s">
        <v>597</v>
      </c>
      <c r="C2799" s="11">
        <v>1320</v>
      </c>
      <c r="D2799" s="5" t="str">
        <f t="shared" si="172"/>
        <v>Mobile Home Units &lt;Six or more dwelling units per acre&gt;</v>
      </c>
      <c r="E2799" s="11" t="s">
        <v>591</v>
      </c>
      <c r="F2799" s="12">
        <f t="shared" si="173"/>
        <v>1.3948514483453343</v>
      </c>
      <c r="G2799" s="13">
        <f t="shared" si="174"/>
        <v>0.33903287162245876</v>
      </c>
      <c r="H2799" s="13">
        <f>HLOOKUP(E2799,ROCs!$B$1:$I$17,MATCH(VLOOKUP(C2799,HROC,2,0),ROCs!$A$2:$A$17,0)+1,0)</f>
        <v>0.39344582191206351</v>
      </c>
      <c r="I2799" s="24">
        <v>41.263925999999998</v>
      </c>
      <c r="J2799" s="24">
        <f>VLOOKUP(B2799,Summary!$A$32:$C$37,3,0)*H2799*I2799/12+VLOOKUP(B2799,Summary!$A$32:$D$37,4,0)*I2799</f>
        <v>68.728671620311587</v>
      </c>
      <c r="K2799" s="6">
        <f t="shared" si="175"/>
        <v>260.85216734179602</v>
      </c>
      <c r="L2799" s="27">
        <f>2.721*J2799*G2799+VLOOKUP(B2799,Summary!$A$32:$B$37,2,0)*I2799</f>
        <v>72.341539932589711</v>
      </c>
    </row>
    <row r="2800" spans="1:12">
      <c r="A2800" s="5" t="s">
        <v>615</v>
      </c>
      <c r="B2800" s="5" t="s">
        <v>597</v>
      </c>
      <c r="C2800" s="11">
        <v>1330</v>
      </c>
      <c r="D2800" s="5" t="str">
        <f t="shared" si="172"/>
        <v>Multiple Dwelling Units, Low Rise &lt;Two stories or less&gt;</v>
      </c>
      <c r="E2800" s="11" t="s">
        <v>591</v>
      </c>
      <c r="F2800" s="12">
        <f t="shared" si="173"/>
        <v>1.3948514483453343</v>
      </c>
      <c r="G2800" s="13">
        <f t="shared" si="174"/>
        <v>0.33903287162245876</v>
      </c>
      <c r="H2800" s="13">
        <f>HLOOKUP(E2800,ROCs!$B$1:$I$17,MATCH(VLOOKUP(C2800,HROC,2,0),ROCs!$A$2:$A$17,0)+1,0)</f>
        <v>0.39344582191206351</v>
      </c>
      <c r="I2800" s="24">
        <v>61.662222</v>
      </c>
      <c r="J2800" s="24">
        <f>VLOOKUP(B2800,Summary!$A$32:$C$37,3,0)*H2800*I2800/12+VLOOKUP(B2800,Summary!$A$32:$D$37,4,0)*I2800</f>
        <v>102.70381463985645</v>
      </c>
      <c r="K2800" s="6">
        <f t="shared" si="175"/>
        <v>389.8011122793061</v>
      </c>
      <c r="L2800" s="27">
        <f>2.721*J2800*G2800+VLOOKUP(B2800,Summary!$A$32:$B$37,2,0)*I2800</f>
        <v>108.10265836423835</v>
      </c>
    </row>
    <row r="2801" spans="1:12">
      <c r="A2801" s="5" t="s">
        <v>615</v>
      </c>
      <c r="B2801" s="5" t="s">
        <v>597</v>
      </c>
      <c r="C2801" s="11">
        <v>1390</v>
      </c>
      <c r="D2801" s="5" t="str">
        <f t="shared" si="172"/>
        <v>High Density Under Construction</v>
      </c>
      <c r="E2801" s="11" t="s">
        <v>591</v>
      </c>
      <c r="F2801" s="12">
        <f t="shared" si="173"/>
        <v>1.3948514483453343</v>
      </c>
      <c r="G2801" s="13">
        <f t="shared" si="174"/>
        <v>0.33903287162245876</v>
      </c>
      <c r="H2801" s="13">
        <f>HLOOKUP(E2801,ROCs!$B$1:$I$17,MATCH(VLOOKUP(C2801,HROC,2,0),ROCs!$A$2:$A$17,0)+1,0)</f>
        <v>0.39344582191206351</v>
      </c>
      <c r="I2801" s="24">
        <v>16.578519</v>
      </c>
      <c r="J2801" s="24">
        <f>VLOOKUP(B2801,Summary!$A$32:$C$37,3,0)*H2801*I2801/12+VLOOKUP(B2801,Summary!$A$32:$D$37,4,0)*I2801</f>
        <v>27.612970910768322</v>
      </c>
      <c r="K2801" s="6">
        <f t="shared" si="175"/>
        <v>104.80201550543556</v>
      </c>
      <c r="L2801" s="27">
        <f>2.721*J2801*G2801+VLOOKUP(B2801,Summary!$A$32:$B$37,2,0)*I2801</f>
        <v>29.064505259671542</v>
      </c>
    </row>
    <row r="2802" spans="1:12">
      <c r="A2802" s="5" t="s">
        <v>615</v>
      </c>
      <c r="B2802" s="5" t="s">
        <v>597</v>
      </c>
      <c r="C2802" s="11">
        <v>1400</v>
      </c>
      <c r="D2802" s="5" t="str">
        <f t="shared" si="172"/>
        <v>Commercial and Services</v>
      </c>
      <c r="E2802" s="11" t="s">
        <v>591</v>
      </c>
      <c r="F2802" s="12">
        <f t="shared" si="173"/>
        <v>0.70945030562392009</v>
      </c>
      <c r="G2802" s="13">
        <f t="shared" si="174"/>
        <v>0.1167055461931156</v>
      </c>
      <c r="H2802" s="13">
        <f>HLOOKUP(E2802,ROCs!$B$1:$I$17,MATCH(VLOOKUP(C2802,HROC,2,0),ROCs!$A$2:$A$17,0)+1,0)</f>
        <v>0.43140989244743805</v>
      </c>
      <c r="I2802" s="24">
        <v>50.480058</v>
      </c>
      <c r="J2802" s="24">
        <f>VLOOKUP(B2802,Summary!$A$32:$C$37,3,0)*H2802*I2802/12+VLOOKUP(B2802,Summary!$A$32:$D$37,4,0)*I2802</f>
        <v>92.191824728336499</v>
      </c>
      <c r="K2802" s="6">
        <f t="shared" si="175"/>
        <v>177.9684151025925</v>
      </c>
      <c r="L2802" s="27">
        <f>2.721*J2802*G2802+VLOOKUP(B2802,Summary!$A$32:$B$37,2,0)*I2802</f>
        <v>40.211244005568155</v>
      </c>
    </row>
    <row r="2803" spans="1:12">
      <c r="A2803" s="5" t="s">
        <v>615</v>
      </c>
      <c r="B2803" s="5" t="s">
        <v>597</v>
      </c>
      <c r="C2803" s="11">
        <v>1411</v>
      </c>
      <c r="D2803" s="5" t="str">
        <f t="shared" si="172"/>
        <v>Shopping Centers (Plazas, Malls)</v>
      </c>
      <c r="E2803" s="11" t="s">
        <v>591</v>
      </c>
      <c r="F2803" s="12">
        <f t="shared" si="173"/>
        <v>1.4429497741503459</v>
      </c>
      <c r="G2803" s="13">
        <f t="shared" si="174"/>
        <v>0.22493527059566973</v>
      </c>
      <c r="H2803" s="13">
        <f>HLOOKUP(E2803,ROCs!$B$1:$I$17,MATCH(VLOOKUP(C2803,HROC,2,0),ROCs!$A$2:$A$17,0)+1,0)</f>
        <v>0.43140989244743805</v>
      </c>
      <c r="I2803" s="24">
        <v>182.32212200000001</v>
      </c>
      <c r="J2803" s="24">
        <f>VLOOKUP(B2803,Summary!$A$32:$C$37,3,0)*H2803*I2803/12+VLOOKUP(B2803,Summary!$A$32:$D$37,4,0)*I2803</f>
        <v>332.97523381455676</v>
      </c>
      <c r="K2803" s="6">
        <f t="shared" si="175"/>
        <v>1307.3494510690459</v>
      </c>
      <c r="L2803" s="27">
        <f>2.721*J2803*G2803+VLOOKUP(B2803,Summary!$A$32:$B$37,2,0)*I2803</f>
        <v>243.29247811028986</v>
      </c>
    </row>
    <row r="2804" spans="1:12">
      <c r="A2804" s="5" t="s">
        <v>615</v>
      </c>
      <c r="B2804" s="5" t="s">
        <v>597</v>
      </c>
      <c r="C2804" s="11">
        <v>1490</v>
      </c>
      <c r="D2804" s="5" t="str">
        <f t="shared" si="172"/>
        <v>Commercial and Services Under Construction</v>
      </c>
      <c r="E2804" s="11" t="s">
        <v>591</v>
      </c>
      <c r="F2804" s="12">
        <f t="shared" si="173"/>
        <v>1.4429497741503459</v>
      </c>
      <c r="G2804" s="13">
        <f t="shared" si="174"/>
        <v>0.22493527059566973</v>
      </c>
      <c r="H2804" s="13">
        <f>HLOOKUP(E2804,ROCs!$B$1:$I$17,MATCH(VLOOKUP(C2804,HROC,2,0),ROCs!$A$2:$A$17,0)+1,0)</f>
        <v>0.43140989244743805</v>
      </c>
      <c r="I2804" s="24">
        <v>18.425211000000001</v>
      </c>
      <c r="J2804" s="24">
        <f>VLOOKUP(B2804,Summary!$A$32:$C$37,3,0)*H2804*I2804/12+VLOOKUP(B2804,Summary!$A$32:$D$37,4,0)*I2804</f>
        <v>33.649997452352729</v>
      </c>
      <c r="K2804" s="6">
        <f t="shared" si="175"/>
        <v>132.11885218559129</v>
      </c>
      <c r="L2804" s="27">
        <f>2.721*J2804*G2804+VLOOKUP(B2804,Summary!$A$32:$B$37,2,0)*I2804</f>
        <v>24.586787355924759</v>
      </c>
    </row>
    <row r="2805" spans="1:12">
      <c r="A2805" s="5" t="s">
        <v>615</v>
      </c>
      <c r="B2805" s="5" t="s">
        <v>597</v>
      </c>
      <c r="C2805" s="11">
        <v>1550</v>
      </c>
      <c r="D2805" s="5" t="str">
        <f t="shared" si="172"/>
        <v>Other Light Industrial</v>
      </c>
      <c r="E2805" s="11" t="s">
        <v>591</v>
      </c>
      <c r="F2805" s="12">
        <f t="shared" si="173"/>
        <v>0.72147488707517293</v>
      </c>
      <c r="G2805" s="13">
        <f t="shared" si="174"/>
        <v>0.16951643581122938</v>
      </c>
      <c r="H2805" s="13">
        <f>HLOOKUP(E2805,ROCs!$B$1:$I$17,MATCH(VLOOKUP(C2805,HROC,2,0),ROCs!$A$2:$A$17,0)+1,0)</f>
        <v>0.34081381503347608</v>
      </c>
      <c r="I2805" s="24">
        <v>15.153442999999999</v>
      </c>
      <c r="J2805" s="24">
        <f>VLOOKUP(B2805,Summary!$A$32:$C$37,3,0)*H2805*I2805/12+VLOOKUP(B2805,Summary!$A$32:$D$37,4,0)*I2805</f>
        <v>21.863061513491164</v>
      </c>
      <c r="K2805" s="6">
        <f t="shared" si="175"/>
        <v>42.920101205289548</v>
      </c>
      <c r="L2805" s="27">
        <f>2.721*J2805*G2805+VLOOKUP(B2805,Summary!$A$32:$B$37,2,0)*I2805</f>
        <v>13.36703008620567</v>
      </c>
    </row>
    <row r="2806" spans="1:12">
      <c r="A2806" s="5" t="s">
        <v>615</v>
      </c>
      <c r="B2806" s="5" t="s">
        <v>597</v>
      </c>
      <c r="C2806" s="11">
        <v>1700</v>
      </c>
      <c r="D2806" s="5" t="str">
        <f t="shared" si="172"/>
        <v>Institutional</v>
      </c>
      <c r="E2806" s="11" t="s">
        <v>591</v>
      </c>
      <c r="F2806" s="12">
        <f t="shared" si="173"/>
        <v>0.96797880682585713</v>
      </c>
      <c r="G2806" s="13">
        <f t="shared" si="174"/>
        <v>0.12452938169209543</v>
      </c>
      <c r="H2806" s="13">
        <f>HLOOKUP(E2806,ROCs!$B$1:$I$17,MATCH(VLOOKUP(C2806,HROC,2,0),ROCs!$A$2:$A$17,0)+1,0)</f>
        <v>0.34081381503347608</v>
      </c>
      <c r="I2806" s="24">
        <v>19.526779999999999</v>
      </c>
      <c r="J2806" s="24">
        <f>VLOOKUP(B2806,Summary!$A$32:$C$37,3,0)*H2806*I2806/12+VLOOKUP(B2806,Summary!$A$32:$D$37,4,0)*I2806</f>
        <v>28.172818038805374</v>
      </c>
      <c r="K2806" s="6">
        <f t="shared" si="175"/>
        <v>74.203549639929605</v>
      </c>
      <c r="L2806" s="27">
        <f>2.721*J2806*G2806+VLOOKUP(B2806,Summary!$A$32:$B$37,2,0)*I2806</f>
        <v>13.7761737335763</v>
      </c>
    </row>
    <row r="2807" spans="1:12">
      <c r="A2807" s="5" t="s">
        <v>615</v>
      </c>
      <c r="B2807" s="5" t="s">
        <v>597</v>
      </c>
      <c r="C2807" s="11">
        <v>1710</v>
      </c>
      <c r="D2807" s="5" t="str">
        <f t="shared" si="172"/>
        <v>Educational Facilities</v>
      </c>
      <c r="E2807" s="11" t="s">
        <v>591</v>
      </c>
      <c r="F2807" s="12">
        <f t="shared" si="173"/>
        <v>0.96797880682585713</v>
      </c>
      <c r="G2807" s="13">
        <f t="shared" si="174"/>
        <v>0.12452938169209543</v>
      </c>
      <c r="H2807" s="13">
        <f>HLOOKUP(E2807,ROCs!$B$1:$I$17,MATCH(VLOOKUP(C2807,HROC,2,0),ROCs!$A$2:$A$17,0)+1,0)</f>
        <v>0.34081381503347608</v>
      </c>
      <c r="I2807" s="24">
        <v>17.422391000000001</v>
      </c>
      <c r="J2807" s="24">
        <f>VLOOKUP(B2807,Summary!$A$32:$C$37,3,0)*H2807*I2807/12+VLOOKUP(B2807,Summary!$A$32:$D$37,4,0)*I2807</f>
        <v>25.136650868393072</v>
      </c>
      <c r="K2807" s="6">
        <f t="shared" si="175"/>
        <v>66.206679002619126</v>
      </c>
      <c r="L2807" s="27">
        <f>2.721*J2807*G2807+VLOOKUP(B2807,Summary!$A$32:$B$37,2,0)*I2807</f>
        <v>12.291524013190918</v>
      </c>
    </row>
    <row r="2808" spans="1:12">
      <c r="A2808" s="5" t="s">
        <v>615</v>
      </c>
      <c r="B2808" s="5" t="s">
        <v>597</v>
      </c>
      <c r="C2808" s="11">
        <v>1800</v>
      </c>
      <c r="D2808" s="5" t="str">
        <f t="shared" si="172"/>
        <v>Recreational</v>
      </c>
      <c r="E2808" s="11" t="s">
        <v>591</v>
      </c>
      <c r="F2808" s="12">
        <f t="shared" si="173"/>
        <v>1.2445441802046733</v>
      </c>
      <c r="G2808" s="13">
        <f t="shared" si="174"/>
        <v>0.21319951734720002</v>
      </c>
      <c r="H2808" s="13">
        <f>HLOOKUP(E2808,ROCs!$B$1:$I$17,MATCH(VLOOKUP(C2808,HROC,2,0),ROCs!$A$2:$A$17,0)+1,0)</f>
        <v>0.28904462793978353</v>
      </c>
      <c r="I2808" s="24">
        <v>12.628500000000001</v>
      </c>
      <c r="J2808" s="24">
        <f>VLOOKUP(B2808,Summary!$A$32:$C$37,3,0)*H2808*I2808/12+VLOOKUP(B2808,Summary!$A$32:$D$37,4,0)*I2808</f>
        <v>15.452513688668988</v>
      </c>
      <c r="K2808" s="6">
        <f t="shared" si="175"/>
        <v>52.328465203664393</v>
      </c>
      <c r="L2808" s="27">
        <f>2.721*J2808*G2808+VLOOKUP(B2808,Summary!$A$32:$B$37,2,0)*I2808</f>
        <v>11.699885884554451</v>
      </c>
    </row>
    <row r="2809" spans="1:12">
      <c r="A2809" s="5" t="s">
        <v>615</v>
      </c>
      <c r="B2809" s="5" t="s">
        <v>597</v>
      </c>
      <c r="C2809" s="11">
        <v>1820</v>
      </c>
      <c r="D2809" s="5" t="str">
        <f t="shared" si="172"/>
        <v>Golf Courses</v>
      </c>
      <c r="E2809" s="11" t="s">
        <v>591</v>
      </c>
      <c r="F2809" s="12">
        <f t="shared" si="173"/>
        <v>2.0141173930848577</v>
      </c>
      <c r="G2809" s="13">
        <f t="shared" si="174"/>
        <v>0.28687396829592665</v>
      </c>
      <c r="H2809" s="13">
        <f>HLOOKUP(E2809,ROCs!$B$1:$I$17,MATCH(VLOOKUP(C2809,HROC,2,0),ROCs!$A$2:$A$17,0)+1,0)</f>
        <v>0.28904462793978353</v>
      </c>
      <c r="I2809" s="24">
        <v>192.995239</v>
      </c>
      <c r="J2809" s="24">
        <f>VLOOKUP(B2809,Summary!$A$32:$C$37,3,0)*H2809*I2809/12+VLOOKUP(B2809,Summary!$A$32:$D$37,4,0)*I2809</f>
        <v>236.1532701821628</v>
      </c>
      <c r="K2809" s="6">
        <f t="shared" si="175"/>
        <v>1294.2175526380199</v>
      </c>
      <c r="L2809" s="27">
        <f>2.721*J2809*G2809+VLOOKUP(B2809,Summary!$A$32:$B$37,2,0)*I2809</f>
        <v>226.14489649289865</v>
      </c>
    </row>
    <row r="2810" spans="1:12">
      <c r="A2810" s="5" t="s">
        <v>615</v>
      </c>
      <c r="B2810" s="5" t="s">
        <v>597</v>
      </c>
      <c r="C2810" s="11">
        <v>1840</v>
      </c>
      <c r="D2810" s="5" t="str">
        <f t="shared" si="172"/>
        <v>Marinas and Fish Camps</v>
      </c>
      <c r="E2810" s="11" t="s">
        <v>591</v>
      </c>
      <c r="F2810" s="12">
        <f t="shared" si="173"/>
        <v>0.70945030562392009</v>
      </c>
      <c r="G2810" s="13">
        <f t="shared" si="174"/>
        <v>0.1167055461931156</v>
      </c>
      <c r="H2810" s="13">
        <f>HLOOKUP(E2810,ROCs!$B$1:$I$17,MATCH(VLOOKUP(C2810,HROC,2,0),ROCs!$A$2:$A$17,0)+1,0)</f>
        <v>0.28818180815488864</v>
      </c>
      <c r="I2810" s="24">
        <v>1.727E-3</v>
      </c>
      <c r="J2810" s="24">
        <f>VLOOKUP(B2810,Summary!$A$32:$C$37,3,0)*H2810*I2810/12+VLOOKUP(B2810,Summary!$A$32:$D$37,4,0)*I2810</f>
        <v>2.1068875933601188E-3</v>
      </c>
      <c r="K2810" s="6">
        <f t="shared" si="175"/>
        <v>4.0671658999538868E-3</v>
      </c>
      <c r="L2810" s="27">
        <f>2.721*J2810*G2810+VLOOKUP(B2810,Summary!$A$32:$B$37,2,0)*I2810</f>
        <v>1.0431641441887198E-3</v>
      </c>
    </row>
    <row r="2811" spans="1:12">
      <c r="A2811" s="5" t="s">
        <v>615</v>
      </c>
      <c r="B2811" s="5" t="s">
        <v>597</v>
      </c>
      <c r="C2811" s="11">
        <v>3100</v>
      </c>
      <c r="D2811" s="5" t="str">
        <f t="shared" si="172"/>
        <v>Herbaceous (Dry Prairie)</v>
      </c>
      <c r="E2811" s="11" t="s">
        <v>591</v>
      </c>
      <c r="F2811" s="12">
        <f t="shared" si="173"/>
        <v>0.69141343344704065</v>
      </c>
      <c r="G2811" s="13">
        <f t="shared" si="174"/>
        <v>3.5859246036990831E-2</v>
      </c>
      <c r="H2811" s="13">
        <f>HLOOKUP(E2811,ROCs!$B$1:$I$17,MATCH(VLOOKUP(C2811,HROC,2,0),ROCs!$A$2:$A$17,0)+1,0)</f>
        <v>0.26229721460804234</v>
      </c>
      <c r="I2811" s="24">
        <v>29.481172999999998</v>
      </c>
      <c r="J2811" s="24">
        <f>VLOOKUP(B2811,Summary!$A$32:$C$37,3,0)*H2811*I2811/12+VLOOKUP(B2811,Summary!$A$32:$D$37,4,0)*I2811</f>
        <v>32.735645142742783</v>
      </c>
      <c r="K2811" s="6">
        <f t="shared" si="175"/>
        <v>61.586746132358066</v>
      </c>
      <c r="L2811" s="27">
        <f>2.721*J2811*G2811+VLOOKUP(B2811,Summary!$A$32:$B$37,2,0)*I2811</f>
        <v>9.5804473824686838</v>
      </c>
    </row>
    <row r="2812" spans="1:12">
      <c r="A2812" s="5" t="s">
        <v>615</v>
      </c>
      <c r="B2812" s="5" t="s">
        <v>597</v>
      </c>
      <c r="C2812" s="11">
        <v>3200</v>
      </c>
      <c r="D2812" s="5" t="str">
        <f t="shared" si="172"/>
        <v>Shrub and Brushland</v>
      </c>
      <c r="E2812" s="11" t="s">
        <v>591</v>
      </c>
      <c r="F2812" s="12">
        <f t="shared" si="173"/>
        <v>0.69141343344704065</v>
      </c>
      <c r="G2812" s="13">
        <f t="shared" si="174"/>
        <v>3.5859246036990831E-2</v>
      </c>
      <c r="H2812" s="13">
        <f>HLOOKUP(E2812,ROCs!$B$1:$I$17,MATCH(VLOOKUP(C2812,HROC,2,0),ROCs!$A$2:$A$17,0)+1,0)</f>
        <v>0.26229721460804234</v>
      </c>
      <c r="I2812" s="24">
        <v>13.886854</v>
      </c>
      <c r="J2812" s="24">
        <f>VLOOKUP(B2812,Summary!$A$32:$C$37,3,0)*H2812*I2812/12+VLOOKUP(B2812,Summary!$A$32:$D$37,4,0)*I2812</f>
        <v>15.419845224376864</v>
      </c>
      <c r="K2812" s="6">
        <f t="shared" si="175"/>
        <v>29.009909201208551</v>
      </c>
      <c r="L2812" s="27">
        <f>2.721*J2812*G2812+VLOOKUP(B2812,Summary!$A$32:$B$37,2,0)*I2812</f>
        <v>4.5127876714751061</v>
      </c>
    </row>
    <row r="2813" spans="1:12">
      <c r="A2813" s="5" t="s">
        <v>615</v>
      </c>
      <c r="B2813" s="5" t="s">
        <v>597</v>
      </c>
      <c r="C2813" s="11">
        <v>3210</v>
      </c>
      <c r="D2813" s="5" t="str">
        <f t="shared" si="172"/>
        <v>Palmetto Prairies</v>
      </c>
      <c r="E2813" s="11" t="s">
        <v>591</v>
      </c>
      <c r="F2813" s="12">
        <f t="shared" si="173"/>
        <v>0.69141343344704065</v>
      </c>
      <c r="G2813" s="13">
        <f t="shared" si="174"/>
        <v>3.5859246036990831E-2</v>
      </c>
      <c r="H2813" s="13">
        <f>HLOOKUP(E2813,ROCs!$B$1:$I$17,MATCH(VLOOKUP(C2813,HROC,2,0),ROCs!$A$2:$A$17,0)+1,0)</f>
        <v>0.26229721460804234</v>
      </c>
      <c r="I2813" s="24">
        <v>29.613395000000001</v>
      </c>
      <c r="J2813" s="24">
        <f>VLOOKUP(B2813,Summary!$A$32:$C$37,3,0)*H2813*I2813/12+VLOOKUP(B2813,Summary!$A$32:$D$37,4,0)*I2813</f>
        <v>32.882463333188049</v>
      </c>
      <c r="K2813" s="6">
        <f t="shared" si="175"/>
        <v>61.862960472510437</v>
      </c>
      <c r="L2813" s="27">
        <f>2.721*J2813*G2813+VLOOKUP(B2813,Summary!$A$32:$B$37,2,0)*I2813</f>
        <v>9.6234153442185377</v>
      </c>
    </row>
    <row r="2814" spans="1:12">
      <c r="A2814" s="5" t="s">
        <v>615</v>
      </c>
      <c r="B2814" s="5" t="s">
        <v>597</v>
      </c>
      <c r="C2814" s="11">
        <v>4110</v>
      </c>
      <c r="D2814" s="5" t="str">
        <f t="shared" si="172"/>
        <v>Pine Flatwoods</v>
      </c>
      <c r="E2814" s="11" t="s">
        <v>591</v>
      </c>
      <c r="F2814" s="12">
        <f t="shared" si="173"/>
        <v>0.69141343344704065</v>
      </c>
      <c r="G2814" s="13">
        <f t="shared" si="174"/>
        <v>3.5859246036990831E-2</v>
      </c>
      <c r="H2814" s="13">
        <f>HLOOKUP(E2814,ROCs!$B$1:$I$17,MATCH(VLOOKUP(C2814,HROC,2,0),ROCs!$A$2:$A$17,0)+1,0)</f>
        <v>0.26229721460804234</v>
      </c>
      <c r="I2814" s="24">
        <v>720.59313499999996</v>
      </c>
      <c r="J2814" s="24">
        <f>VLOOKUP(B2814,Summary!$A$32:$C$37,3,0)*H2814*I2814/12+VLOOKUP(B2814,Summary!$A$32:$D$37,4,0)*I2814</f>
        <v>800.14052221248267</v>
      </c>
      <c r="K2814" s="6">
        <f t="shared" si="175"/>
        <v>1505.3331314179738</v>
      </c>
      <c r="L2814" s="27">
        <f>2.721*J2814*G2814+VLOOKUP(B2814,Summary!$A$32:$B$37,2,0)*I2814</f>
        <v>234.1699434427407</v>
      </c>
    </row>
    <row r="2815" spans="1:12">
      <c r="A2815" s="5" t="s">
        <v>615</v>
      </c>
      <c r="B2815" s="5" t="s">
        <v>597</v>
      </c>
      <c r="C2815" s="11">
        <v>4130</v>
      </c>
      <c r="D2815" s="5" t="str">
        <f t="shared" si="172"/>
        <v>Sand Pine</v>
      </c>
      <c r="E2815" s="11" t="s">
        <v>591</v>
      </c>
      <c r="F2815" s="12">
        <f t="shared" si="173"/>
        <v>0.69141343344704065</v>
      </c>
      <c r="G2815" s="13">
        <f t="shared" si="174"/>
        <v>3.5859246036990831E-2</v>
      </c>
      <c r="H2815" s="13">
        <f>HLOOKUP(E2815,ROCs!$B$1:$I$17,MATCH(VLOOKUP(C2815,HROC,2,0),ROCs!$A$2:$A$17,0)+1,0)</f>
        <v>0.26229721460804234</v>
      </c>
      <c r="I2815" s="24">
        <v>28.968070999999998</v>
      </c>
      <c r="J2815" s="24">
        <f>VLOOKUP(B2815,Summary!$A$32:$C$37,3,0)*H2815*I2815/12+VLOOKUP(B2815,Summary!$A$32:$D$37,4,0)*I2815</f>
        <v>32.165901021841229</v>
      </c>
      <c r="K2815" s="6">
        <f t="shared" si="175"/>
        <v>60.514866034032089</v>
      </c>
      <c r="L2815" s="27">
        <f>2.721*J2815*G2815+VLOOKUP(B2815,Summary!$A$32:$B$37,2,0)*I2815</f>
        <v>9.4137054854336029</v>
      </c>
    </row>
    <row r="2816" spans="1:12">
      <c r="A2816" s="5" t="s">
        <v>615</v>
      </c>
      <c r="B2816" s="5" t="s">
        <v>597</v>
      </c>
      <c r="C2816" s="11">
        <v>4340</v>
      </c>
      <c r="D2816" s="5" t="str">
        <f t="shared" si="172"/>
        <v>Hardwood - Coniferous Mixed</v>
      </c>
      <c r="E2816" s="11" t="s">
        <v>591</v>
      </c>
      <c r="F2816" s="12">
        <f t="shared" si="173"/>
        <v>0.69141343344704065</v>
      </c>
      <c r="G2816" s="13">
        <f t="shared" si="174"/>
        <v>3.5859246036990831E-2</v>
      </c>
      <c r="H2816" s="13">
        <f>HLOOKUP(E2816,ROCs!$B$1:$I$17,MATCH(VLOOKUP(C2816,HROC,2,0),ROCs!$A$2:$A$17,0)+1,0)</f>
        <v>0.26229721460804234</v>
      </c>
      <c r="I2816" s="24">
        <v>41.006875999999998</v>
      </c>
      <c r="J2816" s="24">
        <f>VLOOKUP(B2816,Summary!$A$32:$C$37,3,0)*H2816*I2816/12+VLOOKUP(B2816,Summary!$A$32:$D$37,4,0)*I2816</f>
        <v>45.533688267710907</v>
      </c>
      <c r="K2816" s="6">
        <f t="shared" si="175"/>
        <v>85.664164783846516</v>
      </c>
      <c r="L2816" s="27">
        <f>2.721*J2816*G2816+VLOOKUP(B2816,Summary!$A$32:$B$37,2,0)*I2816</f>
        <v>13.325935770514217</v>
      </c>
    </row>
    <row r="2817" spans="1:12">
      <c r="A2817" s="5" t="s">
        <v>615</v>
      </c>
      <c r="B2817" s="5" t="s">
        <v>597</v>
      </c>
      <c r="C2817" s="11">
        <v>5110</v>
      </c>
      <c r="D2817" s="5" t="e">
        <f t="shared" si="172"/>
        <v>#N/A</v>
      </c>
      <c r="E2817" s="11" t="s">
        <v>591</v>
      </c>
      <c r="F2817" s="12">
        <f t="shared" si="173"/>
        <v>0.50503242095262102</v>
      </c>
      <c r="G2817" s="13">
        <f t="shared" si="174"/>
        <v>6.8458560616073402E-2</v>
      </c>
      <c r="H2817" s="13">
        <f>HLOOKUP(E2817,ROCs!$B$1:$I$17,MATCH(VLOOKUP(C2817,HROC,2,0),ROCs!$A$2:$A$17,0)+1,0)</f>
        <v>5.2632006878587441E-2</v>
      </c>
      <c r="I2817" s="24">
        <v>0.241703</v>
      </c>
      <c r="J2817" s="24">
        <f>VLOOKUP(B2817,Summary!$A$32:$C$37,3,0)*H2817*I2817/12+VLOOKUP(B2817,Summary!$A$32:$D$37,4,0)*I2817</f>
        <v>5.3853562424635092E-2</v>
      </c>
      <c r="K2817" s="6">
        <f t="shared" si="175"/>
        <v>7.4005200217411693E-2</v>
      </c>
      <c r="L2817" s="27">
        <f>2.721*J2817*G2817+VLOOKUP(B2817,Summary!$A$32:$B$37,2,0)*I2817</f>
        <v>6.239030257700949E-2</v>
      </c>
    </row>
    <row r="2818" spans="1:12">
      <c r="A2818" s="5" t="s">
        <v>615</v>
      </c>
      <c r="B2818" s="5" t="s">
        <v>597</v>
      </c>
      <c r="C2818" s="11">
        <v>5120</v>
      </c>
      <c r="D2818" s="5" t="e">
        <f t="shared" ref="D2818:D2881" si="176">VLOOKUP(C2818,FLUCCS,2,0)</f>
        <v>#N/A</v>
      </c>
      <c r="E2818" s="11" t="s">
        <v>591</v>
      </c>
      <c r="F2818" s="12">
        <f t="shared" ref="F2818:F2881" si="177">VLOOKUP(VLOOKUP(C2818,HEMC,2,0),EMCN,2,0)</f>
        <v>0.50503242095262102</v>
      </c>
      <c r="G2818" s="13">
        <f t="shared" ref="G2818:G2881" si="178">VLOOKUP(VLOOKUP(C2818,HEMC,2,0),EMCP,3,0)</f>
        <v>6.8458560616073402E-2</v>
      </c>
      <c r="H2818" s="13">
        <f>HLOOKUP(E2818,ROCs!$B$1:$I$17,MATCH(VLOOKUP(C2818,HROC,2,0),ROCs!$A$2:$A$17,0)+1,0)</f>
        <v>5.2632006878587441E-2</v>
      </c>
      <c r="I2818" s="24">
        <v>6.3665079999999996</v>
      </c>
      <c r="J2818" s="24">
        <f>VLOOKUP(B2818,Summary!$A$32:$C$37,3,0)*H2818*I2818/12+VLOOKUP(B2818,Summary!$A$32:$D$37,4,0)*I2818</f>
        <v>1.4185141930589966</v>
      </c>
      <c r="K2818" s="6">
        <f t="shared" ref="K2818:K2881" si="179">2.721*J2818*F2818</f>
        <v>1.9493125829044455</v>
      </c>
      <c r="L2818" s="27">
        <f>2.721*J2818*G2818+VLOOKUP(B2818,Summary!$A$32:$B$37,2,0)*I2818</f>
        <v>1.6433737292418857</v>
      </c>
    </row>
    <row r="2819" spans="1:12">
      <c r="A2819" s="5" t="s">
        <v>615</v>
      </c>
      <c r="B2819" s="5" t="s">
        <v>597</v>
      </c>
      <c r="C2819" s="11">
        <v>5200</v>
      </c>
      <c r="D2819" s="5" t="str">
        <f t="shared" si="176"/>
        <v>Lakes</v>
      </c>
      <c r="E2819" s="11" t="s">
        <v>591</v>
      </c>
      <c r="F2819" s="12">
        <f t="shared" si="177"/>
        <v>0.50503242095262102</v>
      </c>
      <c r="G2819" s="13">
        <f t="shared" si="178"/>
        <v>6.8458560616073402E-2</v>
      </c>
      <c r="H2819" s="13">
        <f>HLOOKUP(E2819,ROCs!$B$1:$I$17,MATCH(VLOOKUP(C2819,HROC,2,0),ROCs!$A$2:$A$17,0)+1,0)</f>
        <v>5.2632006878587441E-2</v>
      </c>
      <c r="I2819" s="24">
        <v>3.3439570000000001</v>
      </c>
      <c r="J2819" s="24">
        <f>VLOOKUP(B2819,Summary!$A$32:$C$37,3,0)*H2819*I2819/12+VLOOKUP(B2819,Summary!$A$32:$D$37,4,0)*I2819</f>
        <v>0.7450631437954659</v>
      </c>
      <c r="K2819" s="6">
        <f t="shared" si="179"/>
        <v>1.0238607187474518</v>
      </c>
      <c r="L2819" s="27">
        <f>2.721*J2819*G2819+VLOOKUP(B2819,Summary!$A$32:$B$37,2,0)*I2819</f>
        <v>0.86316880235044213</v>
      </c>
    </row>
    <row r="2820" spans="1:12">
      <c r="A2820" s="5" t="s">
        <v>615</v>
      </c>
      <c r="B2820" s="5" t="s">
        <v>597</v>
      </c>
      <c r="C2820" s="11">
        <v>5250</v>
      </c>
      <c r="D2820" s="5" t="str">
        <f t="shared" si="176"/>
        <v>Marshy Lakes</v>
      </c>
      <c r="E2820" s="11" t="s">
        <v>591</v>
      </c>
      <c r="F2820" s="12">
        <f t="shared" si="177"/>
        <v>0.50503242095262102</v>
      </c>
      <c r="G2820" s="13">
        <f t="shared" si="178"/>
        <v>6.8458560616073402E-2</v>
      </c>
      <c r="H2820" s="13">
        <f>HLOOKUP(E2820,ROCs!$B$1:$I$17,MATCH(VLOOKUP(C2820,HROC,2,0),ROCs!$A$2:$A$17,0)+1,0)</f>
        <v>5.2632006878587441E-2</v>
      </c>
      <c r="I2820" s="24">
        <v>8.7486999999999995E-2</v>
      </c>
      <c r="J2820" s="24">
        <f>VLOOKUP(B2820,Summary!$A$32:$C$37,3,0)*H2820*I2820/12+VLOOKUP(B2820,Summary!$A$32:$D$37,4,0)*I2820</f>
        <v>1.9492876033164876E-2</v>
      </c>
      <c r="K2820" s="6">
        <f t="shared" si="179"/>
        <v>2.6786978032629701E-2</v>
      </c>
      <c r="L2820" s="27">
        <f>2.721*J2820*G2820+VLOOKUP(B2820,Summary!$A$32:$B$37,2,0)*I2820</f>
        <v>2.2582840931038625E-2</v>
      </c>
    </row>
    <row r="2821" spans="1:12">
      <c r="A2821" s="5" t="s">
        <v>615</v>
      </c>
      <c r="B2821" s="5" t="s">
        <v>597</v>
      </c>
      <c r="C2821" s="11">
        <v>5300</v>
      </c>
      <c r="D2821" s="5" t="str">
        <f t="shared" si="176"/>
        <v>Reservoirs</v>
      </c>
      <c r="E2821" s="11" t="s">
        <v>591</v>
      </c>
      <c r="F2821" s="12">
        <f t="shared" si="177"/>
        <v>0.50503242095262102</v>
      </c>
      <c r="G2821" s="13">
        <f t="shared" si="178"/>
        <v>6.8458560616073402E-2</v>
      </c>
      <c r="H2821" s="13">
        <f>HLOOKUP(E2821,ROCs!$B$1:$I$17,MATCH(VLOOKUP(C2821,HROC,2,0),ROCs!$A$2:$A$17,0)+1,0)</f>
        <v>5.2632006878587441E-2</v>
      </c>
      <c r="I2821" s="24">
        <v>127.385756</v>
      </c>
      <c r="J2821" s="24">
        <f>VLOOKUP(B2821,Summary!$A$32:$C$37,3,0)*H2821*I2821/12+VLOOKUP(B2821,Summary!$A$32:$D$37,4,0)*I2821</f>
        <v>28.382671140843655</v>
      </c>
      <c r="K2821" s="6">
        <f t="shared" si="179"/>
        <v>39.003274173784988</v>
      </c>
      <c r="L2821" s="27">
        <f>2.721*J2821*G2821+VLOOKUP(B2821,Summary!$A$32:$B$37,2,0)*I2821</f>
        <v>32.881825466961942</v>
      </c>
    </row>
    <row r="2822" spans="1:12">
      <c r="A2822" s="5" t="s">
        <v>615</v>
      </c>
      <c r="B2822" s="5" t="s">
        <v>597</v>
      </c>
      <c r="C2822" s="11">
        <v>6120</v>
      </c>
      <c r="D2822" s="5" t="str">
        <f t="shared" si="176"/>
        <v>Mangrove Swamps</v>
      </c>
      <c r="E2822" s="11" t="s">
        <v>591</v>
      </c>
      <c r="F2822" s="12">
        <f t="shared" si="177"/>
        <v>0.60724136328827061</v>
      </c>
      <c r="G2822" s="13">
        <f t="shared" si="178"/>
        <v>3.2599314579082571E-2</v>
      </c>
      <c r="H2822" s="13">
        <f>HLOOKUP(E2822,ROCs!$B$1:$I$17,MATCH(VLOOKUP(C2822,HROC,2,0),ROCs!$A$2:$A$17,0)+1,0)</f>
        <v>2.5884593546846281E-2</v>
      </c>
      <c r="I2822" s="24">
        <v>1.4409970000000001</v>
      </c>
      <c r="J2822" s="24">
        <f>VLOOKUP(B2822,Summary!$A$32:$C$37,3,0)*H2822*I2822/12+VLOOKUP(B2822,Summary!$A$32:$D$37,4,0)*I2822</f>
        <v>0.15790173163991852</v>
      </c>
      <c r="K2822" s="6">
        <f t="shared" si="179"/>
        <v>0.26090162324234617</v>
      </c>
      <c r="L2822" s="27">
        <f>2.721*J2822*G2822+VLOOKUP(B2822,Summary!$A$32:$B$37,2,0)*I2822</f>
        <v>0.32616096600191974</v>
      </c>
    </row>
    <row r="2823" spans="1:12">
      <c r="A2823" s="5" t="s">
        <v>615</v>
      </c>
      <c r="B2823" s="5" t="s">
        <v>597</v>
      </c>
      <c r="C2823" s="11">
        <v>6170</v>
      </c>
      <c r="D2823" s="5" t="str">
        <f t="shared" si="176"/>
        <v>Mixed Wetland Hardwoods</v>
      </c>
      <c r="E2823" s="11" t="s">
        <v>591</v>
      </c>
      <c r="F2823" s="12">
        <f t="shared" si="177"/>
        <v>0.60724136328827061</v>
      </c>
      <c r="G2823" s="13">
        <f t="shared" si="178"/>
        <v>3.2599314579082571E-2</v>
      </c>
      <c r="H2823" s="13">
        <f>HLOOKUP(E2823,ROCs!$B$1:$I$17,MATCH(VLOOKUP(C2823,HROC,2,0),ROCs!$A$2:$A$17,0)+1,0)</f>
        <v>2.5884593546846281E-2</v>
      </c>
      <c r="I2823" s="24">
        <v>38.490720000000003</v>
      </c>
      <c r="J2823" s="24">
        <f>VLOOKUP(B2823,Summary!$A$32:$C$37,3,0)*H2823*I2823/12+VLOOKUP(B2823,Summary!$A$32:$D$37,4,0)*I2823</f>
        <v>4.21774045335781</v>
      </c>
      <c r="K2823" s="6">
        <f t="shared" si="179"/>
        <v>6.9689883655320841</v>
      </c>
      <c r="L2823" s="27">
        <f>2.721*J2823*G2823+VLOOKUP(B2823,Summary!$A$32:$B$37,2,0)*I2823</f>
        <v>8.7121419526268351</v>
      </c>
    </row>
    <row r="2824" spans="1:12">
      <c r="A2824" s="5" t="s">
        <v>615</v>
      </c>
      <c r="B2824" s="5" t="s">
        <v>597</v>
      </c>
      <c r="C2824" s="11">
        <v>6172</v>
      </c>
      <c r="D2824" s="5" t="str">
        <f t="shared" si="176"/>
        <v>Mixed Shrubs</v>
      </c>
      <c r="E2824" s="11" t="s">
        <v>591</v>
      </c>
      <c r="F2824" s="12">
        <f t="shared" si="177"/>
        <v>0.60724136328827061</v>
      </c>
      <c r="G2824" s="13">
        <f t="shared" si="178"/>
        <v>3.2599314579082571E-2</v>
      </c>
      <c r="H2824" s="13">
        <f>HLOOKUP(E2824,ROCs!$B$1:$I$17,MATCH(VLOOKUP(C2824,HROC,2,0),ROCs!$A$2:$A$17,0)+1,0)</f>
        <v>2.5884593546846281E-2</v>
      </c>
      <c r="I2824" s="24">
        <v>30.686629</v>
      </c>
      <c r="J2824" s="24">
        <f>VLOOKUP(B2824,Summary!$A$32:$C$37,3,0)*H2824*I2824/12+VLOOKUP(B2824,Summary!$A$32:$D$37,4,0)*I2824</f>
        <v>3.3625828903819652</v>
      </c>
      <c r="K2824" s="6">
        <f t="shared" si="179"/>
        <v>5.5560083178074988</v>
      </c>
      <c r="L2824" s="27">
        <f>2.721*J2824*G2824+VLOOKUP(B2824,Summary!$A$32:$B$37,2,0)*I2824</f>
        <v>6.945733098668855</v>
      </c>
    </row>
    <row r="2825" spans="1:12">
      <c r="A2825" s="5" t="s">
        <v>615</v>
      </c>
      <c r="B2825" s="5" t="s">
        <v>597</v>
      </c>
      <c r="C2825" s="11">
        <v>6191</v>
      </c>
      <c r="D2825" s="5" t="e">
        <f t="shared" si="176"/>
        <v>#N/A</v>
      </c>
      <c r="E2825" s="11" t="s">
        <v>591</v>
      </c>
      <c r="F2825" s="12">
        <f t="shared" si="177"/>
        <v>0.60724136328827061</v>
      </c>
      <c r="G2825" s="13">
        <f t="shared" si="178"/>
        <v>3.2599314579082571E-2</v>
      </c>
      <c r="H2825" s="13">
        <f>HLOOKUP(E2825,ROCs!$B$1:$I$17,MATCH(VLOOKUP(C2825,HROC,2,0),ROCs!$A$2:$A$17,0)+1,0)</f>
        <v>2.5884593546846281E-2</v>
      </c>
      <c r="I2825" s="24">
        <v>3.999514</v>
      </c>
      <c r="J2825" s="24">
        <f>VLOOKUP(B2825,Summary!$A$32:$C$37,3,0)*H2825*I2825/12+VLOOKUP(B2825,Summary!$A$32:$D$37,4,0)*I2825</f>
        <v>0.43825919576383371</v>
      </c>
      <c r="K2825" s="6">
        <f t="shared" si="179"/>
        <v>0.72413731241667323</v>
      </c>
      <c r="L2825" s="27">
        <f>2.721*J2825*G2825+VLOOKUP(B2825,Summary!$A$32:$B$37,2,0)*I2825</f>
        <v>0.90526583315454656</v>
      </c>
    </row>
    <row r="2826" spans="1:12">
      <c r="A2826" s="5" t="s">
        <v>615</v>
      </c>
      <c r="B2826" s="5" t="s">
        <v>597</v>
      </c>
      <c r="C2826" s="11">
        <v>6250</v>
      </c>
      <c r="D2826" s="5" t="str">
        <f t="shared" si="176"/>
        <v>Hydric Pine Flatwoods</v>
      </c>
      <c r="E2826" s="11" t="s">
        <v>591</v>
      </c>
      <c r="F2826" s="12">
        <f t="shared" si="177"/>
        <v>0.60724136328827061</v>
      </c>
      <c r="G2826" s="13">
        <f t="shared" si="178"/>
        <v>3.2599314579082571E-2</v>
      </c>
      <c r="H2826" s="13">
        <f>HLOOKUP(E2826,ROCs!$B$1:$I$17,MATCH(VLOOKUP(C2826,HROC,2,0),ROCs!$A$2:$A$17,0)+1,0)</f>
        <v>2.5884593546846281E-2</v>
      </c>
      <c r="I2826" s="24">
        <v>29.855363000000001</v>
      </c>
      <c r="J2826" s="24">
        <f>VLOOKUP(B2826,Summary!$A$32:$C$37,3,0)*H2826*I2826/12+VLOOKUP(B2826,Summary!$A$32:$D$37,4,0)*I2826</f>
        <v>3.2714943309655418</v>
      </c>
      <c r="K2826" s="6">
        <f t="shared" si="179"/>
        <v>5.4055023495465173</v>
      </c>
      <c r="L2826" s="27">
        <f>2.721*J2826*G2826+VLOOKUP(B2826,Summary!$A$32:$B$37,2,0)*I2826</f>
        <v>6.757581061180538</v>
      </c>
    </row>
    <row r="2827" spans="1:12">
      <c r="A2827" s="5" t="s">
        <v>615</v>
      </c>
      <c r="B2827" s="5" t="s">
        <v>597</v>
      </c>
      <c r="C2827" s="11">
        <v>6300</v>
      </c>
      <c r="D2827" s="5" t="str">
        <f t="shared" si="176"/>
        <v>Wetland Forested Mixed</v>
      </c>
      <c r="E2827" s="11" t="s">
        <v>591</v>
      </c>
      <c r="F2827" s="12">
        <f t="shared" si="177"/>
        <v>0.60724136328827061</v>
      </c>
      <c r="G2827" s="13">
        <f t="shared" si="178"/>
        <v>3.2599314579082571E-2</v>
      </c>
      <c r="H2827" s="13">
        <f>HLOOKUP(E2827,ROCs!$B$1:$I$17,MATCH(VLOOKUP(C2827,HROC,2,0),ROCs!$A$2:$A$17,0)+1,0)</f>
        <v>2.5884593546846281E-2</v>
      </c>
      <c r="I2827" s="24">
        <v>16.325185000000001</v>
      </c>
      <c r="J2827" s="24">
        <f>VLOOKUP(B2827,Summary!$A$32:$C$37,3,0)*H2827*I2827/12+VLOOKUP(B2827,Summary!$A$32:$D$37,4,0)*I2827</f>
        <v>1.7888829614787702</v>
      </c>
      <c r="K2827" s="6">
        <f t="shared" si="179"/>
        <v>2.9557780246812455</v>
      </c>
      <c r="L2827" s="27">
        <f>2.721*J2827*G2827+VLOOKUP(B2827,Summary!$A$32:$B$37,2,0)*I2827</f>
        <v>3.6951070056079578</v>
      </c>
    </row>
    <row r="2828" spans="1:12">
      <c r="A2828" s="5" t="s">
        <v>615</v>
      </c>
      <c r="B2828" s="5" t="s">
        <v>597</v>
      </c>
      <c r="C2828" s="11">
        <v>6410</v>
      </c>
      <c r="D2828" s="5" t="str">
        <f t="shared" si="176"/>
        <v>Freshwater Marshes</v>
      </c>
      <c r="E2828" s="11" t="s">
        <v>591</v>
      </c>
      <c r="F2828" s="12">
        <f t="shared" si="177"/>
        <v>0.60724136328827061</v>
      </c>
      <c r="G2828" s="13">
        <f t="shared" si="178"/>
        <v>3.2599314579082571E-2</v>
      </c>
      <c r="H2828" s="13">
        <f>HLOOKUP(E2828,ROCs!$B$1:$I$17,MATCH(VLOOKUP(C2828,HROC,2,0),ROCs!$A$2:$A$17,0)+1,0)</f>
        <v>2.5884593546846281E-2</v>
      </c>
      <c r="I2828" s="24">
        <v>396.69654600000001</v>
      </c>
      <c r="J2828" s="24">
        <f>VLOOKUP(B2828,Summary!$A$32:$C$37,3,0)*H2828*I2828/12+VLOOKUP(B2828,Summary!$A$32:$D$37,4,0)*I2828</f>
        <v>43.469258818009052</v>
      </c>
      <c r="K2828" s="6">
        <f t="shared" si="179"/>
        <v>71.824419333303283</v>
      </c>
      <c r="L2828" s="27">
        <f>2.721*J2828*G2828+VLOOKUP(B2828,Summary!$A$32:$B$37,2,0)*I2828</f>
        <v>89.789866774868372</v>
      </c>
    </row>
    <row r="2829" spans="1:12">
      <c r="A2829" s="5" t="s">
        <v>615</v>
      </c>
      <c r="B2829" s="5" t="s">
        <v>597</v>
      </c>
      <c r="C2829" s="11">
        <v>6430</v>
      </c>
      <c r="D2829" s="5" t="str">
        <f t="shared" si="176"/>
        <v>Wet Prairies</v>
      </c>
      <c r="E2829" s="11" t="s">
        <v>591</v>
      </c>
      <c r="F2829" s="12">
        <f t="shared" si="177"/>
        <v>0.60724136328827061</v>
      </c>
      <c r="G2829" s="13">
        <f t="shared" si="178"/>
        <v>3.2599314579082571E-2</v>
      </c>
      <c r="H2829" s="13">
        <f>HLOOKUP(E2829,ROCs!$B$1:$I$17,MATCH(VLOOKUP(C2829,HROC,2,0),ROCs!$A$2:$A$17,0)+1,0)</f>
        <v>2.5884593546846281E-2</v>
      </c>
      <c r="I2829" s="24">
        <v>16.532643</v>
      </c>
      <c r="J2829" s="24">
        <f>VLOOKUP(B2829,Summary!$A$32:$C$37,3,0)*H2829*I2829/12+VLOOKUP(B2829,Summary!$A$32:$D$37,4,0)*I2829</f>
        <v>1.8116158175794796</v>
      </c>
      <c r="K2829" s="6">
        <f t="shared" si="179"/>
        <v>2.9933396080534598</v>
      </c>
      <c r="L2829" s="27">
        <f>2.721*J2829*G2829+VLOOKUP(B2829,Summary!$A$32:$B$37,2,0)*I2829</f>
        <v>3.7420638706707066</v>
      </c>
    </row>
    <row r="2830" spans="1:12">
      <c r="A2830" s="5" t="s">
        <v>615</v>
      </c>
      <c r="B2830" s="5" t="s">
        <v>597</v>
      </c>
      <c r="C2830" s="11">
        <v>6440</v>
      </c>
      <c r="D2830" s="5" t="str">
        <f t="shared" si="176"/>
        <v>Emergent Aquatic Vegetation</v>
      </c>
      <c r="E2830" s="11" t="s">
        <v>591</v>
      </c>
      <c r="F2830" s="12">
        <f t="shared" si="177"/>
        <v>0.60724136328827061</v>
      </c>
      <c r="G2830" s="13">
        <f t="shared" si="178"/>
        <v>3.2599314579082571E-2</v>
      </c>
      <c r="H2830" s="13">
        <f>HLOOKUP(E2830,ROCs!$B$1:$I$17,MATCH(VLOOKUP(C2830,HROC,2,0),ROCs!$A$2:$A$17,0)+1,0)</f>
        <v>2.5884593546846281E-2</v>
      </c>
      <c r="I2830" s="24">
        <v>18.737811000000001</v>
      </c>
      <c r="J2830" s="24">
        <f>VLOOKUP(B2830,Summary!$A$32:$C$37,3,0)*H2830*I2830/12+VLOOKUP(B2830,Summary!$A$32:$D$37,4,0)*I2830</f>
        <v>2.0532539651654464</v>
      </c>
      <c r="K2830" s="6">
        <f t="shared" si="179"/>
        <v>3.3925992253337718</v>
      </c>
      <c r="L2830" s="27">
        <f>2.721*J2830*G2830+VLOOKUP(B2830,Summary!$A$32:$B$37,2,0)*I2830</f>
        <v>4.2411903262264934</v>
      </c>
    </row>
    <row r="2831" spans="1:12">
      <c r="A2831" s="5" t="s">
        <v>615</v>
      </c>
      <c r="B2831" s="5" t="s">
        <v>597</v>
      </c>
      <c r="C2831" s="11">
        <v>7400</v>
      </c>
      <c r="D2831" s="5" t="str">
        <f t="shared" si="176"/>
        <v>Disturbed Land</v>
      </c>
      <c r="E2831" s="11" t="s">
        <v>591</v>
      </c>
      <c r="F2831" s="12">
        <f t="shared" si="177"/>
        <v>0.70945030562392009</v>
      </c>
      <c r="G2831" s="13">
        <f t="shared" si="178"/>
        <v>9.7797943737247719E-2</v>
      </c>
      <c r="H2831" s="13">
        <f>HLOOKUP(E2831,ROCs!$B$1:$I$17,MATCH(VLOOKUP(C2831,HROC,2,0),ROCs!$A$2:$A$17,0)+1,0)</f>
        <v>0.26229721460804234</v>
      </c>
      <c r="I2831" s="24">
        <v>48.458826999999999</v>
      </c>
      <c r="J2831" s="24">
        <f>VLOOKUP(B2831,Summary!$A$32:$C$37,3,0)*H2831*I2831/12+VLOOKUP(B2831,Summary!$A$32:$D$37,4,0)*I2831</f>
        <v>53.808271628322352</v>
      </c>
      <c r="K2831" s="6">
        <f t="shared" si="179"/>
        <v>103.87225601967012</v>
      </c>
      <c r="L2831" s="27">
        <f>2.721*J2831*G2831+VLOOKUP(B2831,Summary!$A$32:$B$37,2,0)*I2831</f>
        <v>24.81617142740437</v>
      </c>
    </row>
    <row r="2832" spans="1:12">
      <c r="A2832" s="5" t="s">
        <v>615</v>
      </c>
      <c r="B2832" s="5" t="s">
        <v>597</v>
      </c>
      <c r="C2832" s="11">
        <v>7430</v>
      </c>
      <c r="D2832" s="5" t="str">
        <f t="shared" si="176"/>
        <v>Spoil Areas</v>
      </c>
      <c r="E2832" s="11" t="s">
        <v>591</v>
      </c>
      <c r="F2832" s="12">
        <f t="shared" si="177"/>
        <v>0.70945030562392009</v>
      </c>
      <c r="G2832" s="13">
        <f t="shared" si="178"/>
        <v>9.7797943737247719E-2</v>
      </c>
      <c r="H2832" s="13">
        <f>HLOOKUP(E2832,ROCs!$B$1:$I$17,MATCH(VLOOKUP(C2832,HROC,2,0),ROCs!$A$2:$A$17,0)+1,0)</f>
        <v>0.26229721460804234</v>
      </c>
      <c r="I2832" s="24">
        <v>52.559092999999997</v>
      </c>
      <c r="J2832" s="24">
        <f>VLOOKUP(B2832,Summary!$A$32:$C$37,3,0)*H2832*I2832/12+VLOOKUP(B2832,Summary!$A$32:$D$37,4,0)*I2832</f>
        <v>58.361172314019399</v>
      </c>
      <c r="K2832" s="6">
        <f t="shared" si="179"/>
        <v>112.66124052605835</v>
      </c>
      <c r="L2832" s="27">
        <f>2.721*J2832*G2832+VLOOKUP(B2832,Summary!$A$32:$B$37,2,0)*I2832</f>
        <v>26.915952009257033</v>
      </c>
    </row>
    <row r="2833" spans="1:12">
      <c r="A2833" s="5" t="s">
        <v>615</v>
      </c>
      <c r="B2833" s="5" t="s">
        <v>597</v>
      </c>
      <c r="C2833" s="11">
        <v>8140</v>
      </c>
      <c r="D2833" s="5" t="str">
        <f t="shared" si="176"/>
        <v>Roads and Highways</v>
      </c>
      <c r="E2833" s="11" t="s">
        <v>591</v>
      </c>
      <c r="F2833" s="12">
        <f t="shared" si="177"/>
        <v>0.98601567900273634</v>
      </c>
      <c r="G2833" s="13">
        <f t="shared" si="178"/>
        <v>0.14343698414796333</v>
      </c>
      <c r="H2833" s="13">
        <f>HLOOKUP(E2833,ROCs!$B$1:$I$17,MATCH(VLOOKUP(C2833,HROC,2,0),ROCs!$A$2:$A$17,0)+1,0)</f>
        <v>0.44607782879065094</v>
      </c>
      <c r="I2833" s="24">
        <v>2.6871879999999999</v>
      </c>
      <c r="J2833" s="24">
        <f>VLOOKUP(B2833,Summary!$A$32:$C$37,3,0)*H2833*I2833/12+VLOOKUP(B2833,Summary!$A$32:$D$37,4,0)*I2833</f>
        <v>5.074475451707368</v>
      </c>
      <c r="K2833" s="6">
        <f t="shared" si="179"/>
        <v>13.614557126384543</v>
      </c>
      <c r="L2833" s="27">
        <f>2.721*J2833*G2833+VLOOKUP(B2833,Summary!$A$32:$B$37,2,0)*I2833</f>
        <v>2.5626369752683003</v>
      </c>
    </row>
    <row r="2834" spans="1:12">
      <c r="A2834" s="5" t="s">
        <v>615</v>
      </c>
      <c r="B2834" s="5" t="s">
        <v>597</v>
      </c>
      <c r="C2834" s="11">
        <v>8200</v>
      </c>
      <c r="D2834" s="5" t="str">
        <f t="shared" si="176"/>
        <v>Communications</v>
      </c>
      <c r="E2834" s="11" t="s">
        <v>591</v>
      </c>
      <c r="F2834" s="12">
        <f t="shared" si="177"/>
        <v>0.72147488707517293</v>
      </c>
      <c r="G2834" s="13">
        <f t="shared" si="178"/>
        <v>0.16951643581122938</v>
      </c>
      <c r="H2834" s="13">
        <f>HLOOKUP(E2834,ROCs!$B$1:$I$17,MATCH(VLOOKUP(C2834,HROC,2,0),ROCs!$A$2:$A$17,0)+1,0)</f>
        <v>0.43140989244743805</v>
      </c>
      <c r="I2834" s="24">
        <v>2.7852769999999998</v>
      </c>
      <c r="J2834" s="24">
        <f>VLOOKUP(B2834,Summary!$A$32:$C$37,3,0)*H2834*I2834/12+VLOOKUP(B2834,Summary!$A$32:$D$37,4,0)*I2834</f>
        <v>5.0867566159267668</v>
      </c>
      <c r="K2834" s="6">
        <f t="shared" si="179"/>
        <v>9.985980628903711</v>
      </c>
      <c r="L2834" s="27">
        <f>2.721*J2834*G2834+VLOOKUP(B2834,Summary!$A$32:$B$37,2,0)*I2834</f>
        <v>2.9496460344568138</v>
      </c>
    </row>
    <row r="2835" spans="1:12">
      <c r="A2835" s="5" t="s">
        <v>615</v>
      </c>
      <c r="B2835" s="5" t="s">
        <v>597</v>
      </c>
      <c r="C2835" s="11">
        <v>8310</v>
      </c>
      <c r="D2835" s="5" t="str">
        <f t="shared" si="176"/>
        <v>Electric Power Facilities</v>
      </c>
      <c r="E2835" s="11" t="s">
        <v>591</v>
      </c>
      <c r="F2835" s="12">
        <f t="shared" si="177"/>
        <v>0.72147488707517293</v>
      </c>
      <c r="G2835" s="13">
        <f t="shared" si="178"/>
        <v>0.16951643581122938</v>
      </c>
      <c r="H2835" s="13">
        <f>HLOOKUP(E2835,ROCs!$B$1:$I$17,MATCH(VLOOKUP(C2835,HROC,2,0),ROCs!$A$2:$A$17,0)+1,0)</f>
        <v>0.43140989244743805</v>
      </c>
      <c r="I2835" s="24">
        <v>2.0701350000000001</v>
      </c>
      <c r="J2835" s="24">
        <f>VLOOKUP(B2835,Summary!$A$32:$C$37,3,0)*H2835*I2835/12+VLOOKUP(B2835,Summary!$A$32:$D$37,4,0)*I2835</f>
        <v>3.7806914382704337</v>
      </c>
      <c r="K2835" s="6">
        <f t="shared" si="179"/>
        <v>7.4220007594273696</v>
      </c>
      <c r="L2835" s="27">
        <f>2.721*J2835*G2835+VLOOKUP(B2835,Summary!$A$32:$B$37,2,0)*I2835</f>
        <v>2.1923009788758021</v>
      </c>
    </row>
    <row r="2836" spans="1:12">
      <c r="A2836" s="5" t="s">
        <v>615</v>
      </c>
      <c r="B2836" s="5" t="s">
        <v>597</v>
      </c>
      <c r="C2836" s="11">
        <v>8340</v>
      </c>
      <c r="D2836" s="5" t="str">
        <f t="shared" si="176"/>
        <v>Sewage Treatment</v>
      </c>
      <c r="E2836" s="11" t="s">
        <v>591</v>
      </c>
      <c r="F2836" s="12">
        <f t="shared" si="177"/>
        <v>0.72147488707517293</v>
      </c>
      <c r="G2836" s="13">
        <f t="shared" si="178"/>
        <v>0.16951643581122938</v>
      </c>
      <c r="H2836" s="13">
        <f>HLOOKUP(E2836,ROCs!$B$1:$I$17,MATCH(VLOOKUP(C2836,HROC,2,0),ROCs!$A$2:$A$17,0)+1,0)</f>
        <v>0.43140989244743805</v>
      </c>
      <c r="I2836" s="24">
        <v>18.129871000000001</v>
      </c>
      <c r="J2836" s="24">
        <f>VLOOKUP(B2836,Summary!$A$32:$C$37,3,0)*H2836*I2836/12+VLOOKUP(B2836,Summary!$A$32:$D$37,4,0)*I2836</f>
        <v>33.110617455696094</v>
      </c>
      <c r="K2836" s="6">
        <f t="shared" si="179"/>
        <v>65.000551331348078</v>
      </c>
      <c r="L2836" s="27">
        <f>2.721*J2836*G2836+VLOOKUP(B2836,Summary!$A$32:$B$37,2,0)*I2836</f>
        <v>19.199778729499293</v>
      </c>
    </row>
    <row r="2837" spans="1:12">
      <c r="A2837" s="5" t="s">
        <v>615</v>
      </c>
      <c r="B2837" s="5" t="s">
        <v>597</v>
      </c>
      <c r="C2837" s="11">
        <v>8360</v>
      </c>
      <c r="D2837" s="5" t="e">
        <f t="shared" si="176"/>
        <v>#N/A</v>
      </c>
      <c r="E2837" s="11" t="s">
        <v>591</v>
      </c>
      <c r="F2837" s="12">
        <f t="shared" si="177"/>
        <v>1.4429497741503459</v>
      </c>
      <c r="G2837" s="13">
        <f t="shared" si="178"/>
        <v>0.22493527059566973</v>
      </c>
      <c r="H2837" s="13">
        <f>HLOOKUP(E2837,ROCs!$B$1:$I$17,MATCH(VLOOKUP(C2837,HROC,2,0),ROCs!$A$2:$A$17,0)+1,0)</f>
        <v>0.43140989244743805</v>
      </c>
      <c r="I2837" s="24">
        <v>1.9412739999999999</v>
      </c>
      <c r="J2837" s="24">
        <f>VLOOKUP(B2837,Summary!$A$32:$C$37,3,0)*H2837*I2837/12+VLOOKUP(B2837,Summary!$A$32:$D$37,4,0)*I2837</f>
        <v>3.5453523519659331</v>
      </c>
      <c r="K2837" s="6">
        <f t="shared" si="179"/>
        <v>13.919997586878734</v>
      </c>
      <c r="L2837" s="27">
        <f>2.721*J2837*G2837+VLOOKUP(B2837,Summary!$A$32:$B$37,2,0)*I2837</f>
        <v>2.590455601164376</v>
      </c>
    </row>
    <row r="2838" spans="1:12">
      <c r="A2838" s="5" t="s">
        <v>615</v>
      </c>
      <c r="B2838" s="5" t="s">
        <v>597</v>
      </c>
      <c r="C2838" s="11">
        <v>1110</v>
      </c>
      <c r="D2838" s="5" t="str">
        <f t="shared" si="176"/>
        <v>Fixed Single Family Units</v>
      </c>
      <c r="E2838" s="11" t="s">
        <v>593</v>
      </c>
      <c r="F2838" s="12">
        <f t="shared" si="177"/>
        <v>0.96797880682585713</v>
      </c>
      <c r="G2838" s="13">
        <f t="shared" si="178"/>
        <v>0.12452938169209543</v>
      </c>
      <c r="H2838" s="13">
        <f>HLOOKUP(E2838,ROCs!$B$1:$I$17,MATCH(VLOOKUP(C2838,HROC,2,0),ROCs!$A$2:$A$17,0)+1,0)</f>
        <v>0.28818180815488864</v>
      </c>
      <c r="I2838" s="24">
        <v>2.1839810000000002</v>
      </c>
      <c r="J2838" s="24">
        <f>VLOOKUP(B2838,Summary!$A$32:$C$37,3,0)*H2838*I2838/12+VLOOKUP(B2838,Summary!$A$32:$D$37,4,0)*I2838</f>
        <v>2.6643905460534025</v>
      </c>
      <c r="K2838" s="6">
        <f t="shared" si="179"/>
        <v>7.0176592157699638</v>
      </c>
      <c r="L2838" s="27">
        <f>2.721*J2838*G2838+VLOOKUP(B2838,Summary!$A$32:$B$37,2,0)*I2838</f>
        <v>1.3759168193181712</v>
      </c>
    </row>
    <row r="2839" spans="1:12">
      <c r="A2839" s="5" t="s">
        <v>615</v>
      </c>
      <c r="B2839" s="5" t="s">
        <v>597</v>
      </c>
      <c r="C2839" s="11">
        <v>1210</v>
      </c>
      <c r="D2839" s="5" t="str">
        <f t="shared" si="176"/>
        <v>Fixed Single Family Units</v>
      </c>
      <c r="E2839" s="11" t="s">
        <v>593</v>
      </c>
      <c r="F2839" s="12">
        <f t="shared" si="177"/>
        <v>1.2445441802046733</v>
      </c>
      <c r="G2839" s="13">
        <f t="shared" si="178"/>
        <v>0.21319951734720002</v>
      </c>
      <c r="H2839" s="13">
        <f>HLOOKUP(E2839,ROCs!$B$1:$I$17,MATCH(VLOOKUP(C2839,HROC,2,0),ROCs!$A$2:$A$17,0)+1,0)</f>
        <v>0.28818180815488864</v>
      </c>
      <c r="I2839" s="24">
        <v>27.989768000000002</v>
      </c>
      <c r="J2839" s="24">
        <f>VLOOKUP(B2839,Summary!$A$32:$C$37,3,0)*H2839*I2839/12+VLOOKUP(B2839,Summary!$A$32:$D$37,4,0)*I2839</f>
        <v>34.146667597121059</v>
      </c>
      <c r="K2839" s="6">
        <f t="shared" si="179"/>
        <v>115.63443612978637</v>
      </c>
      <c r="L2839" s="27">
        <f>2.721*J2839*G2839+VLOOKUP(B2839,Summary!$A$32:$B$37,2,0)*I2839</f>
        <v>25.872282115594114</v>
      </c>
    </row>
    <row r="2840" spans="1:12">
      <c r="A2840" s="5" t="s">
        <v>615</v>
      </c>
      <c r="B2840" s="5" t="s">
        <v>597</v>
      </c>
      <c r="C2840" s="11">
        <v>1330</v>
      </c>
      <c r="D2840" s="5" t="str">
        <f t="shared" si="176"/>
        <v>Multiple Dwelling Units, Low Rise &lt;Two stories or less&gt;</v>
      </c>
      <c r="E2840" s="11" t="s">
        <v>593</v>
      </c>
      <c r="F2840" s="12">
        <f t="shared" si="177"/>
        <v>1.3948514483453343</v>
      </c>
      <c r="G2840" s="13">
        <f t="shared" si="178"/>
        <v>0.33903287162245876</v>
      </c>
      <c r="H2840" s="13">
        <f>HLOOKUP(E2840,ROCs!$B$1:$I$17,MATCH(VLOOKUP(C2840,HROC,2,0),ROCs!$A$2:$A$17,0)+1,0)</f>
        <v>0.39344582191206351</v>
      </c>
      <c r="I2840" s="24">
        <v>10.971508999999999</v>
      </c>
      <c r="J2840" s="24">
        <f>VLOOKUP(B2840,Summary!$A$32:$C$37,3,0)*H2840*I2840/12+VLOOKUP(B2840,Summary!$A$32:$D$37,4,0)*I2840</f>
        <v>18.274006192243878</v>
      </c>
      <c r="K2840" s="6">
        <f t="shared" si="179"/>
        <v>69.356994815762832</v>
      </c>
      <c r="L2840" s="27">
        <f>2.721*J2840*G2840+VLOOKUP(B2840,Summary!$A$32:$B$37,2,0)*I2840</f>
        <v>19.234618064317665</v>
      </c>
    </row>
    <row r="2841" spans="1:12">
      <c r="A2841" s="5" t="s">
        <v>615</v>
      </c>
      <c r="B2841" s="5" t="s">
        <v>597</v>
      </c>
      <c r="C2841" s="11">
        <v>1400</v>
      </c>
      <c r="D2841" s="5" t="str">
        <f t="shared" si="176"/>
        <v>Commercial and Services</v>
      </c>
      <c r="E2841" s="11" t="s">
        <v>593</v>
      </c>
      <c r="F2841" s="12">
        <f t="shared" si="177"/>
        <v>0.70945030562392009</v>
      </c>
      <c r="G2841" s="13">
        <f t="shared" si="178"/>
        <v>0.1167055461931156</v>
      </c>
      <c r="H2841" s="13">
        <f>HLOOKUP(E2841,ROCs!$B$1:$I$17,MATCH(VLOOKUP(C2841,HROC,2,0),ROCs!$A$2:$A$17,0)+1,0)</f>
        <v>0.43140989244743805</v>
      </c>
      <c r="I2841" s="24">
        <v>0.85180299999999998</v>
      </c>
      <c r="J2841" s="24">
        <f>VLOOKUP(B2841,Summary!$A$32:$C$37,3,0)*H2841*I2841/12+VLOOKUP(B2841,Summary!$A$32:$D$37,4,0)*I2841</f>
        <v>1.5556494186094481</v>
      </c>
      <c r="K2841" s="6">
        <f t="shared" si="179"/>
        <v>3.0030478548505948</v>
      </c>
      <c r="L2841" s="27">
        <f>2.721*J2841*G2841+VLOOKUP(B2841,Summary!$A$32:$B$37,2,0)*I2841</f>
        <v>0.6785265238339262</v>
      </c>
    </row>
    <row r="2842" spans="1:12">
      <c r="A2842" s="5" t="s">
        <v>615</v>
      </c>
      <c r="B2842" s="5" t="s">
        <v>597</v>
      </c>
      <c r="C2842" s="11">
        <v>2210</v>
      </c>
      <c r="D2842" s="5" t="str">
        <f t="shared" si="176"/>
        <v>Citrus Groves</v>
      </c>
      <c r="E2842" s="11" t="s">
        <v>593</v>
      </c>
      <c r="F2842" s="12">
        <f t="shared" si="177"/>
        <v>1.3467531225403229</v>
      </c>
      <c r="G2842" s="13">
        <f t="shared" si="178"/>
        <v>0.27383424246429361</v>
      </c>
      <c r="H2842" s="13">
        <f>HLOOKUP(E2842,ROCs!$B$1:$I$17,MATCH(VLOOKUP(C2842,HROC,2,0),ROCs!$A$2:$A$17,0)+1,0)</f>
        <v>0.31492922148662977</v>
      </c>
      <c r="I2842" s="24">
        <v>1.1900000000000001E-4</v>
      </c>
      <c r="J2842" s="24">
        <f>VLOOKUP(B2842,Summary!$A$32:$C$37,3,0)*H2842*I2842/12+VLOOKUP(B2842,Summary!$A$32:$D$37,4,0)*I2842</f>
        <v>1.5865084414424784E-4</v>
      </c>
      <c r="K2842" s="6">
        <f t="shared" si="179"/>
        <v>5.8137843722593787E-4</v>
      </c>
      <c r="L2842" s="27">
        <f>2.721*J2842*G2842+VLOOKUP(B2842,Summary!$A$32:$B$37,2,0)*I2842</f>
        <v>1.4398948137333436E-4</v>
      </c>
    </row>
    <row r="2843" spans="1:12">
      <c r="A2843" s="5" t="s">
        <v>615</v>
      </c>
      <c r="B2843" s="5" t="s">
        <v>597</v>
      </c>
      <c r="C2843" s="11">
        <v>3100</v>
      </c>
      <c r="D2843" s="5" t="str">
        <f t="shared" si="176"/>
        <v>Herbaceous (Dry Prairie)</v>
      </c>
      <c r="E2843" s="11" t="s">
        <v>593</v>
      </c>
      <c r="F2843" s="12">
        <f t="shared" si="177"/>
        <v>0.69141343344704065</v>
      </c>
      <c r="G2843" s="13">
        <f t="shared" si="178"/>
        <v>3.5859246036990831E-2</v>
      </c>
      <c r="H2843" s="13">
        <f>HLOOKUP(E2843,ROCs!$B$1:$I$17,MATCH(VLOOKUP(C2843,HROC,2,0),ROCs!$A$2:$A$17,0)+1,0)</f>
        <v>0.26229721460804234</v>
      </c>
      <c r="I2843" s="24">
        <v>5.495177</v>
      </c>
      <c r="J2843" s="24">
        <f>VLOOKUP(B2843,Summary!$A$32:$C$37,3,0)*H2843*I2843/12+VLOOKUP(B2843,Summary!$A$32:$D$37,4,0)*I2843</f>
        <v>6.1017980617176208</v>
      </c>
      <c r="K2843" s="6">
        <f t="shared" si="179"/>
        <v>11.479532067851338</v>
      </c>
      <c r="L2843" s="27">
        <f>2.721*J2843*G2843+VLOOKUP(B2843,Summary!$A$32:$B$37,2,0)*I2843</f>
        <v>1.7857584603520398</v>
      </c>
    </row>
    <row r="2844" spans="1:12">
      <c r="A2844" s="5" t="s">
        <v>615</v>
      </c>
      <c r="B2844" s="5" t="s">
        <v>597</v>
      </c>
      <c r="C2844" s="11">
        <v>4110</v>
      </c>
      <c r="D2844" s="5" t="str">
        <f t="shared" si="176"/>
        <v>Pine Flatwoods</v>
      </c>
      <c r="E2844" s="11" t="s">
        <v>593</v>
      </c>
      <c r="F2844" s="12">
        <f t="shared" si="177"/>
        <v>0.69141343344704065</v>
      </c>
      <c r="G2844" s="13">
        <f t="shared" si="178"/>
        <v>3.5859246036990831E-2</v>
      </c>
      <c r="H2844" s="13">
        <f>HLOOKUP(E2844,ROCs!$B$1:$I$17,MATCH(VLOOKUP(C2844,HROC,2,0),ROCs!$A$2:$A$17,0)+1,0)</f>
        <v>0.26229721460804234</v>
      </c>
      <c r="I2844" s="24">
        <v>57.980690000000003</v>
      </c>
      <c r="J2844" s="24">
        <f>VLOOKUP(B2844,Summary!$A$32:$C$37,3,0)*H2844*I2844/12+VLOOKUP(B2844,Summary!$A$32:$D$37,4,0)*I2844</f>
        <v>64.381267766088385</v>
      </c>
      <c r="K2844" s="6">
        <f t="shared" si="179"/>
        <v>121.12279371003834</v>
      </c>
      <c r="L2844" s="27">
        <f>2.721*J2844*G2844+VLOOKUP(B2844,Summary!$A$32:$B$37,2,0)*I2844</f>
        <v>18.841887659769451</v>
      </c>
    </row>
    <row r="2845" spans="1:12">
      <c r="A2845" s="5" t="s">
        <v>615</v>
      </c>
      <c r="B2845" s="5" t="s">
        <v>597</v>
      </c>
      <c r="C2845" s="11">
        <v>4240</v>
      </c>
      <c r="D2845" s="5" t="str">
        <f t="shared" si="176"/>
        <v>Melaleuca</v>
      </c>
      <c r="E2845" s="11" t="s">
        <v>593</v>
      </c>
      <c r="F2845" s="12">
        <f t="shared" si="177"/>
        <v>0.69141343344704065</v>
      </c>
      <c r="G2845" s="13">
        <f t="shared" si="178"/>
        <v>3.5859246036990831E-2</v>
      </c>
      <c r="H2845" s="13">
        <f>HLOOKUP(E2845,ROCs!$B$1:$I$17,MATCH(VLOOKUP(C2845,HROC,2,0),ROCs!$A$2:$A$17,0)+1,0)</f>
        <v>0.26229721460804234</v>
      </c>
      <c r="I2845" s="24">
        <v>4.2904999999999999E-2</v>
      </c>
      <c r="J2845" s="24">
        <f>VLOOKUP(B2845,Summary!$A$32:$C$37,3,0)*H2845*I2845/12+VLOOKUP(B2845,Summary!$A$32:$D$37,4,0)*I2845</f>
        <v>4.7641349102675763E-2</v>
      </c>
      <c r="K2845" s="6">
        <f t="shared" si="179"/>
        <v>8.9629382888151116E-2</v>
      </c>
      <c r="L2845" s="27">
        <f>2.721*J2845*G2845+VLOOKUP(B2845,Summary!$A$32:$B$37,2,0)*I2845</f>
        <v>1.3942765945738282E-2</v>
      </c>
    </row>
    <row r="2846" spans="1:12">
      <c r="A2846" s="5" t="s">
        <v>615</v>
      </c>
      <c r="B2846" s="5" t="s">
        <v>597</v>
      </c>
      <c r="C2846" s="11">
        <v>5110</v>
      </c>
      <c r="D2846" s="5" t="e">
        <f t="shared" si="176"/>
        <v>#N/A</v>
      </c>
      <c r="E2846" s="11" t="s">
        <v>593</v>
      </c>
      <c r="F2846" s="12">
        <f t="shared" si="177"/>
        <v>0.50503242095262102</v>
      </c>
      <c r="G2846" s="13">
        <f t="shared" si="178"/>
        <v>6.8458560616073402E-2</v>
      </c>
      <c r="H2846" s="13">
        <f>HLOOKUP(E2846,ROCs!$B$1:$I$17,MATCH(VLOOKUP(C2846,HROC,2,0),ROCs!$A$2:$A$17,0)+1,0)</f>
        <v>5.2632006878587441E-2</v>
      </c>
      <c r="I2846" s="24">
        <v>4.5999999999999999E-2</v>
      </c>
      <c r="J2846" s="24">
        <f>VLOOKUP(B2846,Summary!$A$32:$C$37,3,0)*H2846*I2846/12+VLOOKUP(B2846,Summary!$A$32:$D$37,4,0)*I2846</f>
        <v>1.024920613949026E-2</v>
      </c>
      <c r="K2846" s="6">
        <f t="shared" si="179"/>
        <v>1.4084389560745782E-2</v>
      </c>
      <c r="L2846" s="27">
        <f>2.721*J2846*G2846+VLOOKUP(B2846,Summary!$A$32:$B$37,2,0)*I2846</f>
        <v>1.1873886209697175E-2</v>
      </c>
    </row>
    <row r="2847" spans="1:12">
      <c r="A2847" s="5" t="s">
        <v>615</v>
      </c>
      <c r="B2847" s="5" t="s">
        <v>597</v>
      </c>
      <c r="C2847" s="11">
        <v>5120</v>
      </c>
      <c r="D2847" s="5" t="e">
        <f t="shared" si="176"/>
        <v>#N/A</v>
      </c>
      <c r="E2847" s="11" t="s">
        <v>593</v>
      </c>
      <c r="F2847" s="12">
        <f t="shared" si="177"/>
        <v>0.50503242095262102</v>
      </c>
      <c r="G2847" s="13">
        <f t="shared" si="178"/>
        <v>6.8458560616073402E-2</v>
      </c>
      <c r="H2847" s="13">
        <f>HLOOKUP(E2847,ROCs!$B$1:$I$17,MATCH(VLOOKUP(C2847,HROC,2,0),ROCs!$A$2:$A$17,0)+1,0)</f>
        <v>5.2632006878587441E-2</v>
      </c>
      <c r="I2847" s="24">
        <v>1.223611</v>
      </c>
      <c r="J2847" s="24">
        <f>VLOOKUP(B2847,Summary!$A$32:$C$37,3,0)*H2847*I2847/12+VLOOKUP(B2847,Summary!$A$32:$D$37,4,0)*I2847</f>
        <v>0.27263133420756119</v>
      </c>
      <c r="K2847" s="6">
        <f t="shared" si="179"/>
        <v>0.37464813032203709</v>
      </c>
      <c r="L2847" s="27">
        <f>2.721*J2847*G2847+VLOOKUP(B2847,Summary!$A$32:$B$37,2,0)*I2847</f>
        <v>0.31584821258551676</v>
      </c>
    </row>
    <row r="2848" spans="1:12">
      <c r="A2848" s="5" t="s">
        <v>615</v>
      </c>
      <c r="B2848" s="5" t="s">
        <v>597</v>
      </c>
      <c r="C2848" s="11">
        <v>5300</v>
      </c>
      <c r="D2848" s="5" t="str">
        <f t="shared" si="176"/>
        <v>Reservoirs</v>
      </c>
      <c r="E2848" s="11" t="s">
        <v>593</v>
      </c>
      <c r="F2848" s="12">
        <f t="shared" si="177"/>
        <v>0.50503242095262102</v>
      </c>
      <c r="G2848" s="13">
        <f t="shared" si="178"/>
        <v>6.8458560616073402E-2</v>
      </c>
      <c r="H2848" s="13">
        <f>HLOOKUP(E2848,ROCs!$B$1:$I$17,MATCH(VLOOKUP(C2848,HROC,2,0),ROCs!$A$2:$A$17,0)+1,0)</f>
        <v>5.2632006878587441E-2</v>
      </c>
      <c r="I2848" s="24">
        <v>1.612797</v>
      </c>
      <c r="J2848" s="24">
        <f>VLOOKUP(B2848,Summary!$A$32:$C$37,3,0)*H2848*I2848/12+VLOOKUP(B2848,Summary!$A$32:$D$37,4,0)*I2848</f>
        <v>0.35934541117720592</v>
      </c>
      <c r="K2848" s="6">
        <f t="shared" si="179"/>
        <v>0.49381002674787211</v>
      </c>
      <c r="L2848" s="27">
        <f>2.721*J2848*G2848+VLOOKUP(B2848,Summary!$A$32:$B$37,2,0)*I2848</f>
        <v>0.41630800124654299</v>
      </c>
    </row>
    <row r="2849" spans="1:12">
      <c r="A2849" s="5" t="s">
        <v>615</v>
      </c>
      <c r="B2849" s="5" t="s">
        <v>597</v>
      </c>
      <c r="C2849" s="11">
        <v>6120</v>
      </c>
      <c r="D2849" s="5" t="str">
        <f t="shared" si="176"/>
        <v>Mangrove Swamps</v>
      </c>
      <c r="E2849" s="11" t="s">
        <v>593</v>
      </c>
      <c r="F2849" s="12">
        <f t="shared" si="177"/>
        <v>0.60724136328827061</v>
      </c>
      <c r="G2849" s="13">
        <f t="shared" si="178"/>
        <v>3.2599314579082571E-2</v>
      </c>
      <c r="H2849" s="13">
        <f>HLOOKUP(E2849,ROCs!$B$1:$I$17,MATCH(VLOOKUP(C2849,HROC,2,0),ROCs!$A$2:$A$17,0)+1,0)</f>
        <v>2.5884593546846281E-2</v>
      </c>
      <c r="I2849" s="24">
        <v>7.6416490000000001</v>
      </c>
      <c r="J2849" s="24">
        <f>VLOOKUP(B2849,Summary!$A$32:$C$37,3,0)*H2849*I2849/12+VLOOKUP(B2849,Summary!$A$32:$D$37,4,0)*I2849</f>
        <v>0.83735747519561221</v>
      </c>
      <c r="K2849" s="6">
        <f t="shared" si="179"/>
        <v>1.3835688959437467</v>
      </c>
      <c r="L2849" s="27">
        <f>2.721*J2849*G2849+VLOOKUP(B2849,Summary!$A$32:$B$37,2,0)*I2849</f>
        <v>1.7296410885571614</v>
      </c>
    </row>
    <row r="2850" spans="1:12">
      <c r="A2850" s="5" t="s">
        <v>615</v>
      </c>
      <c r="B2850" s="5" t="s">
        <v>597</v>
      </c>
      <c r="C2850" s="11">
        <v>6170</v>
      </c>
      <c r="D2850" s="5" t="str">
        <f t="shared" si="176"/>
        <v>Mixed Wetland Hardwoods</v>
      </c>
      <c r="E2850" s="11" t="s">
        <v>593</v>
      </c>
      <c r="F2850" s="12">
        <f t="shared" si="177"/>
        <v>0.60724136328827061</v>
      </c>
      <c r="G2850" s="13">
        <f t="shared" si="178"/>
        <v>3.2599314579082571E-2</v>
      </c>
      <c r="H2850" s="13">
        <f>HLOOKUP(E2850,ROCs!$B$1:$I$17,MATCH(VLOOKUP(C2850,HROC,2,0),ROCs!$A$2:$A$17,0)+1,0)</f>
        <v>2.5884593546846281E-2</v>
      </c>
      <c r="I2850" s="24">
        <v>15.673126</v>
      </c>
      <c r="J2850" s="24">
        <f>VLOOKUP(B2850,Summary!$A$32:$C$37,3,0)*H2850*I2850/12+VLOOKUP(B2850,Summary!$A$32:$D$37,4,0)*I2850</f>
        <v>1.7174315669016866</v>
      </c>
      <c r="K2850" s="6">
        <f t="shared" si="179"/>
        <v>2.8377186175139988</v>
      </c>
      <c r="L2850" s="27">
        <f>2.721*J2850*G2850+VLOOKUP(B2850,Summary!$A$32:$B$37,2,0)*I2850</f>
        <v>3.5475173899944306</v>
      </c>
    </row>
    <row r="2851" spans="1:12">
      <c r="A2851" s="5" t="s">
        <v>615</v>
      </c>
      <c r="B2851" s="5" t="s">
        <v>597</v>
      </c>
      <c r="C2851" s="11">
        <v>6410</v>
      </c>
      <c r="D2851" s="5" t="str">
        <f t="shared" si="176"/>
        <v>Freshwater Marshes</v>
      </c>
      <c r="E2851" s="11" t="s">
        <v>593</v>
      </c>
      <c r="F2851" s="12">
        <f t="shared" si="177"/>
        <v>0.60724136328827061</v>
      </c>
      <c r="G2851" s="13">
        <f t="shared" si="178"/>
        <v>3.2599314579082571E-2</v>
      </c>
      <c r="H2851" s="13">
        <f>HLOOKUP(E2851,ROCs!$B$1:$I$17,MATCH(VLOOKUP(C2851,HROC,2,0),ROCs!$A$2:$A$17,0)+1,0)</f>
        <v>2.5884593546846281E-2</v>
      </c>
      <c r="I2851" s="24">
        <v>3.5270130000000002</v>
      </c>
      <c r="J2851" s="24">
        <f>VLOOKUP(B2851,Summary!$A$32:$C$37,3,0)*H2851*I2851/12+VLOOKUP(B2851,Summary!$A$32:$D$37,4,0)*I2851</f>
        <v>0.38648342794364177</v>
      </c>
      <c r="K2851" s="6">
        <f t="shared" si="179"/>
        <v>0.63858801711374635</v>
      </c>
      <c r="L2851" s="27">
        <f>2.721*J2851*G2851+VLOOKUP(B2851,Summary!$A$32:$B$37,2,0)*I2851</f>
        <v>0.79831808614544586</v>
      </c>
    </row>
    <row r="2852" spans="1:12">
      <c r="A2852" s="5" t="s">
        <v>615</v>
      </c>
      <c r="B2852" s="5" t="s">
        <v>597</v>
      </c>
      <c r="C2852" s="11">
        <v>6430</v>
      </c>
      <c r="D2852" s="5" t="str">
        <f t="shared" si="176"/>
        <v>Wet Prairies</v>
      </c>
      <c r="E2852" s="11" t="s">
        <v>593</v>
      </c>
      <c r="F2852" s="12">
        <f t="shared" si="177"/>
        <v>0.60724136328827061</v>
      </c>
      <c r="G2852" s="13">
        <f t="shared" si="178"/>
        <v>3.2599314579082571E-2</v>
      </c>
      <c r="H2852" s="13">
        <f>HLOOKUP(E2852,ROCs!$B$1:$I$17,MATCH(VLOOKUP(C2852,HROC,2,0),ROCs!$A$2:$A$17,0)+1,0)</f>
        <v>2.5884593546846281E-2</v>
      </c>
      <c r="I2852" s="24">
        <v>0.16669600000000001</v>
      </c>
      <c r="J2852" s="24">
        <f>VLOOKUP(B2852,Summary!$A$32:$C$37,3,0)*H2852*I2852/12+VLOOKUP(B2852,Summary!$A$32:$D$37,4,0)*I2852</f>
        <v>1.8266233071580203E-2</v>
      </c>
      <c r="K2852" s="6">
        <f t="shared" si="179"/>
        <v>3.0181365393547755E-2</v>
      </c>
      <c r="L2852" s="27">
        <f>2.721*J2852*G2852+VLOOKUP(B2852,Summary!$A$32:$B$37,2,0)*I2852</f>
        <v>3.7730632602743806E-2</v>
      </c>
    </row>
    <row r="2853" spans="1:12">
      <c r="A2853" s="5" t="s">
        <v>615</v>
      </c>
      <c r="B2853" s="5" t="s">
        <v>597</v>
      </c>
      <c r="C2853" s="11">
        <v>7430</v>
      </c>
      <c r="D2853" s="5" t="str">
        <f t="shared" si="176"/>
        <v>Spoil Areas</v>
      </c>
      <c r="E2853" s="11" t="s">
        <v>593</v>
      </c>
      <c r="F2853" s="12">
        <f t="shared" si="177"/>
        <v>0.70945030562392009</v>
      </c>
      <c r="G2853" s="13">
        <f t="shared" si="178"/>
        <v>9.7797943737247719E-2</v>
      </c>
      <c r="H2853" s="13">
        <f>HLOOKUP(E2853,ROCs!$B$1:$I$17,MATCH(VLOOKUP(C2853,HROC,2,0),ROCs!$A$2:$A$17,0)+1,0)</f>
        <v>0.26229721460804234</v>
      </c>
      <c r="I2853" s="24">
        <v>0.37509799999999999</v>
      </c>
      <c r="J2853" s="24">
        <f>VLOOKUP(B2853,Summary!$A$32:$C$37,3,0)*H2853*I2853/12+VLOOKUP(B2853,Summary!$A$32:$D$37,4,0)*I2853</f>
        <v>0.41650564656136752</v>
      </c>
      <c r="K2853" s="6">
        <f t="shared" si="179"/>
        <v>0.8040284484902247</v>
      </c>
      <c r="L2853" s="27">
        <f>2.721*J2853*G2853+VLOOKUP(B2853,Summary!$A$32:$B$37,2,0)*I2853</f>
        <v>0.19209082939784167</v>
      </c>
    </row>
    <row r="2854" spans="1:12">
      <c r="A2854" s="5" t="s">
        <v>615</v>
      </c>
      <c r="B2854" s="5" t="s">
        <v>597</v>
      </c>
      <c r="C2854" s="11">
        <v>8140</v>
      </c>
      <c r="D2854" s="5" t="str">
        <f t="shared" si="176"/>
        <v>Roads and Highways</v>
      </c>
      <c r="E2854" s="11" t="s">
        <v>593</v>
      </c>
      <c r="F2854" s="12">
        <f t="shared" si="177"/>
        <v>0.98601567900273634</v>
      </c>
      <c r="G2854" s="13">
        <f t="shared" si="178"/>
        <v>0.14343698414796333</v>
      </c>
      <c r="H2854" s="13">
        <f>HLOOKUP(E2854,ROCs!$B$1:$I$17,MATCH(VLOOKUP(C2854,HROC,2,0),ROCs!$A$2:$A$17,0)+1,0)</f>
        <v>0.44607782879065094</v>
      </c>
      <c r="I2854" s="24">
        <v>0.113257</v>
      </c>
      <c r="J2854" s="24">
        <f>VLOOKUP(B2854,Summary!$A$32:$C$37,3,0)*H2854*I2854/12+VLOOKUP(B2854,Summary!$A$32:$D$37,4,0)*I2854</f>
        <v>0.213874081840951</v>
      </c>
      <c r="K2854" s="6">
        <f t="shared" si="179"/>
        <v>0.57381318183280605</v>
      </c>
      <c r="L2854" s="27">
        <f>2.721*J2854*G2854+VLOOKUP(B2854,Summary!$A$32:$B$37,2,0)*I2854</f>
        <v>0.10800754391131617</v>
      </c>
    </row>
    <row r="2855" spans="1:12">
      <c r="A2855" s="5" t="s">
        <v>625</v>
      </c>
      <c r="B2855" s="5" t="s">
        <v>597</v>
      </c>
      <c r="C2855" s="11">
        <v>1110</v>
      </c>
      <c r="D2855" s="5" t="str">
        <f t="shared" si="176"/>
        <v>Fixed Single Family Units</v>
      </c>
      <c r="E2855" s="11" t="s">
        <v>3</v>
      </c>
      <c r="F2855" s="12">
        <f t="shared" si="177"/>
        <v>0.96797880682585713</v>
      </c>
      <c r="G2855" s="13">
        <f t="shared" si="178"/>
        <v>0.12452938169209543</v>
      </c>
      <c r="H2855" s="13">
        <f>HLOOKUP(E2855,ROCs!$B$1:$I$17,MATCH(VLOOKUP(C2855,HROC,2,0),ROCs!$A$2:$A$17,0)+1,0)</f>
        <v>0.28818180815488864</v>
      </c>
      <c r="I2855" s="24">
        <v>5.5629999999999999E-2</v>
      </c>
      <c r="J2855" s="24">
        <f>VLOOKUP(B2855,Summary!$A$32:$C$37,3,0)*H2855*I2855/12+VLOOKUP(B2855,Summary!$A$32:$D$37,4,0)*I2855</f>
        <v>6.786691188107899E-2</v>
      </c>
      <c r="K2855" s="6">
        <f t="shared" si="179"/>
        <v>0.17875264582122422</v>
      </c>
      <c r="L2855" s="27">
        <f>2.721*J2855*G2855+VLOOKUP(B2855,Summary!$A$32:$B$37,2,0)*I2855</f>
        <v>3.5047123880047423E-2</v>
      </c>
    </row>
    <row r="2856" spans="1:12">
      <c r="A2856" s="5" t="s">
        <v>625</v>
      </c>
      <c r="B2856" s="5" t="s">
        <v>597</v>
      </c>
      <c r="C2856" s="11">
        <v>1210</v>
      </c>
      <c r="D2856" s="5" t="str">
        <f t="shared" si="176"/>
        <v>Fixed Single Family Units</v>
      </c>
      <c r="E2856" s="11" t="s">
        <v>3</v>
      </c>
      <c r="F2856" s="12">
        <f t="shared" si="177"/>
        <v>1.2445441802046733</v>
      </c>
      <c r="G2856" s="13">
        <f t="shared" si="178"/>
        <v>0.21319951734720002</v>
      </c>
      <c r="H2856" s="13">
        <f>HLOOKUP(E2856,ROCs!$B$1:$I$17,MATCH(VLOOKUP(C2856,HROC,2,0),ROCs!$A$2:$A$17,0)+1,0)</f>
        <v>0.28818180815488864</v>
      </c>
      <c r="I2856" s="24">
        <v>2.775687</v>
      </c>
      <c r="J2856" s="24">
        <f>VLOOKUP(B2856,Summary!$A$32:$C$37,3,0)*H2856*I2856/12+VLOOKUP(B2856,Summary!$A$32:$D$37,4,0)*I2856</f>
        <v>3.3862539104522109</v>
      </c>
      <c r="K2856" s="6">
        <f t="shared" si="179"/>
        <v>11.467226206297184</v>
      </c>
      <c r="L2856" s="27">
        <f>2.721*J2856*G2856+VLOOKUP(B2856,Summary!$A$32:$B$37,2,0)*I2856</f>
        <v>2.5657003348004555</v>
      </c>
    </row>
    <row r="2857" spans="1:12">
      <c r="A2857" s="5" t="s">
        <v>625</v>
      </c>
      <c r="B2857" s="5" t="s">
        <v>597</v>
      </c>
      <c r="C2857" s="11">
        <v>1320</v>
      </c>
      <c r="D2857" s="5" t="str">
        <f t="shared" si="176"/>
        <v>Mobile Home Units &lt;Six or more dwelling units per acre&gt;</v>
      </c>
      <c r="E2857" s="11" t="s">
        <v>3</v>
      </c>
      <c r="F2857" s="12">
        <f t="shared" si="177"/>
        <v>1.3948514483453343</v>
      </c>
      <c r="G2857" s="13">
        <f t="shared" si="178"/>
        <v>0.33903287162245876</v>
      </c>
      <c r="H2857" s="13">
        <f>HLOOKUP(E2857,ROCs!$B$1:$I$17,MATCH(VLOOKUP(C2857,HROC,2,0),ROCs!$A$2:$A$17,0)+1,0)</f>
        <v>0.39344582191206351</v>
      </c>
      <c r="I2857" s="24">
        <v>3.710318</v>
      </c>
      <c r="J2857" s="24">
        <f>VLOOKUP(B2857,Summary!$A$32:$C$37,3,0)*H2857*I2857/12+VLOOKUP(B2857,Summary!$A$32:$D$37,4,0)*I2857</f>
        <v>6.179858587109023</v>
      </c>
      <c r="K2857" s="6">
        <f t="shared" si="179"/>
        <v>23.454978370872368</v>
      </c>
      <c r="L2857" s="27">
        <f>2.721*J2857*G2857+VLOOKUP(B2857,Summary!$A$32:$B$37,2,0)*I2857</f>
        <v>6.5047159535814991</v>
      </c>
    </row>
    <row r="2858" spans="1:12">
      <c r="A2858" s="5" t="s">
        <v>625</v>
      </c>
      <c r="B2858" s="5" t="s">
        <v>597</v>
      </c>
      <c r="C2858" s="11">
        <v>1330</v>
      </c>
      <c r="D2858" s="5" t="str">
        <f t="shared" si="176"/>
        <v>Multiple Dwelling Units, Low Rise &lt;Two stories or less&gt;</v>
      </c>
      <c r="E2858" s="11" t="s">
        <v>3</v>
      </c>
      <c r="F2858" s="12">
        <f t="shared" si="177"/>
        <v>1.3948514483453343</v>
      </c>
      <c r="G2858" s="13">
        <f t="shared" si="178"/>
        <v>0.33903287162245876</v>
      </c>
      <c r="H2858" s="13">
        <f>HLOOKUP(E2858,ROCs!$B$1:$I$17,MATCH(VLOOKUP(C2858,HROC,2,0),ROCs!$A$2:$A$17,0)+1,0)</f>
        <v>0.39344582191206351</v>
      </c>
      <c r="I2858" s="24">
        <v>0.57539099999999999</v>
      </c>
      <c r="J2858" s="24">
        <f>VLOOKUP(B2858,Summary!$A$32:$C$37,3,0)*H2858*I2858/12+VLOOKUP(B2858,Summary!$A$32:$D$37,4,0)*I2858</f>
        <v>0.95836394947690406</v>
      </c>
      <c r="K2858" s="6">
        <f t="shared" si="179"/>
        <v>3.6373657082208655</v>
      </c>
      <c r="L2858" s="27">
        <f>2.721*J2858*G2858+VLOOKUP(B2858,Summary!$A$32:$B$37,2,0)*I2858</f>
        <v>1.0087423819864529</v>
      </c>
    </row>
    <row r="2859" spans="1:12">
      <c r="A2859" s="5" t="s">
        <v>625</v>
      </c>
      <c r="B2859" s="5" t="s">
        <v>597</v>
      </c>
      <c r="C2859" s="11">
        <v>1390</v>
      </c>
      <c r="D2859" s="5" t="str">
        <f t="shared" si="176"/>
        <v>High Density Under Construction</v>
      </c>
      <c r="E2859" s="11" t="s">
        <v>3</v>
      </c>
      <c r="F2859" s="12">
        <f t="shared" si="177"/>
        <v>1.3948514483453343</v>
      </c>
      <c r="G2859" s="13">
        <f t="shared" si="178"/>
        <v>0.33903287162245876</v>
      </c>
      <c r="H2859" s="13">
        <f>HLOOKUP(E2859,ROCs!$B$1:$I$17,MATCH(VLOOKUP(C2859,HROC,2,0),ROCs!$A$2:$A$17,0)+1,0)</f>
        <v>0.39344582191206351</v>
      </c>
      <c r="I2859" s="24">
        <v>0.112953</v>
      </c>
      <c r="J2859" s="24">
        <f>VLOOKUP(B2859,Summary!$A$32:$C$37,3,0)*H2859*I2859/12+VLOOKUP(B2859,Summary!$A$32:$D$37,4,0)*I2859</f>
        <v>0.18813308373830098</v>
      </c>
      <c r="K2859" s="6">
        <f t="shared" si="179"/>
        <v>0.71403857349293154</v>
      </c>
      <c r="L2859" s="27">
        <f>2.721*J2859*G2859+VLOOKUP(B2859,Summary!$A$32:$B$37,2,0)*I2859</f>
        <v>0.19802269808272255</v>
      </c>
    </row>
    <row r="2860" spans="1:12">
      <c r="A2860" s="5" t="s">
        <v>625</v>
      </c>
      <c r="B2860" s="5" t="s">
        <v>597</v>
      </c>
      <c r="C2860" s="11">
        <v>1400</v>
      </c>
      <c r="D2860" s="5" t="str">
        <f t="shared" si="176"/>
        <v>Commercial and Services</v>
      </c>
      <c r="E2860" s="11" t="s">
        <v>3</v>
      </c>
      <c r="F2860" s="12">
        <f t="shared" si="177"/>
        <v>0.70945030562392009</v>
      </c>
      <c r="G2860" s="13">
        <f t="shared" si="178"/>
        <v>0.1167055461931156</v>
      </c>
      <c r="H2860" s="13">
        <f>HLOOKUP(E2860,ROCs!$B$1:$I$17,MATCH(VLOOKUP(C2860,HROC,2,0),ROCs!$A$2:$A$17,0)+1,0)</f>
        <v>0.43140989244743805</v>
      </c>
      <c r="I2860" s="24">
        <v>7.5068630000000001</v>
      </c>
      <c r="J2860" s="24">
        <f>VLOOKUP(B2860,Summary!$A$32:$C$37,3,0)*H2860*I2860/12+VLOOKUP(B2860,Summary!$A$32:$D$37,4,0)*I2860</f>
        <v>13.709797994995059</v>
      </c>
      <c r="K2860" s="6">
        <f t="shared" si="179"/>
        <v>26.46558984742634</v>
      </c>
      <c r="L2860" s="27">
        <f>2.721*J2860*G2860+VLOOKUP(B2860,Summary!$A$32:$B$37,2,0)*I2860</f>
        <v>5.9797930463822242</v>
      </c>
    </row>
    <row r="2861" spans="1:12">
      <c r="A2861" s="5" t="s">
        <v>625</v>
      </c>
      <c r="B2861" s="5" t="s">
        <v>597</v>
      </c>
      <c r="C2861" s="11">
        <v>1411</v>
      </c>
      <c r="D2861" s="5" t="str">
        <f t="shared" si="176"/>
        <v>Shopping Centers (Plazas, Malls)</v>
      </c>
      <c r="E2861" s="11" t="s">
        <v>3</v>
      </c>
      <c r="F2861" s="12">
        <f t="shared" si="177"/>
        <v>1.4429497741503459</v>
      </c>
      <c r="G2861" s="13">
        <f t="shared" si="178"/>
        <v>0.22493527059566973</v>
      </c>
      <c r="H2861" s="13">
        <f>HLOOKUP(E2861,ROCs!$B$1:$I$17,MATCH(VLOOKUP(C2861,HROC,2,0),ROCs!$A$2:$A$17,0)+1,0)</f>
        <v>0.43140989244743805</v>
      </c>
      <c r="I2861" s="24">
        <v>13.540620000000001</v>
      </c>
      <c r="J2861" s="24">
        <f>VLOOKUP(B2861,Summary!$A$32:$C$37,3,0)*H2861*I2861/12+VLOOKUP(B2861,Summary!$A$32:$D$37,4,0)*I2861</f>
        <v>24.729259735656559</v>
      </c>
      <c r="K2861" s="6">
        <f t="shared" si="179"/>
        <v>97.093660001031253</v>
      </c>
      <c r="L2861" s="27">
        <f>2.721*J2861*G2861+VLOOKUP(B2861,Summary!$A$32:$B$37,2,0)*I2861</f>
        <v>18.068739869919639</v>
      </c>
    </row>
    <row r="2862" spans="1:12">
      <c r="A2862" s="5" t="s">
        <v>625</v>
      </c>
      <c r="B2862" s="5" t="s">
        <v>597</v>
      </c>
      <c r="C2862" s="11">
        <v>1550</v>
      </c>
      <c r="D2862" s="5" t="str">
        <f t="shared" si="176"/>
        <v>Other Light Industrial</v>
      </c>
      <c r="E2862" s="11" t="s">
        <v>3</v>
      </c>
      <c r="F2862" s="12">
        <f t="shared" si="177"/>
        <v>0.72147488707517293</v>
      </c>
      <c r="G2862" s="13">
        <f t="shared" si="178"/>
        <v>0.16951643581122938</v>
      </c>
      <c r="H2862" s="13">
        <f>HLOOKUP(E2862,ROCs!$B$1:$I$17,MATCH(VLOOKUP(C2862,HROC,2,0),ROCs!$A$2:$A$17,0)+1,0)</f>
        <v>0.34081381503347608</v>
      </c>
      <c r="I2862" s="24">
        <v>10.573035000000001</v>
      </c>
      <c r="J2862" s="24">
        <f>VLOOKUP(B2862,Summary!$A$32:$C$37,3,0)*H2862*I2862/12+VLOOKUP(B2862,Summary!$A$32:$D$37,4,0)*I2862</f>
        <v>15.254547404790785</v>
      </c>
      <c r="K2862" s="6">
        <f t="shared" si="179"/>
        <v>29.946707969077963</v>
      </c>
      <c r="L2862" s="27">
        <f>2.721*J2862*G2862+VLOOKUP(B2862,Summary!$A$32:$B$37,2,0)*I2862</f>
        <v>9.3265983808105908</v>
      </c>
    </row>
    <row r="2863" spans="1:12">
      <c r="A2863" s="5" t="s">
        <v>625</v>
      </c>
      <c r="B2863" s="5" t="s">
        <v>597</v>
      </c>
      <c r="C2863" s="11">
        <v>1820</v>
      </c>
      <c r="D2863" s="5" t="str">
        <f t="shared" si="176"/>
        <v>Golf Courses</v>
      </c>
      <c r="E2863" s="11" t="s">
        <v>3</v>
      </c>
      <c r="F2863" s="12">
        <f t="shared" si="177"/>
        <v>2.0141173930848577</v>
      </c>
      <c r="G2863" s="13">
        <f t="shared" si="178"/>
        <v>0.28687396829592665</v>
      </c>
      <c r="H2863" s="13">
        <f>HLOOKUP(E2863,ROCs!$B$1:$I$17,MATCH(VLOOKUP(C2863,HROC,2,0),ROCs!$A$2:$A$17,0)+1,0)</f>
        <v>0.28904462793978353</v>
      </c>
      <c r="I2863" s="24">
        <v>1.307399</v>
      </c>
      <c r="J2863" s="24">
        <f>VLOOKUP(B2863,Summary!$A$32:$C$37,3,0)*H2863*I2863/12+VLOOKUP(B2863,Summary!$A$32:$D$37,4,0)*I2863</f>
        <v>1.5997625168509442</v>
      </c>
      <c r="K2863" s="6">
        <f t="shared" si="179"/>
        <v>8.7673599766955626</v>
      </c>
      <c r="L2863" s="27">
        <f>2.721*J2863*G2863+VLOOKUP(B2863,Summary!$A$32:$B$37,2,0)*I2863</f>
        <v>1.5319632394140004</v>
      </c>
    </row>
    <row r="2864" spans="1:12">
      <c r="A2864" s="5" t="s">
        <v>625</v>
      </c>
      <c r="B2864" s="5" t="s">
        <v>597</v>
      </c>
      <c r="C2864" s="11">
        <v>1850</v>
      </c>
      <c r="D2864" s="5" t="str">
        <f t="shared" si="176"/>
        <v>Parks and Zoos</v>
      </c>
      <c r="E2864" s="11" t="s">
        <v>3</v>
      </c>
      <c r="F2864" s="12">
        <f t="shared" si="177"/>
        <v>0.96797880682585713</v>
      </c>
      <c r="G2864" s="13">
        <f t="shared" si="178"/>
        <v>0.12452938169209543</v>
      </c>
      <c r="H2864" s="13">
        <f>HLOOKUP(E2864,ROCs!$B$1:$I$17,MATCH(VLOOKUP(C2864,HROC,2,0),ROCs!$A$2:$A$17,0)+1,0)</f>
        <v>0.34081381503347608</v>
      </c>
      <c r="I2864" s="24">
        <v>0.26086199999999998</v>
      </c>
      <c r="J2864" s="24">
        <f>VLOOKUP(B2864,Summary!$A$32:$C$37,3,0)*H2864*I2864/12+VLOOKUP(B2864,Summary!$A$32:$D$37,4,0)*I2864</f>
        <v>0.37636608079974515</v>
      </c>
      <c r="K2864" s="6">
        <f t="shared" si="179"/>
        <v>0.99129945470637337</v>
      </c>
      <c r="L2864" s="27">
        <f>2.721*J2864*G2864+VLOOKUP(B2864,Summary!$A$32:$B$37,2,0)*I2864</f>
        <v>0.18403854770157602</v>
      </c>
    </row>
    <row r="2865" spans="1:12">
      <c r="A2865" s="5" t="s">
        <v>625</v>
      </c>
      <c r="B2865" s="5" t="s">
        <v>597</v>
      </c>
      <c r="C2865" s="11">
        <v>2110</v>
      </c>
      <c r="D2865" s="5" t="str">
        <f t="shared" si="176"/>
        <v>Improved Pastures</v>
      </c>
      <c r="E2865" s="11" t="s">
        <v>3</v>
      </c>
      <c r="F2865" s="12">
        <f t="shared" si="177"/>
        <v>2.0141173930848577</v>
      </c>
      <c r="G2865" s="13">
        <f t="shared" si="178"/>
        <v>0.28687396829592665</v>
      </c>
      <c r="H2865" s="13">
        <f>HLOOKUP(E2865,ROCs!$B$1:$I$17,MATCH(VLOOKUP(C2865,HROC,2,0),ROCs!$A$2:$A$17,0)+1,0)</f>
        <v>0.31492922148662977</v>
      </c>
      <c r="I2865" s="24">
        <v>0.33945700000000001</v>
      </c>
      <c r="J2865" s="24">
        <f>VLOOKUP(B2865,Summary!$A$32:$C$37,3,0)*H2865*I2865/12+VLOOKUP(B2865,Summary!$A$32:$D$37,4,0)*I2865</f>
        <v>0.45256419832499112</v>
      </c>
      <c r="K2865" s="6">
        <f t="shared" si="179"/>
        <v>2.4802389088914594</v>
      </c>
      <c r="L2865" s="27">
        <f>2.721*J2865*G2865+VLOOKUP(B2865,Summary!$A$32:$B$37,2,0)*I2865</f>
        <v>0.42679896343234897</v>
      </c>
    </row>
    <row r="2866" spans="1:12">
      <c r="A2866" s="5" t="s">
        <v>625</v>
      </c>
      <c r="B2866" s="5" t="s">
        <v>597</v>
      </c>
      <c r="C2866" s="11">
        <v>3100</v>
      </c>
      <c r="D2866" s="5" t="str">
        <f t="shared" si="176"/>
        <v>Herbaceous (Dry Prairie)</v>
      </c>
      <c r="E2866" s="11" t="s">
        <v>3</v>
      </c>
      <c r="F2866" s="12">
        <f t="shared" si="177"/>
        <v>0.69141343344704065</v>
      </c>
      <c r="G2866" s="13">
        <f t="shared" si="178"/>
        <v>3.5859246036990831E-2</v>
      </c>
      <c r="H2866" s="13">
        <f>HLOOKUP(E2866,ROCs!$B$1:$I$17,MATCH(VLOOKUP(C2866,HROC,2,0),ROCs!$A$2:$A$17,0)+1,0)</f>
        <v>0.26229721460804234</v>
      </c>
      <c r="I2866" s="24">
        <v>0.14212900000000001</v>
      </c>
      <c r="J2866" s="24">
        <f>VLOOKUP(B2866,Summary!$A$32:$C$37,3,0)*H2866*I2866/12+VLOOKUP(B2866,Summary!$A$32:$D$37,4,0)*I2866</f>
        <v>0.15781883945027864</v>
      </c>
      <c r="K2866" s="6">
        <f t="shared" si="179"/>
        <v>0.29691025662533577</v>
      </c>
      <c r="L2866" s="27">
        <f>2.721*J2866*G2866+VLOOKUP(B2866,Summary!$A$32:$B$37,2,0)*I2866</f>
        <v>4.6187422936763464E-2</v>
      </c>
    </row>
    <row r="2867" spans="1:12">
      <c r="A2867" s="5" t="s">
        <v>625</v>
      </c>
      <c r="B2867" s="5" t="s">
        <v>597</v>
      </c>
      <c r="C2867" s="11">
        <v>3200</v>
      </c>
      <c r="D2867" s="5" t="str">
        <f t="shared" si="176"/>
        <v>Shrub and Brushland</v>
      </c>
      <c r="E2867" s="11" t="s">
        <v>3</v>
      </c>
      <c r="F2867" s="12">
        <f t="shared" si="177"/>
        <v>0.69141343344704065</v>
      </c>
      <c r="G2867" s="13">
        <f t="shared" si="178"/>
        <v>3.5859246036990831E-2</v>
      </c>
      <c r="H2867" s="13">
        <f>HLOOKUP(E2867,ROCs!$B$1:$I$17,MATCH(VLOOKUP(C2867,HROC,2,0),ROCs!$A$2:$A$17,0)+1,0)</f>
        <v>0.26229721460804234</v>
      </c>
      <c r="I2867" s="24">
        <v>1.1603E-2</v>
      </c>
      <c r="J2867" s="24">
        <f>VLOOKUP(B2867,Summary!$A$32:$C$37,3,0)*H2867*I2867/12+VLOOKUP(B2867,Summary!$A$32:$D$37,4,0)*I2867</f>
        <v>1.2883873059977789E-2</v>
      </c>
      <c r="K2867" s="6">
        <f t="shared" si="179"/>
        <v>2.4238893594015095E-2</v>
      </c>
      <c r="L2867" s="27">
        <f>2.721*J2867*G2867+VLOOKUP(B2867,Summary!$A$32:$B$37,2,0)*I2867</f>
        <v>3.7706074645939007E-3</v>
      </c>
    </row>
    <row r="2868" spans="1:12">
      <c r="A2868" s="5" t="s">
        <v>625</v>
      </c>
      <c r="B2868" s="5" t="s">
        <v>597</v>
      </c>
      <c r="C2868" s="11">
        <v>3300</v>
      </c>
      <c r="D2868" s="5" t="str">
        <f t="shared" si="176"/>
        <v>Mixed Rangeland</v>
      </c>
      <c r="E2868" s="11" t="s">
        <v>3</v>
      </c>
      <c r="F2868" s="12">
        <f t="shared" si="177"/>
        <v>0.69141343344704065</v>
      </c>
      <c r="G2868" s="13">
        <f t="shared" si="178"/>
        <v>3.5859246036990831E-2</v>
      </c>
      <c r="H2868" s="13">
        <f>HLOOKUP(E2868,ROCs!$B$1:$I$17,MATCH(VLOOKUP(C2868,HROC,2,0),ROCs!$A$2:$A$17,0)+1,0)</f>
        <v>0.26229721460804234</v>
      </c>
      <c r="I2868" s="24">
        <v>8.0991999999999995E-2</v>
      </c>
      <c r="J2868" s="24">
        <f>VLOOKUP(B2868,Summary!$A$32:$C$37,3,0)*H2868*I2868/12+VLOOKUP(B2868,Summary!$A$32:$D$37,4,0)*I2868</f>
        <v>8.9932831756762976E-2</v>
      </c>
      <c r="K2868" s="6">
        <f t="shared" si="179"/>
        <v>0.16919386968598379</v>
      </c>
      <c r="L2868" s="27">
        <f>2.721*J2868*G2868+VLOOKUP(B2868,Summary!$A$32:$B$37,2,0)*I2868</f>
        <v>2.6319834505937181E-2</v>
      </c>
    </row>
    <row r="2869" spans="1:12">
      <c r="A2869" s="5" t="s">
        <v>625</v>
      </c>
      <c r="B2869" s="5" t="s">
        <v>597</v>
      </c>
      <c r="C2869" s="11">
        <v>4110</v>
      </c>
      <c r="D2869" s="5" t="str">
        <f t="shared" si="176"/>
        <v>Pine Flatwoods</v>
      </c>
      <c r="E2869" s="11" t="s">
        <v>3</v>
      </c>
      <c r="F2869" s="12">
        <f t="shared" si="177"/>
        <v>0.69141343344704065</v>
      </c>
      <c r="G2869" s="13">
        <f t="shared" si="178"/>
        <v>3.5859246036990831E-2</v>
      </c>
      <c r="H2869" s="13">
        <f>HLOOKUP(E2869,ROCs!$B$1:$I$17,MATCH(VLOOKUP(C2869,HROC,2,0),ROCs!$A$2:$A$17,0)+1,0)</f>
        <v>0.26229721460804234</v>
      </c>
      <c r="I2869" s="24">
        <v>0.11108</v>
      </c>
      <c r="J2869" s="24">
        <f>VLOOKUP(B2869,Summary!$A$32:$C$37,3,0)*H2869*I2869/12+VLOOKUP(B2869,Summary!$A$32:$D$37,4,0)*I2869</f>
        <v>0.12334229246766636</v>
      </c>
      <c r="K2869" s="6">
        <f t="shared" si="179"/>
        <v>0.23204828927201557</v>
      </c>
      <c r="L2869" s="27">
        <f>2.721*J2869*G2869+VLOOKUP(B2869,Summary!$A$32:$B$37,2,0)*I2869</f>
        <v>3.6097481441617729E-2</v>
      </c>
    </row>
    <row r="2870" spans="1:12">
      <c r="A2870" s="5" t="s">
        <v>625</v>
      </c>
      <c r="B2870" s="5" t="s">
        <v>597</v>
      </c>
      <c r="C2870" s="11">
        <v>4220</v>
      </c>
      <c r="D2870" s="5" t="str">
        <f t="shared" si="176"/>
        <v>Brazilian Pepper</v>
      </c>
      <c r="E2870" s="11" t="s">
        <v>3</v>
      </c>
      <c r="F2870" s="12">
        <f t="shared" si="177"/>
        <v>0.69141343344704065</v>
      </c>
      <c r="G2870" s="13">
        <f t="shared" si="178"/>
        <v>3.5859246036990831E-2</v>
      </c>
      <c r="H2870" s="13">
        <f>HLOOKUP(E2870,ROCs!$B$1:$I$17,MATCH(VLOOKUP(C2870,HROC,2,0),ROCs!$A$2:$A$17,0)+1,0)</f>
        <v>0.26229721460804234</v>
      </c>
      <c r="I2870" s="24">
        <v>0.28338999999999998</v>
      </c>
      <c r="J2870" s="24">
        <f>VLOOKUP(B2870,Summary!$A$32:$C$37,3,0)*H2870*I2870/12+VLOOKUP(B2870,Summary!$A$32:$D$37,4,0)*I2870</f>
        <v>0.31467385904223949</v>
      </c>
      <c r="K2870" s="6">
        <f t="shared" si="179"/>
        <v>0.59200724429957219</v>
      </c>
      <c r="L2870" s="27">
        <f>2.721*J2870*G2870+VLOOKUP(B2870,Summary!$A$32:$B$37,2,0)*I2870</f>
        <v>9.2092773368203512E-2</v>
      </c>
    </row>
    <row r="2871" spans="1:12">
      <c r="A2871" s="5" t="s">
        <v>625</v>
      </c>
      <c r="B2871" s="5" t="s">
        <v>597</v>
      </c>
      <c r="C2871" s="11">
        <v>5110</v>
      </c>
      <c r="D2871" s="5" t="e">
        <f t="shared" si="176"/>
        <v>#N/A</v>
      </c>
      <c r="E2871" s="11" t="s">
        <v>3</v>
      </c>
      <c r="F2871" s="12">
        <f t="shared" si="177"/>
        <v>0.50503242095262102</v>
      </c>
      <c r="G2871" s="13">
        <f t="shared" si="178"/>
        <v>6.8458560616073402E-2</v>
      </c>
      <c r="H2871" s="13">
        <f>HLOOKUP(E2871,ROCs!$B$1:$I$17,MATCH(VLOOKUP(C2871,HROC,2,0),ROCs!$A$2:$A$17,0)+1,0)</f>
        <v>5.2632006878587441E-2</v>
      </c>
      <c r="I2871" s="24">
        <v>99.637105000000005</v>
      </c>
      <c r="J2871" s="24">
        <f>VLOOKUP(B2871,Summary!$A$32:$C$37,3,0)*H2871*I2871/12+VLOOKUP(B2871,Summary!$A$32:$D$37,4,0)*I2871</f>
        <v>22.200026701892082</v>
      </c>
      <c r="K2871" s="6">
        <f t="shared" si="179"/>
        <v>30.507126120107205</v>
      </c>
      <c r="L2871" s="27">
        <f>2.721*J2871*G2871+VLOOKUP(B2871,Summary!$A$32:$B$37,2,0)*I2871</f>
        <v>25.719122761601078</v>
      </c>
    </row>
    <row r="2872" spans="1:12">
      <c r="A2872" s="5" t="s">
        <v>625</v>
      </c>
      <c r="B2872" s="5" t="s">
        <v>597</v>
      </c>
      <c r="C2872" s="11">
        <v>5120</v>
      </c>
      <c r="D2872" s="5" t="e">
        <f t="shared" si="176"/>
        <v>#N/A</v>
      </c>
      <c r="E2872" s="11" t="s">
        <v>3</v>
      </c>
      <c r="F2872" s="12">
        <f t="shared" si="177"/>
        <v>0.50503242095262102</v>
      </c>
      <c r="G2872" s="13">
        <f t="shared" si="178"/>
        <v>6.8458560616073402E-2</v>
      </c>
      <c r="H2872" s="13">
        <f>HLOOKUP(E2872,ROCs!$B$1:$I$17,MATCH(VLOOKUP(C2872,HROC,2,0),ROCs!$A$2:$A$17,0)+1,0)</f>
        <v>5.2632006878587441E-2</v>
      </c>
      <c r="I2872" s="24">
        <v>14.824828999999999</v>
      </c>
      <c r="J2872" s="24">
        <f>VLOOKUP(B2872,Summary!$A$32:$C$37,3,0)*H2872*I2872/12+VLOOKUP(B2872,Summary!$A$32:$D$37,4,0)*I2872</f>
        <v>3.3031027913846356</v>
      </c>
      <c r="K2872" s="6">
        <f t="shared" si="179"/>
        <v>4.5391014523356814</v>
      </c>
      <c r="L2872" s="27">
        <f>2.721*J2872*G2872+VLOOKUP(B2872,Summary!$A$32:$B$37,2,0)*I2872</f>
        <v>3.8267028831351908</v>
      </c>
    </row>
    <row r="2873" spans="1:12">
      <c r="A2873" s="5" t="s">
        <v>625</v>
      </c>
      <c r="B2873" s="5" t="s">
        <v>597</v>
      </c>
      <c r="C2873" s="11">
        <v>5200</v>
      </c>
      <c r="D2873" s="5" t="str">
        <f t="shared" si="176"/>
        <v>Lakes</v>
      </c>
      <c r="E2873" s="11" t="s">
        <v>3</v>
      </c>
      <c r="F2873" s="12">
        <f t="shared" si="177"/>
        <v>0.50503242095262102</v>
      </c>
      <c r="G2873" s="13">
        <f t="shared" si="178"/>
        <v>6.8458560616073402E-2</v>
      </c>
      <c r="H2873" s="13">
        <f>HLOOKUP(E2873,ROCs!$B$1:$I$17,MATCH(VLOOKUP(C2873,HROC,2,0),ROCs!$A$2:$A$17,0)+1,0)</f>
        <v>5.2632006878587441E-2</v>
      </c>
      <c r="I2873" s="24">
        <v>15.741419</v>
      </c>
      <c r="J2873" s="24">
        <f>VLOOKUP(B2873,Summary!$A$32:$C$37,3,0)*H2873*I2873/12+VLOOKUP(B2873,Summary!$A$32:$D$37,4,0)*I2873</f>
        <v>3.5073271360671439</v>
      </c>
      <c r="K2873" s="6">
        <f t="shared" si="179"/>
        <v>4.8197451616288109</v>
      </c>
      <c r="L2873" s="27">
        <f>2.721*J2873*G2873+VLOOKUP(B2873,Summary!$A$32:$B$37,2,0)*I2873</f>
        <v>4.0633003909818504</v>
      </c>
    </row>
    <row r="2874" spans="1:12">
      <c r="A2874" s="5" t="s">
        <v>625</v>
      </c>
      <c r="B2874" s="5" t="s">
        <v>597</v>
      </c>
      <c r="C2874" s="11">
        <v>5250</v>
      </c>
      <c r="D2874" s="5" t="str">
        <f t="shared" si="176"/>
        <v>Marshy Lakes</v>
      </c>
      <c r="E2874" s="11" t="s">
        <v>3</v>
      </c>
      <c r="F2874" s="12">
        <f t="shared" si="177"/>
        <v>0.50503242095262102</v>
      </c>
      <c r="G2874" s="13">
        <f t="shared" si="178"/>
        <v>6.8458560616073402E-2</v>
      </c>
      <c r="H2874" s="13">
        <f>HLOOKUP(E2874,ROCs!$B$1:$I$17,MATCH(VLOOKUP(C2874,HROC,2,0),ROCs!$A$2:$A$17,0)+1,0)</f>
        <v>5.2632006878587441E-2</v>
      </c>
      <c r="I2874" s="24">
        <v>2.5622699999999998</v>
      </c>
      <c r="J2874" s="24">
        <f>VLOOKUP(B2874,Summary!$A$32:$C$37,3,0)*H2874*I2874/12+VLOOKUP(B2874,Summary!$A$32:$D$37,4,0)*I2874</f>
        <v>0.57089637858764586</v>
      </c>
      <c r="K2874" s="6">
        <f t="shared" si="179"/>
        <v>0.78452193130026304</v>
      </c>
      <c r="L2874" s="27">
        <f>2.721*J2874*G2874+VLOOKUP(B2874,Summary!$A$32:$B$37,2,0)*I2874</f>
        <v>0.66139353083740837</v>
      </c>
    </row>
    <row r="2875" spans="1:12">
      <c r="A2875" s="5" t="s">
        <v>625</v>
      </c>
      <c r="B2875" s="5" t="s">
        <v>597</v>
      </c>
      <c r="C2875" s="11">
        <v>5300</v>
      </c>
      <c r="D2875" s="5" t="str">
        <f t="shared" si="176"/>
        <v>Reservoirs</v>
      </c>
      <c r="E2875" s="11" t="s">
        <v>3</v>
      </c>
      <c r="F2875" s="12">
        <f t="shared" si="177"/>
        <v>0.50503242095262102</v>
      </c>
      <c r="G2875" s="13">
        <f t="shared" si="178"/>
        <v>6.8458560616073402E-2</v>
      </c>
      <c r="H2875" s="13">
        <f>HLOOKUP(E2875,ROCs!$B$1:$I$17,MATCH(VLOOKUP(C2875,HROC,2,0),ROCs!$A$2:$A$17,0)+1,0)</f>
        <v>5.2632006878587441E-2</v>
      </c>
      <c r="I2875" s="24">
        <v>72.135962000000006</v>
      </c>
      <c r="J2875" s="24">
        <f>VLOOKUP(B2875,Summary!$A$32:$C$37,3,0)*H2875*I2875/12+VLOOKUP(B2875,Summary!$A$32:$D$37,4,0)*I2875</f>
        <v>16.072529230618176</v>
      </c>
      <c r="K2875" s="6">
        <f t="shared" si="179"/>
        <v>22.086760655372924</v>
      </c>
      <c r="L2875" s="27">
        <f>2.721*J2875*G2875+VLOOKUP(B2875,Summary!$A$32:$B$37,2,0)*I2875</f>
        <v>18.620308791631295</v>
      </c>
    </row>
    <row r="2876" spans="1:12">
      <c r="A2876" s="5" t="s">
        <v>625</v>
      </c>
      <c r="B2876" s="5" t="s">
        <v>597</v>
      </c>
      <c r="C2876" s="11">
        <v>6120</v>
      </c>
      <c r="D2876" s="5" t="str">
        <f t="shared" si="176"/>
        <v>Mangrove Swamps</v>
      </c>
      <c r="E2876" s="11" t="s">
        <v>3</v>
      </c>
      <c r="F2876" s="12">
        <f t="shared" si="177"/>
        <v>0.60724136328827061</v>
      </c>
      <c r="G2876" s="13">
        <f t="shared" si="178"/>
        <v>3.2599314579082571E-2</v>
      </c>
      <c r="H2876" s="13">
        <f>HLOOKUP(E2876,ROCs!$B$1:$I$17,MATCH(VLOOKUP(C2876,HROC,2,0),ROCs!$A$2:$A$17,0)+1,0)</f>
        <v>2.5884593546846281E-2</v>
      </c>
      <c r="I2876" s="24">
        <v>0.114986</v>
      </c>
      <c r="J2876" s="24">
        <f>VLOOKUP(B2876,Summary!$A$32:$C$37,3,0)*H2876*I2876/12+VLOOKUP(B2876,Summary!$A$32:$D$37,4,0)*I2876</f>
        <v>1.2599948864812119E-2</v>
      </c>
      <c r="K2876" s="6">
        <f t="shared" si="179"/>
        <v>2.0818942752930374E-2</v>
      </c>
      <c r="L2876" s="27">
        <f>2.721*J2876*G2876+VLOOKUP(B2876,Summary!$A$32:$B$37,2,0)*I2876</f>
        <v>2.6026386478734335E-2</v>
      </c>
    </row>
    <row r="2877" spans="1:12">
      <c r="A2877" s="5" t="s">
        <v>625</v>
      </c>
      <c r="B2877" s="5" t="s">
        <v>597</v>
      </c>
      <c r="C2877" s="11">
        <v>6170</v>
      </c>
      <c r="D2877" s="5" t="str">
        <f t="shared" si="176"/>
        <v>Mixed Wetland Hardwoods</v>
      </c>
      <c r="E2877" s="11" t="s">
        <v>3</v>
      </c>
      <c r="F2877" s="12">
        <f t="shared" si="177"/>
        <v>0.60724136328827061</v>
      </c>
      <c r="G2877" s="13">
        <f t="shared" si="178"/>
        <v>3.2599314579082571E-2</v>
      </c>
      <c r="H2877" s="13">
        <f>HLOOKUP(E2877,ROCs!$B$1:$I$17,MATCH(VLOOKUP(C2877,HROC,2,0),ROCs!$A$2:$A$17,0)+1,0)</f>
        <v>2.5884593546846281E-2</v>
      </c>
      <c r="I2877" s="24">
        <v>0.76186500000000001</v>
      </c>
      <c r="J2877" s="24">
        <f>VLOOKUP(B2877,Summary!$A$32:$C$37,3,0)*H2877*I2877/12+VLOOKUP(B2877,Summary!$A$32:$D$37,4,0)*I2877</f>
        <v>8.3483728818204705E-2</v>
      </c>
      <c r="K2877" s="6">
        <f t="shared" si="179"/>
        <v>0.13794047814917731</v>
      </c>
      <c r="L2877" s="27">
        <f>2.721*J2877*G2877+VLOOKUP(B2877,Summary!$A$32:$B$37,2,0)*I2877</f>
        <v>0.17244354038422882</v>
      </c>
    </row>
    <row r="2878" spans="1:12">
      <c r="A2878" s="5" t="s">
        <v>625</v>
      </c>
      <c r="B2878" s="5" t="s">
        <v>597</v>
      </c>
      <c r="C2878" s="11">
        <v>6172</v>
      </c>
      <c r="D2878" s="5" t="str">
        <f t="shared" si="176"/>
        <v>Mixed Shrubs</v>
      </c>
      <c r="E2878" s="11" t="s">
        <v>3</v>
      </c>
      <c r="F2878" s="12">
        <f t="shared" si="177"/>
        <v>0.60724136328827061</v>
      </c>
      <c r="G2878" s="13">
        <f t="shared" si="178"/>
        <v>3.2599314579082571E-2</v>
      </c>
      <c r="H2878" s="13">
        <f>HLOOKUP(E2878,ROCs!$B$1:$I$17,MATCH(VLOOKUP(C2878,HROC,2,0),ROCs!$A$2:$A$17,0)+1,0)</f>
        <v>2.5884593546846281E-2</v>
      </c>
      <c r="I2878" s="24">
        <v>8.8620000000000004E-2</v>
      </c>
      <c r="J2878" s="24">
        <f>VLOOKUP(B2878,Summary!$A$32:$C$37,3,0)*H2878*I2878/12+VLOOKUP(B2878,Summary!$A$32:$D$37,4,0)*I2878</f>
        <v>9.7108123458477559E-3</v>
      </c>
      <c r="K2878" s="6">
        <f t="shared" si="179"/>
        <v>1.6045211649806847E-2</v>
      </c>
      <c r="L2878" s="27">
        <f>2.721*J2878*G2878+VLOOKUP(B2878,Summary!$A$32:$B$37,2,0)*I2878</f>
        <v>2.0058601653639895E-2</v>
      </c>
    </row>
    <row r="2879" spans="1:12">
      <c r="A2879" s="5" t="s">
        <v>625</v>
      </c>
      <c r="B2879" s="5" t="s">
        <v>597</v>
      </c>
      <c r="C2879" s="11">
        <v>6250</v>
      </c>
      <c r="D2879" s="5" t="str">
        <f t="shared" si="176"/>
        <v>Hydric Pine Flatwoods</v>
      </c>
      <c r="E2879" s="11" t="s">
        <v>3</v>
      </c>
      <c r="F2879" s="12">
        <f t="shared" si="177"/>
        <v>0.60724136328827061</v>
      </c>
      <c r="G2879" s="13">
        <f t="shared" si="178"/>
        <v>3.2599314579082571E-2</v>
      </c>
      <c r="H2879" s="13">
        <f>HLOOKUP(E2879,ROCs!$B$1:$I$17,MATCH(VLOOKUP(C2879,HROC,2,0),ROCs!$A$2:$A$17,0)+1,0)</f>
        <v>2.5884593546846281E-2</v>
      </c>
      <c r="I2879" s="24">
        <v>0.18405299999999999</v>
      </c>
      <c r="J2879" s="24">
        <f>VLOOKUP(B2879,Summary!$A$32:$C$37,3,0)*H2879*I2879/12+VLOOKUP(B2879,Summary!$A$32:$D$37,4,0)*I2879</f>
        <v>2.016818037339559E-2</v>
      </c>
      <c r="K2879" s="6">
        <f t="shared" si="179"/>
        <v>3.3323960051702774E-2</v>
      </c>
      <c r="L2879" s="27">
        <f>2.721*J2879*G2879+VLOOKUP(B2879,Summary!$A$32:$B$37,2,0)*I2879</f>
        <v>4.1659284700489539E-2</v>
      </c>
    </row>
    <row r="2880" spans="1:12">
      <c r="A2880" s="5" t="s">
        <v>625</v>
      </c>
      <c r="B2880" s="5" t="s">
        <v>597</v>
      </c>
      <c r="C2880" s="11">
        <v>6410</v>
      </c>
      <c r="D2880" s="5" t="str">
        <f t="shared" si="176"/>
        <v>Freshwater Marshes</v>
      </c>
      <c r="E2880" s="11" t="s">
        <v>3</v>
      </c>
      <c r="F2880" s="12">
        <f t="shared" si="177"/>
        <v>0.60724136328827061</v>
      </c>
      <c r="G2880" s="13">
        <f t="shared" si="178"/>
        <v>3.2599314579082571E-2</v>
      </c>
      <c r="H2880" s="13">
        <f>HLOOKUP(E2880,ROCs!$B$1:$I$17,MATCH(VLOOKUP(C2880,HROC,2,0),ROCs!$A$2:$A$17,0)+1,0)</f>
        <v>2.5884593546846281E-2</v>
      </c>
      <c r="I2880" s="24">
        <v>1.6097079999999999</v>
      </c>
      <c r="J2880" s="24">
        <f>VLOOKUP(B2880,Summary!$A$32:$C$37,3,0)*H2880*I2880/12+VLOOKUP(B2880,Summary!$A$32:$D$37,4,0)*I2880</f>
        <v>0.17638876460855224</v>
      </c>
      <c r="K2880" s="6">
        <f t="shared" si="179"/>
        <v>0.29144781713368628</v>
      </c>
      <c r="L2880" s="27">
        <f>2.721*J2880*G2880+VLOOKUP(B2880,Summary!$A$32:$B$37,2,0)*I2880</f>
        <v>0.36434768168220905</v>
      </c>
    </row>
    <row r="2881" spans="1:12">
      <c r="A2881" s="5" t="s">
        <v>625</v>
      </c>
      <c r="B2881" s="5" t="s">
        <v>597</v>
      </c>
      <c r="C2881" s="11">
        <v>6440</v>
      </c>
      <c r="D2881" s="5" t="str">
        <f t="shared" si="176"/>
        <v>Emergent Aquatic Vegetation</v>
      </c>
      <c r="E2881" s="11" t="s">
        <v>3</v>
      </c>
      <c r="F2881" s="12">
        <f t="shared" si="177"/>
        <v>0.60724136328827061</v>
      </c>
      <c r="G2881" s="13">
        <f t="shared" si="178"/>
        <v>3.2599314579082571E-2</v>
      </c>
      <c r="H2881" s="13">
        <f>HLOOKUP(E2881,ROCs!$B$1:$I$17,MATCH(VLOOKUP(C2881,HROC,2,0),ROCs!$A$2:$A$17,0)+1,0)</f>
        <v>2.5884593546846281E-2</v>
      </c>
      <c r="I2881" s="24">
        <v>1.1380509999999999</v>
      </c>
      <c r="J2881" s="24">
        <f>VLOOKUP(B2881,Summary!$A$32:$C$37,3,0)*H2881*I2881/12+VLOOKUP(B2881,Summary!$A$32:$D$37,4,0)*I2881</f>
        <v>0.1247054807154636</v>
      </c>
      <c r="K2881" s="6">
        <f t="shared" si="179"/>
        <v>0.20605133337028131</v>
      </c>
      <c r="L2881" s="27">
        <f>2.721*J2881*G2881+VLOOKUP(B2881,Summary!$A$32:$B$37,2,0)*I2881</f>
        <v>0.25759096897457157</v>
      </c>
    </row>
    <row r="2882" spans="1:12">
      <c r="A2882" s="5" t="s">
        <v>625</v>
      </c>
      <c r="B2882" s="5" t="s">
        <v>597</v>
      </c>
      <c r="C2882" s="11">
        <v>8140</v>
      </c>
      <c r="D2882" s="5" t="str">
        <f t="shared" ref="D2882:D2945" si="180">VLOOKUP(C2882,FLUCCS,2,0)</f>
        <v>Roads and Highways</v>
      </c>
      <c r="E2882" s="11" t="s">
        <v>3</v>
      </c>
      <c r="F2882" s="12">
        <f t="shared" ref="F2882:F2945" si="181">VLOOKUP(VLOOKUP(C2882,HEMC,2,0),EMCN,2,0)</f>
        <v>0.98601567900273634</v>
      </c>
      <c r="G2882" s="13">
        <f t="shared" ref="G2882:G2945" si="182">VLOOKUP(VLOOKUP(C2882,HEMC,2,0),EMCP,3,0)</f>
        <v>0.14343698414796333</v>
      </c>
      <c r="H2882" s="13">
        <f>HLOOKUP(E2882,ROCs!$B$1:$I$17,MATCH(VLOOKUP(C2882,HROC,2,0),ROCs!$A$2:$A$17,0)+1,0)</f>
        <v>0.44607782879065094</v>
      </c>
      <c r="I2882" s="24">
        <v>0.121908</v>
      </c>
      <c r="J2882" s="24">
        <f>VLOOKUP(B2882,Summary!$A$32:$C$37,3,0)*H2882*I2882/12+VLOOKUP(B2882,Summary!$A$32:$D$37,4,0)*I2882</f>
        <v>0.23021059686435852</v>
      </c>
      <c r="K2882" s="6">
        <f t="shared" ref="K2882:K2945" si="183">2.721*J2882*F2882</f>
        <v>0.61764321296585389</v>
      </c>
      <c r="L2882" s="27">
        <f>2.721*J2882*G2882+VLOOKUP(B2882,Summary!$A$32:$B$37,2,0)*I2882</f>
        <v>0.11625757050902577</v>
      </c>
    </row>
    <row r="2883" spans="1:12">
      <c r="A2883" s="5" t="s">
        <v>625</v>
      </c>
      <c r="B2883" s="5" t="s">
        <v>597</v>
      </c>
      <c r="C2883" s="11">
        <v>8200</v>
      </c>
      <c r="D2883" s="5" t="str">
        <f t="shared" si="180"/>
        <v>Communications</v>
      </c>
      <c r="E2883" s="11" t="s">
        <v>3</v>
      </c>
      <c r="F2883" s="12">
        <f t="shared" si="181"/>
        <v>0.72147488707517293</v>
      </c>
      <c r="G2883" s="13">
        <f t="shared" si="182"/>
        <v>0.16951643581122938</v>
      </c>
      <c r="H2883" s="13">
        <f>HLOOKUP(E2883,ROCs!$B$1:$I$17,MATCH(VLOOKUP(C2883,HROC,2,0),ROCs!$A$2:$A$17,0)+1,0)</f>
        <v>0.43140989244743805</v>
      </c>
      <c r="I2883" s="24">
        <v>0.176509</v>
      </c>
      <c r="J2883" s="24">
        <f>VLOOKUP(B2883,Summary!$A$32:$C$37,3,0)*H2883*I2883/12+VLOOKUP(B2883,Summary!$A$32:$D$37,4,0)*I2883</f>
        <v>0.32235871818875383</v>
      </c>
      <c r="K2883" s="6">
        <f t="shared" si="183"/>
        <v>0.63283309158376888</v>
      </c>
      <c r="L2883" s="27">
        <f>2.721*J2883*G2883+VLOOKUP(B2883,Summary!$A$32:$B$37,2,0)*I2883</f>
        <v>0.18692541958876543</v>
      </c>
    </row>
    <row r="2884" spans="1:12">
      <c r="A2884" s="5" t="s">
        <v>625</v>
      </c>
      <c r="B2884" s="5" t="s">
        <v>597</v>
      </c>
      <c r="C2884" s="11">
        <v>1110</v>
      </c>
      <c r="D2884" s="5" t="str">
        <f t="shared" si="180"/>
        <v>Fixed Single Family Units</v>
      </c>
      <c r="E2884" s="11" t="s">
        <v>4</v>
      </c>
      <c r="F2884" s="12">
        <f t="shared" si="181"/>
        <v>0.96797880682585713</v>
      </c>
      <c r="G2884" s="13">
        <f t="shared" si="182"/>
        <v>0.12452938169209543</v>
      </c>
      <c r="H2884" s="13">
        <f>HLOOKUP(E2884,ROCs!$B$1:$I$17,MATCH(VLOOKUP(C2884,HROC,2,0),ROCs!$A$2:$A$17,0)+1,0)</f>
        <v>0.28818180815488864</v>
      </c>
      <c r="I2884" s="24">
        <v>68.885593999999998</v>
      </c>
      <c r="J2884" s="24">
        <f>VLOOKUP(B2884,Summary!$A$32:$C$37,3,0)*H2884*I2884/12+VLOOKUP(B2884,Summary!$A$32:$D$37,4,0)*I2884</f>
        <v>84.038334313747683</v>
      </c>
      <c r="K2884" s="6">
        <f t="shared" si="183"/>
        <v>221.34607561507545</v>
      </c>
      <c r="L2884" s="27">
        <f>2.721*J2884*G2884+VLOOKUP(B2884,Summary!$A$32:$B$37,2,0)*I2884</f>
        <v>43.398201446497424</v>
      </c>
    </row>
    <row r="2885" spans="1:12">
      <c r="A2885" s="5" t="s">
        <v>625</v>
      </c>
      <c r="B2885" s="5" t="s">
        <v>597</v>
      </c>
      <c r="C2885" s="11">
        <v>1210</v>
      </c>
      <c r="D2885" s="5" t="str">
        <f t="shared" si="180"/>
        <v>Fixed Single Family Units</v>
      </c>
      <c r="E2885" s="11" t="s">
        <v>4</v>
      </c>
      <c r="F2885" s="12">
        <f t="shared" si="181"/>
        <v>1.2445441802046733</v>
      </c>
      <c r="G2885" s="13">
        <f t="shared" si="182"/>
        <v>0.21319951734720002</v>
      </c>
      <c r="H2885" s="13">
        <f>HLOOKUP(E2885,ROCs!$B$1:$I$17,MATCH(VLOOKUP(C2885,HROC,2,0),ROCs!$A$2:$A$17,0)+1,0)</f>
        <v>0.28818180815488864</v>
      </c>
      <c r="I2885" s="24">
        <v>328.74339300000003</v>
      </c>
      <c r="J2885" s="24">
        <f>VLOOKUP(B2885,Summary!$A$32:$C$37,3,0)*H2885*I2885/12+VLOOKUP(B2885,Summary!$A$32:$D$37,4,0)*I2885</f>
        <v>401.05696358471909</v>
      </c>
      <c r="K2885" s="6">
        <f t="shared" si="183"/>
        <v>1358.1411922009418</v>
      </c>
      <c r="L2885" s="27">
        <f>2.721*J2885*G2885+VLOOKUP(B2885,Summary!$A$32:$B$37,2,0)*I2885</f>
        <v>303.87325137291703</v>
      </c>
    </row>
    <row r="2886" spans="1:12">
      <c r="A2886" s="5" t="s">
        <v>625</v>
      </c>
      <c r="B2886" s="5" t="s">
        <v>597</v>
      </c>
      <c r="C2886" s="11">
        <v>1320</v>
      </c>
      <c r="D2886" s="5" t="str">
        <f t="shared" si="180"/>
        <v>Mobile Home Units &lt;Six or more dwelling units per acre&gt;</v>
      </c>
      <c r="E2886" s="11" t="s">
        <v>4</v>
      </c>
      <c r="F2886" s="12">
        <f t="shared" si="181"/>
        <v>1.3948514483453343</v>
      </c>
      <c r="G2886" s="13">
        <f t="shared" si="182"/>
        <v>0.33903287162245876</v>
      </c>
      <c r="H2886" s="13">
        <f>HLOOKUP(E2886,ROCs!$B$1:$I$17,MATCH(VLOOKUP(C2886,HROC,2,0),ROCs!$A$2:$A$17,0)+1,0)</f>
        <v>0.39344582191206351</v>
      </c>
      <c r="I2886" s="24">
        <v>60.228552999999998</v>
      </c>
      <c r="J2886" s="24">
        <f>VLOOKUP(B2886,Summary!$A$32:$C$37,3,0)*H2886*I2886/12+VLOOKUP(B2886,Summary!$A$32:$D$37,4,0)*I2886</f>
        <v>100.31591374275759</v>
      </c>
      <c r="K2886" s="6">
        <f t="shared" si="183"/>
        <v>380.73809520476141</v>
      </c>
      <c r="L2886" s="27">
        <f>2.721*J2886*G2886+VLOOKUP(B2886,Summary!$A$32:$B$37,2,0)*I2886</f>
        <v>105.58923239469738</v>
      </c>
    </row>
    <row r="2887" spans="1:12">
      <c r="A2887" s="5" t="s">
        <v>625</v>
      </c>
      <c r="B2887" s="5" t="s">
        <v>597</v>
      </c>
      <c r="C2887" s="11">
        <v>1330</v>
      </c>
      <c r="D2887" s="5" t="str">
        <f t="shared" si="180"/>
        <v>Multiple Dwelling Units, Low Rise &lt;Two stories or less&gt;</v>
      </c>
      <c r="E2887" s="11" t="s">
        <v>4</v>
      </c>
      <c r="F2887" s="12">
        <f t="shared" si="181"/>
        <v>1.3948514483453343</v>
      </c>
      <c r="G2887" s="13">
        <f t="shared" si="182"/>
        <v>0.33903287162245876</v>
      </c>
      <c r="H2887" s="13">
        <f>HLOOKUP(E2887,ROCs!$B$1:$I$17,MATCH(VLOOKUP(C2887,HROC,2,0),ROCs!$A$2:$A$17,0)+1,0)</f>
        <v>0.39344582191206351</v>
      </c>
      <c r="I2887" s="24">
        <v>8.3352649999999997</v>
      </c>
      <c r="J2887" s="24">
        <f>VLOOKUP(B2887,Summary!$A$32:$C$37,3,0)*H2887*I2887/12+VLOOKUP(B2887,Summary!$A$32:$D$37,4,0)*I2887</f>
        <v>13.883111632501389</v>
      </c>
      <c r="K2887" s="6">
        <f t="shared" si="183"/>
        <v>52.691834039694037</v>
      </c>
      <c r="L2887" s="27">
        <f>2.721*J2887*G2887+VLOOKUP(B2887,Summary!$A$32:$B$37,2,0)*I2887</f>
        <v>14.612906824382572</v>
      </c>
    </row>
    <row r="2888" spans="1:12">
      <c r="A2888" s="5" t="s">
        <v>625</v>
      </c>
      <c r="B2888" s="5" t="s">
        <v>597</v>
      </c>
      <c r="C2888" s="11">
        <v>1400</v>
      </c>
      <c r="D2888" s="5" t="str">
        <f t="shared" si="180"/>
        <v>Commercial and Services</v>
      </c>
      <c r="E2888" s="11" t="s">
        <v>4</v>
      </c>
      <c r="F2888" s="12">
        <f t="shared" si="181"/>
        <v>0.70945030562392009</v>
      </c>
      <c r="G2888" s="13">
        <f t="shared" si="182"/>
        <v>0.1167055461931156</v>
      </c>
      <c r="H2888" s="13">
        <f>HLOOKUP(E2888,ROCs!$B$1:$I$17,MATCH(VLOOKUP(C2888,HROC,2,0),ROCs!$A$2:$A$17,0)+1,0)</f>
        <v>0.43140989244743805</v>
      </c>
      <c r="I2888" s="24">
        <v>22.971140999999999</v>
      </c>
      <c r="J2888" s="24">
        <f>VLOOKUP(B2888,Summary!$A$32:$C$37,3,0)*H2888*I2888/12+VLOOKUP(B2888,Summary!$A$32:$D$37,4,0)*I2888</f>
        <v>41.952237948734222</v>
      </c>
      <c r="K2888" s="6">
        <f t="shared" si="183"/>
        <v>80.985199281430738</v>
      </c>
      <c r="L2888" s="27">
        <f>2.721*J2888*G2888+VLOOKUP(B2888,Summary!$A$32:$B$37,2,0)*I2888</f>
        <v>18.298278417931115</v>
      </c>
    </row>
    <row r="2889" spans="1:12">
      <c r="A2889" s="5" t="s">
        <v>625</v>
      </c>
      <c r="B2889" s="5" t="s">
        <v>597</v>
      </c>
      <c r="C2889" s="11">
        <v>1411</v>
      </c>
      <c r="D2889" s="5" t="str">
        <f t="shared" si="180"/>
        <v>Shopping Centers (Plazas, Malls)</v>
      </c>
      <c r="E2889" s="11" t="s">
        <v>4</v>
      </c>
      <c r="F2889" s="12">
        <f t="shared" si="181"/>
        <v>1.4429497741503459</v>
      </c>
      <c r="G2889" s="13">
        <f t="shared" si="182"/>
        <v>0.22493527059566973</v>
      </c>
      <c r="H2889" s="13">
        <f>HLOOKUP(E2889,ROCs!$B$1:$I$17,MATCH(VLOOKUP(C2889,HROC,2,0),ROCs!$A$2:$A$17,0)+1,0)</f>
        <v>0.43140989244743805</v>
      </c>
      <c r="I2889" s="24">
        <v>8.0081389999999999</v>
      </c>
      <c r="J2889" s="24">
        <f>VLOOKUP(B2889,Summary!$A$32:$C$37,3,0)*H2889*I2889/12+VLOOKUP(B2889,Summary!$A$32:$D$37,4,0)*I2889</f>
        <v>14.625279295205168</v>
      </c>
      <c r="K2889" s="6">
        <f t="shared" si="183"/>
        <v>57.42274174350942</v>
      </c>
      <c r="L2889" s="27">
        <f>2.721*J2889*G2889+VLOOKUP(B2889,Summary!$A$32:$B$37,2,0)*I2889</f>
        <v>10.686141434672741</v>
      </c>
    </row>
    <row r="2890" spans="1:12">
      <c r="A2890" s="5" t="s">
        <v>625</v>
      </c>
      <c r="B2890" s="5" t="s">
        <v>597</v>
      </c>
      <c r="C2890" s="11">
        <v>1550</v>
      </c>
      <c r="D2890" s="5" t="str">
        <f t="shared" si="180"/>
        <v>Other Light Industrial</v>
      </c>
      <c r="E2890" s="11" t="s">
        <v>4</v>
      </c>
      <c r="F2890" s="12">
        <f t="shared" si="181"/>
        <v>0.72147488707517293</v>
      </c>
      <c r="G2890" s="13">
        <f t="shared" si="182"/>
        <v>0.16951643581122938</v>
      </c>
      <c r="H2890" s="13">
        <f>HLOOKUP(E2890,ROCs!$B$1:$I$17,MATCH(VLOOKUP(C2890,HROC,2,0),ROCs!$A$2:$A$17,0)+1,0)</f>
        <v>0.34081381503347608</v>
      </c>
      <c r="I2890" s="24">
        <v>6.0522929999999997</v>
      </c>
      <c r="J2890" s="24">
        <f>VLOOKUP(B2890,Summary!$A$32:$C$37,3,0)*H2890*I2890/12+VLOOKUP(B2890,Summary!$A$32:$D$37,4,0)*I2890</f>
        <v>8.7321181170953679</v>
      </c>
      <c r="K2890" s="6">
        <f t="shared" si="183"/>
        <v>17.142310700219451</v>
      </c>
      <c r="L2890" s="27">
        <f>2.721*J2890*G2890+VLOOKUP(B2890,Summary!$A$32:$B$37,2,0)*I2890</f>
        <v>5.3387987549451292</v>
      </c>
    </row>
    <row r="2891" spans="1:12">
      <c r="A2891" s="5" t="s">
        <v>625</v>
      </c>
      <c r="B2891" s="5" t="s">
        <v>597</v>
      </c>
      <c r="C2891" s="11">
        <v>1700</v>
      </c>
      <c r="D2891" s="5" t="str">
        <f t="shared" si="180"/>
        <v>Institutional</v>
      </c>
      <c r="E2891" s="11" t="s">
        <v>4</v>
      </c>
      <c r="F2891" s="12">
        <f t="shared" si="181"/>
        <v>0.96797880682585713</v>
      </c>
      <c r="G2891" s="13">
        <f t="shared" si="182"/>
        <v>0.12452938169209543</v>
      </c>
      <c r="H2891" s="13">
        <f>HLOOKUP(E2891,ROCs!$B$1:$I$17,MATCH(VLOOKUP(C2891,HROC,2,0),ROCs!$A$2:$A$17,0)+1,0)</f>
        <v>0.34081381503347608</v>
      </c>
      <c r="I2891" s="24">
        <v>1.9887999999999999E-2</v>
      </c>
      <c r="J2891" s="24">
        <f>VLOOKUP(B2891,Summary!$A$32:$C$37,3,0)*H2891*I2891/12+VLOOKUP(B2891,Summary!$A$32:$D$37,4,0)*I2891</f>
        <v>2.8693978482666433E-2</v>
      </c>
      <c r="K2891" s="6">
        <f t="shared" si="183"/>
        <v>7.5576218671942835E-2</v>
      </c>
      <c r="L2891" s="27">
        <f>2.721*J2891*G2891+VLOOKUP(B2891,Summary!$A$32:$B$37,2,0)*I2891</f>
        <v>1.4031015006742815E-2</v>
      </c>
    </row>
    <row r="2892" spans="1:12">
      <c r="A2892" s="5" t="s">
        <v>625</v>
      </c>
      <c r="B2892" s="5" t="s">
        <v>597</v>
      </c>
      <c r="C2892" s="11">
        <v>1800</v>
      </c>
      <c r="D2892" s="5" t="str">
        <f t="shared" si="180"/>
        <v>Recreational</v>
      </c>
      <c r="E2892" s="11" t="s">
        <v>4</v>
      </c>
      <c r="F2892" s="12">
        <f t="shared" si="181"/>
        <v>1.2445441802046733</v>
      </c>
      <c r="G2892" s="13">
        <f t="shared" si="182"/>
        <v>0.21319951734720002</v>
      </c>
      <c r="H2892" s="13">
        <f>HLOOKUP(E2892,ROCs!$B$1:$I$17,MATCH(VLOOKUP(C2892,HROC,2,0),ROCs!$A$2:$A$17,0)+1,0)</f>
        <v>0.28904462793978353</v>
      </c>
      <c r="I2892" s="24">
        <v>3.6071219999999999</v>
      </c>
      <c r="J2892" s="24">
        <f>VLOOKUP(B2892,Summary!$A$32:$C$37,3,0)*H2892*I2892/12+VLOOKUP(B2892,Summary!$A$32:$D$37,4,0)*I2892</f>
        <v>4.4137547675257602</v>
      </c>
      <c r="K2892" s="6">
        <f t="shared" si="183"/>
        <v>14.946759952676274</v>
      </c>
      <c r="L2892" s="27">
        <f>2.721*J2892*G2892+VLOOKUP(B2892,Summary!$A$32:$B$37,2,0)*I2892</f>
        <v>3.3418787482017516</v>
      </c>
    </row>
    <row r="2893" spans="1:12">
      <c r="A2893" s="5" t="s">
        <v>625</v>
      </c>
      <c r="B2893" s="5" t="s">
        <v>597</v>
      </c>
      <c r="C2893" s="11">
        <v>1820</v>
      </c>
      <c r="D2893" s="5" t="str">
        <f t="shared" si="180"/>
        <v>Golf Courses</v>
      </c>
      <c r="E2893" s="11" t="s">
        <v>4</v>
      </c>
      <c r="F2893" s="12">
        <f t="shared" si="181"/>
        <v>2.0141173930848577</v>
      </c>
      <c r="G2893" s="13">
        <f t="shared" si="182"/>
        <v>0.28687396829592665</v>
      </c>
      <c r="H2893" s="13">
        <f>HLOOKUP(E2893,ROCs!$B$1:$I$17,MATCH(VLOOKUP(C2893,HROC,2,0),ROCs!$A$2:$A$17,0)+1,0)</f>
        <v>0.28904462793978353</v>
      </c>
      <c r="I2893" s="24">
        <v>30.303614</v>
      </c>
      <c r="J2893" s="24">
        <f>VLOOKUP(B2893,Summary!$A$32:$C$37,3,0)*H2893*I2893/12+VLOOKUP(B2893,Summary!$A$32:$D$37,4,0)*I2893</f>
        <v>37.080176596677454</v>
      </c>
      <c r="K2893" s="6">
        <f t="shared" si="183"/>
        <v>203.21469768053313</v>
      </c>
      <c r="L2893" s="27">
        <f>2.721*J2893*G2893+VLOOKUP(B2893,Summary!$A$32:$B$37,2,0)*I2893</f>
        <v>35.508687607525665</v>
      </c>
    </row>
    <row r="2894" spans="1:12">
      <c r="A2894" s="5" t="s">
        <v>625</v>
      </c>
      <c r="B2894" s="5" t="s">
        <v>597</v>
      </c>
      <c r="C2894" s="11">
        <v>1850</v>
      </c>
      <c r="D2894" s="5" t="str">
        <f t="shared" si="180"/>
        <v>Parks and Zoos</v>
      </c>
      <c r="E2894" s="11" t="s">
        <v>4</v>
      </c>
      <c r="F2894" s="12">
        <f t="shared" si="181"/>
        <v>0.96797880682585713</v>
      </c>
      <c r="G2894" s="13">
        <f t="shared" si="182"/>
        <v>0.12452938169209543</v>
      </c>
      <c r="H2894" s="13">
        <f>HLOOKUP(E2894,ROCs!$B$1:$I$17,MATCH(VLOOKUP(C2894,HROC,2,0),ROCs!$A$2:$A$17,0)+1,0)</f>
        <v>0.34081381503347608</v>
      </c>
      <c r="I2894" s="24">
        <v>5.3258390000000002</v>
      </c>
      <c r="J2894" s="24">
        <f>VLOOKUP(B2894,Summary!$A$32:$C$37,3,0)*H2894*I2894/12+VLOOKUP(B2894,Summary!$A$32:$D$37,4,0)*I2894</f>
        <v>7.6840059165399097</v>
      </c>
      <c r="K2894" s="6">
        <f t="shared" si="183"/>
        <v>20.238675225038286</v>
      </c>
      <c r="L2894" s="27">
        <f>2.721*J2894*G2894+VLOOKUP(B2894,Summary!$A$32:$B$37,2,0)*I2894</f>
        <v>3.7573877178447379</v>
      </c>
    </row>
    <row r="2895" spans="1:12">
      <c r="A2895" s="5" t="s">
        <v>625</v>
      </c>
      <c r="B2895" s="5" t="s">
        <v>597</v>
      </c>
      <c r="C2895" s="11">
        <v>3100</v>
      </c>
      <c r="D2895" s="5" t="str">
        <f t="shared" si="180"/>
        <v>Herbaceous (Dry Prairie)</v>
      </c>
      <c r="E2895" s="11" t="s">
        <v>4</v>
      </c>
      <c r="F2895" s="12">
        <f t="shared" si="181"/>
        <v>0.69141343344704065</v>
      </c>
      <c r="G2895" s="13">
        <f t="shared" si="182"/>
        <v>3.5859246036990831E-2</v>
      </c>
      <c r="H2895" s="13">
        <f>HLOOKUP(E2895,ROCs!$B$1:$I$17,MATCH(VLOOKUP(C2895,HROC,2,0),ROCs!$A$2:$A$17,0)+1,0)</f>
        <v>0.26229721460804234</v>
      </c>
      <c r="I2895" s="24">
        <v>2.1634869999999999</v>
      </c>
      <c r="J2895" s="24">
        <f>VLOOKUP(B2895,Summary!$A$32:$C$37,3,0)*H2895*I2895/12+VLOOKUP(B2895,Summary!$A$32:$D$37,4,0)*I2895</f>
        <v>2.4023176656823373</v>
      </c>
      <c r="K2895" s="6">
        <f t="shared" si="183"/>
        <v>4.5195665935564007</v>
      </c>
      <c r="L2895" s="27">
        <f>2.721*J2895*G2895+VLOOKUP(B2895,Summary!$A$32:$B$37,2,0)*I2895</f>
        <v>0.70306474461362267</v>
      </c>
    </row>
    <row r="2896" spans="1:12">
      <c r="A2896" s="5" t="s">
        <v>625</v>
      </c>
      <c r="B2896" s="5" t="s">
        <v>597</v>
      </c>
      <c r="C2896" s="11">
        <v>3200</v>
      </c>
      <c r="D2896" s="5" t="str">
        <f t="shared" si="180"/>
        <v>Shrub and Brushland</v>
      </c>
      <c r="E2896" s="11" t="s">
        <v>4</v>
      </c>
      <c r="F2896" s="12">
        <f t="shared" si="181"/>
        <v>0.69141343344704065</v>
      </c>
      <c r="G2896" s="13">
        <f t="shared" si="182"/>
        <v>3.5859246036990831E-2</v>
      </c>
      <c r="H2896" s="13">
        <f>HLOOKUP(E2896,ROCs!$B$1:$I$17,MATCH(VLOOKUP(C2896,HROC,2,0),ROCs!$A$2:$A$17,0)+1,0)</f>
        <v>0.26229721460804234</v>
      </c>
      <c r="I2896" s="24">
        <v>0.79800099999999996</v>
      </c>
      <c r="J2896" s="24">
        <f>VLOOKUP(B2896,Summary!$A$32:$C$37,3,0)*H2896*I2896/12+VLOOKUP(B2896,Summary!$A$32:$D$37,4,0)*I2896</f>
        <v>0.88609356078043033</v>
      </c>
      <c r="K2896" s="6">
        <f t="shared" si="183"/>
        <v>1.6670396730946853</v>
      </c>
      <c r="L2896" s="27">
        <f>2.721*J2896*G2896+VLOOKUP(B2896,Summary!$A$32:$B$37,2,0)*I2896</f>
        <v>0.25932504760436065</v>
      </c>
    </row>
    <row r="2897" spans="1:12">
      <c r="A2897" s="5" t="s">
        <v>625</v>
      </c>
      <c r="B2897" s="5" t="s">
        <v>597</v>
      </c>
      <c r="C2897" s="11">
        <v>3300</v>
      </c>
      <c r="D2897" s="5" t="str">
        <f t="shared" si="180"/>
        <v>Mixed Rangeland</v>
      </c>
      <c r="E2897" s="11" t="s">
        <v>4</v>
      </c>
      <c r="F2897" s="12">
        <f t="shared" si="181"/>
        <v>0.69141343344704065</v>
      </c>
      <c r="G2897" s="13">
        <f t="shared" si="182"/>
        <v>3.5859246036990831E-2</v>
      </c>
      <c r="H2897" s="13">
        <f>HLOOKUP(E2897,ROCs!$B$1:$I$17,MATCH(VLOOKUP(C2897,HROC,2,0),ROCs!$A$2:$A$17,0)+1,0)</f>
        <v>0.26229721460804234</v>
      </c>
      <c r="I2897" s="24">
        <v>93.193928999999997</v>
      </c>
      <c r="J2897" s="24">
        <f>VLOOKUP(B2897,Summary!$A$32:$C$37,3,0)*H2897*I2897/12+VLOOKUP(B2897,Summary!$A$32:$D$37,4,0)*I2897</f>
        <v>103.48175051250388</v>
      </c>
      <c r="K2897" s="6">
        <f t="shared" si="183"/>
        <v>194.68393765743315</v>
      </c>
      <c r="L2897" s="27">
        <f>2.721*J2897*G2897+VLOOKUP(B2897,Summary!$A$32:$B$37,2,0)*I2897</f>
        <v>30.285074923919154</v>
      </c>
    </row>
    <row r="2898" spans="1:12">
      <c r="A2898" s="5" t="s">
        <v>625</v>
      </c>
      <c r="B2898" s="5" t="s">
        <v>597</v>
      </c>
      <c r="C2898" s="11">
        <v>4110</v>
      </c>
      <c r="D2898" s="5" t="str">
        <f t="shared" si="180"/>
        <v>Pine Flatwoods</v>
      </c>
      <c r="E2898" s="11" t="s">
        <v>4</v>
      </c>
      <c r="F2898" s="12">
        <f t="shared" si="181"/>
        <v>0.69141343344704065</v>
      </c>
      <c r="G2898" s="13">
        <f t="shared" si="182"/>
        <v>3.5859246036990831E-2</v>
      </c>
      <c r="H2898" s="13">
        <f>HLOOKUP(E2898,ROCs!$B$1:$I$17,MATCH(VLOOKUP(C2898,HROC,2,0),ROCs!$A$2:$A$17,0)+1,0)</f>
        <v>0.26229721460804234</v>
      </c>
      <c r="I2898" s="24">
        <v>18.718233000000001</v>
      </c>
      <c r="J2898" s="24">
        <f>VLOOKUP(B2898,Summary!$A$32:$C$37,3,0)*H2898*I2898/12+VLOOKUP(B2898,Summary!$A$32:$D$37,4,0)*I2898</f>
        <v>20.784567601403708</v>
      </c>
      <c r="K2898" s="6">
        <f t="shared" si="183"/>
        <v>39.102754283804352</v>
      </c>
      <c r="L2898" s="27">
        <f>2.721*J2898*G2898+VLOOKUP(B2898,Summary!$A$32:$B$37,2,0)*I2898</f>
        <v>6.0828328082226912</v>
      </c>
    </row>
    <row r="2899" spans="1:12">
      <c r="A2899" s="5" t="s">
        <v>625</v>
      </c>
      <c r="B2899" s="5" t="s">
        <v>597</v>
      </c>
      <c r="C2899" s="11">
        <v>4200</v>
      </c>
      <c r="D2899" s="5" t="str">
        <f t="shared" si="180"/>
        <v>Upland Hardwood Forests</v>
      </c>
      <c r="E2899" s="11" t="s">
        <v>4</v>
      </c>
      <c r="F2899" s="12">
        <f t="shared" si="181"/>
        <v>0.69141343344704065</v>
      </c>
      <c r="G2899" s="13">
        <f t="shared" si="182"/>
        <v>3.5859246036990831E-2</v>
      </c>
      <c r="H2899" s="13">
        <f>HLOOKUP(E2899,ROCs!$B$1:$I$17,MATCH(VLOOKUP(C2899,HROC,2,0),ROCs!$A$2:$A$17,0)+1,0)</f>
        <v>0.26229721460804234</v>
      </c>
      <c r="I2899" s="24">
        <v>2.479765</v>
      </c>
      <c r="J2899" s="24">
        <f>VLOOKUP(B2899,Summary!$A$32:$C$37,3,0)*H2899*I2899/12+VLOOKUP(B2899,Summary!$A$32:$D$37,4,0)*I2899</f>
        <v>2.7535100817526348</v>
      </c>
      <c r="K2899" s="6">
        <f t="shared" si="183"/>
        <v>5.1802775121229709</v>
      </c>
      <c r="L2899" s="27">
        <f>2.721*J2899*G2899+VLOOKUP(B2899,Summary!$A$32:$B$37,2,0)*I2899</f>
        <v>0.80584507622500157</v>
      </c>
    </row>
    <row r="2900" spans="1:12">
      <c r="A2900" s="5" t="s">
        <v>625</v>
      </c>
      <c r="B2900" s="5" t="s">
        <v>597</v>
      </c>
      <c r="C2900" s="11">
        <v>5110</v>
      </c>
      <c r="D2900" s="5" t="e">
        <f t="shared" si="180"/>
        <v>#N/A</v>
      </c>
      <c r="E2900" s="11" t="s">
        <v>4</v>
      </c>
      <c r="F2900" s="12">
        <f t="shared" si="181"/>
        <v>0.50503242095262102</v>
      </c>
      <c r="G2900" s="13">
        <f t="shared" si="182"/>
        <v>6.8458560616073402E-2</v>
      </c>
      <c r="H2900" s="13">
        <f>HLOOKUP(E2900,ROCs!$B$1:$I$17,MATCH(VLOOKUP(C2900,HROC,2,0),ROCs!$A$2:$A$17,0)+1,0)</f>
        <v>5.2632006878587441E-2</v>
      </c>
      <c r="I2900" s="24">
        <v>2.1048170000000002</v>
      </c>
      <c r="J2900" s="24">
        <f>VLOOKUP(B2900,Summary!$A$32:$C$37,3,0)*H2900*I2900/12+VLOOKUP(B2900,Summary!$A$32:$D$37,4,0)*I2900</f>
        <v>0.4689718112805103</v>
      </c>
      <c r="K2900" s="6">
        <f t="shared" si="183"/>
        <v>0.64445788221913602</v>
      </c>
      <c r="L2900" s="27">
        <f>2.721*J2900*G2900+VLOOKUP(B2900,Summary!$A$32:$B$37,2,0)*I2900</f>
        <v>0.54331212065730827</v>
      </c>
    </row>
    <row r="2901" spans="1:12">
      <c r="A2901" s="5" t="s">
        <v>625</v>
      </c>
      <c r="B2901" s="5" t="s">
        <v>597</v>
      </c>
      <c r="C2901" s="11">
        <v>5120</v>
      </c>
      <c r="D2901" s="5" t="e">
        <f t="shared" si="180"/>
        <v>#N/A</v>
      </c>
      <c r="E2901" s="11" t="s">
        <v>4</v>
      </c>
      <c r="F2901" s="12">
        <f t="shared" si="181"/>
        <v>0.50503242095262102</v>
      </c>
      <c r="G2901" s="13">
        <f t="shared" si="182"/>
        <v>6.8458560616073402E-2</v>
      </c>
      <c r="H2901" s="13">
        <f>HLOOKUP(E2901,ROCs!$B$1:$I$17,MATCH(VLOOKUP(C2901,HROC,2,0),ROCs!$A$2:$A$17,0)+1,0)</f>
        <v>5.2632006878587441E-2</v>
      </c>
      <c r="I2901" s="24">
        <v>1.8505560000000001</v>
      </c>
      <c r="J2901" s="24">
        <f>VLOOKUP(B2901,Summary!$A$32:$C$37,3,0)*H2901*I2901/12+VLOOKUP(B2901,Summary!$A$32:$D$37,4,0)*I2901</f>
        <v>0.41232021557979431</v>
      </c>
      <c r="K2901" s="6">
        <f t="shared" si="183"/>
        <v>0.56660764365164074</v>
      </c>
      <c r="L2901" s="27">
        <f>2.721*J2901*G2901+VLOOKUP(B2901,Summary!$A$32:$B$37,2,0)*I2901</f>
        <v>0.47768024714505147</v>
      </c>
    </row>
    <row r="2902" spans="1:12">
      <c r="A2902" s="5" t="s">
        <v>625</v>
      </c>
      <c r="B2902" s="5" t="s">
        <v>597</v>
      </c>
      <c r="C2902" s="11">
        <v>5250</v>
      </c>
      <c r="D2902" s="5" t="str">
        <f t="shared" si="180"/>
        <v>Marshy Lakes</v>
      </c>
      <c r="E2902" s="11" t="s">
        <v>4</v>
      </c>
      <c r="F2902" s="12">
        <f t="shared" si="181"/>
        <v>0.50503242095262102</v>
      </c>
      <c r="G2902" s="13">
        <f t="shared" si="182"/>
        <v>6.8458560616073402E-2</v>
      </c>
      <c r="H2902" s="13">
        <f>HLOOKUP(E2902,ROCs!$B$1:$I$17,MATCH(VLOOKUP(C2902,HROC,2,0),ROCs!$A$2:$A$17,0)+1,0)</f>
        <v>5.2632006878587441E-2</v>
      </c>
      <c r="I2902" s="24">
        <v>0.63721700000000003</v>
      </c>
      <c r="J2902" s="24">
        <f>VLOOKUP(B2902,Summary!$A$32:$C$37,3,0)*H2902*I2902/12+VLOOKUP(B2902,Summary!$A$32:$D$37,4,0)*I2902</f>
        <v>0.14197757366494707</v>
      </c>
      <c r="K2902" s="6">
        <f t="shared" si="183"/>
        <v>0.19510461875499446</v>
      </c>
      <c r="L2902" s="27">
        <f>2.721*J2902*G2902+VLOOKUP(B2902,Summary!$A$32:$B$37,2,0)*I2902</f>
        <v>0.1644835249757523</v>
      </c>
    </row>
    <row r="2903" spans="1:12">
      <c r="A2903" s="5" t="s">
        <v>625</v>
      </c>
      <c r="B2903" s="5" t="s">
        <v>597</v>
      </c>
      <c r="C2903" s="11">
        <v>5300</v>
      </c>
      <c r="D2903" s="5" t="str">
        <f t="shared" si="180"/>
        <v>Reservoirs</v>
      </c>
      <c r="E2903" s="11" t="s">
        <v>4</v>
      </c>
      <c r="F2903" s="12">
        <f t="shared" si="181"/>
        <v>0.50503242095262102</v>
      </c>
      <c r="G2903" s="13">
        <f t="shared" si="182"/>
        <v>6.8458560616073402E-2</v>
      </c>
      <c r="H2903" s="13">
        <f>HLOOKUP(E2903,ROCs!$B$1:$I$17,MATCH(VLOOKUP(C2903,HROC,2,0),ROCs!$A$2:$A$17,0)+1,0)</f>
        <v>5.2632006878587441E-2</v>
      </c>
      <c r="I2903" s="24">
        <v>1.4488350000000001</v>
      </c>
      <c r="J2903" s="24">
        <f>VLOOKUP(B2903,Summary!$A$32:$C$37,3,0)*H2903*I2903/12+VLOOKUP(B2903,Summary!$A$32:$D$37,4,0)*I2903</f>
        <v>0.32281322993713851</v>
      </c>
      <c r="K2903" s="6">
        <f t="shared" si="183"/>
        <v>0.44360775107050254</v>
      </c>
      <c r="L2903" s="27">
        <f>2.721*J2903*G2903+VLOOKUP(B2903,Summary!$A$32:$B$37,2,0)*I2903</f>
        <v>0.37398482449188281</v>
      </c>
    </row>
    <row r="2904" spans="1:12">
      <c r="A2904" s="5" t="s">
        <v>625</v>
      </c>
      <c r="B2904" s="5" t="s">
        <v>597</v>
      </c>
      <c r="C2904" s="11">
        <v>6120</v>
      </c>
      <c r="D2904" s="5" t="str">
        <f t="shared" si="180"/>
        <v>Mangrove Swamps</v>
      </c>
      <c r="E2904" s="11" t="s">
        <v>4</v>
      </c>
      <c r="F2904" s="12">
        <f t="shared" si="181"/>
        <v>0.60724136328827061</v>
      </c>
      <c r="G2904" s="13">
        <f t="shared" si="182"/>
        <v>3.2599314579082571E-2</v>
      </c>
      <c r="H2904" s="13">
        <f>HLOOKUP(E2904,ROCs!$B$1:$I$17,MATCH(VLOOKUP(C2904,HROC,2,0),ROCs!$A$2:$A$17,0)+1,0)</f>
        <v>2.5884593546846281E-2</v>
      </c>
      <c r="I2904" s="24">
        <v>1.9383490000000001</v>
      </c>
      <c r="J2904" s="24">
        <f>VLOOKUP(B2904,Summary!$A$32:$C$37,3,0)*H2904*I2904/12+VLOOKUP(B2904,Summary!$A$32:$D$37,4,0)*I2904</f>
        <v>0.21240062513836214</v>
      </c>
      <c r="K2904" s="6">
        <f t="shared" si="183"/>
        <v>0.35095034931382812</v>
      </c>
      <c r="L2904" s="27">
        <f>2.721*J2904*G2904+VLOOKUP(B2904,Summary!$A$32:$B$37,2,0)*I2904</f>
        <v>0.43873358673810919</v>
      </c>
    </row>
    <row r="2905" spans="1:12">
      <c r="A2905" s="5" t="s">
        <v>625</v>
      </c>
      <c r="B2905" s="5" t="s">
        <v>597</v>
      </c>
      <c r="C2905" s="11">
        <v>6170</v>
      </c>
      <c r="D2905" s="5" t="str">
        <f t="shared" si="180"/>
        <v>Mixed Wetland Hardwoods</v>
      </c>
      <c r="E2905" s="11" t="s">
        <v>4</v>
      </c>
      <c r="F2905" s="12">
        <f t="shared" si="181"/>
        <v>0.60724136328827061</v>
      </c>
      <c r="G2905" s="13">
        <f t="shared" si="182"/>
        <v>3.2599314579082571E-2</v>
      </c>
      <c r="H2905" s="13">
        <f>HLOOKUP(E2905,ROCs!$B$1:$I$17,MATCH(VLOOKUP(C2905,HROC,2,0),ROCs!$A$2:$A$17,0)+1,0)</f>
        <v>2.5884593546846281E-2</v>
      </c>
      <c r="I2905" s="24">
        <v>1.879729</v>
      </c>
      <c r="J2905" s="24">
        <f>VLOOKUP(B2905,Summary!$A$32:$C$37,3,0)*H2905*I2905/12+VLOOKUP(B2905,Summary!$A$32:$D$37,4,0)*I2905</f>
        <v>0.20597715617296386</v>
      </c>
      <c r="K2905" s="6">
        <f t="shared" si="183"/>
        <v>0.34033682745745625</v>
      </c>
      <c r="L2905" s="27">
        <f>2.721*J2905*G2905+VLOOKUP(B2905,Summary!$A$32:$B$37,2,0)*I2905</f>
        <v>0.42546530385685921</v>
      </c>
    </row>
    <row r="2906" spans="1:12">
      <c r="A2906" s="5" t="s">
        <v>625</v>
      </c>
      <c r="B2906" s="5" t="s">
        <v>597</v>
      </c>
      <c r="C2906" s="11">
        <v>6172</v>
      </c>
      <c r="D2906" s="5" t="str">
        <f t="shared" si="180"/>
        <v>Mixed Shrubs</v>
      </c>
      <c r="E2906" s="11" t="s">
        <v>4</v>
      </c>
      <c r="F2906" s="12">
        <f t="shared" si="181"/>
        <v>0.60724136328827061</v>
      </c>
      <c r="G2906" s="13">
        <f t="shared" si="182"/>
        <v>3.2599314579082571E-2</v>
      </c>
      <c r="H2906" s="13">
        <f>HLOOKUP(E2906,ROCs!$B$1:$I$17,MATCH(VLOOKUP(C2906,HROC,2,0),ROCs!$A$2:$A$17,0)+1,0)</f>
        <v>2.5884593546846281E-2</v>
      </c>
      <c r="I2906" s="24">
        <v>2.9941040000000001</v>
      </c>
      <c r="J2906" s="24">
        <f>VLOOKUP(B2906,Summary!$A$32:$C$37,3,0)*H2906*I2906/12+VLOOKUP(B2906,Summary!$A$32:$D$37,4,0)*I2906</f>
        <v>0.32808826549257675</v>
      </c>
      <c r="K2906" s="6">
        <f t="shared" si="183"/>
        <v>0.54210147124275876</v>
      </c>
      <c r="L2906" s="27">
        <f>2.721*J2906*G2906+VLOOKUP(B2906,Summary!$A$32:$B$37,2,0)*I2906</f>
        <v>0.67769735325626068</v>
      </c>
    </row>
    <row r="2907" spans="1:12">
      <c r="A2907" s="5" t="s">
        <v>625</v>
      </c>
      <c r="B2907" s="5" t="s">
        <v>597</v>
      </c>
      <c r="C2907" s="11">
        <v>6250</v>
      </c>
      <c r="D2907" s="5" t="str">
        <f t="shared" si="180"/>
        <v>Hydric Pine Flatwoods</v>
      </c>
      <c r="E2907" s="11" t="s">
        <v>4</v>
      </c>
      <c r="F2907" s="12">
        <f t="shared" si="181"/>
        <v>0.60724136328827061</v>
      </c>
      <c r="G2907" s="13">
        <f t="shared" si="182"/>
        <v>3.2599314579082571E-2</v>
      </c>
      <c r="H2907" s="13">
        <f>HLOOKUP(E2907,ROCs!$B$1:$I$17,MATCH(VLOOKUP(C2907,HROC,2,0),ROCs!$A$2:$A$17,0)+1,0)</f>
        <v>2.5884593546846281E-2</v>
      </c>
      <c r="I2907" s="24">
        <v>1.1373279999999999</v>
      </c>
      <c r="J2907" s="24">
        <f>VLOOKUP(B2907,Summary!$A$32:$C$37,3,0)*H2907*I2907/12+VLOOKUP(B2907,Summary!$A$32:$D$37,4,0)*I2907</f>
        <v>0.12462625573999475</v>
      </c>
      <c r="K2907" s="6">
        <f t="shared" si="183"/>
        <v>0.20592042964625951</v>
      </c>
      <c r="L2907" s="27">
        <f>2.721*J2907*G2907+VLOOKUP(B2907,Summary!$A$32:$B$37,2,0)*I2907</f>
        <v>0.25742732229215698</v>
      </c>
    </row>
    <row r="2908" spans="1:12">
      <c r="A2908" s="5" t="s">
        <v>625</v>
      </c>
      <c r="B2908" s="5" t="s">
        <v>597</v>
      </c>
      <c r="C2908" s="11">
        <v>6410</v>
      </c>
      <c r="D2908" s="5" t="str">
        <f t="shared" si="180"/>
        <v>Freshwater Marshes</v>
      </c>
      <c r="E2908" s="11" t="s">
        <v>4</v>
      </c>
      <c r="F2908" s="12">
        <f t="shared" si="181"/>
        <v>0.60724136328827061</v>
      </c>
      <c r="G2908" s="13">
        <f t="shared" si="182"/>
        <v>3.2599314579082571E-2</v>
      </c>
      <c r="H2908" s="13">
        <f>HLOOKUP(E2908,ROCs!$B$1:$I$17,MATCH(VLOOKUP(C2908,HROC,2,0),ROCs!$A$2:$A$17,0)+1,0)</f>
        <v>2.5884593546846281E-2</v>
      </c>
      <c r="I2908" s="24">
        <v>5.5078000000000002E-2</v>
      </c>
      <c r="J2908" s="24">
        <f>VLOOKUP(B2908,Summary!$A$32:$C$37,3,0)*H2908*I2908/12+VLOOKUP(B2908,Summary!$A$32:$D$37,4,0)*I2908</f>
        <v>6.0353432902798777E-3</v>
      </c>
      <c r="K2908" s="6">
        <f t="shared" si="183"/>
        <v>9.9722203480936758E-3</v>
      </c>
      <c r="L2908" s="27">
        <f>2.721*J2908*G2908+VLOOKUP(B2908,Summary!$A$32:$B$37,2,0)*I2908</f>
        <v>1.2466572578189778E-2</v>
      </c>
    </row>
    <row r="2909" spans="1:12">
      <c r="A2909" s="5" t="s">
        <v>625</v>
      </c>
      <c r="B2909" s="5" t="s">
        <v>597</v>
      </c>
      <c r="C2909" s="11">
        <v>6440</v>
      </c>
      <c r="D2909" s="5" t="str">
        <f t="shared" si="180"/>
        <v>Emergent Aquatic Vegetation</v>
      </c>
      <c r="E2909" s="11" t="s">
        <v>4</v>
      </c>
      <c r="F2909" s="12">
        <f t="shared" si="181"/>
        <v>0.60724136328827061</v>
      </c>
      <c r="G2909" s="13">
        <f t="shared" si="182"/>
        <v>3.2599314579082571E-2</v>
      </c>
      <c r="H2909" s="13">
        <f>HLOOKUP(E2909,ROCs!$B$1:$I$17,MATCH(VLOOKUP(C2909,HROC,2,0),ROCs!$A$2:$A$17,0)+1,0)</f>
        <v>2.5884593546846281E-2</v>
      </c>
      <c r="I2909" s="24">
        <v>1.491968</v>
      </c>
      <c r="J2909" s="24">
        <f>VLOOKUP(B2909,Summary!$A$32:$C$37,3,0)*H2909*I2909/12+VLOOKUP(B2909,Summary!$A$32:$D$37,4,0)*I2909</f>
        <v>0.16348703762141484</v>
      </c>
      <c r="K2909" s="6">
        <f t="shared" si="183"/>
        <v>0.27013024525771856</v>
      </c>
      <c r="L2909" s="27">
        <f>2.721*J2909*G2909+VLOOKUP(B2909,Summary!$A$32:$B$37,2,0)*I2909</f>
        <v>0.33769794394016933</v>
      </c>
    </row>
    <row r="2910" spans="1:12">
      <c r="A2910" s="5" t="s">
        <v>625</v>
      </c>
      <c r="B2910" s="5" t="s">
        <v>597</v>
      </c>
      <c r="C2910" s="11">
        <v>8140</v>
      </c>
      <c r="D2910" s="5" t="str">
        <f t="shared" si="180"/>
        <v>Roads and Highways</v>
      </c>
      <c r="E2910" s="11" t="s">
        <v>4</v>
      </c>
      <c r="F2910" s="12">
        <f t="shared" si="181"/>
        <v>0.98601567900273634</v>
      </c>
      <c r="G2910" s="13">
        <f t="shared" si="182"/>
        <v>0.14343698414796333</v>
      </c>
      <c r="H2910" s="13">
        <f>HLOOKUP(E2910,ROCs!$B$1:$I$17,MATCH(VLOOKUP(C2910,HROC,2,0),ROCs!$A$2:$A$17,0)+1,0)</f>
        <v>0.44607782879065094</v>
      </c>
      <c r="I2910" s="24">
        <v>0.41320600000000002</v>
      </c>
      <c r="J2910" s="24">
        <f>VLOOKUP(B2910,Summary!$A$32:$C$37,3,0)*H2910*I2910/12+VLOOKUP(B2910,Summary!$A$32:$D$37,4,0)*I2910</f>
        <v>0.78029661620184176</v>
      </c>
      <c r="K2910" s="6">
        <f t="shared" si="183"/>
        <v>2.0934957628438546</v>
      </c>
      <c r="L2910" s="27">
        <f>2.721*J2910*G2910+VLOOKUP(B2910,Summary!$A$32:$B$37,2,0)*I2910</f>
        <v>0.3940539232843826</v>
      </c>
    </row>
    <row r="2911" spans="1:12">
      <c r="A2911" s="5" t="s">
        <v>625</v>
      </c>
      <c r="B2911" s="5" t="s">
        <v>597</v>
      </c>
      <c r="C2911" s="11">
        <v>8200</v>
      </c>
      <c r="D2911" s="5" t="str">
        <f t="shared" si="180"/>
        <v>Communications</v>
      </c>
      <c r="E2911" s="11" t="s">
        <v>4</v>
      </c>
      <c r="F2911" s="12">
        <f t="shared" si="181"/>
        <v>0.72147488707517293</v>
      </c>
      <c r="G2911" s="13">
        <f t="shared" si="182"/>
        <v>0.16951643581122938</v>
      </c>
      <c r="H2911" s="13">
        <f>HLOOKUP(E2911,ROCs!$B$1:$I$17,MATCH(VLOOKUP(C2911,HROC,2,0),ROCs!$A$2:$A$17,0)+1,0)</f>
        <v>0.43140989244743805</v>
      </c>
      <c r="I2911" s="24">
        <v>4.5869999999999999E-3</v>
      </c>
      <c r="J2911" s="24">
        <f>VLOOKUP(B2911,Summary!$A$32:$C$37,3,0)*H2911*I2911/12+VLOOKUP(B2911,Summary!$A$32:$D$37,4,0)*I2911</f>
        <v>8.3772467145120863E-3</v>
      </c>
      <c r="K2911" s="6">
        <f t="shared" si="183"/>
        <v>1.6445650879528796E-2</v>
      </c>
      <c r="L2911" s="27">
        <f>2.721*J2911*G2911+VLOOKUP(B2911,Summary!$A$32:$B$37,2,0)*I2911</f>
        <v>4.85769507307654E-3</v>
      </c>
    </row>
    <row r="2912" spans="1:12">
      <c r="A2912" s="5" t="s">
        <v>625</v>
      </c>
      <c r="B2912" s="5" t="s">
        <v>597</v>
      </c>
      <c r="C2912" s="11">
        <v>1110</v>
      </c>
      <c r="D2912" s="5" t="str">
        <f t="shared" si="180"/>
        <v>Fixed Single Family Units</v>
      </c>
      <c r="E2912" s="11" t="s">
        <v>591</v>
      </c>
      <c r="F2912" s="12">
        <f t="shared" si="181"/>
        <v>0.96797880682585713</v>
      </c>
      <c r="G2912" s="13">
        <f t="shared" si="182"/>
        <v>0.12452938169209543</v>
      </c>
      <c r="H2912" s="13">
        <f>HLOOKUP(E2912,ROCs!$B$1:$I$17,MATCH(VLOOKUP(C2912,HROC,2,0),ROCs!$A$2:$A$17,0)+1,0)</f>
        <v>0.28818180815488864</v>
      </c>
      <c r="I2912" s="24">
        <v>187.11726400000001</v>
      </c>
      <c r="J2912" s="24">
        <f>VLOOKUP(B2912,Summary!$A$32:$C$37,3,0)*H2912*I2912/12+VLOOKUP(B2912,Summary!$A$32:$D$37,4,0)*I2912</f>
        <v>228.27738391724958</v>
      </c>
      <c r="K2912" s="6">
        <f t="shared" si="183"/>
        <v>601.25302927967834</v>
      </c>
      <c r="L2912" s="27">
        <f>2.721*J2912*G2912+VLOOKUP(B2912,Summary!$A$32:$B$37,2,0)*I2912</f>
        <v>117.8846293637163</v>
      </c>
    </row>
    <row r="2913" spans="1:12">
      <c r="A2913" s="5" t="s">
        <v>625</v>
      </c>
      <c r="B2913" s="5" t="s">
        <v>597</v>
      </c>
      <c r="C2913" s="11">
        <v>1210</v>
      </c>
      <c r="D2913" s="5" t="str">
        <f t="shared" si="180"/>
        <v>Fixed Single Family Units</v>
      </c>
      <c r="E2913" s="11" t="s">
        <v>591</v>
      </c>
      <c r="F2913" s="12">
        <f t="shared" si="181"/>
        <v>1.2445441802046733</v>
      </c>
      <c r="G2913" s="13">
        <f t="shared" si="182"/>
        <v>0.21319951734720002</v>
      </c>
      <c r="H2913" s="13">
        <f>HLOOKUP(E2913,ROCs!$B$1:$I$17,MATCH(VLOOKUP(C2913,HROC,2,0),ROCs!$A$2:$A$17,0)+1,0)</f>
        <v>0.28818180815488864</v>
      </c>
      <c r="I2913" s="24">
        <v>479.59933100000001</v>
      </c>
      <c r="J2913" s="24">
        <f>VLOOKUP(B2913,Summary!$A$32:$C$37,3,0)*H2913*I2913/12+VLOOKUP(B2913,Summary!$A$32:$D$37,4,0)*I2913</f>
        <v>585.09663014922592</v>
      </c>
      <c r="K2913" s="6">
        <f t="shared" si="183"/>
        <v>1981.3739866799815</v>
      </c>
      <c r="L2913" s="27">
        <f>2.721*J2913*G2913+VLOOKUP(B2913,Summary!$A$32:$B$37,2,0)*I2913</f>
        <v>443.31661463153966</v>
      </c>
    </row>
    <row r="2914" spans="1:12">
      <c r="A2914" s="5" t="s">
        <v>625</v>
      </c>
      <c r="B2914" s="5" t="s">
        <v>597</v>
      </c>
      <c r="C2914" s="11">
        <v>1310</v>
      </c>
      <c r="D2914" s="5" t="str">
        <f t="shared" si="180"/>
        <v>Fixed Single Family Units &lt;Six or more dwelling units per acre&gt;</v>
      </c>
      <c r="E2914" s="11" t="s">
        <v>591</v>
      </c>
      <c r="F2914" s="12">
        <f t="shared" si="181"/>
        <v>1.2445441802046733</v>
      </c>
      <c r="G2914" s="13">
        <f t="shared" si="182"/>
        <v>0.21319951734720002</v>
      </c>
      <c r="H2914" s="13">
        <f>HLOOKUP(E2914,ROCs!$B$1:$I$17,MATCH(VLOOKUP(C2914,HROC,2,0),ROCs!$A$2:$A$17,0)+1,0)</f>
        <v>0.39344582191206351</v>
      </c>
      <c r="I2914" s="24">
        <v>10.151514000000001</v>
      </c>
      <c r="J2914" s="24">
        <f>VLOOKUP(B2914,Summary!$A$32:$C$37,3,0)*H2914*I2914/12+VLOOKUP(B2914,Summary!$A$32:$D$37,4,0)*I2914</f>
        <v>16.908232923716369</v>
      </c>
      <c r="K2914" s="6">
        <f t="shared" si="183"/>
        <v>57.258119683979771</v>
      </c>
      <c r="L2914" s="27">
        <f>2.721*J2914*G2914+VLOOKUP(B2914,Summary!$A$32:$B$37,2,0)*I2914</f>
        <v>12.007796923998107</v>
      </c>
    </row>
    <row r="2915" spans="1:12">
      <c r="A2915" s="5" t="s">
        <v>625</v>
      </c>
      <c r="B2915" s="5" t="s">
        <v>597</v>
      </c>
      <c r="C2915" s="11">
        <v>1320</v>
      </c>
      <c r="D2915" s="5" t="str">
        <f t="shared" si="180"/>
        <v>Mobile Home Units &lt;Six or more dwelling units per acre&gt;</v>
      </c>
      <c r="E2915" s="11" t="s">
        <v>591</v>
      </c>
      <c r="F2915" s="12">
        <f t="shared" si="181"/>
        <v>1.3948514483453343</v>
      </c>
      <c r="G2915" s="13">
        <f t="shared" si="182"/>
        <v>0.33903287162245876</v>
      </c>
      <c r="H2915" s="13">
        <f>HLOOKUP(E2915,ROCs!$B$1:$I$17,MATCH(VLOOKUP(C2915,HROC,2,0),ROCs!$A$2:$A$17,0)+1,0)</f>
        <v>0.39344582191206351</v>
      </c>
      <c r="I2915" s="24">
        <v>50.803576999999997</v>
      </c>
      <c r="J2915" s="24">
        <f>VLOOKUP(B2915,Summary!$A$32:$C$37,3,0)*H2915*I2915/12+VLOOKUP(B2915,Summary!$A$32:$D$37,4,0)*I2915</f>
        <v>84.61779329408003</v>
      </c>
      <c r="K2915" s="6">
        <f t="shared" si="183"/>
        <v>321.15759341866357</v>
      </c>
      <c r="L2915" s="27">
        <f>2.721*J2915*G2915+VLOOKUP(B2915,Summary!$A$32:$B$37,2,0)*I2915</f>
        <v>89.065906968326189</v>
      </c>
    </row>
    <row r="2916" spans="1:12">
      <c r="A2916" s="5" t="s">
        <v>625</v>
      </c>
      <c r="B2916" s="5" t="s">
        <v>597</v>
      </c>
      <c r="C2916" s="11">
        <v>1330</v>
      </c>
      <c r="D2916" s="5" t="str">
        <f t="shared" si="180"/>
        <v>Multiple Dwelling Units, Low Rise &lt;Two stories or less&gt;</v>
      </c>
      <c r="E2916" s="11" t="s">
        <v>591</v>
      </c>
      <c r="F2916" s="12">
        <f t="shared" si="181"/>
        <v>1.3948514483453343</v>
      </c>
      <c r="G2916" s="13">
        <f t="shared" si="182"/>
        <v>0.33903287162245876</v>
      </c>
      <c r="H2916" s="13">
        <f>HLOOKUP(E2916,ROCs!$B$1:$I$17,MATCH(VLOOKUP(C2916,HROC,2,0),ROCs!$A$2:$A$17,0)+1,0)</f>
        <v>0.39344582191206351</v>
      </c>
      <c r="I2916" s="24">
        <v>13.101798</v>
      </c>
      <c r="J2916" s="24">
        <f>VLOOKUP(B2916,Summary!$A$32:$C$37,3,0)*H2916*I2916/12+VLOOKUP(B2916,Summary!$A$32:$D$37,4,0)*I2916</f>
        <v>21.822188523158346</v>
      </c>
      <c r="K2916" s="6">
        <f t="shared" si="183"/>
        <v>82.823733359118776</v>
      </c>
      <c r="L2916" s="27">
        <f>2.721*J2916*G2916+VLOOKUP(B2916,Summary!$A$32:$B$37,2,0)*I2916</f>
        <v>22.96931812076544</v>
      </c>
    </row>
    <row r="2917" spans="1:12">
      <c r="A2917" s="5" t="s">
        <v>625</v>
      </c>
      <c r="B2917" s="5" t="s">
        <v>597</v>
      </c>
      <c r="C2917" s="11">
        <v>1390</v>
      </c>
      <c r="D2917" s="5" t="str">
        <f t="shared" si="180"/>
        <v>High Density Under Construction</v>
      </c>
      <c r="E2917" s="11" t="s">
        <v>591</v>
      </c>
      <c r="F2917" s="12">
        <f t="shared" si="181"/>
        <v>1.3948514483453343</v>
      </c>
      <c r="G2917" s="13">
        <f t="shared" si="182"/>
        <v>0.33903287162245876</v>
      </c>
      <c r="H2917" s="13">
        <f>HLOOKUP(E2917,ROCs!$B$1:$I$17,MATCH(VLOOKUP(C2917,HROC,2,0),ROCs!$A$2:$A$17,0)+1,0)</f>
        <v>0.39344582191206351</v>
      </c>
      <c r="I2917" s="24">
        <v>3.3565130000000001</v>
      </c>
      <c r="J2917" s="24">
        <f>VLOOKUP(B2917,Summary!$A$32:$C$37,3,0)*H2917*I2917/12+VLOOKUP(B2917,Summary!$A$32:$D$37,4,0)*I2917</f>
        <v>5.5905654679175925</v>
      </c>
      <c r="K2917" s="6">
        <f t="shared" si="183"/>
        <v>21.218380693124395</v>
      </c>
      <c r="L2917" s="27">
        <f>2.721*J2917*G2917+VLOOKUP(B2917,Summary!$A$32:$B$37,2,0)*I2917</f>
        <v>5.8844453924174953</v>
      </c>
    </row>
    <row r="2918" spans="1:12">
      <c r="A2918" s="5" t="s">
        <v>625</v>
      </c>
      <c r="B2918" s="5" t="s">
        <v>597</v>
      </c>
      <c r="C2918" s="11">
        <v>1400</v>
      </c>
      <c r="D2918" s="5" t="str">
        <f t="shared" si="180"/>
        <v>Commercial and Services</v>
      </c>
      <c r="E2918" s="11" t="s">
        <v>591</v>
      </c>
      <c r="F2918" s="12">
        <f t="shared" si="181"/>
        <v>0.70945030562392009</v>
      </c>
      <c r="G2918" s="13">
        <f t="shared" si="182"/>
        <v>0.1167055461931156</v>
      </c>
      <c r="H2918" s="13">
        <f>HLOOKUP(E2918,ROCs!$B$1:$I$17,MATCH(VLOOKUP(C2918,HROC,2,0),ROCs!$A$2:$A$17,0)+1,0)</f>
        <v>0.43140989244743805</v>
      </c>
      <c r="I2918" s="24">
        <v>17.664055999999999</v>
      </c>
      <c r="J2918" s="24">
        <f>VLOOKUP(B2918,Summary!$A$32:$C$37,3,0)*H2918*I2918/12+VLOOKUP(B2918,Summary!$A$32:$D$37,4,0)*I2918</f>
        <v>32.259898646382709</v>
      </c>
      <c r="K2918" s="6">
        <f t="shared" si="183"/>
        <v>62.274969070032355</v>
      </c>
      <c r="L2918" s="27">
        <f>2.721*J2918*G2918+VLOOKUP(B2918,Summary!$A$32:$B$37,2,0)*I2918</f>
        <v>14.070777532466785</v>
      </c>
    </row>
    <row r="2919" spans="1:12">
      <c r="A2919" s="5" t="s">
        <v>625</v>
      </c>
      <c r="B2919" s="5" t="s">
        <v>597</v>
      </c>
      <c r="C2919" s="11">
        <v>1411</v>
      </c>
      <c r="D2919" s="5" t="str">
        <f t="shared" si="180"/>
        <v>Shopping Centers (Plazas, Malls)</v>
      </c>
      <c r="E2919" s="11" t="s">
        <v>591</v>
      </c>
      <c r="F2919" s="12">
        <f t="shared" si="181"/>
        <v>1.4429497741503459</v>
      </c>
      <c r="G2919" s="13">
        <f t="shared" si="182"/>
        <v>0.22493527059566973</v>
      </c>
      <c r="H2919" s="13">
        <f>HLOOKUP(E2919,ROCs!$B$1:$I$17,MATCH(VLOOKUP(C2919,HROC,2,0),ROCs!$A$2:$A$17,0)+1,0)</f>
        <v>0.43140989244743805</v>
      </c>
      <c r="I2919" s="24">
        <v>2.9129710000000002</v>
      </c>
      <c r="J2919" s="24">
        <f>VLOOKUP(B2919,Summary!$A$32:$C$37,3,0)*H2919*I2919/12+VLOOKUP(B2919,Summary!$A$32:$D$37,4,0)*I2919</f>
        <v>5.3199644079396089</v>
      </c>
      <c r="K2919" s="6">
        <f t="shared" si="183"/>
        <v>20.887597160755121</v>
      </c>
      <c r="L2919" s="27">
        <f>2.721*J2919*G2919+VLOOKUP(B2919,Summary!$A$32:$B$37,2,0)*I2919</f>
        <v>3.887097876435472</v>
      </c>
    </row>
    <row r="2920" spans="1:12">
      <c r="A2920" s="5" t="s">
        <v>625</v>
      </c>
      <c r="B2920" s="5" t="s">
        <v>597</v>
      </c>
      <c r="C2920" s="11">
        <v>1550</v>
      </c>
      <c r="D2920" s="5" t="str">
        <f t="shared" si="180"/>
        <v>Other Light Industrial</v>
      </c>
      <c r="E2920" s="11" t="s">
        <v>591</v>
      </c>
      <c r="F2920" s="12">
        <f t="shared" si="181"/>
        <v>0.72147488707517293</v>
      </c>
      <c r="G2920" s="13">
        <f t="shared" si="182"/>
        <v>0.16951643581122938</v>
      </c>
      <c r="H2920" s="13">
        <f>HLOOKUP(E2920,ROCs!$B$1:$I$17,MATCH(VLOOKUP(C2920,HROC,2,0),ROCs!$A$2:$A$17,0)+1,0)</f>
        <v>0.34081381503347608</v>
      </c>
      <c r="I2920" s="24">
        <v>15.418405</v>
      </c>
      <c r="J2920" s="24">
        <f>VLOOKUP(B2920,Summary!$A$32:$C$37,3,0)*H2920*I2920/12+VLOOKUP(B2920,Summary!$A$32:$D$37,4,0)*I2920</f>
        <v>22.24534298607384</v>
      </c>
      <c r="K2920" s="6">
        <f t="shared" si="183"/>
        <v>43.670570643525856</v>
      </c>
      <c r="L2920" s="27">
        <f>2.721*J2920*G2920+VLOOKUP(B2920,Summary!$A$32:$B$37,2,0)*I2920</f>
        <v>13.600756179061349</v>
      </c>
    </row>
    <row r="2921" spans="1:12">
      <c r="A2921" s="5" t="s">
        <v>625</v>
      </c>
      <c r="B2921" s="5" t="s">
        <v>597</v>
      </c>
      <c r="C2921" s="11">
        <v>1700</v>
      </c>
      <c r="D2921" s="5" t="str">
        <f t="shared" si="180"/>
        <v>Institutional</v>
      </c>
      <c r="E2921" s="11" t="s">
        <v>591</v>
      </c>
      <c r="F2921" s="12">
        <f t="shared" si="181"/>
        <v>0.96797880682585713</v>
      </c>
      <c r="G2921" s="13">
        <f t="shared" si="182"/>
        <v>0.12452938169209543</v>
      </c>
      <c r="H2921" s="13">
        <f>HLOOKUP(E2921,ROCs!$B$1:$I$17,MATCH(VLOOKUP(C2921,HROC,2,0),ROCs!$A$2:$A$17,0)+1,0)</f>
        <v>0.34081381503347608</v>
      </c>
      <c r="I2921" s="24">
        <v>9.4389999999999995E-3</v>
      </c>
      <c r="J2921" s="24">
        <f>VLOOKUP(B2921,Summary!$A$32:$C$37,3,0)*H2921*I2921/12+VLOOKUP(B2921,Summary!$A$32:$D$37,4,0)*I2921</f>
        <v>1.3618386107094151E-2</v>
      </c>
      <c r="K2921" s="6">
        <f t="shared" si="183"/>
        <v>3.5869063155896441E-2</v>
      </c>
      <c r="L2921" s="27">
        <f>2.721*J2921*G2921+VLOOKUP(B2921,Summary!$A$32:$B$37,2,0)*I2921</f>
        <v>6.659229216042107E-3</v>
      </c>
    </row>
    <row r="2922" spans="1:12">
      <c r="A2922" s="5" t="s">
        <v>625</v>
      </c>
      <c r="B2922" s="5" t="s">
        <v>597</v>
      </c>
      <c r="C2922" s="11">
        <v>1800</v>
      </c>
      <c r="D2922" s="5" t="str">
        <f t="shared" si="180"/>
        <v>Recreational</v>
      </c>
      <c r="E2922" s="11" t="s">
        <v>591</v>
      </c>
      <c r="F2922" s="12">
        <f t="shared" si="181"/>
        <v>1.2445441802046733</v>
      </c>
      <c r="G2922" s="13">
        <f t="shared" si="182"/>
        <v>0.21319951734720002</v>
      </c>
      <c r="H2922" s="13">
        <f>HLOOKUP(E2922,ROCs!$B$1:$I$17,MATCH(VLOOKUP(C2922,HROC,2,0),ROCs!$A$2:$A$17,0)+1,0)</f>
        <v>0.28904462793978353</v>
      </c>
      <c r="I2922" s="24">
        <v>7.6748649999999996</v>
      </c>
      <c r="J2922" s="24">
        <f>VLOOKUP(B2922,Summary!$A$32:$C$37,3,0)*H2922*I2922/12+VLOOKUP(B2922,Summary!$A$32:$D$37,4,0)*I2922</f>
        <v>9.3911356432819826</v>
      </c>
      <c r="K2922" s="6">
        <f t="shared" si="183"/>
        <v>31.802186015387552</v>
      </c>
      <c r="L2922" s="27">
        <f>2.721*J2922*G2922+VLOOKUP(B2922,Summary!$A$32:$B$37,2,0)*I2922</f>
        <v>7.1105075566663496</v>
      </c>
    </row>
    <row r="2923" spans="1:12">
      <c r="A2923" s="5" t="s">
        <v>625</v>
      </c>
      <c r="B2923" s="5" t="s">
        <v>597</v>
      </c>
      <c r="C2923" s="11">
        <v>1820</v>
      </c>
      <c r="D2923" s="5" t="str">
        <f t="shared" si="180"/>
        <v>Golf Courses</v>
      </c>
      <c r="E2923" s="11" t="s">
        <v>591</v>
      </c>
      <c r="F2923" s="12">
        <f t="shared" si="181"/>
        <v>2.0141173930848577</v>
      </c>
      <c r="G2923" s="13">
        <f t="shared" si="182"/>
        <v>0.28687396829592665</v>
      </c>
      <c r="H2923" s="13">
        <f>HLOOKUP(E2923,ROCs!$B$1:$I$17,MATCH(VLOOKUP(C2923,HROC,2,0),ROCs!$A$2:$A$17,0)+1,0)</f>
        <v>0.28904462793978353</v>
      </c>
      <c r="I2923" s="24">
        <v>75.696815000000001</v>
      </c>
      <c r="J2923" s="24">
        <f>VLOOKUP(B2923,Summary!$A$32:$C$37,3,0)*H2923*I2923/12+VLOOKUP(B2923,Summary!$A$32:$D$37,4,0)*I2923</f>
        <v>92.624307714783541</v>
      </c>
      <c r="K2923" s="6">
        <f t="shared" si="183"/>
        <v>507.61949962813827</v>
      </c>
      <c r="L2923" s="27">
        <f>2.721*J2923*G2923+VLOOKUP(B2923,Summary!$A$32:$B$37,2,0)*I2923</f>
        <v>88.698811855234922</v>
      </c>
    </row>
    <row r="2924" spans="1:12">
      <c r="A2924" s="5" t="s">
        <v>625</v>
      </c>
      <c r="B2924" s="5" t="s">
        <v>597</v>
      </c>
      <c r="C2924" s="11">
        <v>1850</v>
      </c>
      <c r="D2924" s="5" t="str">
        <f t="shared" si="180"/>
        <v>Parks and Zoos</v>
      </c>
      <c r="E2924" s="11" t="s">
        <v>591</v>
      </c>
      <c r="F2924" s="12">
        <f t="shared" si="181"/>
        <v>0.96797880682585713</v>
      </c>
      <c r="G2924" s="13">
        <f t="shared" si="182"/>
        <v>0.12452938169209543</v>
      </c>
      <c r="H2924" s="13">
        <f>HLOOKUP(E2924,ROCs!$B$1:$I$17,MATCH(VLOOKUP(C2924,HROC,2,0),ROCs!$A$2:$A$17,0)+1,0)</f>
        <v>0.34081381503347608</v>
      </c>
      <c r="I2924" s="24">
        <v>3.0526949999999999</v>
      </c>
      <c r="J2924" s="24">
        <f>VLOOKUP(B2924,Summary!$A$32:$C$37,3,0)*H2924*I2924/12+VLOOKUP(B2924,Summary!$A$32:$D$37,4,0)*I2924</f>
        <v>4.4043626631206463</v>
      </c>
      <c r="K2924" s="6">
        <f t="shared" si="183"/>
        <v>11.600520155809864</v>
      </c>
      <c r="L2924" s="27">
        <f>2.721*J2924*G2924+VLOOKUP(B2924,Summary!$A$32:$B$37,2,0)*I2924</f>
        <v>2.1536810818588474</v>
      </c>
    </row>
    <row r="2925" spans="1:12">
      <c r="A2925" s="5" t="s">
        <v>625</v>
      </c>
      <c r="B2925" s="5" t="s">
        <v>597</v>
      </c>
      <c r="C2925" s="11">
        <v>2110</v>
      </c>
      <c r="D2925" s="5" t="str">
        <f t="shared" si="180"/>
        <v>Improved Pastures</v>
      </c>
      <c r="E2925" s="11" t="s">
        <v>591</v>
      </c>
      <c r="F2925" s="12">
        <f t="shared" si="181"/>
        <v>2.0141173930848577</v>
      </c>
      <c r="G2925" s="13">
        <f t="shared" si="182"/>
        <v>0.28687396829592665</v>
      </c>
      <c r="H2925" s="13">
        <f>HLOOKUP(E2925,ROCs!$B$1:$I$17,MATCH(VLOOKUP(C2925,HROC,2,0),ROCs!$A$2:$A$17,0)+1,0)</f>
        <v>0.31492922148662977</v>
      </c>
      <c r="I2925" s="24">
        <v>0.66579299999999997</v>
      </c>
      <c r="J2925" s="24">
        <f>VLOOKUP(B2925,Summary!$A$32:$C$37,3,0)*H2925*I2925/12+VLOOKUP(B2925,Summary!$A$32:$D$37,4,0)*I2925</f>
        <v>0.88763547458261505</v>
      </c>
      <c r="K2925" s="6">
        <f t="shared" si="183"/>
        <v>4.8646093728147344</v>
      </c>
      <c r="L2925" s="27">
        <f>2.721*J2925*G2925+VLOOKUP(B2925,Summary!$A$32:$B$37,2,0)*I2925</f>
        <v>0.8371009060367407</v>
      </c>
    </row>
    <row r="2926" spans="1:12">
      <c r="A2926" s="5" t="s">
        <v>625</v>
      </c>
      <c r="B2926" s="5" t="s">
        <v>597</v>
      </c>
      <c r="C2926" s="11">
        <v>2430</v>
      </c>
      <c r="D2926" s="5" t="str">
        <f t="shared" si="180"/>
        <v>Ornamentals</v>
      </c>
      <c r="E2926" s="11" t="s">
        <v>591</v>
      </c>
      <c r="F2926" s="12">
        <f t="shared" si="181"/>
        <v>1.6774291124497771</v>
      </c>
      <c r="G2926" s="13">
        <f t="shared" si="182"/>
        <v>0.48898971868623858</v>
      </c>
      <c r="H2926" s="13">
        <f>HLOOKUP(E2926,ROCs!$B$1:$I$17,MATCH(VLOOKUP(C2926,HROC,2,0),ROCs!$A$2:$A$17,0)+1,0)</f>
        <v>0.28904462793978353</v>
      </c>
      <c r="I2926" s="24">
        <v>2.1187469999999999</v>
      </c>
      <c r="J2926" s="24">
        <f>VLOOKUP(B2926,Summary!$A$32:$C$37,3,0)*H2926*I2926/12+VLOOKUP(B2926,Summary!$A$32:$D$37,4,0)*I2926</f>
        <v>2.5925459888606208</v>
      </c>
      <c r="K2926" s="6">
        <f t="shared" si="183"/>
        <v>11.833117770573867</v>
      </c>
      <c r="L2926" s="27">
        <f>2.721*J2926*G2926+VLOOKUP(B2926,Summary!$A$32:$B$37,2,0)*I2926</f>
        <v>3.9084604175050814</v>
      </c>
    </row>
    <row r="2927" spans="1:12">
      <c r="A2927" s="5" t="s">
        <v>625</v>
      </c>
      <c r="B2927" s="5" t="s">
        <v>597</v>
      </c>
      <c r="C2927" s="11">
        <v>3100</v>
      </c>
      <c r="D2927" s="5" t="str">
        <f t="shared" si="180"/>
        <v>Herbaceous (Dry Prairie)</v>
      </c>
      <c r="E2927" s="11" t="s">
        <v>591</v>
      </c>
      <c r="F2927" s="12">
        <f t="shared" si="181"/>
        <v>0.69141343344704065</v>
      </c>
      <c r="G2927" s="13">
        <f t="shared" si="182"/>
        <v>3.5859246036990831E-2</v>
      </c>
      <c r="H2927" s="13">
        <f>HLOOKUP(E2927,ROCs!$B$1:$I$17,MATCH(VLOOKUP(C2927,HROC,2,0),ROCs!$A$2:$A$17,0)+1,0)</f>
        <v>0.26229721460804234</v>
      </c>
      <c r="I2927" s="24">
        <v>25.950320000000001</v>
      </c>
      <c r="J2927" s="24">
        <f>VLOOKUP(B2927,Summary!$A$32:$C$37,3,0)*H2927*I2927/12+VLOOKUP(B2927,Summary!$A$32:$D$37,4,0)*I2927</f>
        <v>28.815015836059882</v>
      </c>
      <c r="K2927" s="6">
        <f t="shared" si="183"/>
        <v>54.210725261625598</v>
      </c>
      <c r="L2927" s="27">
        <f>2.721*J2927*G2927+VLOOKUP(B2927,Summary!$A$32:$B$37,2,0)*I2927</f>
        <v>8.4330320003964836</v>
      </c>
    </row>
    <row r="2928" spans="1:12">
      <c r="A2928" s="5" t="s">
        <v>625</v>
      </c>
      <c r="B2928" s="5" t="s">
        <v>597</v>
      </c>
      <c r="C2928" s="11">
        <v>3200</v>
      </c>
      <c r="D2928" s="5" t="str">
        <f t="shared" si="180"/>
        <v>Shrub and Brushland</v>
      </c>
      <c r="E2928" s="11" t="s">
        <v>591</v>
      </c>
      <c r="F2928" s="12">
        <f t="shared" si="181"/>
        <v>0.69141343344704065</v>
      </c>
      <c r="G2928" s="13">
        <f t="shared" si="182"/>
        <v>3.5859246036990831E-2</v>
      </c>
      <c r="H2928" s="13">
        <f>HLOOKUP(E2928,ROCs!$B$1:$I$17,MATCH(VLOOKUP(C2928,HROC,2,0),ROCs!$A$2:$A$17,0)+1,0)</f>
        <v>0.26229721460804234</v>
      </c>
      <c r="I2928" s="24">
        <v>0.208928</v>
      </c>
      <c r="J2928" s="24">
        <f>VLOOKUP(B2928,Summary!$A$32:$C$37,3,0)*H2928*I2928/12+VLOOKUP(B2928,Summary!$A$32:$D$37,4,0)*I2928</f>
        <v>0.23199188405369639</v>
      </c>
      <c r="K2928" s="6">
        <f t="shared" si="183"/>
        <v>0.43645467213741146</v>
      </c>
      <c r="L2928" s="27">
        <f>2.721*J2928*G2928+VLOOKUP(B2928,Summary!$A$32:$B$37,2,0)*I2928</f>
        <v>6.7894982018673999E-2</v>
      </c>
    </row>
    <row r="2929" spans="1:12">
      <c r="A2929" s="5" t="s">
        <v>625</v>
      </c>
      <c r="B2929" s="5" t="s">
        <v>597</v>
      </c>
      <c r="C2929" s="11">
        <v>3300</v>
      </c>
      <c r="D2929" s="5" t="str">
        <f t="shared" si="180"/>
        <v>Mixed Rangeland</v>
      </c>
      <c r="E2929" s="11" t="s">
        <v>591</v>
      </c>
      <c r="F2929" s="12">
        <f t="shared" si="181"/>
        <v>0.69141343344704065</v>
      </c>
      <c r="G2929" s="13">
        <f t="shared" si="182"/>
        <v>3.5859246036990831E-2</v>
      </c>
      <c r="H2929" s="13">
        <f>HLOOKUP(E2929,ROCs!$B$1:$I$17,MATCH(VLOOKUP(C2929,HROC,2,0),ROCs!$A$2:$A$17,0)+1,0)</f>
        <v>0.26229721460804234</v>
      </c>
      <c r="I2929" s="24">
        <v>1.281218</v>
      </c>
      <c r="J2929" s="24">
        <f>VLOOKUP(B2929,Summary!$A$32:$C$37,3,0)*H2929*I2929/12+VLOOKUP(B2929,Summary!$A$32:$D$37,4,0)*I2929</f>
        <v>1.422653630454074</v>
      </c>
      <c r="K2929" s="6">
        <f t="shared" si="183"/>
        <v>2.6764894227990026</v>
      </c>
      <c r="L2929" s="27">
        <f>2.721*J2929*G2929+VLOOKUP(B2929,Summary!$A$32:$B$37,2,0)*I2929</f>
        <v>0.41635526627355579</v>
      </c>
    </row>
    <row r="2930" spans="1:12">
      <c r="A2930" s="5" t="s">
        <v>625</v>
      </c>
      <c r="B2930" s="5" t="s">
        <v>597</v>
      </c>
      <c r="C2930" s="11">
        <v>4110</v>
      </c>
      <c r="D2930" s="5" t="str">
        <f t="shared" si="180"/>
        <v>Pine Flatwoods</v>
      </c>
      <c r="E2930" s="11" t="s">
        <v>591</v>
      </c>
      <c r="F2930" s="12">
        <f t="shared" si="181"/>
        <v>0.69141343344704065</v>
      </c>
      <c r="G2930" s="13">
        <f t="shared" si="182"/>
        <v>3.5859246036990831E-2</v>
      </c>
      <c r="H2930" s="13">
        <f>HLOOKUP(E2930,ROCs!$B$1:$I$17,MATCH(VLOOKUP(C2930,HROC,2,0),ROCs!$A$2:$A$17,0)+1,0)</f>
        <v>0.26229721460804234</v>
      </c>
      <c r="I2930" s="24">
        <v>57.374192999999998</v>
      </c>
      <c r="J2930" s="24">
        <f>VLOOKUP(B2930,Summary!$A$32:$C$37,3,0)*H2930*I2930/12+VLOOKUP(B2930,Summary!$A$32:$D$37,4,0)*I2930</f>
        <v>63.707818627136611</v>
      </c>
      <c r="K2930" s="6">
        <f t="shared" si="183"/>
        <v>119.85580963280921</v>
      </c>
      <c r="L2930" s="27">
        <f>2.721*J2930*G2930+VLOOKUP(B2930,Summary!$A$32:$B$37,2,0)*I2930</f>
        <v>18.644795346104551</v>
      </c>
    </row>
    <row r="2931" spans="1:12">
      <c r="A2931" s="5" t="s">
        <v>625</v>
      </c>
      <c r="B2931" s="5" t="s">
        <v>597</v>
      </c>
      <c r="C2931" s="11">
        <v>4200</v>
      </c>
      <c r="D2931" s="5" t="str">
        <f t="shared" si="180"/>
        <v>Upland Hardwood Forests</v>
      </c>
      <c r="E2931" s="11" t="s">
        <v>591</v>
      </c>
      <c r="F2931" s="12">
        <f t="shared" si="181"/>
        <v>0.69141343344704065</v>
      </c>
      <c r="G2931" s="13">
        <f t="shared" si="182"/>
        <v>3.5859246036990831E-2</v>
      </c>
      <c r="H2931" s="13">
        <f>HLOOKUP(E2931,ROCs!$B$1:$I$17,MATCH(VLOOKUP(C2931,HROC,2,0),ROCs!$A$2:$A$17,0)+1,0)</f>
        <v>0.26229721460804234</v>
      </c>
      <c r="I2931" s="24">
        <v>7.3112999999999997E-2</v>
      </c>
      <c r="J2931" s="24">
        <f>VLOOKUP(B2931,Summary!$A$32:$C$37,3,0)*H2931*I2931/12+VLOOKUP(B2931,Summary!$A$32:$D$37,4,0)*I2931</f>
        <v>8.118405679860001E-2</v>
      </c>
      <c r="K2931" s="6">
        <f t="shared" si="183"/>
        <v>0.15273448481765278</v>
      </c>
      <c r="L2931" s="27">
        <f>2.721*J2931*G2931+VLOOKUP(B2931,Summary!$A$32:$B$37,2,0)*I2931</f>
        <v>2.3759409080311458E-2</v>
      </c>
    </row>
    <row r="2932" spans="1:12">
      <c r="A2932" s="5" t="s">
        <v>625</v>
      </c>
      <c r="B2932" s="5" t="s">
        <v>597</v>
      </c>
      <c r="C2932" s="11">
        <v>4220</v>
      </c>
      <c r="D2932" s="5" t="str">
        <f t="shared" si="180"/>
        <v>Brazilian Pepper</v>
      </c>
      <c r="E2932" s="11" t="s">
        <v>591</v>
      </c>
      <c r="F2932" s="12">
        <f t="shared" si="181"/>
        <v>0.69141343344704065</v>
      </c>
      <c r="G2932" s="13">
        <f t="shared" si="182"/>
        <v>3.5859246036990831E-2</v>
      </c>
      <c r="H2932" s="13">
        <f>HLOOKUP(E2932,ROCs!$B$1:$I$17,MATCH(VLOOKUP(C2932,HROC,2,0),ROCs!$A$2:$A$17,0)+1,0)</f>
        <v>0.26229721460804234</v>
      </c>
      <c r="I2932" s="24">
        <v>7.1171340000000001</v>
      </c>
      <c r="J2932" s="24">
        <f>VLOOKUP(B2932,Summary!$A$32:$C$37,3,0)*H2932*I2932/12+VLOOKUP(B2932,Summary!$A$32:$D$37,4,0)*I2932</f>
        <v>7.9028053957469568</v>
      </c>
      <c r="K2932" s="6">
        <f t="shared" si="183"/>
        <v>14.867831915913728</v>
      </c>
      <c r="L2932" s="27">
        <f>2.721*J2932*G2932+VLOOKUP(B2932,Summary!$A$32:$B$37,2,0)*I2932</f>
        <v>2.3128431084129142</v>
      </c>
    </row>
    <row r="2933" spans="1:12">
      <c r="A2933" s="5" t="s">
        <v>625</v>
      </c>
      <c r="B2933" s="5" t="s">
        <v>597</v>
      </c>
      <c r="C2933" s="11">
        <v>4340</v>
      </c>
      <c r="D2933" s="5" t="str">
        <f t="shared" si="180"/>
        <v>Hardwood - Coniferous Mixed</v>
      </c>
      <c r="E2933" s="11" t="s">
        <v>591</v>
      </c>
      <c r="F2933" s="12">
        <f t="shared" si="181"/>
        <v>0.69141343344704065</v>
      </c>
      <c r="G2933" s="13">
        <f t="shared" si="182"/>
        <v>3.5859246036990831E-2</v>
      </c>
      <c r="H2933" s="13">
        <f>HLOOKUP(E2933,ROCs!$B$1:$I$17,MATCH(VLOOKUP(C2933,HROC,2,0),ROCs!$A$2:$A$17,0)+1,0)</f>
        <v>0.26229721460804234</v>
      </c>
      <c r="I2933" s="24">
        <v>4.0924079999999998</v>
      </c>
      <c r="J2933" s="24">
        <f>VLOOKUP(B2933,Summary!$A$32:$C$37,3,0)*H2933*I2933/12+VLOOKUP(B2933,Summary!$A$32:$D$37,4,0)*I2933</f>
        <v>4.544175228961266</v>
      </c>
      <c r="K2933" s="6">
        <f t="shared" si="183"/>
        <v>8.5491202322930366</v>
      </c>
      <c r="L2933" s="27">
        <f>2.721*J2933*G2933+VLOOKUP(B2933,Summary!$A$32:$B$37,2,0)*I2933</f>
        <v>1.3299029693151594</v>
      </c>
    </row>
    <row r="2934" spans="1:12">
      <c r="A2934" s="5" t="s">
        <v>625</v>
      </c>
      <c r="B2934" s="5" t="s">
        <v>597</v>
      </c>
      <c r="C2934" s="11">
        <v>4370</v>
      </c>
      <c r="D2934" s="5" t="str">
        <f t="shared" si="180"/>
        <v>Australian Pines</v>
      </c>
      <c r="E2934" s="11" t="s">
        <v>591</v>
      </c>
      <c r="F2934" s="12">
        <f t="shared" si="181"/>
        <v>0.69141343344704065</v>
      </c>
      <c r="G2934" s="13">
        <f t="shared" si="182"/>
        <v>3.5859246036990831E-2</v>
      </c>
      <c r="H2934" s="13">
        <f>HLOOKUP(E2934,ROCs!$B$1:$I$17,MATCH(VLOOKUP(C2934,HROC,2,0),ROCs!$A$2:$A$17,0)+1,0)</f>
        <v>0.26229721460804234</v>
      </c>
      <c r="I2934" s="24">
        <v>0.32841999999999999</v>
      </c>
      <c r="J2934" s="24">
        <f>VLOOKUP(B2934,Summary!$A$32:$C$37,3,0)*H2934*I2934/12+VLOOKUP(B2934,Summary!$A$32:$D$37,4,0)*I2934</f>
        <v>0.36467479017132676</v>
      </c>
      <c r="K2934" s="6">
        <f t="shared" si="183"/>
        <v>0.68607579368667027</v>
      </c>
      <c r="L2934" s="27">
        <f>2.721*J2934*G2934+VLOOKUP(B2934,Summary!$A$32:$B$37,2,0)*I2934</f>
        <v>0.10672609700266558</v>
      </c>
    </row>
    <row r="2935" spans="1:12">
      <c r="A2935" s="5" t="s">
        <v>625</v>
      </c>
      <c r="B2935" s="5" t="s">
        <v>597</v>
      </c>
      <c r="C2935" s="11">
        <v>5110</v>
      </c>
      <c r="D2935" s="5" t="e">
        <f t="shared" si="180"/>
        <v>#N/A</v>
      </c>
      <c r="E2935" s="11" t="s">
        <v>591</v>
      </c>
      <c r="F2935" s="12">
        <f t="shared" si="181"/>
        <v>0.50503242095262102</v>
      </c>
      <c r="G2935" s="13">
        <f t="shared" si="182"/>
        <v>6.8458560616073402E-2</v>
      </c>
      <c r="H2935" s="13">
        <f>HLOOKUP(E2935,ROCs!$B$1:$I$17,MATCH(VLOOKUP(C2935,HROC,2,0),ROCs!$A$2:$A$17,0)+1,0)</f>
        <v>5.2632006878587441E-2</v>
      </c>
      <c r="I2935" s="24">
        <v>9.1411580000000008</v>
      </c>
      <c r="J2935" s="24">
        <f>VLOOKUP(B2935,Summary!$A$32:$C$37,3,0)*H2935*I2935/12+VLOOKUP(B2935,Summary!$A$32:$D$37,4,0)*I2935</f>
        <v>2.0367307107750112</v>
      </c>
      <c r="K2935" s="6">
        <f t="shared" si="183"/>
        <v>2.7988615284419089</v>
      </c>
      <c r="L2935" s="27">
        <f>2.721*J2935*G2935+VLOOKUP(B2935,Summary!$A$32:$B$37,2,0)*I2935</f>
        <v>2.3595884764535442</v>
      </c>
    </row>
    <row r="2936" spans="1:12">
      <c r="A2936" s="5" t="s">
        <v>625</v>
      </c>
      <c r="B2936" s="5" t="s">
        <v>597</v>
      </c>
      <c r="C2936" s="11">
        <v>5120</v>
      </c>
      <c r="D2936" s="5" t="e">
        <f t="shared" si="180"/>
        <v>#N/A</v>
      </c>
      <c r="E2936" s="11" t="s">
        <v>591</v>
      </c>
      <c r="F2936" s="12">
        <f t="shared" si="181"/>
        <v>0.50503242095262102</v>
      </c>
      <c r="G2936" s="13">
        <f t="shared" si="182"/>
        <v>6.8458560616073402E-2</v>
      </c>
      <c r="H2936" s="13">
        <f>HLOOKUP(E2936,ROCs!$B$1:$I$17,MATCH(VLOOKUP(C2936,HROC,2,0),ROCs!$A$2:$A$17,0)+1,0)</f>
        <v>5.2632006878587441E-2</v>
      </c>
      <c r="I2936" s="24">
        <v>0.42045199999999999</v>
      </c>
      <c r="J2936" s="24">
        <f>VLOOKUP(B2936,Summary!$A$32:$C$37,3,0)*H2936*I2936/12+VLOOKUP(B2936,Summary!$A$32:$D$37,4,0)*I2936</f>
        <v>9.3680417820890413E-2</v>
      </c>
      <c r="K2936" s="6">
        <f t="shared" si="183"/>
        <v>0.12873499477379752</v>
      </c>
      <c r="L2936" s="27">
        <f>2.721*J2936*G2936+VLOOKUP(B2936,Summary!$A$32:$B$37,2,0)*I2936</f>
        <v>0.10853041749216515</v>
      </c>
    </row>
    <row r="2937" spans="1:12">
      <c r="A2937" s="5" t="s">
        <v>625</v>
      </c>
      <c r="B2937" s="5" t="s">
        <v>597</v>
      </c>
      <c r="C2937" s="11">
        <v>5200</v>
      </c>
      <c r="D2937" s="5" t="str">
        <f t="shared" si="180"/>
        <v>Lakes</v>
      </c>
      <c r="E2937" s="11" t="s">
        <v>591</v>
      </c>
      <c r="F2937" s="12">
        <f t="shared" si="181"/>
        <v>0.50503242095262102</v>
      </c>
      <c r="G2937" s="13">
        <f t="shared" si="182"/>
        <v>6.8458560616073402E-2</v>
      </c>
      <c r="H2937" s="13">
        <f>HLOOKUP(E2937,ROCs!$B$1:$I$17,MATCH(VLOOKUP(C2937,HROC,2,0),ROCs!$A$2:$A$17,0)+1,0)</f>
        <v>5.2632006878587441E-2</v>
      </c>
      <c r="I2937" s="24">
        <v>1.8942000000000001E-2</v>
      </c>
      <c r="J2937" s="24">
        <f>VLOOKUP(B2937,Summary!$A$32:$C$37,3,0)*H2937*I2937/12+VLOOKUP(B2937,Summary!$A$32:$D$37,4,0)*I2937</f>
        <v>4.2204448411787936E-3</v>
      </c>
      <c r="K2937" s="6">
        <f t="shared" si="183"/>
        <v>5.7997066752097093E-3</v>
      </c>
      <c r="L2937" s="27">
        <f>2.721*J2937*G2937+VLOOKUP(B2937,Summary!$A$32:$B$37,2,0)*I2937</f>
        <v>4.889459838784433E-3</v>
      </c>
    </row>
    <row r="2938" spans="1:12">
      <c r="A2938" s="5" t="s">
        <v>625</v>
      </c>
      <c r="B2938" s="5" t="s">
        <v>597</v>
      </c>
      <c r="C2938" s="11">
        <v>5300</v>
      </c>
      <c r="D2938" s="5" t="str">
        <f t="shared" si="180"/>
        <v>Reservoirs</v>
      </c>
      <c r="E2938" s="11" t="s">
        <v>591</v>
      </c>
      <c r="F2938" s="12">
        <f t="shared" si="181"/>
        <v>0.50503242095262102</v>
      </c>
      <c r="G2938" s="13">
        <f t="shared" si="182"/>
        <v>6.8458560616073402E-2</v>
      </c>
      <c r="H2938" s="13">
        <f>HLOOKUP(E2938,ROCs!$B$1:$I$17,MATCH(VLOOKUP(C2938,HROC,2,0),ROCs!$A$2:$A$17,0)+1,0)</f>
        <v>5.2632006878587441E-2</v>
      </c>
      <c r="I2938" s="24">
        <v>19.040347000000001</v>
      </c>
      <c r="J2938" s="24">
        <f>VLOOKUP(B2938,Summary!$A$32:$C$37,3,0)*H2938*I2938/12+VLOOKUP(B2938,Summary!$A$32:$D$37,4,0)*I2938</f>
        <v>4.2423574210961945</v>
      </c>
      <c r="K2938" s="6">
        <f t="shared" si="183"/>
        <v>5.8298187939082018</v>
      </c>
      <c r="L2938" s="27">
        <f>2.721*J2938*G2938+VLOOKUP(B2938,Summary!$A$32:$B$37,2,0)*I2938</f>
        <v>4.9148459493728049</v>
      </c>
    </row>
    <row r="2939" spans="1:12">
      <c r="A2939" s="5" t="s">
        <v>625</v>
      </c>
      <c r="B2939" s="5" t="s">
        <v>597</v>
      </c>
      <c r="C2939" s="11">
        <v>6120</v>
      </c>
      <c r="D2939" s="5" t="str">
        <f t="shared" si="180"/>
        <v>Mangrove Swamps</v>
      </c>
      <c r="E2939" s="11" t="s">
        <v>591</v>
      </c>
      <c r="F2939" s="12">
        <f t="shared" si="181"/>
        <v>0.60724136328827061</v>
      </c>
      <c r="G2939" s="13">
        <f t="shared" si="182"/>
        <v>3.2599314579082571E-2</v>
      </c>
      <c r="H2939" s="13">
        <f>HLOOKUP(E2939,ROCs!$B$1:$I$17,MATCH(VLOOKUP(C2939,HROC,2,0),ROCs!$A$2:$A$17,0)+1,0)</f>
        <v>2.5884593546846281E-2</v>
      </c>
      <c r="I2939" s="24">
        <v>11.038226999999999</v>
      </c>
      <c r="J2939" s="24">
        <f>VLOOKUP(B2939,Summary!$A$32:$C$37,3,0)*H2939*I2939/12+VLOOKUP(B2939,Summary!$A$32:$D$37,4,0)*I2939</f>
        <v>1.2095480820116229</v>
      </c>
      <c r="K2939" s="6">
        <f t="shared" si="183"/>
        <v>1.9985408311172699</v>
      </c>
      <c r="L2939" s="27">
        <f>2.721*J2939*G2939+VLOOKUP(B2939,Summary!$A$32:$B$37,2,0)*I2939</f>
        <v>2.498436000400051</v>
      </c>
    </row>
    <row r="2940" spans="1:12">
      <c r="A2940" s="5" t="s">
        <v>625</v>
      </c>
      <c r="B2940" s="5" t="s">
        <v>597</v>
      </c>
      <c r="C2940" s="11">
        <v>6170</v>
      </c>
      <c r="D2940" s="5" t="str">
        <f t="shared" si="180"/>
        <v>Mixed Wetland Hardwoods</v>
      </c>
      <c r="E2940" s="11" t="s">
        <v>591</v>
      </c>
      <c r="F2940" s="12">
        <f t="shared" si="181"/>
        <v>0.60724136328827061</v>
      </c>
      <c r="G2940" s="13">
        <f t="shared" si="182"/>
        <v>3.2599314579082571E-2</v>
      </c>
      <c r="H2940" s="13">
        <f>HLOOKUP(E2940,ROCs!$B$1:$I$17,MATCH(VLOOKUP(C2940,HROC,2,0),ROCs!$A$2:$A$17,0)+1,0)</f>
        <v>2.5884593546846281E-2</v>
      </c>
      <c r="I2940" s="24">
        <v>93.612223999999998</v>
      </c>
      <c r="J2940" s="24">
        <f>VLOOKUP(B2940,Summary!$A$32:$C$37,3,0)*H2940*I2940/12+VLOOKUP(B2940,Summary!$A$32:$D$37,4,0)*I2940</f>
        <v>10.257850829851789</v>
      </c>
      <c r="K2940" s="6">
        <f t="shared" si="183"/>
        <v>16.949085388051543</v>
      </c>
      <c r="L2940" s="27">
        <f>2.721*J2940*G2940+VLOOKUP(B2940,Summary!$A$32:$B$37,2,0)*I2940</f>
        <v>21.188561398412414</v>
      </c>
    </row>
    <row r="2941" spans="1:12">
      <c r="A2941" s="5" t="s">
        <v>625</v>
      </c>
      <c r="B2941" s="5" t="s">
        <v>597</v>
      </c>
      <c r="C2941" s="11">
        <v>6172</v>
      </c>
      <c r="D2941" s="5" t="str">
        <f t="shared" si="180"/>
        <v>Mixed Shrubs</v>
      </c>
      <c r="E2941" s="11" t="s">
        <v>591</v>
      </c>
      <c r="F2941" s="12">
        <f t="shared" si="181"/>
        <v>0.60724136328827061</v>
      </c>
      <c r="G2941" s="13">
        <f t="shared" si="182"/>
        <v>3.2599314579082571E-2</v>
      </c>
      <c r="H2941" s="13">
        <f>HLOOKUP(E2941,ROCs!$B$1:$I$17,MATCH(VLOOKUP(C2941,HROC,2,0),ROCs!$A$2:$A$17,0)+1,0)</f>
        <v>2.5884593546846281E-2</v>
      </c>
      <c r="I2941" s="24">
        <v>30.965007</v>
      </c>
      <c r="J2941" s="24">
        <f>VLOOKUP(B2941,Summary!$A$32:$C$37,3,0)*H2941*I2941/12+VLOOKUP(B2941,Summary!$A$32:$D$37,4,0)*I2941</f>
        <v>3.3930870262340576</v>
      </c>
      <c r="K2941" s="6">
        <f t="shared" si="183"/>
        <v>5.6064104158513945</v>
      </c>
      <c r="L2941" s="27">
        <f>2.721*J2941*G2941+VLOOKUP(B2941,Summary!$A$32:$B$37,2,0)*I2941</f>
        <v>7.0087422773095334</v>
      </c>
    </row>
    <row r="2942" spans="1:12">
      <c r="A2942" s="5" t="s">
        <v>625</v>
      </c>
      <c r="B2942" s="5" t="s">
        <v>597</v>
      </c>
      <c r="C2942" s="11">
        <v>6250</v>
      </c>
      <c r="D2942" s="5" t="str">
        <f t="shared" si="180"/>
        <v>Hydric Pine Flatwoods</v>
      </c>
      <c r="E2942" s="11" t="s">
        <v>591</v>
      </c>
      <c r="F2942" s="12">
        <f t="shared" si="181"/>
        <v>0.60724136328827061</v>
      </c>
      <c r="G2942" s="13">
        <f t="shared" si="182"/>
        <v>3.2599314579082571E-2</v>
      </c>
      <c r="H2942" s="13">
        <f>HLOOKUP(E2942,ROCs!$B$1:$I$17,MATCH(VLOOKUP(C2942,HROC,2,0),ROCs!$A$2:$A$17,0)+1,0)</f>
        <v>2.5884593546846281E-2</v>
      </c>
      <c r="I2942" s="24">
        <v>24.008306000000001</v>
      </c>
      <c r="J2942" s="24">
        <f>VLOOKUP(B2942,Summary!$A$32:$C$37,3,0)*H2942*I2942/12+VLOOKUP(B2942,Summary!$A$32:$D$37,4,0)*I2942</f>
        <v>2.6307848601635158</v>
      </c>
      <c r="K2942" s="6">
        <f t="shared" si="183"/>
        <v>4.3468556885954373</v>
      </c>
      <c r="L2942" s="27">
        <f>2.721*J2942*G2942+VLOOKUP(B2942,Summary!$A$32:$B$37,2,0)*I2942</f>
        <v>5.434135030836071</v>
      </c>
    </row>
    <row r="2943" spans="1:12">
      <c r="A2943" s="5" t="s">
        <v>625</v>
      </c>
      <c r="B2943" s="5" t="s">
        <v>597</v>
      </c>
      <c r="C2943" s="11">
        <v>6410</v>
      </c>
      <c r="D2943" s="5" t="str">
        <f t="shared" si="180"/>
        <v>Freshwater Marshes</v>
      </c>
      <c r="E2943" s="11" t="s">
        <v>591</v>
      </c>
      <c r="F2943" s="12">
        <f t="shared" si="181"/>
        <v>0.60724136328827061</v>
      </c>
      <c r="G2943" s="13">
        <f t="shared" si="182"/>
        <v>3.2599314579082571E-2</v>
      </c>
      <c r="H2943" s="13">
        <f>HLOOKUP(E2943,ROCs!$B$1:$I$17,MATCH(VLOOKUP(C2943,HROC,2,0),ROCs!$A$2:$A$17,0)+1,0)</f>
        <v>2.5884593546846281E-2</v>
      </c>
      <c r="I2943" s="24">
        <v>11.661761</v>
      </c>
      <c r="J2943" s="24">
        <f>VLOOKUP(B2943,Summary!$A$32:$C$37,3,0)*H2943*I2943/12+VLOOKUP(B2943,Summary!$A$32:$D$37,4,0)*I2943</f>
        <v>1.2778737609244626</v>
      </c>
      <c r="K2943" s="6">
        <f t="shared" si="183"/>
        <v>2.1114356065725923</v>
      </c>
      <c r="L2943" s="27">
        <f>2.721*J2943*G2943+VLOOKUP(B2943,Summary!$A$32:$B$37,2,0)*I2943</f>
        <v>2.6395691545808311</v>
      </c>
    </row>
    <row r="2944" spans="1:12">
      <c r="A2944" s="5" t="s">
        <v>625</v>
      </c>
      <c r="B2944" s="5" t="s">
        <v>597</v>
      </c>
      <c r="C2944" s="11">
        <v>6420</v>
      </c>
      <c r="D2944" s="5" t="str">
        <f t="shared" si="180"/>
        <v>Saltwater Marshes</v>
      </c>
      <c r="E2944" s="11" t="s">
        <v>591</v>
      </c>
      <c r="F2944" s="12">
        <f t="shared" si="181"/>
        <v>0.60724136328827061</v>
      </c>
      <c r="G2944" s="13">
        <f t="shared" si="182"/>
        <v>3.2599314579082571E-2</v>
      </c>
      <c r="H2944" s="13">
        <f>HLOOKUP(E2944,ROCs!$B$1:$I$17,MATCH(VLOOKUP(C2944,HROC,2,0),ROCs!$A$2:$A$17,0)+1,0)</f>
        <v>2.5884593546846281E-2</v>
      </c>
      <c r="I2944" s="24">
        <v>6.550611</v>
      </c>
      <c r="J2944" s="24">
        <f>VLOOKUP(B2944,Summary!$A$32:$C$37,3,0)*H2944*I2944/12+VLOOKUP(B2944,Summary!$A$32:$D$37,4,0)*I2944</f>
        <v>0.71780359029165108</v>
      </c>
      <c r="K2944" s="6">
        <f t="shared" si="183"/>
        <v>1.1860295636487574</v>
      </c>
      <c r="L2944" s="27">
        <f>2.721*J2944*G2944+VLOOKUP(B2944,Summary!$A$32:$B$37,2,0)*I2944</f>
        <v>1.4826912281308022</v>
      </c>
    </row>
    <row r="2945" spans="1:12">
      <c r="A2945" s="5" t="s">
        <v>625</v>
      </c>
      <c r="B2945" s="5" t="s">
        <v>597</v>
      </c>
      <c r="C2945" s="11">
        <v>6440</v>
      </c>
      <c r="D2945" s="5" t="str">
        <f t="shared" si="180"/>
        <v>Emergent Aquatic Vegetation</v>
      </c>
      <c r="E2945" s="11" t="s">
        <v>591</v>
      </c>
      <c r="F2945" s="12">
        <f t="shared" si="181"/>
        <v>0.60724136328827061</v>
      </c>
      <c r="G2945" s="13">
        <f t="shared" si="182"/>
        <v>3.2599314579082571E-2</v>
      </c>
      <c r="H2945" s="13">
        <f>HLOOKUP(E2945,ROCs!$B$1:$I$17,MATCH(VLOOKUP(C2945,HROC,2,0),ROCs!$A$2:$A$17,0)+1,0)</f>
        <v>2.5884593546846281E-2</v>
      </c>
      <c r="I2945" s="24">
        <v>6.1467729999999996</v>
      </c>
      <c r="J2945" s="24">
        <f>VLOOKUP(B2945,Summary!$A$32:$C$37,3,0)*H2945*I2945/12+VLOOKUP(B2945,Summary!$A$32:$D$37,4,0)*I2945</f>
        <v>0.67355178442251917</v>
      </c>
      <c r="K2945" s="6">
        <f t="shared" si="183"/>
        <v>1.112912138888718</v>
      </c>
      <c r="L2945" s="27">
        <f>2.721*J2945*G2945+VLOOKUP(B2945,Summary!$A$32:$B$37,2,0)*I2945</f>
        <v>1.3912849363839885</v>
      </c>
    </row>
    <row r="2946" spans="1:12">
      <c r="A2946" s="5" t="s">
        <v>625</v>
      </c>
      <c r="B2946" s="5" t="s">
        <v>597</v>
      </c>
      <c r="C2946" s="11">
        <v>8140</v>
      </c>
      <c r="D2946" s="5" t="str">
        <f t="shared" ref="D2946:D3009" si="184">VLOOKUP(C2946,FLUCCS,2,0)</f>
        <v>Roads and Highways</v>
      </c>
      <c r="E2946" s="11" t="s">
        <v>591</v>
      </c>
      <c r="F2946" s="12">
        <f t="shared" ref="F2946:F3009" si="185">VLOOKUP(VLOOKUP(C2946,HEMC,2,0),EMCN,2,0)</f>
        <v>0.98601567900273634</v>
      </c>
      <c r="G2946" s="13">
        <f t="shared" ref="G2946:G3009" si="186">VLOOKUP(VLOOKUP(C2946,HEMC,2,0),EMCP,3,0)</f>
        <v>0.14343698414796333</v>
      </c>
      <c r="H2946" s="13">
        <f>HLOOKUP(E2946,ROCs!$B$1:$I$17,MATCH(VLOOKUP(C2946,HROC,2,0),ROCs!$A$2:$A$17,0)+1,0)</f>
        <v>0.44607782879065094</v>
      </c>
      <c r="I2946" s="24">
        <v>0.75768100000000005</v>
      </c>
      <c r="J2946" s="24">
        <f>VLOOKUP(B2946,Summary!$A$32:$C$37,3,0)*H2946*I2946/12+VLOOKUP(B2946,Summary!$A$32:$D$37,4,0)*I2946</f>
        <v>1.4308018771761004</v>
      </c>
      <c r="K2946" s="6">
        <f t="shared" ref="K2946:K3009" si="187">2.721*J2946*F2946</f>
        <v>3.8387679827671786</v>
      </c>
      <c r="L2946" s="27">
        <f>2.721*J2946*G2946+VLOOKUP(B2946,Summary!$A$32:$B$37,2,0)*I2946</f>
        <v>0.72256252486177419</v>
      </c>
    </row>
    <row r="2947" spans="1:12">
      <c r="A2947" s="5" t="s">
        <v>625</v>
      </c>
      <c r="B2947" s="5" t="s">
        <v>597</v>
      </c>
      <c r="C2947" s="11">
        <v>1110</v>
      </c>
      <c r="D2947" s="5" t="str">
        <f t="shared" si="184"/>
        <v>Fixed Single Family Units</v>
      </c>
      <c r="E2947" s="11" t="s">
        <v>593</v>
      </c>
      <c r="F2947" s="12">
        <f t="shared" si="185"/>
        <v>0.96797880682585713</v>
      </c>
      <c r="G2947" s="13">
        <f t="shared" si="186"/>
        <v>0.12452938169209543</v>
      </c>
      <c r="H2947" s="13">
        <f>HLOOKUP(E2947,ROCs!$B$1:$I$17,MATCH(VLOOKUP(C2947,HROC,2,0),ROCs!$A$2:$A$17,0)+1,0)</f>
        <v>0.28818180815488864</v>
      </c>
      <c r="I2947" s="24">
        <v>431.29347000000001</v>
      </c>
      <c r="J2947" s="24">
        <f>VLOOKUP(B2947,Summary!$A$32:$C$37,3,0)*H2947*I2947/12+VLOOKUP(B2947,Summary!$A$32:$D$37,4,0)*I2947</f>
        <v>526.1649455936506</v>
      </c>
      <c r="K2947" s="6">
        <f t="shared" si="187"/>
        <v>1385.8502406600178</v>
      </c>
      <c r="L2947" s="27">
        <f>2.721*J2947*G2947+VLOOKUP(B2947,Summary!$A$32:$B$37,2,0)*I2947</f>
        <v>271.71662181818294</v>
      </c>
    </row>
    <row r="2948" spans="1:12">
      <c r="A2948" s="5" t="s">
        <v>625</v>
      </c>
      <c r="B2948" s="5" t="s">
        <v>597</v>
      </c>
      <c r="C2948" s="11">
        <v>1210</v>
      </c>
      <c r="D2948" s="5" t="str">
        <f t="shared" si="184"/>
        <v>Fixed Single Family Units</v>
      </c>
      <c r="E2948" s="11" t="s">
        <v>593</v>
      </c>
      <c r="F2948" s="12">
        <f t="shared" si="185"/>
        <v>1.2445441802046733</v>
      </c>
      <c r="G2948" s="13">
        <f t="shared" si="186"/>
        <v>0.21319951734720002</v>
      </c>
      <c r="H2948" s="13">
        <f>HLOOKUP(E2948,ROCs!$B$1:$I$17,MATCH(VLOOKUP(C2948,HROC,2,0),ROCs!$A$2:$A$17,0)+1,0)</f>
        <v>0.28818180815488864</v>
      </c>
      <c r="I2948" s="24">
        <v>955.14668500000005</v>
      </c>
      <c r="J2948" s="24">
        <f>VLOOKUP(B2948,Summary!$A$32:$C$37,3,0)*H2948*I2948/12+VLOOKUP(B2948,Summary!$A$32:$D$37,4,0)*I2948</f>
        <v>1165.2499713176292</v>
      </c>
      <c r="K2948" s="6">
        <f t="shared" si="187"/>
        <v>3946.0079962509758</v>
      </c>
      <c r="L2948" s="27">
        <f>2.721*J2948*G2948+VLOOKUP(B2948,Summary!$A$32:$B$37,2,0)*I2948</f>
        <v>882.88779299973135</v>
      </c>
    </row>
    <row r="2949" spans="1:12">
      <c r="A2949" s="5" t="s">
        <v>625</v>
      </c>
      <c r="B2949" s="5" t="s">
        <v>597</v>
      </c>
      <c r="C2949" s="11">
        <v>1310</v>
      </c>
      <c r="D2949" s="5" t="str">
        <f t="shared" si="184"/>
        <v>Fixed Single Family Units &lt;Six or more dwelling units per acre&gt;</v>
      </c>
      <c r="E2949" s="11" t="s">
        <v>593</v>
      </c>
      <c r="F2949" s="12">
        <f t="shared" si="185"/>
        <v>1.2445441802046733</v>
      </c>
      <c r="G2949" s="13">
        <f t="shared" si="186"/>
        <v>0.21319951734720002</v>
      </c>
      <c r="H2949" s="13">
        <f>HLOOKUP(E2949,ROCs!$B$1:$I$17,MATCH(VLOOKUP(C2949,HROC,2,0),ROCs!$A$2:$A$17,0)+1,0)</f>
        <v>0.39344582191206351</v>
      </c>
      <c r="I2949" s="24">
        <v>5.7463889999999997</v>
      </c>
      <c r="J2949" s="24">
        <f>VLOOKUP(B2949,Summary!$A$32:$C$37,3,0)*H2949*I2949/12+VLOOKUP(B2949,Summary!$A$32:$D$37,4,0)*I2949</f>
        <v>9.5711126125897632</v>
      </c>
      <c r="K2949" s="6">
        <f t="shared" si="187"/>
        <v>32.411660872723495</v>
      </c>
      <c r="L2949" s="27">
        <f>2.721*J2949*G2949+VLOOKUP(B2949,Summary!$A$32:$B$37,2,0)*I2949</f>
        <v>6.7971607149728159</v>
      </c>
    </row>
    <row r="2950" spans="1:12">
      <c r="A2950" s="5" t="s">
        <v>625</v>
      </c>
      <c r="B2950" s="5" t="s">
        <v>597</v>
      </c>
      <c r="C2950" s="11">
        <v>1320</v>
      </c>
      <c r="D2950" s="5" t="str">
        <f t="shared" si="184"/>
        <v>Mobile Home Units &lt;Six or more dwelling units per acre&gt;</v>
      </c>
      <c r="E2950" s="11" t="s">
        <v>593</v>
      </c>
      <c r="F2950" s="12">
        <f t="shared" si="185"/>
        <v>1.3948514483453343</v>
      </c>
      <c r="G2950" s="13">
        <f t="shared" si="186"/>
        <v>0.33903287162245876</v>
      </c>
      <c r="H2950" s="13">
        <f>HLOOKUP(E2950,ROCs!$B$1:$I$17,MATCH(VLOOKUP(C2950,HROC,2,0),ROCs!$A$2:$A$17,0)+1,0)</f>
        <v>0.39344582191206351</v>
      </c>
      <c r="I2950" s="24">
        <v>438.50603599999999</v>
      </c>
      <c r="J2950" s="24">
        <f>VLOOKUP(B2950,Summary!$A$32:$C$37,3,0)*H2950*I2950/12+VLOOKUP(B2950,Summary!$A$32:$D$37,4,0)*I2950</f>
        <v>730.37009013074839</v>
      </c>
      <c r="K2950" s="6">
        <f t="shared" si="187"/>
        <v>2772.039914065851</v>
      </c>
      <c r="L2950" s="27">
        <f>2.721*J2950*G2950+VLOOKUP(B2950,Summary!$A$32:$B$37,2,0)*I2950</f>
        <v>768.76354213061597</v>
      </c>
    </row>
    <row r="2951" spans="1:12">
      <c r="A2951" s="5" t="s">
        <v>625</v>
      </c>
      <c r="B2951" s="5" t="s">
        <v>597</v>
      </c>
      <c r="C2951" s="11">
        <v>1330</v>
      </c>
      <c r="D2951" s="5" t="str">
        <f t="shared" si="184"/>
        <v>Multiple Dwelling Units, Low Rise &lt;Two stories or less&gt;</v>
      </c>
      <c r="E2951" s="11" t="s">
        <v>593</v>
      </c>
      <c r="F2951" s="12">
        <f t="shared" si="185"/>
        <v>1.3948514483453343</v>
      </c>
      <c r="G2951" s="13">
        <f t="shared" si="186"/>
        <v>0.33903287162245876</v>
      </c>
      <c r="H2951" s="13">
        <f>HLOOKUP(E2951,ROCs!$B$1:$I$17,MATCH(VLOOKUP(C2951,HROC,2,0),ROCs!$A$2:$A$17,0)+1,0)</f>
        <v>0.39344582191206351</v>
      </c>
      <c r="I2951" s="24">
        <v>108.49185300000001</v>
      </c>
      <c r="J2951" s="24">
        <f>VLOOKUP(B2951,Summary!$A$32:$C$37,3,0)*H2951*I2951/12+VLOOKUP(B2951,Summary!$A$32:$D$37,4,0)*I2951</f>
        <v>180.70265389473889</v>
      </c>
      <c r="K2951" s="6">
        <f t="shared" si="187"/>
        <v>685.83718849189324</v>
      </c>
      <c r="L2951" s="27">
        <f>2.721*J2951*G2951+VLOOKUP(B2951,Summary!$A$32:$B$37,2,0)*I2951</f>
        <v>190.20167194367673</v>
      </c>
    </row>
    <row r="2952" spans="1:12">
      <c r="A2952" s="5" t="s">
        <v>625</v>
      </c>
      <c r="B2952" s="5" t="s">
        <v>597</v>
      </c>
      <c r="C2952" s="11">
        <v>1390</v>
      </c>
      <c r="D2952" s="5" t="str">
        <f t="shared" si="184"/>
        <v>High Density Under Construction</v>
      </c>
      <c r="E2952" s="11" t="s">
        <v>593</v>
      </c>
      <c r="F2952" s="12">
        <f t="shared" si="185"/>
        <v>1.3948514483453343</v>
      </c>
      <c r="G2952" s="13">
        <f t="shared" si="186"/>
        <v>0.33903287162245876</v>
      </c>
      <c r="H2952" s="13">
        <f>HLOOKUP(E2952,ROCs!$B$1:$I$17,MATCH(VLOOKUP(C2952,HROC,2,0),ROCs!$A$2:$A$17,0)+1,0)</f>
        <v>0.39344582191206351</v>
      </c>
      <c r="I2952" s="24">
        <v>34.683729</v>
      </c>
      <c r="J2952" s="24">
        <f>VLOOKUP(B2952,Summary!$A$32:$C$37,3,0)*H2952*I2952/12+VLOOKUP(B2952,Summary!$A$32:$D$37,4,0)*I2952</f>
        <v>57.768778981643145</v>
      </c>
      <c r="K2952" s="6">
        <f t="shared" si="187"/>
        <v>219.25509175121883</v>
      </c>
      <c r="L2952" s="27">
        <f>2.721*J2952*G2952+VLOOKUP(B2952,Summary!$A$32:$B$37,2,0)*I2952</f>
        <v>60.805517304984981</v>
      </c>
    </row>
    <row r="2953" spans="1:12">
      <c r="A2953" s="5" t="s">
        <v>625</v>
      </c>
      <c r="B2953" s="5" t="s">
        <v>597</v>
      </c>
      <c r="C2953" s="11">
        <v>1400</v>
      </c>
      <c r="D2953" s="5" t="str">
        <f t="shared" si="184"/>
        <v>Commercial and Services</v>
      </c>
      <c r="E2953" s="11" t="s">
        <v>593</v>
      </c>
      <c r="F2953" s="12">
        <f t="shared" si="185"/>
        <v>0.70945030562392009</v>
      </c>
      <c r="G2953" s="13">
        <f t="shared" si="186"/>
        <v>0.1167055461931156</v>
      </c>
      <c r="H2953" s="13">
        <f>HLOOKUP(E2953,ROCs!$B$1:$I$17,MATCH(VLOOKUP(C2953,HROC,2,0),ROCs!$A$2:$A$17,0)+1,0)</f>
        <v>0.43140989244743805</v>
      </c>
      <c r="I2953" s="24">
        <v>88.132597000000004</v>
      </c>
      <c r="J2953" s="24">
        <f>VLOOKUP(B2953,Summary!$A$32:$C$37,3,0)*H2953*I2953/12+VLOOKUP(B2953,Summary!$A$32:$D$37,4,0)*I2953</f>
        <v>160.95672741653974</v>
      </c>
      <c r="K2953" s="6">
        <f t="shared" si="187"/>
        <v>310.71316532491898</v>
      </c>
      <c r="L2953" s="27">
        <f>2.721*J2953*G2953+VLOOKUP(B2953,Summary!$A$32:$B$37,2,0)*I2953</f>
        <v>70.204383735284225</v>
      </c>
    </row>
    <row r="2954" spans="1:12">
      <c r="A2954" s="5" t="s">
        <v>625</v>
      </c>
      <c r="B2954" s="5" t="s">
        <v>597</v>
      </c>
      <c r="C2954" s="11">
        <v>1411</v>
      </c>
      <c r="D2954" s="5" t="str">
        <f t="shared" si="184"/>
        <v>Shopping Centers (Plazas, Malls)</v>
      </c>
      <c r="E2954" s="11" t="s">
        <v>593</v>
      </c>
      <c r="F2954" s="12">
        <f t="shared" si="185"/>
        <v>1.4429497741503459</v>
      </c>
      <c r="G2954" s="13">
        <f t="shared" si="186"/>
        <v>0.22493527059566973</v>
      </c>
      <c r="H2954" s="13">
        <f>HLOOKUP(E2954,ROCs!$B$1:$I$17,MATCH(VLOOKUP(C2954,HROC,2,0),ROCs!$A$2:$A$17,0)+1,0)</f>
        <v>0.43140989244743805</v>
      </c>
      <c r="I2954" s="24">
        <v>24.436558999999999</v>
      </c>
      <c r="J2954" s="24">
        <f>VLOOKUP(B2954,Summary!$A$32:$C$37,3,0)*H2954*I2954/12+VLOOKUP(B2954,Summary!$A$32:$D$37,4,0)*I2954</f>
        <v>44.628533594229509</v>
      </c>
      <c r="K2954" s="6">
        <f t="shared" si="187"/>
        <v>175.22350905210695</v>
      </c>
      <c r="L2954" s="27">
        <f>2.721*J2954*G2954+VLOOKUP(B2954,Summary!$A$32:$B$37,2,0)*I2954</f>
        <v>32.608390744806634</v>
      </c>
    </row>
    <row r="2955" spans="1:12">
      <c r="A2955" s="5" t="s">
        <v>625</v>
      </c>
      <c r="B2955" s="5" t="s">
        <v>597</v>
      </c>
      <c r="C2955" s="11">
        <v>1550</v>
      </c>
      <c r="D2955" s="5" t="str">
        <f t="shared" si="184"/>
        <v>Other Light Industrial</v>
      </c>
      <c r="E2955" s="11" t="s">
        <v>593</v>
      </c>
      <c r="F2955" s="12">
        <f t="shared" si="185"/>
        <v>0.72147488707517293</v>
      </c>
      <c r="G2955" s="13">
        <f t="shared" si="186"/>
        <v>0.16951643581122938</v>
      </c>
      <c r="H2955" s="13">
        <f>HLOOKUP(E2955,ROCs!$B$1:$I$17,MATCH(VLOOKUP(C2955,HROC,2,0),ROCs!$A$2:$A$17,0)+1,0)</f>
        <v>0.34081381503347608</v>
      </c>
      <c r="I2955" s="24">
        <v>40.431505000000001</v>
      </c>
      <c r="J2955" s="24">
        <f>VLOOKUP(B2955,Summary!$A$32:$C$37,3,0)*H2955*I2955/12+VLOOKUP(B2955,Summary!$A$32:$D$37,4,0)*I2955</f>
        <v>58.333705475252437</v>
      </c>
      <c r="K2955" s="6">
        <f t="shared" si="187"/>
        <v>114.51683201515131</v>
      </c>
      <c r="L2955" s="27">
        <f>2.721*J2955*G2955+VLOOKUP(B2955,Summary!$A$32:$B$37,2,0)*I2955</f>
        <v>35.665105531830292</v>
      </c>
    </row>
    <row r="2956" spans="1:12">
      <c r="A2956" s="5" t="s">
        <v>625</v>
      </c>
      <c r="B2956" s="5" t="s">
        <v>597</v>
      </c>
      <c r="C2956" s="11">
        <v>1700</v>
      </c>
      <c r="D2956" s="5" t="str">
        <f t="shared" si="184"/>
        <v>Institutional</v>
      </c>
      <c r="E2956" s="11" t="s">
        <v>593</v>
      </c>
      <c r="F2956" s="12">
        <f t="shared" si="185"/>
        <v>0.96797880682585713</v>
      </c>
      <c r="G2956" s="13">
        <f t="shared" si="186"/>
        <v>0.12452938169209543</v>
      </c>
      <c r="H2956" s="13">
        <f>HLOOKUP(E2956,ROCs!$B$1:$I$17,MATCH(VLOOKUP(C2956,HROC,2,0),ROCs!$A$2:$A$17,0)+1,0)</f>
        <v>0.34081381503347608</v>
      </c>
      <c r="I2956" s="24">
        <v>32.847607000000004</v>
      </c>
      <c r="J2956" s="24">
        <f>VLOOKUP(B2956,Summary!$A$32:$C$37,3,0)*H2956*I2956/12+VLOOKUP(B2956,Summary!$A$32:$D$37,4,0)*I2956</f>
        <v>47.391820618719002</v>
      </c>
      <c r="K2956" s="6">
        <f t="shared" si="187"/>
        <v>124.82391037218628</v>
      </c>
      <c r="L2956" s="27">
        <f>2.721*J2956*G2956+VLOOKUP(B2956,Summary!$A$32:$B$37,2,0)*I2956</f>
        <v>23.17403795015036</v>
      </c>
    </row>
    <row r="2957" spans="1:12">
      <c r="A2957" s="5" t="s">
        <v>625</v>
      </c>
      <c r="B2957" s="5" t="s">
        <v>597</v>
      </c>
      <c r="C2957" s="11">
        <v>1710</v>
      </c>
      <c r="D2957" s="5" t="str">
        <f t="shared" si="184"/>
        <v>Educational Facilities</v>
      </c>
      <c r="E2957" s="11" t="s">
        <v>593</v>
      </c>
      <c r="F2957" s="12">
        <f t="shared" si="185"/>
        <v>0.96797880682585713</v>
      </c>
      <c r="G2957" s="13">
        <f t="shared" si="186"/>
        <v>0.12452938169209543</v>
      </c>
      <c r="H2957" s="13">
        <f>HLOOKUP(E2957,ROCs!$B$1:$I$17,MATCH(VLOOKUP(C2957,HROC,2,0),ROCs!$A$2:$A$17,0)+1,0)</f>
        <v>0.34081381503347608</v>
      </c>
      <c r="I2957" s="24">
        <v>3.0409799999999998</v>
      </c>
      <c r="J2957" s="24">
        <f>VLOOKUP(B2957,Summary!$A$32:$C$37,3,0)*H2957*I2957/12+VLOOKUP(B2957,Summary!$A$32:$D$37,4,0)*I2957</f>
        <v>4.3874605131847835</v>
      </c>
      <c r="K2957" s="6">
        <f t="shared" si="187"/>
        <v>11.556002084523568</v>
      </c>
      <c r="L2957" s="27">
        <f>2.721*J2957*G2957+VLOOKUP(B2957,Summary!$A$32:$B$37,2,0)*I2957</f>
        <v>2.1454161310943665</v>
      </c>
    </row>
    <row r="2958" spans="1:12">
      <c r="A2958" s="5" t="s">
        <v>625</v>
      </c>
      <c r="B2958" s="5" t="s">
        <v>597</v>
      </c>
      <c r="C2958" s="11">
        <v>1820</v>
      </c>
      <c r="D2958" s="5" t="str">
        <f t="shared" si="184"/>
        <v>Golf Courses</v>
      </c>
      <c r="E2958" s="11" t="s">
        <v>593</v>
      </c>
      <c r="F2958" s="12">
        <f t="shared" si="185"/>
        <v>2.0141173930848577</v>
      </c>
      <c r="G2958" s="13">
        <f t="shared" si="186"/>
        <v>0.28687396829592665</v>
      </c>
      <c r="H2958" s="13">
        <f>HLOOKUP(E2958,ROCs!$B$1:$I$17,MATCH(VLOOKUP(C2958,HROC,2,0),ROCs!$A$2:$A$17,0)+1,0)</f>
        <v>0.28904462793978353</v>
      </c>
      <c r="I2958" s="24">
        <v>197.13165699999999</v>
      </c>
      <c r="J2958" s="24">
        <f>VLOOKUP(B2958,Summary!$A$32:$C$37,3,0)*H2958*I2958/12+VLOOKUP(B2958,Summary!$A$32:$D$37,4,0)*I2958</f>
        <v>241.21468331650627</v>
      </c>
      <c r="K2958" s="6">
        <f t="shared" si="187"/>
        <v>1321.956189136964</v>
      </c>
      <c r="L2958" s="27">
        <f>2.721*J2958*G2958+VLOOKUP(B2958,Summary!$A$32:$B$37,2,0)*I2958</f>
        <v>230.99180269280421</v>
      </c>
    </row>
    <row r="2959" spans="1:12">
      <c r="A2959" s="5" t="s">
        <v>625</v>
      </c>
      <c r="B2959" s="5" t="s">
        <v>597</v>
      </c>
      <c r="C2959" s="11">
        <v>1850</v>
      </c>
      <c r="D2959" s="5" t="str">
        <f t="shared" si="184"/>
        <v>Parks and Zoos</v>
      </c>
      <c r="E2959" s="11" t="s">
        <v>593</v>
      </c>
      <c r="F2959" s="12">
        <f t="shared" si="185"/>
        <v>0.96797880682585713</v>
      </c>
      <c r="G2959" s="13">
        <f t="shared" si="186"/>
        <v>0.12452938169209543</v>
      </c>
      <c r="H2959" s="13">
        <f>HLOOKUP(E2959,ROCs!$B$1:$I$17,MATCH(VLOOKUP(C2959,HROC,2,0),ROCs!$A$2:$A$17,0)+1,0)</f>
        <v>0.34081381503347608</v>
      </c>
      <c r="I2959" s="24">
        <v>8.3423420000000004</v>
      </c>
      <c r="J2959" s="24">
        <f>VLOOKUP(B2959,Summary!$A$32:$C$37,3,0)*H2959*I2959/12+VLOOKUP(B2959,Summary!$A$32:$D$37,4,0)*I2959</f>
        <v>12.036151540780596</v>
      </c>
      <c r="K2959" s="6">
        <f t="shared" si="187"/>
        <v>31.701662471245626</v>
      </c>
      <c r="L2959" s="27">
        <f>2.721*J2959*G2959+VLOOKUP(B2959,Summary!$A$32:$B$37,2,0)*I2959</f>
        <v>5.8855352872777997</v>
      </c>
    </row>
    <row r="2960" spans="1:12">
      <c r="A2960" s="5" t="s">
        <v>625</v>
      </c>
      <c r="B2960" s="5" t="s">
        <v>597</v>
      </c>
      <c r="C2960" s="11">
        <v>2110</v>
      </c>
      <c r="D2960" s="5" t="str">
        <f t="shared" si="184"/>
        <v>Improved Pastures</v>
      </c>
      <c r="E2960" s="11" t="s">
        <v>593</v>
      </c>
      <c r="F2960" s="12">
        <f t="shared" si="185"/>
        <v>2.0141173930848577</v>
      </c>
      <c r="G2960" s="13">
        <f t="shared" si="186"/>
        <v>0.28687396829592665</v>
      </c>
      <c r="H2960" s="13">
        <f>HLOOKUP(E2960,ROCs!$B$1:$I$17,MATCH(VLOOKUP(C2960,HROC,2,0),ROCs!$A$2:$A$17,0)+1,0)</f>
        <v>0.31492922148662977</v>
      </c>
      <c r="I2960" s="24">
        <v>12.731821999999999</v>
      </c>
      <c r="J2960" s="24">
        <f>VLOOKUP(B2960,Summary!$A$32:$C$37,3,0)*H2960*I2960/12+VLOOKUP(B2960,Summary!$A$32:$D$37,4,0)*I2960</f>
        <v>16.974069813397527</v>
      </c>
      <c r="K2960" s="6">
        <f t="shared" si="187"/>
        <v>93.024920109116238</v>
      </c>
      <c r="L2960" s="27">
        <f>2.721*J2960*G2960+VLOOKUP(B2960,Summary!$A$32:$B$37,2,0)*I2960</f>
        <v>16.007707698486627</v>
      </c>
    </row>
    <row r="2961" spans="1:12">
      <c r="A2961" s="5" t="s">
        <v>625</v>
      </c>
      <c r="B2961" s="5" t="s">
        <v>597</v>
      </c>
      <c r="C2961" s="11">
        <v>3100</v>
      </c>
      <c r="D2961" s="5" t="str">
        <f t="shared" si="184"/>
        <v>Herbaceous (Dry Prairie)</v>
      </c>
      <c r="E2961" s="11" t="s">
        <v>593</v>
      </c>
      <c r="F2961" s="12">
        <f t="shared" si="185"/>
        <v>0.69141343344704065</v>
      </c>
      <c r="G2961" s="13">
        <f t="shared" si="186"/>
        <v>3.5859246036990831E-2</v>
      </c>
      <c r="H2961" s="13">
        <f>HLOOKUP(E2961,ROCs!$B$1:$I$17,MATCH(VLOOKUP(C2961,HROC,2,0),ROCs!$A$2:$A$17,0)+1,0)</f>
        <v>0.26229721460804234</v>
      </c>
      <c r="I2961" s="24">
        <v>28.554483999999999</v>
      </c>
      <c r="J2961" s="24">
        <f>VLOOKUP(B2961,Summary!$A$32:$C$37,3,0)*H2961*I2961/12+VLOOKUP(B2961,Summary!$A$32:$D$37,4,0)*I2961</f>
        <v>31.706657515225956</v>
      </c>
      <c r="K2961" s="6">
        <f t="shared" si="187"/>
        <v>59.650874714126211</v>
      </c>
      <c r="L2961" s="27">
        <f>2.721*J2961*G2961+VLOOKUP(B2961,Summary!$A$32:$B$37,2,0)*I2961</f>
        <v>9.2793028111718598</v>
      </c>
    </row>
    <row r="2962" spans="1:12">
      <c r="A2962" s="5" t="s">
        <v>625</v>
      </c>
      <c r="B2962" s="5" t="s">
        <v>597</v>
      </c>
      <c r="C2962" s="11">
        <v>3200</v>
      </c>
      <c r="D2962" s="5" t="str">
        <f t="shared" si="184"/>
        <v>Shrub and Brushland</v>
      </c>
      <c r="E2962" s="11" t="s">
        <v>593</v>
      </c>
      <c r="F2962" s="12">
        <f t="shared" si="185"/>
        <v>0.69141343344704065</v>
      </c>
      <c r="G2962" s="13">
        <f t="shared" si="186"/>
        <v>3.5859246036990831E-2</v>
      </c>
      <c r="H2962" s="13">
        <f>HLOOKUP(E2962,ROCs!$B$1:$I$17,MATCH(VLOOKUP(C2962,HROC,2,0),ROCs!$A$2:$A$17,0)+1,0)</f>
        <v>0.26229721460804234</v>
      </c>
      <c r="I2962" s="24">
        <v>0.95168699999999995</v>
      </c>
      <c r="J2962" s="24">
        <f>VLOOKUP(B2962,Summary!$A$32:$C$37,3,0)*H2962*I2962/12+VLOOKUP(B2962,Summary!$A$32:$D$37,4,0)*I2962</f>
        <v>1.0567451952797622</v>
      </c>
      <c r="K2962" s="6">
        <f t="shared" si="187"/>
        <v>1.9880927284157064</v>
      </c>
      <c r="L2962" s="27">
        <f>2.721*J2962*G2962+VLOOKUP(B2962,Summary!$A$32:$B$37,2,0)*I2962</f>
        <v>0.30926812946280924</v>
      </c>
    </row>
    <row r="2963" spans="1:12">
      <c r="A2963" s="5" t="s">
        <v>625</v>
      </c>
      <c r="B2963" s="5" t="s">
        <v>597</v>
      </c>
      <c r="C2963" s="11">
        <v>3300</v>
      </c>
      <c r="D2963" s="5" t="str">
        <f t="shared" si="184"/>
        <v>Mixed Rangeland</v>
      </c>
      <c r="E2963" s="11" t="s">
        <v>593</v>
      </c>
      <c r="F2963" s="12">
        <f t="shared" si="185"/>
        <v>0.69141343344704065</v>
      </c>
      <c r="G2963" s="13">
        <f t="shared" si="186"/>
        <v>3.5859246036990831E-2</v>
      </c>
      <c r="H2963" s="13">
        <f>HLOOKUP(E2963,ROCs!$B$1:$I$17,MATCH(VLOOKUP(C2963,HROC,2,0),ROCs!$A$2:$A$17,0)+1,0)</f>
        <v>0.26229721460804234</v>
      </c>
      <c r="I2963" s="24">
        <v>6.7677750000000003</v>
      </c>
      <c r="J2963" s="24">
        <f>VLOOKUP(B2963,Summary!$A$32:$C$37,3,0)*H2963*I2963/12+VLOOKUP(B2963,Summary!$A$32:$D$37,4,0)*I2963</f>
        <v>7.5148801170810282</v>
      </c>
      <c r="K2963" s="6">
        <f t="shared" si="187"/>
        <v>14.13801414231108</v>
      </c>
      <c r="L2963" s="27">
        <f>2.721*J2963*G2963+VLOOKUP(B2963,Summary!$A$32:$B$37,2,0)*I2963</f>
        <v>2.1993124996718079</v>
      </c>
    </row>
    <row r="2964" spans="1:12">
      <c r="A2964" s="5" t="s">
        <v>625</v>
      </c>
      <c r="B2964" s="5" t="s">
        <v>597</v>
      </c>
      <c r="C2964" s="11">
        <v>4110</v>
      </c>
      <c r="D2964" s="5" t="str">
        <f t="shared" si="184"/>
        <v>Pine Flatwoods</v>
      </c>
      <c r="E2964" s="11" t="s">
        <v>593</v>
      </c>
      <c r="F2964" s="12">
        <f t="shared" si="185"/>
        <v>0.69141343344704065</v>
      </c>
      <c r="G2964" s="13">
        <f t="shared" si="186"/>
        <v>3.5859246036990831E-2</v>
      </c>
      <c r="H2964" s="13">
        <f>HLOOKUP(E2964,ROCs!$B$1:$I$17,MATCH(VLOOKUP(C2964,HROC,2,0),ROCs!$A$2:$A$17,0)+1,0)</f>
        <v>0.26229721460804234</v>
      </c>
      <c r="I2964" s="24">
        <v>170.80954399999999</v>
      </c>
      <c r="J2964" s="24">
        <f>VLOOKUP(B2964,Summary!$A$32:$C$37,3,0)*H2964*I2964/12+VLOOKUP(B2964,Summary!$A$32:$D$37,4,0)*I2964</f>
        <v>189.66547292326902</v>
      </c>
      <c r="K2964" s="6">
        <f t="shared" si="187"/>
        <v>356.82447314127717</v>
      </c>
      <c r="L2964" s="27">
        <f>2.721*J2964*G2964+VLOOKUP(B2964,Summary!$A$32:$B$37,2,0)*I2964</f>
        <v>55.507691254872029</v>
      </c>
    </row>
    <row r="2965" spans="1:12">
      <c r="A2965" s="5" t="s">
        <v>625</v>
      </c>
      <c r="B2965" s="5" t="s">
        <v>597</v>
      </c>
      <c r="C2965" s="11">
        <v>4200</v>
      </c>
      <c r="D2965" s="5" t="str">
        <f t="shared" si="184"/>
        <v>Upland Hardwood Forests</v>
      </c>
      <c r="E2965" s="11" t="s">
        <v>593</v>
      </c>
      <c r="F2965" s="12">
        <f t="shared" si="185"/>
        <v>0.69141343344704065</v>
      </c>
      <c r="G2965" s="13">
        <f t="shared" si="186"/>
        <v>3.5859246036990831E-2</v>
      </c>
      <c r="H2965" s="13">
        <f>HLOOKUP(E2965,ROCs!$B$1:$I$17,MATCH(VLOOKUP(C2965,HROC,2,0),ROCs!$A$2:$A$17,0)+1,0)</f>
        <v>0.26229721460804234</v>
      </c>
      <c r="I2965" s="24">
        <v>20.592230000000001</v>
      </c>
      <c r="J2965" s="24">
        <f>VLOOKUP(B2965,Summary!$A$32:$C$37,3,0)*H2965*I2965/12+VLOOKUP(B2965,Summary!$A$32:$D$37,4,0)*I2965</f>
        <v>22.865438019638574</v>
      </c>
      <c r="K2965" s="6">
        <f t="shared" si="187"/>
        <v>43.017570613934787</v>
      </c>
      <c r="L2965" s="27">
        <f>2.721*J2965*G2965+VLOOKUP(B2965,Summary!$A$32:$B$37,2,0)*I2965</f>
        <v>6.6918224726910669</v>
      </c>
    </row>
    <row r="2966" spans="1:12">
      <c r="A2966" s="5" t="s">
        <v>625</v>
      </c>
      <c r="B2966" s="5" t="s">
        <v>597</v>
      </c>
      <c r="C2966" s="11">
        <v>4220</v>
      </c>
      <c r="D2966" s="5" t="str">
        <f t="shared" si="184"/>
        <v>Brazilian Pepper</v>
      </c>
      <c r="E2966" s="11" t="s">
        <v>593</v>
      </c>
      <c r="F2966" s="12">
        <f t="shared" si="185"/>
        <v>0.69141343344704065</v>
      </c>
      <c r="G2966" s="13">
        <f t="shared" si="186"/>
        <v>3.5859246036990831E-2</v>
      </c>
      <c r="H2966" s="13">
        <f>HLOOKUP(E2966,ROCs!$B$1:$I$17,MATCH(VLOOKUP(C2966,HROC,2,0),ROCs!$A$2:$A$17,0)+1,0)</f>
        <v>0.26229721460804234</v>
      </c>
      <c r="I2966" s="24">
        <v>18.920821</v>
      </c>
      <c r="J2966" s="24">
        <f>VLOOKUP(B2966,Summary!$A$32:$C$37,3,0)*H2966*I2966/12+VLOOKUP(B2966,Summary!$A$32:$D$37,4,0)*I2966</f>
        <v>21.009519603082133</v>
      </c>
      <c r="K2966" s="6">
        <f t="shared" si="187"/>
        <v>39.525964572128437</v>
      </c>
      <c r="L2966" s="27">
        <f>2.721*J2966*G2966+VLOOKUP(B2966,Summary!$A$32:$B$37,2,0)*I2966</f>
        <v>6.1486674910665373</v>
      </c>
    </row>
    <row r="2967" spans="1:12">
      <c r="A2967" s="5" t="s">
        <v>625</v>
      </c>
      <c r="B2967" s="5" t="s">
        <v>597</v>
      </c>
      <c r="C2967" s="11">
        <v>4340</v>
      </c>
      <c r="D2967" s="5" t="str">
        <f t="shared" si="184"/>
        <v>Hardwood - Coniferous Mixed</v>
      </c>
      <c r="E2967" s="11" t="s">
        <v>593</v>
      </c>
      <c r="F2967" s="12">
        <f t="shared" si="185"/>
        <v>0.69141343344704065</v>
      </c>
      <c r="G2967" s="13">
        <f t="shared" si="186"/>
        <v>3.5859246036990831E-2</v>
      </c>
      <c r="H2967" s="13">
        <f>HLOOKUP(E2967,ROCs!$B$1:$I$17,MATCH(VLOOKUP(C2967,HROC,2,0),ROCs!$A$2:$A$17,0)+1,0)</f>
        <v>0.26229721460804234</v>
      </c>
      <c r="I2967" s="24">
        <v>9.9985099999999996</v>
      </c>
      <c r="J2967" s="24">
        <f>VLOOKUP(B2967,Summary!$A$32:$C$37,3,0)*H2967*I2967/12+VLOOKUP(B2967,Summary!$A$32:$D$37,4,0)*I2967</f>
        <v>11.102260935009781</v>
      </c>
      <c r="K2967" s="6">
        <f t="shared" si="187"/>
        <v>20.887082650064276</v>
      </c>
      <c r="L2967" s="27">
        <f>2.721*J2967*G2967+VLOOKUP(B2967,Summary!$A$32:$B$37,2,0)*I2967</f>
        <v>3.2491990382501728</v>
      </c>
    </row>
    <row r="2968" spans="1:12">
      <c r="A2968" s="5" t="s">
        <v>625</v>
      </c>
      <c r="B2968" s="5" t="s">
        <v>597</v>
      </c>
      <c r="C2968" s="11">
        <v>4370</v>
      </c>
      <c r="D2968" s="5" t="str">
        <f t="shared" si="184"/>
        <v>Australian Pines</v>
      </c>
      <c r="E2968" s="11" t="s">
        <v>593</v>
      </c>
      <c r="F2968" s="12">
        <f t="shared" si="185"/>
        <v>0.69141343344704065</v>
      </c>
      <c r="G2968" s="13">
        <f t="shared" si="186"/>
        <v>3.5859246036990831E-2</v>
      </c>
      <c r="H2968" s="13">
        <f>HLOOKUP(E2968,ROCs!$B$1:$I$17,MATCH(VLOOKUP(C2968,HROC,2,0),ROCs!$A$2:$A$17,0)+1,0)</f>
        <v>0.26229721460804234</v>
      </c>
      <c r="I2968" s="24">
        <v>5.9253260000000001</v>
      </c>
      <c r="J2968" s="24">
        <f>VLOOKUP(B2968,Summary!$A$32:$C$37,3,0)*H2968*I2968/12+VLOOKUP(B2968,Summary!$A$32:$D$37,4,0)*I2968</f>
        <v>6.5794318730488612</v>
      </c>
      <c r="K2968" s="6">
        <f t="shared" si="187"/>
        <v>12.378121729195128</v>
      </c>
      <c r="L2968" s="27">
        <f>2.721*J2968*G2968+VLOOKUP(B2968,Summary!$A$32:$B$37,2,0)*I2968</f>
        <v>1.9255432599976143</v>
      </c>
    </row>
    <row r="2969" spans="1:12">
      <c r="A2969" s="5" t="s">
        <v>625</v>
      </c>
      <c r="B2969" s="5" t="s">
        <v>597</v>
      </c>
      <c r="C2969" s="11">
        <v>5110</v>
      </c>
      <c r="D2969" s="5" t="e">
        <f t="shared" si="184"/>
        <v>#N/A</v>
      </c>
      <c r="E2969" s="11" t="s">
        <v>593</v>
      </c>
      <c r="F2969" s="12">
        <f t="shared" si="185"/>
        <v>0.50503242095262102</v>
      </c>
      <c r="G2969" s="13">
        <f t="shared" si="186"/>
        <v>6.8458560616073402E-2</v>
      </c>
      <c r="H2969" s="13">
        <f>HLOOKUP(E2969,ROCs!$B$1:$I$17,MATCH(VLOOKUP(C2969,HROC,2,0),ROCs!$A$2:$A$17,0)+1,0)</f>
        <v>5.2632006878587441E-2</v>
      </c>
      <c r="I2969" s="24">
        <v>0.43419600000000003</v>
      </c>
      <c r="J2969" s="24">
        <f>VLOOKUP(B2969,Summary!$A$32:$C$37,3,0)*H2969*I2969/12+VLOOKUP(B2969,Summary!$A$32:$D$37,4,0)*I2969</f>
        <v>9.6742702368306802E-2</v>
      </c>
      <c r="K2969" s="6">
        <f t="shared" si="187"/>
        <v>0.13294316542864296</v>
      </c>
      <c r="L2969" s="27">
        <f>2.721*J2969*G2969+VLOOKUP(B2969,Summary!$A$32:$B$37,2,0)*I2969</f>
        <v>0.11207812818925381</v>
      </c>
    </row>
    <row r="2970" spans="1:12">
      <c r="A2970" s="5" t="s">
        <v>625</v>
      </c>
      <c r="B2970" s="5" t="s">
        <v>597</v>
      </c>
      <c r="C2970" s="11">
        <v>5120</v>
      </c>
      <c r="D2970" s="5" t="e">
        <f t="shared" si="184"/>
        <v>#N/A</v>
      </c>
      <c r="E2970" s="11" t="s">
        <v>593</v>
      </c>
      <c r="F2970" s="12">
        <f t="shared" si="185"/>
        <v>0.50503242095262102</v>
      </c>
      <c r="G2970" s="13">
        <f t="shared" si="186"/>
        <v>6.8458560616073402E-2</v>
      </c>
      <c r="H2970" s="13">
        <f>HLOOKUP(E2970,ROCs!$B$1:$I$17,MATCH(VLOOKUP(C2970,HROC,2,0),ROCs!$A$2:$A$17,0)+1,0)</f>
        <v>5.2632006878587441E-2</v>
      </c>
      <c r="I2970" s="24">
        <v>11.583968</v>
      </c>
      <c r="J2970" s="24">
        <f>VLOOKUP(B2970,Summary!$A$32:$C$37,3,0)*H2970*I2970/12+VLOOKUP(B2970,Summary!$A$32:$D$37,4,0)*I2970</f>
        <v>2.581010346636059</v>
      </c>
      <c r="K2970" s="6">
        <f t="shared" si="187"/>
        <v>3.5468069124176789</v>
      </c>
      <c r="L2970" s="27">
        <f>2.721*J2970*G2970+VLOOKUP(B2970,Summary!$A$32:$B$37,2,0)*I2970</f>
        <v>2.9901460410602914</v>
      </c>
    </row>
    <row r="2971" spans="1:12">
      <c r="A2971" s="5" t="s">
        <v>625</v>
      </c>
      <c r="B2971" s="5" t="s">
        <v>597</v>
      </c>
      <c r="C2971" s="11">
        <v>5200</v>
      </c>
      <c r="D2971" s="5" t="str">
        <f t="shared" si="184"/>
        <v>Lakes</v>
      </c>
      <c r="E2971" s="11" t="s">
        <v>593</v>
      </c>
      <c r="F2971" s="12">
        <f t="shared" si="185"/>
        <v>0.50503242095262102</v>
      </c>
      <c r="G2971" s="13">
        <f t="shared" si="186"/>
        <v>6.8458560616073402E-2</v>
      </c>
      <c r="H2971" s="13">
        <f>HLOOKUP(E2971,ROCs!$B$1:$I$17,MATCH(VLOOKUP(C2971,HROC,2,0),ROCs!$A$2:$A$17,0)+1,0)</f>
        <v>5.2632006878587441E-2</v>
      </c>
      <c r="I2971" s="24">
        <v>1.9294880000000001</v>
      </c>
      <c r="J2971" s="24">
        <f>VLOOKUP(B2971,Summary!$A$32:$C$37,3,0)*H2971*I2971/12+VLOOKUP(B2971,Summary!$A$32:$D$37,4,0)*I2971</f>
        <v>0.42990696207984308</v>
      </c>
      <c r="K2971" s="6">
        <f t="shared" si="187"/>
        <v>0.59077523140835342</v>
      </c>
      <c r="L2971" s="27">
        <f>2.721*J2971*G2971+VLOOKUP(B2971,Summary!$A$32:$B$37,2,0)*I2971</f>
        <v>0.49805480336904751</v>
      </c>
    </row>
    <row r="2972" spans="1:12">
      <c r="A2972" s="5" t="s">
        <v>625</v>
      </c>
      <c r="B2972" s="5" t="s">
        <v>597</v>
      </c>
      <c r="C2972" s="11">
        <v>5300</v>
      </c>
      <c r="D2972" s="5" t="str">
        <f t="shared" si="184"/>
        <v>Reservoirs</v>
      </c>
      <c r="E2972" s="11" t="s">
        <v>593</v>
      </c>
      <c r="F2972" s="12">
        <f t="shared" si="185"/>
        <v>0.50503242095262102</v>
      </c>
      <c r="G2972" s="13">
        <f t="shared" si="186"/>
        <v>6.8458560616073402E-2</v>
      </c>
      <c r="H2972" s="13">
        <f>HLOOKUP(E2972,ROCs!$B$1:$I$17,MATCH(VLOOKUP(C2972,HROC,2,0),ROCs!$A$2:$A$17,0)+1,0)</f>
        <v>5.2632006878587441E-2</v>
      </c>
      <c r="I2972" s="24">
        <v>48.709637999999998</v>
      </c>
      <c r="J2972" s="24">
        <f>VLOOKUP(B2972,Summary!$A$32:$C$37,3,0)*H2972*I2972/12+VLOOKUP(B2972,Summary!$A$32:$D$37,4,0)*I2972</f>
        <v>10.852937409607565</v>
      </c>
      <c r="K2972" s="6">
        <f t="shared" si="187"/>
        <v>14.914032977280565</v>
      </c>
      <c r="L2972" s="27">
        <f>2.721*J2972*G2972+VLOOKUP(B2972,Summary!$A$32:$B$37,2,0)*I2972</f>
        <v>12.573319541903077</v>
      </c>
    </row>
    <row r="2973" spans="1:12">
      <c r="A2973" s="5" t="s">
        <v>625</v>
      </c>
      <c r="B2973" s="5" t="s">
        <v>597</v>
      </c>
      <c r="C2973" s="11">
        <v>6120</v>
      </c>
      <c r="D2973" s="5" t="str">
        <f t="shared" si="184"/>
        <v>Mangrove Swamps</v>
      </c>
      <c r="E2973" s="11" t="s">
        <v>593</v>
      </c>
      <c r="F2973" s="12">
        <f t="shared" si="185"/>
        <v>0.60724136328827061</v>
      </c>
      <c r="G2973" s="13">
        <f t="shared" si="186"/>
        <v>3.2599314579082571E-2</v>
      </c>
      <c r="H2973" s="13">
        <f>HLOOKUP(E2973,ROCs!$B$1:$I$17,MATCH(VLOOKUP(C2973,HROC,2,0),ROCs!$A$2:$A$17,0)+1,0)</f>
        <v>2.5884593546846281E-2</v>
      </c>
      <c r="I2973" s="24">
        <v>0.26910200000000001</v>
      </c>
      <c r="J2973" s="24">
        <f>VLOOKUP(B2973,Summary!$A$32:$C$37,3,0)*H2973*I2973/12+VLOOKUP(B2973,Summary!$A$32:$D$37,4,0)*I2973</f>
        <v>2.9487689278857174E-2</v>
      </c>
      <c r="K2973" s="6">
        <f t="shared" si="187"/>
        <v>4.8722619559764403E-2</v>
      </c>
      <c r="L2973" s="27">
        <f>2.721*J2973*G2973+VLOOKUP(B2973,Summary!$A$32:$B$37,2,0)*I2973</f>
        <v>6.0909612076255962E-2</v>
      </c>
    </row>
    <row r="2974" spans="1:12">
      <c r="A2974" s="5" t="s">
        <v>625</v>
      </c>
      <c r="B2974" s="5" t="s">
        <v>597</v>
      </c>
      <c r="C2974" s="11">
        <v>6170</v>
      </c>
      <c r="D2974" s="5" t="str">
        <f t="shared" si="184"/>
        <v>Mixed Wetland Hardwoods</v>
      </c>
      <c r="E2974" s="11" t="s">
        <v>593</v>
      </c>
      <c r="F2974" s="12">
        <f t="shared" si="185"/>
        <v>0.60724136328827061</v>
      </c>
      <c r="G2974" s="13">
        <f t="shared" si="186"/>
        <v>3.2599314579082571E-2</v>
      </c>
      <c r="H2974" s="13">
        <f>HLOOKUP(E2974,ROCs!$B$1:$I$17,MATCH(VLOOKUP(C2974,HROC,2,0),ROCs!$A$2:$A$17,0)+1,0)</f>
        <v>2.5884593546846281E-2</v>
      </c>
      <c r="I2974" s="24">
        <v>1.2120470000000001</v>
      </c>
      <c r="J2974" s="24">
        <f>VLOOKUP(B2974,Summary!$A$32:$C$37,3,0)*H2974*I2974/12+VLOOKUP(B2974,Summary!$A$32:$D$37,4,0)*I2974</f>
        <v>0.13281382274145492</v>
      </c>
      <c r="K2974" s="6">
        <f t="shared" si="187"/>
        <v>0.21944877730211509</v>
      </c>
      <c r="L2974" s="27">
        <f>2.721*J2974*G2974+VLOOKUP(B2974,Summary!$A$32:$B$37,2,0)*I2974</f>
        <v>0.27433951657063049</v>
      </c>
    </row>
    <row r="2975" spans="1:12">
      <c r="A2975" s="5" t="s">
        <v>625</v>
      </c>
      <c r="B2975" s="5" t="s">
        <v>597</v>
      </c>
      <c r="C2975" s="11">
        <v>6172</v>
      </c>
      <c r="D2975" s="5" t="str">
        <f t="shared" si="184"/>
        <v>Mixed Shrubs</v>
      </c>
      <c r="E2975" s="11" t="s">
        <v>593</v>
      </c>
      <c r="F2975" s="12">
        <f t="shared" si="185"/>
        <v>0.60724136328827061</v>
      </c>
      <c r="G2975" s="13">
        <f t="shared" si="186"/>
        <v>3.2599314579082571E-2</v>
      </c>
      <c r="H2975" s="13">
        <f>HLOOKUP(E2975,ROCs!$B$1:$I$17,MATCH(VLOOKUP(C2975,HROC,2,0),ROCs!$A$2:$A$17,0)+1,0)</f>
        <v>2.5884593546846281E-2</v>
      </c>
      <c r="I2975" s="24">
        <v>11.309240000000001</v>
      </c>
      <c r="J2975" s="24">
        <f>VLOOKUP(B2975,Summary!$A$32:$C$37,3,0)*H2975*I2975/12+VLOOKUP(B2975,Summary!$A$32:$D$37,4,0)*I2975</f>
        <v>1.2392451750638149</v>
      </c>
      <c r="K2975" s="6">
        <f t="shared" si="187"/>
        <v>2.0476094493168766</v>
      </c>
      <c r="L2975" s="27">
        <f>2.721*J2975*G2975+VLOOKUP(B2975,Summary!$A$32:$B$37,2,0)*I2975</f>
        <v>2.5597781557821087</v>
      </c>
    </row>
    <row r="2976" spans="1:12">
      <c r="A2976" s="5" t="s">
        <v>625</v>
      </c>
      <c r="B2976" s="5" t="s">
        <v>597</v>
      </c>
      <c r="C2976" s="11">
        <v>6191</v>
      </c>
      <c r="D2976" s="5" t="e">
        <f t="shared" si="184"/>
        <v>#N/A</v>
      </c>
      <c r="E2976" s="11" t="s">
        <v>593</v>
      </c>
      <c r="F2976" s="12">
        <f t="shared" si="185"/>
        <v>0.60724136328827061</v>
      </c>
      <c r="G2976" s="13">
        <f t="shared" si="186"/>
        <v>3.2599314579082571E-2</v>
      </c>
      <c r="H2976" s="13">
        <f>HLOOKUP(E2976,ROCs!$B$1:$I$17,MATCH(VLOOKUP(C2976,HROC,2,0),ROCs!$A$2:$A$17,0)+1,0)</f>
        <v>2.5884593546846281E-2</v>
      </c>
      <c r="I2976" s="24">
        <v>1.7736999999999999E-2</v>
      </c>
      <c r="J2976" s="24">
        <f>VLOOKUP(B2976,Summary!$A$32:$C$37,3,0)*H2976*I2976/12+VLOOKUP(B2976,Summary!$A$32:$D$37,4,0)*I2976</f>
        <v>1.9435869846344126E-3</v>
      </c>
      <c r="K2976" s="6">
        <f t="shared" si="187"/>
        <v>3.2113960622051911E-3</v>
      </c>
      <c r="L2976" s="27">
        <f>2.721*J2976*G2976+VLOOKUP(B2976,Summary!$A$32:$B$37,2,0)*I2976</f>
        <v>4.0146628021960149E-3</v>
      </c>
    </row>
    <row r="2977" spans="1:12">
      <c r="A2977" s="5" t="s">
        <v>625</v>
      </c>
      <c r="B2977" s="5" t="s">
        <v>597</v>
      </c>
      <c r="C2977" s="11">
        <v>6250</v>
      </c>
      <c r="D2977" s="5" t="str">
        <f t="shared" si="184"/>
        <v>Hydric Pine Flatwoods</v>
      </c>
      <c r="E2977" s="11" t="s">
        <v>593</v>
      </c>
      <c r="F2977" s="12">
        <f t="shared" si="185"/>
        <v>0.60724136328827061</v>
      </c>
      <c r="G2977" s="13">
        <f t="shared" si="186"/>
        <v>3.2599314579082571E-2</v>
      </c>
      <c r="H2977" s="13">
        <f>HLOOKUP(E2977,ROCs!$B$1:$I$17,MATCH(VLOOKUP(C2977,HROC,2,0),ROCs!$A$2:$A$17,0)+1,0)</f>
        <v>2.5884593546846281E-2</v>
      </c>
      <c r="I2977" s="24">
        <v>32.963679999999997</v>
      </c>
      <c r="J2977" s="24">
        <f>VLOOKUP(B2977,Summary!$A$32:$C$37,3,0)*H2977*I2977/12+VLOOKUP(B2977,Summary!$A$32:$D$37,4,0)*I2977</f>
        <v>3.6120978414418272</v>
      </c>
      <c r="K2977" s="6">
        <f t="shared" si="187"/>
        <v>5.9682828070018603</v>
      </c>
      <c r="L2977" s="27">
        <f>2.721*J2977*G2977+VLOOKUP(B2977,Summary!$A$32:$B$37,2,0)*I2977</f>
        <v>7.4611298370351635</v>
      </c>
    </row>
    <row r="2978" spans="1:12">
      <c r="A2978" s="5" t="s">
        <v>625</v>
      </c>
      <c r="B2978" s="5" t="s">
        <v>597</v>
      </c>
      <c r="C2978" s="11">
        <v>6410</v>
      </c>
      <c r="D2978" s="5" t="str">
        <f t="shared" si="184"/>
        <v>Freshwater Marshes</v>
      </c>
      <c r="E2978" s="11" t="s">
        <v>593</v>
      </c>
      <c r="F2978" s="12">
        <f t="shared" si="185"/>
        <v>0.60724136328827061</v>
      </c>
      <c r="G2978" s="13">
        <f t="shared" si="186"/>
        <v>3.2599314579082571E-2</v>
      </c>
      <c r="H2978" s="13">
        <f>HLOOKUP(E2978,ROCs!$B$1:$I$17,MATCH(VLOOKUP(C2978,HROC,2,0),ROCs!$A$2:$A$17,0)+1,0)</f>
        <v>2.5884593546846281E-2</v>
      </c>
      <c r="I2978" s="24">
        <v>46.951270000000001</v>
      </c>
      <c r="J2978" s="24">
        <f>VLOOKUP(B2978,Summary!$A$32:$C$37,3,0)*H2978*I2978/12+VLOOKUP(B2978,Summary!$A$32:$D$37,4,0)*I2978</f>
        <v>5.1448315546065375</v>
      </c>
      <c r="K2978" s="6">
        <f t="shared" si="187"/>
        <v>8.5008244682602871</v>
      </c>
      <c r="L2978" s="27">
        <f>2.721*J2978*G2978+VLOOKUP(B2978,Summary!$A$32:$B$37,2,0)*I2978</f>
        <v>10.627136335618294</v>
      </c>
    </row>
    <row r="2979" spans="1:12">
      <c r="A2979" s="5" t="s">
        <v>625</v>
      </c>
      <c r="B2979" s="5" t="s">
        <v>597</v>
      </c>
      <c r="C2979" s="11">
        <v>6430</v>
      </c>
      <c r="D2979" s="5" t="str">
        <f t="shared" si="184"/>
        <v>Wet Prairies</v>
      </c>
      <c r="E2979" s="11" t="s">
        <v>593</v>
      </c>
      <c r="F2979" s="12">
        <f t="shared" si="185"/>
        <v>0.60724136328827061</v>
      </c>
      <c r="G2979" s="13">
        <f t="shared" si="186"/>
        <v>3.2599314579082571E-2</v>
      </c>
      <c r="H2979" s="13">
        <f>HLOOKUP(E2979,ROCs!$B$1:$I$17,MATCH(VLOOKUP(C2979,HROC,2,0),ROCs!$A$2:$A$17,0)+1,0)</f>
        <v>2.5884593546846281E-2</v>
      </c>
      <c r="I2979" s="24">
        <v>3.471905</v>
      </c>
      <c r="J2979" s="24">
        <f>VLOOKUP(B2979,Summary!$A$32:$C$37,3,0)*H2979*I2979/12+VLOOKUP(B2979,Summary!$A$32:$D$37,4,0)*I2979</f>
        <v>0.38044479730998143</v>
      </c>
      <c r="K2979" s="6">
        <f t="shared" si="187"/>
        <v>0.62861036507585921</v>
      </c>
      <c r="L2979" s="27">
        <f>2.721*J2979*G2979+VLOOKUP(B2979,Summary!$A$32:$B$37,2,0)*I2979</f>
        <v>0.78584472324848365</v>
      </c>
    </row>
    <row r="2980" spans="1:12">
      <c r="A2980" s="5" t="s">
        <v>625</v>
      </c>
      <c r="B2980" s="5" t="s">
        <v>597</v>
      </c>
      <c r="C2980" s="11">
        <v>6440</v>
      </c>
      <c r="D2980" s="5" t="str">
        <f t="shared" si="184"/>
        <v>Emergent Aquatic Vegetation</v>
      </c>
      <c r="E2980" s="11" t="s">
        <v>593</v>
      </c>
      <c r="F2980" s="12">
        <f t="shared" si="185"/>
        <v>0.60724136328827061</v>
      </c>
      <c r="G2980" s="13">
        <f t="shared" si="186"/>
        <v>3.2599314579082571E-2</v>
      </c>
      <c r="H2980" s="13">
        <f>HLOOKUP(E2980,ROCs!$B$1:$I$17,MATCH(VLOOKUP(C2980,HROC,2,0),ROCs!$A$2:$A$17,0)+1,0)</f>
        <v>2.5884593546846281E-2</v>
      </c>
      <c r="I2980" s="24">
        <v>3.224691</v>
      </c>
      <c r="J2980" s="24">
        <f>VLOOKUP(B2980,Summary!$A$32:$C$37,3,0)*H2980*I2980/12+VLOOKUP(B2980,Summary!$A$32:$D$37,4,0)*I2980</f>
        <v>0.35335555376150013</v>
      </c>
      <c r="K2980" s="6">
        <f t="shared" si="187"/>
        <v>0.58385070638938474</v>
      </c>
      <c r="L2980" s="27">
        <f>2.721*J2980*G2980+VLOOKUP(B2980,Summary!$A$32:$B$37,2,0)*I2980</f>
        <v>0.72988932774856341</v>
      </c>
    </row>
    <row r="2981" spans="1:12">
      <c r="A2981" s="5" t="s">
        <v>625</v>
      </c>
      <c r="B2981" s="5" t="s">
        <v>597</v>
      </c>
      <c r="C2981" s="11">
        <v>8140</v>
      </c>
      <c r="D2981" s="5" t="str">
        <f t="shared" si="184"/>
        <v>Roads and Highways</v>
      </c>
      <c r="E2981" s="11" t="s">
        <v>593</v>
      </c>
      <c r="F2981" s="12">
        <f t="shared" si="185"/>
        <v>0.98601567900273634</v>
      </c>
      <c r="G2981" s="13">
        <f t="shared" si="186"/>
        <v>0.14343698414796333</v>
      </c>
      <c r="H2981" s="13">
        <f>HLOOKUP(E2981,ROCs!$B$1:$I$17,MATCH(VLOOKUP(C2981,HROC,2,0),ROCs!$A$2:$A$17,0)+1,0)</f>
        <v>0.44607782879065094</v>
      </c>
      <c r="I2981" s="24">
        <v>1.527012</v>
      </c>
      <c r="J2981" s="24">
        <f>VLOOKUP(B2981,Summary!$A$32:$C$37,3,0)*H2981*I2981/12+VLOOKUP(B2981,Summary!$A$32:$D$37,4,0)*I2981</f>
        <v>2.8836035694051074</v>
      </c>
      <c r="K2981" s="6">
        <f t="shared" si="187"/>
        <v>7.7365603399072622</v>
      </c>
      <c r="L2981" s="27">
        <f>2.721*J2981*G2981+VLOOKUP(B2981,Summary!$A$32:$B$37,2,0)*I2981</f>
        <v>1.456235072826463</v>
      </c>
    </row>
    <row r="2982" spans="1:12">
      <c r="A2982" s="5" t="s">
        <v>625</v>
      </c>
      <c r="B2982" s="5" t="s">
        <v>597</v>
      </c>
      <c r="C2982" s="11">
        <v>8200</v>
      </c>
      <c r="D2982" s="5" t="str">
        <f t="shared" si="184"/>
        <v>Communications</v>
      </c>
      <c r="E2982" s="11" t="s">
        <v>593</v>
      </c>
      <c r="F2982" s="12">
        <f t="shared" si="185"/>
        <v>0.72147488707517293</v>
      </c>
      <c r="G2982" s="13">
        <f t="shared" si="186"/>
        <v>0.16951643581122938</v>
      </c>
      <c r="H2982" s="13">
        <f>HLOOKUP(E2982,ROCs!$B$1:$I$17,MATCH(VLOOKUP(C2982,HROC,2,0),ROCs!$A$2:$A$17,0)+1,0)</f>
        <v>0.43140989244743805</v>
      </c>
      <c r="I2982" s="24">
        <v>2.6839019999999998</v>
      </c>
      <c r="J2982" s="24">
        <f>VLOOKUP(B2982,Summary!$A$32:$C$37,3,0)*H2982*I2982/12+VLOOKUP(B2982,Summary!$A$32:$D$37,4,0)*I2982</f>
        <v>4.9016152630417293</v>
      </c>
      <c r="K2982" s="6">
        <f t="shared" si="187"/>
        <v>9.6225234983364043</v>
      </c>
      <c r="L2982" s="27">
        <f>2.721*J2982*G2982+VLOOKUP(B2982,Summary!$A$32:$B$37,2,0)*I2982</f>
        <v>2.8422885376106972</v>
      </c>
    </row>
    <row r="2983" spans="1:12">
      <c r="A2983" s="5" t="s">
        <v>625</v>
      </c>
      <c r="B2983" s="5" t="s">
        <v>597</v>
      </c>
      <c r="C2983" s="11">
        <v>1210</v>
      </c>
      <c r="D2983" s="5" t="str">
        <f t="shared" si="184"/>
        <v>Fixed Single Family Units</v>
      </c>
      <c r="E2983" s="11" t="s">
        <v>2</v>
      </c>
      <c r="F2983" s="12">
        <f t="shared" si="185"/>
        <v>1.2445441802046733</v>
      </c>
      <c r="G2983" s="13">
        <f t="shared" si="186"/>
        <v>0.21319951734720002</v>
      </c>
      <c r="H2983" s="13">
        <f>HLOOKUP(E2983,ROCs!$B$1:$I$17,MATCH(VLOOKUP(C2983,HROC,2,0),ROCs!$A$2:$A$17,0)+1,0)</f>
        <v>0.28818180815488864</v>
      </c>
      <c r="I2983" s="24">
        <v>9.3860000000000002E-3</v>
      </c>
      <c r="J2983" s="24">
        <f>VLOOKUP(B2983,Summary!$A$32:$C$37,3,0)*H2983*I2983/12+VLOOKUP(B2983,Summary!$A$32:$D$37,4,0)*I2983</f>
        <v>1.1450635177346888E-2</v>
      </c>
      <c r="K2983" s="6">
        <f t="shared" si="187"/>
        <v>3.8776484946719633E-2</v>
      </c>
      <c r="L2983" s="27">
        <f>2.721*J2983*G2983+VLOOKUP(B2983,Summary!$A$32:$B$37,2,0)*I2983</f>
        <v>8.6759290015182098E-3</v>
      </c>
    </row>
    <row r="2984" spans="1:12">
      <c r="A2984" s="5" t="s">
        <v>625</v>
      </c>
      <c r="B2984" s="5" t="s">
        <v>597</v>
      </c>
      <c r="C2984" s="11">
        <v>1330</v>
      </c>
      <c r="D2984" s="5" t="str">
        <f t="shared" si="184"/>
        <v>Multiple Dwelling Units, Low Rise &lt;Two stories or less&gt;</v>
      </c>
      <c r="E2984" s="11" t="s">
        <v>2</v>
      </c>
      <c r="F2984" s="12">
        <f t="shared" si="185"/>
        <v>1.3948514483453343</v>
      </c>
      <c r="G2984" s="13">
        <f t="shared" si="186"/>
        <v>0.33903287162245876</v>
      </c>
      <c r="H2984" s="13">
        <f>HLOOKUP(E2984,ROCs!$B$1:$I$17,MATCH(VLOOKUP(C2984,HROC,2,0),ROCs!$A$2:$A$17,0)+1,0)</f>
        <v>0.39344582191206351</v>
      </c>
      <c r="I2984" s="24">
        <v>0.48532999999999998</v>
      </c>
      <c r="J2984" s="24">
        <f>VLOOKUP(B2984,Summary!$A$32:$C$37,3,0)*H2984*I2984/12+VLOOKUP(B2984,Summary!$A$32:$D$37,4,0)*I2984</f>
        <v>0.80835949050232936</v>
      </c>
      <c r="K2984" s="6">
        <f t="shared" si="187"/>
        <v>3.068040166027679</v>
      </c>
      <c r="L2984" s="27">
        <f>2.721*J2984*G2984+VLOOKUP(B2984,Summary!$A$32:$B$37,2,0)*I2984</f>
        <v>0.85085262065184408</v>
      </c>
    </row>
    <row r="2985" spans="1:12">
      <c r="A2985" s="5" t="s">
        <v>625</v>
      </c>
      <c r="B2985" s="5" t="s">
        <v>597</v>
      </c>
      <c r="C2985" s="11">
        <v>1400</v>
      </c>
      <c r="D2985" s="5" t="str">
        <f t="shared" si="184"/>
        <v>Commercial and Services</v>
      </c>
      <c r="E2985" s="11" t="s">
        <v>2</v>
      </c>
      <c r="F2985" s="12">
        <f t="shared" si="185"/>
        <v>0.70945030562392009</v>
      </c>
      <c r="G2985" s="13">
        <f t="shared" si="186"/>
        <v>0.1167055461931156</v>
      </c>
      <c r="H2985" s="13">
        <f>HLOOKUP(E2985,ROCs!$B$1:$I$17,MATCH(VLOOKUP(C2985,HROC,2,0),ROCs!$A$2:$A$17,0)+1,0)</f>
        <v>0.43140989244743805</v>
      </c>
      <c r="I2985" s="24">
        <v>3.4720000000000001E-2</v>
      </c>
      <c r="J2985" s="24">
        <f>VLOOKUP(B2985,Summary!$A$32:$C$37,3,0)*H2985*I2985/12+VLOOKUP(B2985,Summary!$A$32:$D$37,4,0)*I2985</f>
        <v>6.3409201205114382E-2</v>
      </c>
      <c r="K2985" s="6">
        <f t="shared" si="187"/>
        <v>0.12240602759137109</v>
      </c>
      <c r="L2985" s="27">
        <f>2.721*J2985*G2985+VLOOKUP(B2985,Summary!$A$32:$B$37,2,0)*I2985</f>
        <v>2.7657147142606822E-2</v>
      </c>
    </row>
    <row r="2986" spans="1:12">
      <c r="A2986" s="5" t="s">
        <v>625</v>
      </c>
      <c r="B2986" s="5" t="s">
        <v>597</v>
      </c>
      <c r="C2986" s="11">
        <v>1820</v>
      </c>
      <c r="D2986" s="5" t="str">
        <f t="shared" si="184"/>
        <v>Golf Courses</v>
      </c>
      <c r="E2986" s="11" t="s">
        <v>2</v>
      </c>
      <c r="F2986" s="12">
        <f t="shared" si="185"/>
        <v>2.0141173930848577</v>
      </c>
      <c r="G2986" s="13">
        <f t="shared" si="186"/>
        <v>0.28687396829592665</v>
      </c>
      <c r="H2986" s="13">
        <f>HLOOKUP(E2986,ROCs!$B$1:$I$17,MATCH(VLOOKUP(C2986,HROC,2,0),ROCs!$A$2:$A$17,0)+1,0)</f>
        <v>0.28904462793978353</v>
      </c>
      <c r="I2986" s="24">
        <v>0.44032199999999999</v>
      </c>
      <c r="J2986" s="24">
        <f>VLOOKUP(B2986,Summary!$A$32:$C$37,3,0)*H2986*I2986/12+VLOOKUP(B2986,Summary!$A$32:$D$37,4,0)*I2986</f>
        <v>0.53878780000966908</v>
      </c>
      <c r="K2986" s="6">
        <f t="shared" si="187"/>
        <v>2.9527798932525902</v>
      </c>
      <c r="L2986" s="27">
        <f>2.721*J2986*G2986+VLOOKUP(B2986,Summary!$A$32:$B$37,2,0)*I2986</f>
        <v>0.51595352107906711</v>
      </c>
    </row>
    <row r="2987" spans="1:12">
      <c r="A2987" s="5" t="s">
        <v>625</v>
      </c>
      <c r="B2987" s="5" t="s">
        <v>597</v>
      </c>
      <c r="C2987" s="11">
        <v>2110</v>
      </c>
      <c r="D2987" s="5" t="str">
        <f t="shared" si="184"/>
        <v>Improved Pastures</v>
      </c>
      <c r="E2987" s="11" t="s">
        <v>2</v>
      </c>
      <c r="F2987" s="12">
        <f t="shared" si="185"/>
        <v>2.0141173930848577</v>
      </c>
      <c r="G2987" s="13">
        <f t="shared" si="186"/>
        <v>0.28687396829592665</v>
      </c>
      <c r="H2987" s="13">
        <f>HLOOKUP(E2987,ROCs!$B$1:$I$17,MATCH(VLOOKUP(C2987,HROC,2,0),ROCs!$A$2:$A$17,0)+1,0)</f>
        <v>0.31492922148662977</v>
      </c>
      <c r="I2987" s="24">
        <v>0.238095</v>
      </c>
      <c r="J2987" s="24">
        <f>VLOOKUP(B2987,Summary!$A$32:$C$37,3,0)*H2987*I2987/12+VLOOKUP(B2987,Summary!$A$32:$D$37,4,0)*I2987</f>
        <v>0.3174283423237369</v>
      </c>
      <c r="K2987" s="6">
        <f t="shared" si="187"/>
        <v>1.7396385492492776</v>
      </c>
      <c r="L2987" s="27">
        <f>2.721*J2987*G2987+VLOOKUP(B2987,Summary!$A$32:$B$37,2,0)*I2987</f>
        <v>0.29935661718104245</v>
      </c>
    </row>
    <row r="2988" spans="1:12">
      <c r="A2988" s="5" t="s">
        <v>625</v>
      </c>
      <c r="B2988" s="5" t="s">
        <v>597</v>
      </c>
      <c r="C2988" s="11">
        <v>3100</v>
      </c>
      <c r="D2988" s="5" t="str">
        <f t="shared" si="184"/>
        <v>Herbaceous (Dry Prairie)</v>
      </c>
      <c r="E2988" s="11" t="s">
        <v>2</v>
      </c>
      <c r="F2988" s="12">
        <f t="shared" si="185"/>
        <v>0.69141343344704065</v>
      </c>
      <c r="G2988" s="13">
        <f t="shared" si="186"/>
        <v>3.5859246036990831E-2</v>
      </c>
      <c r="H2988" s="13">
        <f>HLOOKUP(E2988,ROCs!$B$1:$I$17,MATCH(VLOOKUP(C2988,HROC,2,0),ROCs!$A$2:$A$17,0)+1,0)</f>
        <v>0.26229721460804234</v>
      </c>
      <c r="I2988" s="24">
        <v>3.6391960000000001</v>
      </c>
      <c r="J2988" s="24">
        <f>VLOOKUP(B2988,Summary!$A$32:$C$37,3,0)*H2988*I2988/12+VLOOKUP(B2988,Summary!$A$32:$D$37,4,0)*I2988</f>
        <v>4.0409324575005536</v>
      </c>
      <c r="K2988" s="6">
        <f t="shared" si="187"/>
        <v>7.6023515135538515</v>
      </c>
      <c r="L2988" s="27">
        <f>2.721*J2988*G2988+VLOOKUP(B2988,Summary!$A$32:$B$37,2,0)*I2988</f>
        <v>1.1826234252107442</v>
      </c>
    </row>
    <row r="2989" spans="1:12">
      <c r="A2989" s="5" t="s">
        <v>625</v>
      </c>
      <c r="B2989" s="5" t="s">
        <v>597</v>
      </c>
      <c r="C2989" s="11">
        <v>4110</v>
      </c>
      <c r="D2989" s="5" t="str">
        <f t="shared" si="184"/>
        <v>Pine Flatwoods</v>
      </c>
      <c r="E2989" s="11" t="s">
        <v>2</v>
      </c>
      <c r="F2989" s="12">
        <f t="shared" si="185"/>
        <v>0.69141343344704065</v>
      </c>
      <c r="G2989" s="13">
        <f t="shared" si="186"/>
        <v>3.5859246036990831E-2</v>
      </c>
      <c r="H2989" s="13">
        <f>HLOOKUP(E2989,ROCs!$B$1:$I$17,MATCH(VLOOKUP(C2989,HROC,2,0),ROCs!$A$2:$A$17,0)+1,0)</f>
        <v>0.26229721460804234</v>
      </c>
      <c r="I2989" s="24">
        <v>1.8684989999999999</v>
      </c>
      <c r="J2989" s="24">
        <f>VLOOKUP(B2989,Summary!$A$32:$C$37,3,0)*H2989*I2989/12+VLOOKUP(B2989,Summary!$A$32:$D$37,4,0)*I2989</f>
        <v>2.0747654855378292</v>
      </c>
      <c r="K2989" s="6">
        <f t="shared" si="187"/>
        <v>3.9033309007604586</v>
      </c>
      <c r="L2989" s="27">
        <f>2.721*J2989*G2989+VLOOKUP(B2989,Summary!$A$32:$B$37,2,0)*I2989</f>
        <v>0.60720298862244571</v>
      </c>
    </row>
    <row r="2990" spans="1:12">
      <c r="A2990" s="5" t="s">
        <v>625</v>
      </c>
      <c r="B2990" s="5" t="s">
        <v>597</v>
      </c>
      <c r="C2990" s="11">
        <v>4200</v>
      </c>
      <c r="D2990" s="5" t="str">
        <f t="shared" si="184"/>
        <v>Upland Hardwood Forests</v>
      </c>
      <c r="E2990" s="11" t="s">
        <v>2</v>
      </c>
      <c r="F2990" s="12">
        <f t="shared" si="185"/>
        <v>0.69141343344704065</v>
      </c>
      <c r="G2990" s="13">
        <f t="shared" si="186"/>
        <v>3.5859246036990831E-2</v>
      </c>
      <c r="H2990" s="13">
        <f>HLOOKUP(E2990,ROCs!$B$1:$I$17,MATCH(VLOOKUP(C2990,HROC,2,0),ROCs!$A$2:$A$17,0)+1,0)</f>
        <v>0.26229721460804234</v>
      </c>
      <c r="I2990" s="24">
        <v>4.5063510000000004</v>
      </c>
      <c r="J2990" s="24">
        <f>VLOOKUP(B2990,Summary!$A$32:$C$37,3,0)*H2990*I2990/12+VLOOKUP(B2990,Summary!$A$32:$D$37,4,0)*I2990</f>
        <v>5.003814034965437</v>
      </c>
      <c r="K2990" s="6">
        <f t="shared" si="187"/>
        <v>9.413855243151211</v>
      </c>
      <c r="L2990" s="27">
        <f>2.721*J2990*G2990+VLOOKUP(B2990,Summary!$A$32:$B$37,2,0)*I2990</f>
        <v>1.4644213323002835</v>
      </c>
    </row>
    <row r="2991" spans="1:12">
      <c r="A2991" s="5" t="s">
        <v>625</v>
      </c>
      <c r="B2991" s="5" t="s">
        <v>597</v>
      </c>
      <c r="C2991" s="11">
        <v>5110</v>
      </c>
      <c r="D2991" s="5" t="e">
        <f t="shared" si="184"/>
        <v>#N/A</v>
      </c>
      <c r="E2991" s="11" t="s">
        <v>2</v>
      </c>
      <c r="F2991" s="12">
        <f t="shared" si="185"/>
        <v>0.50503242095262102</v>
      </c>
      <c r="G2991" s="13">
        <f t="shared" si="186"/>
        <v>6.8458560616073402E-2</v>
      </c>
      <c r="H2991" s="13">
        <f>HLOOKUP(E2991,ROCs!$B$1:$I$17,MATCH(VLOOKUP(C2991,HROC,2,0),ROCs!$A$2:$A$17,0)+1,0)</f>
        <v>5.2632006878587441E-2</v>
      </c>
      <c r="I2991" s="24">
        <v>1.0988009999999999</v>
      </c>
      <c r="J2991" s="24">
        <f>VLOOKUP(B2991,Summary!$A$32:$C$37,3,0)*H2991*I2991/12+VLOOKUP(B2991,Summary!$A$32:$D$37,4,0)*I2991</f>
        <v>0.24482256424517471</v>
      </c>
      <c r="K2991" s="6">
        <f t="shared" si="187"/>
        <v>0.3364335072551527</v>
      </c>
      <c r="L2991" s="27">
        <f>2.721*J2991*G2991+VLOOKUP(B2991,Summary!$A$32:$B$37,2,0)*I2991</f>
        <v>0.28363126176307535</v>
      </c>
    </row>
    <row r="2992" spans="1:12">
      <c r="A2992" s="5" t="s">
        <v>625</v>
      </c>
      <c r="B2992" s="5" t="s">
        <v>597</v>
      </c>
      <c r="C2992" s="11">
        <v>5120</v>
      </c>
      <c r="D2992" s="5" t="e">
        <f t="shared" si="184"/>
        <v>#N/A</v>
      </c>
      <c r="E2992" s="11" t="s">
        <v>2</v>
      </c>
      <c r="F2992" s="12">
        <f t="shared" si="185"/>
        <v>0.50503242095262102</v>
      </c>
      <c r="G2992" s="13">
        <f t="shared" si="186"/>
        <v>6.8458560616073402E-2</v>
      </c>
      <c r="H2992" s="13">
        <f>HLOOKUP(E2992,ROCs!$B$1:$I$17,MATCH(VLOOKUP(C2992,HROC,2,0),ROCs!$A$2:$A$17,0)+1,0)</f>
        <v>5.2632006878587441E-2</v>
      </c>
      <c r="I2992" s="24">
        <v>2.2962E-2</v>
      </c>
      <c r="J2992" s="24">
        <f>VLOOKUP(B2992,Summary!$A$32:$C$37,3,0)*H2992*I2992/12+VLOOKUP(B2992,Summary!$A$32:$D$37,4,0)*I2992</f>
        <v>5.1161363342385946E-3</v>
      </c>
      <c r="K2992" s="6">
        <f t="shared" si="187"/>
        <v>7.0305598498661883E-3</v>
      </c>
      <c r="L2992" s="27">
        <f>2.721*J2992*G2992+VLOOKUP(B2992,Summary!$A$32:$B$37,2,0)*I2992</f>
        <v>5.9271342423275336E-3</v>
      </c>
    </row>
    <row r="2993" spans="1:12">
      <c r="A2993" s="5" t="s">
        <v>625</v>
      </c>
      <c r="B2993" s="5" t="s">
        <v>597</v>
      </c>
      <c r="C2993" s="11">
        <v>5300</v>
      </c>
      <c r="D2993" s="5" t="str">
        <f t="shared" si="184"/>
        <v>Reservoirs</v>
      </c>
      <c r="E2993" s="11" t="s">
        <v>2</v>
      </c>
      <c r="F2993" s="12">
        <f t="shared" si="185"/>
        <v>0.50503242095262102</v>
      </c>
      <c r="G2993" s="13">
        <f t="shared" si="186"/>
        <v>6.8458560616073402E-2</v>
      </c>
      <c r="H2993" s="13">
        <f>HLOOKUP(E2993,ROCs!$B$1:$I$17,MATCH(VLOOKUP(C2993,HROC,2,0),ROCs!$A$2:$A$17,0)+1,0)</f>
        <v>5.2632006878587441E-2</v>
      </c>
      <c r="I2993" s="24">
        <v>4.9646000000000003E-2</v>
      </c>
      <c r="J2993" s="24">
        <f>VLOOKUP(B2993,Summary!$A$32:$C$37,3,0)*H2993*I2993/12+VLOOKUP(B2993,Summary!$A$32:$D$37,4,0)*I2993</f>
        <v>1.1061567130459422E-2</v>
      </c>
      <c r="K2993" s="6">
        <f t="shared" si="187"/>
        <v>1.5200730524625764E-2</v>
      </c>
      <c r="L2993" s="27">
        <f>2.721*J2993*G2993+VLOOKUP(B2993,Summary!$A$32:$B$37,2,0)*I2993</f>
        <v>1.2815020755796217E-2</v>
      </c>
    </row>
    <row r="2994" spans="1:12">
      <c r="A2994" s="5" t="s">
        <v>625</v>
      </c>
      <c r="B2994" s="5" t="s">
        <v>597</v>
      </c>
      <c r="C2994" s="11">
        <v>6120</v>
      </c>
      <c r="D2994" s="5" t="str">
        <f t="shared" si="184"/>
        <v>Mangrove Swamps</v>
      </c>
      <c r="E2994" s="11" t="s">
        <v>2</v>
      </c>
      <c r="F2994" s="12">
        <f t="shared" si="185"/>
        <v>0.60724136328827061</v>
      </c>
      <c r="G2994" s="13">
        <f t="shared" si="186"/>
        <v>3.2599314579082571E-2</v>
      </c>
      <c r="H2994" s="13">
        <f>HLOOKUP(E2994,ROCs!$B$1:$I$17,MATCH(VLOOKUP(C2994,HROC,2,0),ROCs!$A$2:$A$17,0)+1,0)</f>
        <v>2.5884593546846281E-2</v>
      </c>
      <c r="I2994" s="24">
        <v>0.86223799999999995</v>
      </c>
      <c r="J2994" s="24">
        <f>VLOOKUP(B2994,Summary!$A$32:$C$37,3,0)*H2994*I2994/12+VLOOKUP(B2994,Summary!$A$32:$D$37,4,0)*I2994</f>
        <v>9.4482412722399878E-2</v>
      </c>
      <c r="K2994" s="6">
        <f t="shared" si="187"/>
        <v>0.1561136448037255</v>
      </c>
      <c r="L2994" s="27">
        <f>2.721*J2994*G2994+VLOOKUP(B2994,Summary!$A$32:$B$37,2,0)*I2994</f>
        <v>0.19516236258893199</v>
      </c>
    </row>
    <row r="2995" spans="1:12">
      <c r="A2995" s="5" t="s">
        <v>625</v>
      </c>
      <c r="B2995" s="5" t="s">
        <v>597</v>
      </c>
      <c r="C2995" s="11">
        <v>6170</v>
      </c>
      <c r="D2995" s="5" t="str">
        <f t="shared" si="184"/>
        <v>Mixed Wetland Hardwoods</v>
      </c>
      <c r="E2995" s="11" t="s">
        <v>2</v>
      </c>
      <c r="F2995" s="12">
        <f t="shared" si="185"/>
        <v>0.60724136328827061</v>
      </c>
      <c r="G2995" s="13">
        <f t="shared" si="186"/>
        <v>3.2599314579082571E-2</v>
      </c>
      <c r="H2995" s="13">
        <f>HLOOKUP(E2995,ROCs!$B$1:$I$17,MATCH(VLOOKUP(C2995,HROC,2,0),ROCs!$A$2:$A$17,0)+1,0)</f>
        <v>2.5884593546846281E-2</v>
      </c>
      <c r="I2995" s="24">
        <v>1.0271680000000001</v>
      </c>
      <c r="J2995" s="24">
        <f>VLOOKUP(B2995,Summary!$A$32:$C$37,3,0)*H2995*I2995/12+VLOOKUP(B2995,Summary!$A$32:$D$37,4,0)*I2995</f>
        <v>0.11255513084698431</v>
      </c>
      <c r="K2995" s="6">
        <f t="shared" si="187"/>
        <v>0.18597526472476641</v>
      </c>
      <c r="L2995" s="27">
        <f>2.721*J2995*G2995+VLOOKUP(B2995,Summary!$A$32:$B$37,2,0)*I2995</f>
        <v>0.23249327175994114</v>
      </c>
    </row>
    <row r="2996" spans="1:12">
      <c r="A2996" s="5" t="s">
        <v>625</v>
      </c>
      <c r="B2996" s="5" t="s">
        <v>597</v>
      </c>
      <c r="C2996" s="11">
        <v>6172</v>
      </c>
      <c r="D2996" s="5" t="str">
        <f t="shared" si="184"/>
        <v>Mixed Shrubs</v>
      </c>
      <c r="E2996" s="11" t="s">
        <v>2</v>
      </c>
      <c r="F2996" s="12">
        <f t="shared" si="185"/>
        <v>0.60724136328827061</v>
      </c>
      <c r="G2996" s="13">
        <f t="shared" si="186"/>
        <v>3.2599314579082571E-2</v>
      </c>
      <c r="H2996" s="13">
        <f>HLOOKUP(E2996,ROCs!$B$1:$I$17,MATCH(VLOOKUP(C2996,HROC,2,0),ROCs!$A$2:$A$17,0)+1,0)</f>
        <v>2.5884593546846281E-2</v>
      </c>
      <c r="I2996" s="24">
        <v>5.3324990000000003</v>
      </c>
      <c r="J2996" s="24">
        <f>VLOOKUP(B2996,Summary!$A$32:$C$37,3,0)*H2996*I2996/12+VLOOKUP(B2996,Summary!$A$32:$D$37,4,0)*I2996</f>
        <v>0.58432517629678193</v>
      </c>
      <c r="K2996" s="6">
        <f t="shared" si="187"/>
        <v>0.96548267972673618</v>
      </c>
      <c r="L2996" s="27">
        <f>2.721*J2996*G2996+VLOOKUP(B2996,Summary!$A$32:$B$37,2,0)*I2996</f>
        <v>1.2069789354483536</v>
      </c>
    </row>
    <row r="2997" spans="1:12">
      <c r="A2997" s="5" t="s">
        <v>612</v>
      </c>
      <c r="B2997" s="5" t="s">
        <v>597</v>
      </c>
      <c r="C2997" s="11">
        <v>1210</v>
      </c>
      <c r="D2997" s="5" t="str">
        <f t="shared" si="184"/>
        <v>Fixed Single Family Units</v>
      </c>
      <c r="E2997" s="11" t="s">
        <v>3</v>
      </c>
      <c r="F2997" s="12">
        <f t="shared" si="185"/>
        <v>1.2445441802046733</v>
      </c>
      <c r="G2997" s="13">
        <f t="shared" si="186"/>
        <v>0.21319951734720002</v>
      </c>
      <c r="H2997" s="13">
        <f>HLOOKUP(E2997,ROCs!$B$1:$I$17,MATCH(VLOOKUP(C2997,HROC,2,0),ROCs!$A$2:$A$17,0)+1,0)</f>
        <v>0.28818180815488864</v>
      </c>
      <c r="I2997" s="24">
        <v>7.4450000000000002E-3</v>
      </c>
      <c r="J2997" s="24">
        <f>VLOOKUP(B2997,Summary!$A$32:$C$37,3,0)*H2997*I2997/12+VLOOKUP(B2997,Summary!$A$32:$D$37,4,0)*I2997</f>
        <v>9.0826740779189844E-3</v>
      </c>
      <c r="K2997" s="6">
        <f t="shared" si="187"/>
        <v>3.0757610316250551E-2</v>
      </c>
      <c r="L2997" s="27">
        <f>2.721*J2997*G2997+VLOOKUP(B2997,Summary!$A$32:$B$37,2,0)*I2997</f>
        <v>6.881769807831139E-3</v>
      </c>
    </row>
    <row r="2998" spans="1:12">
      <c r="A2998" s="5" t="s">
        <v>612</v>
      </c>
      <c r="B2998" s="5" t="s">
        <v>597</v>
      </c>
      <c r="C2998" s="11">
        <v>1330</v>
      </c>
      <c r="D2998" s="5" t="str">
        <f t="shared" si="184"/>
        <v>Multiple Dwelling Units, Low Rise &lt;Two stories or less&gt;</v>
      </c>
      <c r="E2998" s="11" t="s">
        <v>3</v>
      </c>
      <c r="F2998" s="12">
        <f t="shared" si="185"/>
        <v>1.3948514483453343</v>
      </c>
      <c r="G2998" s="13">
        <f t="shared" si="186"/>
        <v>0.33903287162245876</v>
      </c>
      <c r="H2998" s="13">
        <f>HLOOKUP(E2998,ROCs!$B$1:$I$17,MATCH(VLOOKUP(C2998,HROC,2,0),ROCs!$A$2:$A$17,0)+1,0)</f>
        <v>0.39344582191206351</v>
      </c>
      <c r="I2998" s="24">
        <v>0.51283800000000002</v>
      </c>
      <c r="J2998" s="24">
        <f>VLOOKUP(B2998,Summary!$A$32:$C$37,3,0)*H2998*I2998/12+VLOOKUP(B2998,Summary!$A$32:$D$37,4,0)*I2998</f>
        <v>0.85417646630176103</v>
      </c>
      <c r="K2998" s="6">
        <f t="shared" si="187"/>
        <v>3.2419334940459135</v>
      </c>
      <c r="L2998" s="27">
        <f>2.721*J2998*G2998+VLOOKUP(B2998,Summary!$A$32:$B$37,2,0)*I2998</f>
        <v>0.89907806290534376</v>
      </c>
    </row>
    <row r="2999" spans="1:12">
      <c r="A2999" s="5" t="s">
        <v>612</v>
      </c>
      <c r="B2999" s="5" t="s">
        <v>597</v>
      </c>
      <c r="C2999" s="11">
        <v>1400</v>
      </c>
      <c r="D2999" s="5" t="str">
        <f t="shared" si="184"/>
        <v>Commercial and Services</v>
      </c>
      <c r="E2999" s="11" t="s">
        <v>3</v>
      </c>
      <c r="F2999" s="12">
        <f t="shared" si="185"/>
        <v>0.70945030562392009</v>
      </c>
      <c r="G2999" s="13">
        <f t="shared" si="186"/>
        <v>0.1167055461931156</v>
      </c>
      <c r="H2999" s="13">
        <f>HLOOKUP(E2999,ROCs!$B$1:$I$17,MATCH(VLOOKUP(C2999,HROC,2,0),ROCs!$A$2:$A$17,0)+1,0)</f>
        <v>0.43140989244743805</v>
      </c>
      <c r="I2999" s="24">
        <v>0.17366599999999999</v>
      </c>
      <c r="J2999" s="24">
        <f>VLOOKUP(B2999,Summary!$A$32:$C$37,3,0)*H2999*I2999/12+VLOOKUP(B2999,Summary!$A$32:$D$37,4,0)*I2999</f>
        <v>0.31716654194952165</v>
      </c>
      <c r="K2999" s="6">
        <f t="shared" si="187"/>
        <v>0.61226282222589423</v>
      </c>
      <c r="L2999" s="27">
        <f>2.721*J2999*G2999+VLOOKUP(B2999,Summary!$A$32:$B$37,2,0)*I2999</f>
        <v>0.13833830978306322</v>
      </c>
    </row>
    <row r="3000" spans="1:12">
      <c r="A3000" s="5" t="s">
        <v>612</v>
      </c>
      <c r="B3000" s="5" t="s">
        <v>597</v>
      </c>
      <c r="C3000" s="11">
        <v>1840</v>
      </c>
      <c r="D3000" s="5" t="str">
        <f t="shared" si="184"/>
        <v>Marinas and Fish Camps</v>
      </c>
      <c r="E3000" s="11" t="s">
        <v>3</v>
      </c>
      <c r="F3000" s="12">
        <f t="shared" si="185"/>
        <v>0.70945030562392009</v>
      </c>
      <c r="G3000" s="13">
        <f t="shared" si="186"/>
        <v>0.1167055461931156</v>
      </c>
      <c r="H3000" s="13">
        <f>HLOOKUP(E3000,ROCs!$B$1:$I$17,MATCH(VLOOKUP(C3000,HROC,2,0),ROCs!$A$2:$A$17,0)+1,0)</f>
        <v>0.28818180815488864</v>
      </c>
      <c r="I3000" s="24">
        <v>0.496533</v>
      </c>
      <c r="J3000" s="24">
        <f>VLOOKUP(B3000,Summary!$A$32:$C$37,3,0)*H3000*I3000/12+VLOOKUP(B3000,Summary!$A$32:$D$37,4,0)*I3000</f>
        <v>0.60575519246895182</v>
      </c>
      <c r="K3000" s="6">
        <f t="shared" si="187"/>
        <v>1.1693584746970489</v>
      </c>
      <c r="L3000" s="27">
        <f>2.721*J3000*G3000+VLOOKUP(B3000,Summary!$A$32:$B$37,2,0)*I3000</f>
        <v>0.29992207412070504</v>
      </c>
    </row>
    <row r="3001" spans="1:12">
      <c r="A3001" s="5" t="s">
        <v>612</v>
      </c>
      <c r="B3001" s="5" t="s">
        <v>597</v>
      </c>
      <c r="C3001" s="11">
        <v>3200</v>
      </c>
      <c r="D3001" s="5" t="str">
        <f t="shared" si="184"/>
        <v>Shrub and Brushland</v>
      </c>
      <c r="E3001" s="11" t="s">
        <v>3</v>
      </c>
      <c r="F3001" s="12">
        <f t="shared" si="185"/>
        <v>0.69141343344704065</v>
      </c>
      <c r="G3001" s="13">
        <f t="shared" si="186"/>
        <v>3.5859246036990831E-2</v>
      </c>
      <c r="H3001" s="13">
        <f>HLOOKUP(E3001,ROCs!$B$1:$I$17,MATCH(VLOOKUP(C3001,HROC,2,0),ROCs!$A$2:$A$17,0)+1,0)</f>
        <v>0.26229721460804234</v>
      </c>
      <c r="I3001" s="24">
        <v>0.89673599999999998</v>
      </c>
      <c r="J3001" s="24">
        <f>VLOOKUP(B3001,Summary!$A$32:$C$37,3,0)*H3001*I3001/12+VLOOKUP(B3001,Summary!$A$32:$D$37,4,0)*I3001</f>
        <v>0.99572806966407323</v>
      </c>
      <c r="K3001" s="6">
        <f t="shared" si="187"/>
        <v>1.8732990162822303</v>
      </c>
      <c r="L3001" s="27">
        <f>2.721*J3001*G3001+VLOOKUP(B3001,Summary!$A$32:$B$37,2,0)*I3001</f>
        <v>0.29141079508489837</v>
      </c>
    </row>
    <row r="3002" spans="1:12">
      <c r="A3002" s="5" t="s">
        <v>612</v>
      </c>
      <c r="B3002" s="5" t="s">
        <v>597</v>
      </c>
      <c r="C3002" s="11">
        <v>4240</v>
      </c>
      <c r="D3002" s="5" t="str">
        <f t="shared" si="184"/>
        <v>Melaleuca</v>
      </c>
      <c r="E3002" s="11" t="s">
        <v>3</v>
      </c>
      <c r="F3002" s="12">
        <f t="shared" si="185"/>
        <v>0.69141343344704065</v>
      </c>
      <c r="G3002" s="13">
        <f t="shared" si="186"/>
        <v>3.5859246036990831E-2</v>
      </c>
      <c r="H3002" s="13">
        <f>HLOOKUP(E3002,ROCs!$B$1:$I$17,MATCH(VLOOKUP(C3002,HROC,2,0),ROCs!$A$2:$A$17,0)+1,0)</f>
        <v>0.26229721460804234</v>
      </c>
      <c r="I3002" s="24">
        <v>4.6751339999999999</v>
      </c>
      <c r="J3002" s="24">
        <f>VLOOKUP(B3002,Summary!$A$32:$C$37,3,0)*H3002*I3002/12+VLOOKUP(B3002,Summary!$A$32:$D$37,4,0)*I3002</f>
        <v>5.1912292505719373</v>
      </c>
      <c r="K3002" s="6">
        <f t="shared" si="187"/>
        <v>9.76644622630028</v>
      </c>
      <c r="L3002" s="27">
        <f>2.721*J3002*G3002+VLOOKUP(B3002,Summary!$A$32:$B$37,2,0)*I3002</f>
        <v>1.5192704609477494</v>
      </c>
    </row>
    <row r="3003" spans="1:12">
      <c r="A3003" s="5" t="s">
        <v>612</v>
      </c>
      <c r="B3003" s="5" t="s">
        <v>597</v>
      </c>
      <c r="C3003" s="11">
        <v>4340</v>
      </c>
      <c r="D3003" s="5" t="str">
        <f t="shared" si="184"/>
        <v>Hardwood - Coniferous Mixed</v>
      </c>
      <c r="E3003" s="11" t="s">
        <v>3</v>
      </c>
      <c r="F3003" s="12">
        <f t="shared" si="185"/>
        <v>0.69141343344704065</v>
      </c>
      <c r="G3003" s="13">
        <f t="shared" si="186"/>
        <v>3.5859246036990831E-2</v>
      </c>
      <c r="H3003" s="13">
        <f>HLOOKUP(E3003,ROCs!$B$1:$I$17,MATCH(VLOOKUP(C3003,HROC,2,0),ROCs!$A$2:$A$17,0)+1,0)</f>
        <v>0.26229721460804234</v>
      </c>
      <c r="I3003" s="24">
        <v>1.65341</v>
      </c>
      <c r="J3003" s="24">
        <f>VLOOKUP(B3003,Summary!$A$32:$C$37,3,0)*H3003*I3003/12+VLOOKUP(B3003,Summary!$A$32:$D$37,4,0)*I3003</f>
        <v>1.8359324791948524</v>
      </c>
      <c r="K3003" s="6">
        <f t="shared" si="187"/>
        <v>3.454005779305394</v>
      </c>
      <c r="L3003" s="27">
        <f>2.721*J3003*G3003+VLOOKUP(B3003,Summary!$A$32:$B$37,2,0)*I3003</f>
        <v>0.53730587675895891</v>
      </c>
    </row>
    <row r="3004" spans="1:12">
      <c r="A3004" s="5" t="s">
        <v>612</v>
      </c>
      <c r="B3004" s="5" t="s">
        <v>597</v>
      </c>
      <c r="C3004" s="11">
        <v>5110</v>
      </c>
      <c r="D3004" s="5" t="e">
        <f t="shared" si="184"/>
        <v>#N/A</v>
      </c>
      <c r="E3004" s="11" t="s">
        <v>3</v>
      </c>
      <c r="F3004" s="12">
        <f t="shared" si="185"/>
        <v>0.50503242095262102</v>
      </c>
      <c r="G3004" s="13">
        <f t="shared" si="186"/>
        <v>6.8458560616073402E-2</v>
      </c>
      <c r="H3004" s="13">
        <f>HLOOKUP(E3004,ROCs!$B$1:$I$17,MATCH(VLOOKUP(C3004,HROC,2,0),ROCs!$A$2:$A$17,0)+1,0)</f>
        <v>5.2632006878587441E-2</v>
      </c>
      <c r="I3004" s="24">
        <v>0.43184499999999998</v>
      </c>
      <c r="J3004" s="24">
        <f>VLOOKUP(B3004,Summary!$A$32:$C$37,3,0)*H3004*I3004/12+VLOOKUP(B3004,Summary!$A$32:$D$37,4,0)*I3004</f>
        <v>9.6218878811047195E-2</v>
      </c>
      <c r="K3004" s="6">
        <f t="shared" si="187"/>
        <v>0.13222333064913613</v>
      </c>
      <c r="L3004" s="27">
        <f>2.721*J3004*G3004+VLOOKUP(B3004,Summary!$A$32:$B$37,2,0)*I3004</f>
        <v>0.11147126935275384</v>
      </c>
    </row>
    <row r="3005" spans="1:12">
      <c r="A3005" s="5" t="s">
        <v>612</v>
      </c>
      <c r="B3005" s="5" t="s">
        <v>597</v>
      </c>
      <c r="C3005" s="11">
        <v>6172</v>
      </c>
      <c r="D3005" s="5" t="str">
        <f t="shared" si="184"/>
        <v>Mixed Shrubs</v>
      </c>
      <c r="E3005" s="11" t="s">
        <v>3</v>
      </c>
      <c r="F3005" s="12">
        <f t="shared" si="185"/>
        <v>0.60724136328827061</v>
      </c>
      <c r="G3005" s="13">
        <f t="shared" si="186"/>
        <v>3.2599314579082571E-2</v>
      </c>
      <c r="H3005" s="13">
        <f>HLOOKUP(E3005,ROCs!$B$1:$I$17,MATCH(VLOOKUP(C3005,HROC,2,0),ROCs!$A$2:$A$17,0)+1,0)</f>
        <v>2.5884593546846281E-2</v>
      </c>
      <c r="I3005" s="24">
        <v>6.2451509999999999</v>
      </c>
      <c r="J3005" s="24">
        <f>VLOOKUP(B3005,Summary!$A$32:$C$37,3,0)*H3005*I3005/12+VLOOKUP(B3005,Summary!$A$32:$D$37,4,0)*I3005</f>
        <v>0.68433185999191437</v>
      </c>
      <c r="K3005" s="6">
        <f t="shared" si="187"/>
        <v>1.1307240981720026</v>
      </c>
      <c r="L3005" s="27">
        <f>2.721*J3005*G3005+VLOOKUP(B3005,Summary!$A$32:$B$37,2,0)*I3005</f>
        <v>1.4135522023903277</v>
      </c>
    </row>
    <row r="3006" spans="1:12">
      <c r="A3006" s="5" t="s">
        <v>612</v>
      </c>
      <c r="B3006" s="5" t="s">
        <v>597</v>
      </c>
      <c r="C3006" s="11">
        <v>1210</v>
      </c>
      <c r="D3006" s="5" t="str">
        <f t="shared" si="184"/>
        <v>Fixed Single Family Units</v>
      </c>
      <c r="E3006" s="11" t="s">
        <v>4</v>
      </c>
      <c r="F3006" s="12">
        <f t="shared" si="185"/>
        <v>1.2445441802046733</v>
      </c>
      <c r="G3006" s="13">
        <f t="shared" si="186"/>
        <v>0.21319951734720002</v>
      </c>
      <c r="H3006" s="13">
        <f>HLOOKUP(E3006,ROCs!$B$1:$I$17,MATCH(VLOOKUP(C3006,HROC,2,0),ROCs!$A$2:$A$17,0)+1,0)</f>
        <v>0.28818180815488864</v>
      </c>
      <c r="I3006" s="24">
        <v>19.192845999999999</v>
      </c>
      <c r="J3006" s="24">
        <f>VLOOKUP(B3006,Summary!$A$32:$C$37,3,0)*H3006*I3006/12+VLOOKUP(B3006,Summary!$A$32:$D$37,4,0)*I3006</f>
        <v>23.414689703920896</v>
      </c>
      <c r="K3006" s="6">
        <f t="shared" si="187"/>
        <v>79.29161559809377</v>
      </c>
      <c r="L3006" s="27">
        <f>2.721*J3006*G3006+VLOOKUP(B3006,Summary!$A$32:$B$37,2,0)*I3006</f>
        <v>17.74086610196812</v>
      </c>
    </row>
    <row r="3007" spans="1:12">
      <c r="A3007" s="5" t="s">
        <v>612</v>
      </c>
      <c r="B3007" s="5" t="s">
        <v>597</v>
      </c>
      <c r="C3007" s="11">
        <v>1310</v>
      </c>
      <c r="D3007" s="5" t="str">
        <f t="shared" si="184"/>
        <v>Fixed Single Family Units &lt;Six or more dwelling units per acre&gt;</v>
      </c>
      <c r="E3007" s="11" t="s">
        <v>4</v>
      </c>
      <c r="F3007" s="12">
        <f t="shared" si="185"/>
        <v>1.2445441802046733</v>
      </c>
      <c r="G3007" s="13">
        <f t="shared" si="186"/>
        <v>0.21319951734720002</v>
      </c>
      <c r="H3007" s="13">
        <f>HLOOKUP(E3007,ROCs!$B$1:$I$17,MATCH(VLOOKUP(C3007,HROC,2,0),ROCs!$A$2:$A$17,0)+1,0)</f>
        <v>0.39344582191206351</v>
      </c>
      <c r="I3007" s="24">
        <v>4.5061720000000003</v>
      </c>
      <c r="J3007" s="24">
        <f>VLOOKUP(B3007,Summary!$A$32:$C$37,3,0)*H3007*I3007/12+VLOOKUP(B3007,Summary!$A$32:$D$37,4,0)*I3007</f>
        <v>7.5054229123191716</v>
      </c>
      <c r="K3007" s="6">
        <f t="shared" si="187"/>
        <v>25.416399533369951</v>
      </c>
      <c r="L3007" s="27">
        <f>2.721*J3007*G3007+VLOOKUP(B3007,Summary!$A$32:$B$37,2,0)*I3007</f>
        <v>5.3301604352421137</v>
      </c>
    </row>
    <row r="3008" spans="1:12">
      <c r="A3008" s="5" t="s">
        <v>612</v>
      </c>
      <c r="B3008" s="5" t="s">
        <v>597</v>
      </c>
      <c r="C3008" s="11">
        <v>1320</v>
      </c>
      <c r="D3008" s="5" t="str">
        <f t="shared" si="184"/>
        <v>Mobile Home Units &lt;Six or more dwelling units per acre&gt;</v>
      </c>
      <c r="E3008" s="11" t="s">
        <v>4</v>
      </c>
      <c r="F3008" s="12">
        <f t="shared" si="185"/>
        <v>1.3948514483453343</v>
      </c>
      <c r="G3008" s="13">
        <f t="shared" si="186"/>
        <v>0.33903287162245876</v>
      </c>
      <c r="H3008" s="13">
        <f>HLOOKUP(E3008,ROCs!$B$1:$I$17,MATCH(VLOOKUP(C3008,HROC,2,0),ROCs!$A$2:$A$17,0)+1,0)</f>
        <v>0.39344582191206351</v>
      </c>
      <c r="I3008" s="24">
        <v>0.112802</v>
      </c>
      <c r="J3008" s="24">
        <f>VLOOKUP(B3008,Summary!$A$32:$C$37,3,0)*H3008*I3008/12+VLOOKUP(B3008,Summary!$A$32:$D$37,4,0)*I3008</f>
        <v>0.18788158005407407</v>
      </c>
      <c r="K3008" s="6">
        <f t="shared" si="187"/>
        <v>0.71308401872592719</v>
      </c>
      <c r="L3008" s="27">
        <f>2.721*J3008*G3008+VLOOKUP(B3008,Summary!$A$32:$B$37,2,0)*I3008</f>
        <v>0.19775797357420583</v>
      </c>
    </row>
    <row r="3009" spans="1:12">
      <c r="A3009" s="5" t="s">
        <v>612</v>
      </c>
      <c r="B3009" s="5" t="s">
        <v>597</v>
      </c>
      <c r="C3009" s="11">
        <v>1330</v>
      </c>
      <c r="D3009" s="5" t="str">
        <f t="shared" si="184"/>
        <v>Multiple Dwelling Units, Low Rise &lt;Two stories or less&gt;</v>
      </c>
      <c r="E3009" s="11" t="s">
        <v>4</v>
      </c>
      <c r="F3009" s="12">
        <f t="shared" si="185"/>
        <v>1.3948514483453343</v>
      </c>
      <c r="G3009" s="13">
        <f t="shared" si="186"/>
        <v>0.33903287162245876</v>
      </c>
      <c r="H3009" s="13">
        <f>HLOOKUP(E3009,ROCs!$B$1:$I$17,MATCH(VLOOKUP(C3009,HROC,2,0),ROCs!$A$2:$A$17,0)+1,0)</f>
        <v>0.39344582191206351</v>
      </c>
      <c r="I3009" s="24">
        <v>17.507595999999999</v>
      </c>
      <c r="J3009" s="24">
        <f>VLOOKUP(B3009,Summary!$A$32:$C$37,3,0)*H3009*I3009/12+VLOOKUP(B3009,Summary!$A$32:$D$37,4,0)*I3009</f>
        <v>29.160429774546433</v>
      </c>
      <c r="K3009" s="6">
        <f t="shared" si="187"/>
        <v>110.67522662638932</v>
      </c>
      <c r="L3009" s="27">
        <f>2.721*J3009*G3009+VLOOKUP(B3009,Summary!$A$32:$B$37,2,0)*I3009</f>
        <v>30.693309578871574</v>
      </c>
    </row>
    <row r="3010" spans="1:12">
      <c r="A3010" s="5" t="s">
        <v>612</v>
      </c>
      <c r="B3010" s="5" t="s">
        <v>597</v>
      </c>
      <c r="C3010" s="11">
        <v>1400</v>
      </c>
      <c r="D3010" s="5" t="str">
        <f t="shared" ref="D3010:D3073" si="188">VLOOKUP(C3010,FLUCCS,2,0)</f>
        <v>Commercial and Services</v>
      </c>
      <c r="E3010" s="11" t="s">
        <v>4</v>
      </c>
      <c r="F3010" s="12">
        <f t="shared" ref="F3010:F3073" si="189">VLOOKUP(VLOOKUP(C3010,HEMC,2,0),EMCN,2,0)</f>
        <v>0.70945030562392009</v>
      </c>
      <c r="G3010" s="13">
        <f t="shared" ref="G3010:G3073" si="190">VLOOKUP(VLOOKUP(C3010,HEMC,2,0),EMCP,3,0)</f>
        <v>0.1167055461931156</v>
      </c>
      <c r="H3010" s="13">
        <f>HLOOKUP(E3010,ROCs!$B$1:$I$17,MATCH(VLOOKUP(C3010,HROC,2,0),ROCs!$A$2:$A$17,0)+1,0)</f>
        <v>0.43140989244743805</v>
      </c>
      <c r="I3010" s="24">
        <v>23.609334</v>
      </c>
      <c r="J3010" s="24">
        <f>VLOOKUP(B3010,Summary!$A$32:$C$37,3,0)*H3010*I3010/12+VLOOKUP(B3010,Summary!$A$32:$D$37,4,0)*I3010</f>
        <v>43.117771023178221</v>
      </c>
      <c r="K3010" s="6">
        <f t="shared" ref="K3010:K3073" si="191">2.721*J3010*F3010</f>
        <v>83.235160974017717</v>
      </c>
      <c r="L3010" s="27">
        <f>2.721*J3010*G3010+VLOOKUP(B3010,Summary!$A$32:$B$37,2,0)*I3010</f>
        <v>18.806648167538885</v>
      </c>
    </row>
    <row r="3011" spans="1:12">
      <c r="A3011" s="5" t="s">
        <v>612</v>
      </c>
      <c r="B3011" s="5" t="s">
        <v>597</v>
      </c>
      <c r="C3011" s="11">
        <v>1411</v>
      </c>
      <c r="D3011" s="5" t="str">
        <f t="shared" si="188"/>
        <v>Shopping Centers (Plazas, Malls)</v>
      </c>
      <c r="E3011" s="11" t="s">
        <v>4</v>
      </c>
      <c r="F3011" s="12">
        <f t="shared" si="189"/>
        <v>1.4429497741503459</v>
      </c>
      <c r="G3011" s="13">
        <f t="shared" si="190"/>
        <v>0.22493527059566973</v>
      </c>
      <c r="H3011" s="13">
        <f>HLOOKUP(E3011,ROCs!$B$1:$I$17,MATCH(VLOOKUP(C3011,HROC,2,0),ROCs!$A$2:$A$17,0)+1,0)</f>
        <v>0.43140989244743805</v>
      </c>
      <c r="I3011" s="24">
        <v>4.5444050000000002</v>
      </c>
      <c r="J3011" s="24">
        <f>VLOOKUP(B3011,Summary!$A$32:$C$37,3,0)*H3011*I3011/12+VLOOKUP(B3011,Summary!$A$32:$D$37,4,0)*I3011</f>
        <v>8.299455386017506</v>
      </c>
      <c r="K3011" s="6">
        <f t="shared" si="191"/>
        <v>32.58587228479837</v>
      </c>
      <c r="L3011" s="27">
        <f>2.721*J3011*G3011+VLOOKUP(B3011,Summary!$A$32:$B$37,2,0)*I3011</f>
        <v>6.0640998572120157</v>
      </c>
    </row>
    <row r="3012" spans="1:12">
      <c r="A3012" s="5" t="s">
        <v>612</v>
      </c>
      <c r="B3012" s="5" t="s">
        <v>597</v>
      </c>
      <c r="C3012" s="11">
        <v>1550</v>
      </c>
      <c r="D3012" s="5" t="str">
        <f t="shared" si="188"/>
        <v>Other Light Industrial</v>
      </c>
      <c r="E3012" s="11" t="s">
        <v>4</v>
      </c>
      <c r="F3012" s="12">
        <f t="shared" si="189"/>
        <v>0.72147488707517293</v>
      </c>
      <c r="G3012" s="13">
        <f t="shared" si="190"/>
        <v>0.16951643581122938</v>
      </c>
      <c r="H3012" s="13">
        <f>HLOOKUP(E3012,ROCs!$B$1:$I$17,MATCH(VLOOKUP(C3012,HROC,2,0),ROCs!$A$2:$A$17,0)+1,0)</f>
        <v>0.34081381503347608</v>
      </c>
      <c r="I3012" s="24">
        <v>0.19746900000000001</v>
      </c>
      <c r="J3012" s="24">
        <f>VLOOKUP(B3012,Summary!$A$32:$C$37,3,0)*H3012*I3012/12+VLOOKUP(B3012,Summary!$A$32:$D$37,4,0)*I3012</f>
        <v>0.2849040243862459</v>
      </c>
      <c r="K3012" s="6">
        <f t="shared" si="191"/>
        <v>0.55930453989283646</v>
      </c>
      <c r="L3012" s="27">
        <f>2.721*J3012*G3012+VLOOKUP(B3012,Summary!$A$32:$B$37,2,0)*I3012</f>
        <v>0.174189724677946</v>
      </c>
    </row>
    <row r="3013" spans="1:12">
      <c r="A3013" s="5" t="s">
        <v>612</v>
      </c>
      <c r="B3013" s="5" t="s">
        <v>597</v>
      </c>
      <c r="C3013" s="11">
        <v>1840</v>
      </c>
      <c r="D3013" s="5" t="str">
        <f t="shared" si="188"/>
        <v>Marinas and Fish Camps</v>
      </c>
      <c r="E3013" s="11" t="s">
        <v>4</v>
      </c>
      <c r="F3013" s="12">
        <f t="shared" si="189"/>
        <v>0.70945030562392009</v>
      </c>
      <c r="G3013" s="13">
        <f t="shared" si="190"/>
        <v>0.1167055461931156</v>
      </c>
      <c r="H3013" s="13">
        <f>HLOOKUP(E3013,ROCs!$B$1:$I$17,MATCH(VLOOKUP(C3013,HROC,2,0),ROCs!$A$2:$A$17,0)+1,0)</f>
        <v>0.28818180815488864</v>
      </c>
      <c r="I3013" s="24">
        <v>5.2063980000000001</v>
      </c>
      <c r="J3013" s="24">
        <f>VLOOKUP(B3013,Summary!$A$32:$C$37,3,0)*H3013*I3013/12+VLOOKUP(B3013,Summary!$A$32:$D$37,4,0)*I3013</f>
        <v>6.351647569365916</v>
      </c>
      <c r="K3013" s="6">
        <f t="shared" si="191"/>
        <v>12.261311179610955</v>
      </c>
      <c r="L3013" s="27">
        <f>2.721*J3013*G3013+VLOOKUP(B3013,Summary!$A$32:$B$37,2,0)*I3013</f>
        <v>3.144833650246591</v>
      </c>
    </row>
    <row r="3014" spans="1:12">
      <c r="A3014" s="5" t="s">
        <v>612</v>
      </c>
      <c r="B3014" s="5" t="s">
        <v>597</v>
      </c>
      <c r="C3014" s="11">
        <v>3100</v>
      </c>
      <c r="D3014" s="5" t="str">
        <f t="shared" si="188"/>
        <v>Herbaceous (Dry Prairie)</v>
      </c>
      <c r="E3014" s="11" t="s">
        <v>4</v>
      </c>
      <c r="F3014" s="12">
        <f t="shared" si="189"/>
        <v>0.69141343344704065</v>
      </c>
      <c r="G3014" s="13">
        <f t="shared" si="190"/>
        <v>3.5859246036990831E-2</v>
      </c>
      <c r="H3014" s="13">
        <f>HLOOKUP(E3014,ROCs!$B$1:$I$17,MATCH(VLOOKUP(C3014,HROC,2,0),ROCs!$A$2:$A$17,0)+1,0)</f>
        <v>0.26229721460804234</v>
      </c>
      <c r="I3014" s="24">
        <v>1.9961850000000001</v>
      </c>
      <c r="J3014" s="24">
        <f>VLOOKUP(B3014,Summary!$A$32:$C$37,3,0)*H3014*I3014/12+VLOOKUP(B3014,Summary!$A$32:$D$37,4,0)*I3014</f>
        <v>2.216546939949303</v>
      </c>
      <c r="K3014" s="6">
        <f t="shared" si="191"/>
        <v>4.1700694483296576</v>
      </c>
      <c r="L3014" s="27">
        <f>2.721*J3014*G3014+VLOOKUP(B3014,Summary!$A$32:$B$37,2,0)*I3014</f>
        <v>0.6486968940541562</v>
      </c>
    </row>
    <row r="3015" spans="1:12">
      <c r="A3015" s="5" t="s">
        <v>612</v>
      </c>
      <c r="B3015" s="5" t="s">
        <v>597</v>
      </c>
      <c r="C3015" s="11">
        <v>3200</v>
      </c>
      <c r="D3015" s="5" t="str">
        <f t="shared" si="188"/>
        <v>Shrub and Brushland</v>
      </c>
      <c r="E3015" s="11" t="s">
        <v>4</v>
      </c>
      <c r="F3015" s="12">
        <f t="shared" si="189"/>
        <v>0.69141343344704065</v>
      </c>
      <c r="G3015" s="13">
        <f t="shared" si="190"/>
        <v>3.5859246036990831E-2</v>
      </c>
      <c r="H3015" s="13">
        <f>HLOOKUP(E3015,ROCs!$B$1:$I$17,MATCH(VLOOKUP(C3015,HROC,2,0),ROCs!$A$2:$A$17,0)+1,0)</f>
        <v>0.26229721460804234</v>
      </c>
      <c r="I3015" s="24">
        <v>0.413771</v>
      </c>
      <c r="J3015" s="24">
        <f>VLOOKUP(B3015,Summary!$A$32:$C$37,3,0)*H3015*I3015/12+VLOOKUP(B3015,Summary!$A$32:$D$37,4,0)*I3015</f>
        <v>0.45944781865897344</v>
      </c>
      <c r="K3015" s="6">
        <f t="shared" si="191"/>
        <v>0.86437569949920001</v>
      </c>
      <c r="L3015" s="27">
        <f>2.721*J3015*G3015+VLOOKUP(B3015,Summary!$A$32:$B$37,2,0)*I3015</f>
        <v>0.13446246843337784</v>
      </c>
    </row>
    <row r="3016" spans="1:12">
      <c r="A3016" s="5" t="s">
        <v>612</v>
      </c>
      <c r="B3016" s="5" t="s">
        <v>597</v>
      </c>
      <c r="C3016" s="11">
        <v>3210</v>
      </c>
      <c r="D3016" s="5" t="str">
        <f t="shared" si="188"/>
        <v>Palmetto Prairies</v>
      </c>
      <c r="E3016" s="11" t="s">
        <v>4</v>
      </c>
      <c r="F3016" s="12">
        <f t="shared" si="189"/>
        <v>0.69141343344704065</v>
      </c>
      <c r="G3016" s="13">
        <f t="shared" si="190"/>
        <v>3.5859246036990831E-2</v>
      </c>
      <c r="H3016" s="13">
        <f>HLOOKUP(E3016,ROCs!$B$1:$I$17,MATCH(VLOOKUP(C3016,HROC,2,0),ROCs!$A$2:$A$17,0)+1,0)</f>
        <v>0.26229721460804234</v>
      </c>
      <c r="I3016" s="24">
        <v>5.3555130000000002</v>
      </c>
      <c r="J3016" s="24">
        <f>VLOOKUP(B3016,Summary!$A$32:$C$37,3,0)*H3016*I3016/12+VLOOKUP(B3016,Summary!$A$32:$D$37,4,0)*I3016</f>
        <v>5.9467163374179792</v>
      </c>
      <c r="K3016" s="6">
        <f t="shared" si="191"/>
        <v>11.187771244364781</v>
      </c>
      <c r="L3016" s="27">
        <f>2.721*J3016*G3016+VLOOKUP(B3016,Summary!$A$32:$B$37,2,0)*I3016</f>
        <v>1.7403720843341959</v>
      </c>
    </row>
    <row r="3017" spans="1:12">
      <c r="A3017" s="5" t="s">
        <v>612</v>
      </c>
      <c r="B3017" s="5" t="s">
        <v>597</v>
      </c>
      <c r="C3017" s="11">
        <v>4110</v>
      </c>
      <c r="D3017" s="5" t="str">
        <f t="shared" si="188"/>
        <v>Pine Flatwoods</v>
      </c>
      <c r="E3017" s="11" t="s">
        <v>4</v>
      </c>
      <c r="F3017" s="12">
        <f t="shared" si="189"/>
        <v>0.69141343344704065</v>
      </c>
      <c r="G3017" s="13">
        <f t="shared" si="190"/>
        <v>3.5859246036990831E-2</v>
      </c>
      <c r="H3017" s="13">
        <f>HLOOKUP(E3017,ROCs!$B$1:$I$17,MATCH(VLOOKUP(C3017,HROC,2,0),ROCs!$A$2:$A$17,0)+1,0)</f>
        <v>0.26229721460804234</v>
      </c>
      <c r="I3017" s="24">
        <v>32.415965999999997</v>
      </c>
      <c r="J3017" s="24">
        <f>VLOOKUP(B3017,Summary!$A$32:$C$37,3,0)*H3017*I3017/12+VLOOKUP(B3017,Summary!$A$32:$D$37,4,0)*I3017</f>
        <v>35.994414466996112</v>
      </c>
      <c r="K3017" s="6">
        <f t="shared" si="191"/>
        <v>67.717586022684728</v>
      </c>
      <c r="L3017" s="27">
        <f>2.721*J3017*G3017+VLOOKUP(B3017,Summary!$A$32:$B$37,2,0)*I3017</f>
        <v>10.534162145274676</v>
      </c>
    </row>
    <row r="3018" spans="1:12">
      <c r="A3018" s="5" t="s">
        <v>612</v>
      </c>
      <c r="B3018" s="5" t="s">
        <v>597</v>
      </c>
      <c r="C3018" s="11">
        <v>4130</v>
      </c>
      <c r="D3018" s="5" t="str">
        <f t="shared" si="188"/>
        <v>Sand Pine</v>
      </c>
      <c r="E3018" s="11" t="s">
        <v>4</v>
      </c>
      <c r="F3018" s="12">
        <f t="shared" si="189"/>
        <v>0.69141343344704065</v>
      </c>
      <c r="G3018" s="13">
        <f t="shared" si="190"/>
        <v>3.5859246036990831E-2</v>
      </c>
      <c r="H3018" s="13">
        <f>HLOOKUP(E3018,ROCs!$B$1:$I$17,MATCH(VLOOKUP(C3018,HROC,2,0),ROCs!$A$2:$A$17,0)+1,0)</f>
        <v>0.26229721460804234</v>
      </c>
      <c r="I3018" s="24">
        <v>12.552668000000001</v>
      </c>
      <c r="J3018" s="24">
        <f>VLOOKUP(B3018,Summary!$A$32:$C$37,3,0)*H3018*I3018/12+VLOOKUP(B3018,Summary!$A$32:$D$37,4,0)*I3018</f>
        <v>13.938376374734574</v>
      </c>
      <c r="K3018" s="6">
        <f t="shared" si="191"/>
        <v>26.222768592001916</v>
      </c>
      <c r="L3018" s="27">
        <f>2.721*J3018*G3018+VLOOKUP(B3018,Summary!$A$32:$B$37,2,0)*I3018</f>
        <v>4.0792194830103412</v>
      </c>
    </row>
    <row r="3019" spans="1:12">
      <c r="A3019" s="5" t="s">
        <v>612</v>
      </c>
      <c r="B3019" s="5" t="s">
        <v>597</v>
      </c>
      <c r="C3019" s="11">
        <v>4240</v>
      </c>
      <c r="D3019" s="5" t="str">
        <f t="shared" si="188"/>
        <v>Melaleuca</v>
      </c>
      <c r="E3019" s="11" t="s">
        <v>4</v>
      </c>
      <c r="F3019" s="12">
        <f t="shared" si="189"/>
        <v>0.69141343344704065</v>
      </c>
      <c r="G3019" s="13">
        <f t="shared" si="190"/>
        <v>3.5859246036990831E-2</v>
      </c>
      <c r="H3019" s="13">
        <f>HLOOKUP(E3019,ROCs!$B$1:$I$17,MATCH(VLOOKUP(C3019,HROC,2,0),ROCs!$A$2:$A$17,0)+1,0)</f>
        <v>0.26229721460804234</v>
      </c>
      <c r="I3019" s="24">
        <v>1.4206300000000001</v>
      </c>
      <c r="J3019" s="24">
        <f>VLOOKUP(B3019,Summary!$A$32:$C$37,3,0)*H3019*I3019/12+VLOOKUP(B3019,Summary!$A$32:$D$37,4,0)*I3019</f>
        <v>1.5774555360851714</v>
      </c>
      <c r="K3019" s="6">
        <f t="shared" si="191"/>
        <v>2.9677238133642732</v>
      </c>
      <c r="L3019" s="27">
        <f>2.721*J3019*G3019+VLOOKUP(B3019,Summary!$A$32:$B$37,2,0)*I3019</f>
        <v>0.46165975027372519</v>
      </c>
    </row>
    <row r="3020" spans="1:12">
      <c r="A3020" s="5" t="s">
        <v>612</v>
      </c>
      <c r="B3020" s="5" t="s">
        <v>597</v>
      </c>
      <c r="C3020" s="11">
        <v>4340</v>
      </c>
      <c r="D3020" s="5" t="str">
        <f t="shared" si="188"/>
        <v>Hardwood - Coniferous Mixed</v>
      </c>
      <c r="E3020" s="11" t="s">
        <v>4</v>
      </c>
      <c r="F3020" s="12">
        <f t="shared" si="189"/>
        <v>0.69141343344704065</v>
      </c>
      <c r="G3020" s="13">
        <f t="shared" si="190"/>
        <v>3.5859246036990831E-2</v>
      </c>
      <c r="H3020" s="13">
        <f>HLOOKUP(E3020,ROCs!$B$1:$I$17,MATCH(VLOOKUP(C3020,HROC,2,0),ROCs!$A$2:$A$17,0)+1,0)</f>
        <v>0.26229721460804234</v>
      </c>
      <c r="I3020" s="24">
        <v>44.670980999999998</v>
      </c>
      <c r="J3020" s="24">
        <f>VLOOKUP(B3020,Summary!$A$32:$C$37,3,0)*H3020*I3020/12+VLOOKUP(B3020,Summary!$A$32:$D$37,4,0)*I3020</f>
        <v>49.602279468127172</v>
      </c>
      <c r="K3020" s="6">
        <f t="shared" si="191"/>
        <v>93.318551684846156</v>
      </c>
      <c r="L3020" s="27">
        <f>2.721*J3020*G3020+VLOOKUP(B3020,Summary!$A$32:$B$37,2,0)*I3020</f>
        <v>14.516653831710101</v>
      </c>
    </row>
    <row r="3021" spans="1:12">
      <c r="A3021" s="5" t="s">
        <v>612</v>
      </c>
      <c r="B3021" s="5" t="s">
        <v>597</v>
      </c>
      <c r="C3021" s="11">
        <v>5110</v>
      </c>
      <c r="D3021" s="5" t="e">
        <f t="shared" si="188"/>
        <v>#N/A</v>
      </c>
      <c r="E3021" s="11" t="s">
        <v>4</v>
      </c>
      <c r="F3021" s="12">
        <f t="shared" si="189"/>
        <v>0.50503242095262102</v>
      </c>
      <c r="G3021" s="13">
        <f t="shared" si="190"/>
        <v>6.8458560616073402E-2</v>
      </c>
      <c r="H3021" s="13">
        <f>HLOOKUP(E3021,ROCs!$B$1:$I$17,MATCH(VLOOKUP(C3021,HROC,2,0),ROCs!$A$2:$A$17,0)+1,0)</f>
        <v>5.2632006878587441E-2</v>
      </c>
      <c r="I3021" s="24">
        <v>4.3437000000000003E-2</v>
      </c>
      <c r="J3021" s="24">
        <f>VLOOKUP(B3021,Summary!$A$32:$C$37,3,0)*H3021*I3021/12+VLOOKUP(B3021,Summary!$A$32:$D$37,4,0)*I3021</f>
        <v>9.6781471104573583E-3</v>
      </c>
      <c r="K3021" s="6">
        <f t="shared" si="191"/>
        <v>1.329964411630684E-2</v>
      </c>
      <c r="L3021" s="27">
        <f>2.721*J3021*G3021+VLOOKUP(B3021,Summary!$A$32:$B$37,2,0)*I3021</f>
        <v>1.1212304245448178E-2</v>
      </c>
    </row>
    <row r="3022" spans="1:12">
      <c r="A3022" s="5" t="s">
        <v>612</v>
      </c>
      <c r="B3022" s="5" t="s">
        <v>597</v>
      </c>
      <c r="C3022" s="11">
        <v>6172</v>
      </c>
      <c r="D3022" s="5" t="str">
        <f t="shared" si="188"/>
        <v>Mixed Shrubs</v>
      </c>
      <c r="E3022" s="11" t="s">
        <v>4</v>
      </c>
      <c r="F3022" s="12">
        <f t="shared" si="189"/>
        <v>0.60724136328827061</v>
      </c>
      <c r="G3022" s="13">
        <f t="shared" si="190"/>
        <v>3.2599314579082571E-2</v>
      </c>
      <c r="H3022" s="13">
        <f>HLOOKUP(E3022,ROCs!$B$1:$I$17,MATCH(VLOOKUP(C3022,HROC,2,0),ROCs!$A$2:$A$17,0)+1,0)</f>
        <v>2.5884593546846281E-2</v>
      </c>
      <c r="I3022" s="24">
        <v>1.403305</v>
      </c>
      <c r="J3022" s="24">
        <f>VLOOKUP(B3022,Summary!$A$32:$C$37,3,0)*H3022*I3022/12+VLOOKUP(B3022,Summary!$A$32:$D$37,4,0)*I3022</f>
        <v>0.15377151341672179</v>
      </c>
      <c r="K3022" s="6">
        <f t="shared" si="191"/>
        <v>0.25407724818587446</v>
      </c>
      <c r="L3022" s="27">
        <f>2.721*J3022*G3022+VLOOKUP(B3022,Summary!$A$32:$B$37,2,0)*I3022</f>
        <v>0.31762960949628904</v>
      </c>
    </row>
    <row r="3023" spans="1:12">
      <c r="A3023" s="5" t="s">
        <v>612</v>
      </c>
      <c r="B3023" s="5" t="s">
        <v>597</v>
      </c>
      <c r="C3023" s="11">
        <v>6250</v>
      </c>
      <c r="D3023" s="5" t="str">
        <f t="shared" si="188"/>
        <v>Hydric Pine Flatwoods</v>
      </c>
      <c r="E3023" s="11" t="s">
        <v>4</v>
      </c>
      <c r="F3023" s="12">
        <f t="shared" si="189"/>
        <v>0.60724136328827061</v>
      </c>
      <c r="G3023" s="13">
        <f t="shared" si="190"/>
        <v>3.2599314579082571E-2</v>
      </c>
      <c r="H3023" s="13">
        <f>HLOOKUP(E3023,ROCs!$B$1:$I$17,MATCH(VLOOKUP(C3023,HROC,2,0),ROCs!$A$2:$A$17,0)+1,0)</f>
        <v>2.5884593546846281E-2</v>
      </c>
      <c r="I3023" s="24">
        <v>1.0475730000000001</v>
      </c>
      <c r="J3023" s="24">
        <f>VLOOKUP(B3023,Summary!$A$32:$C$37,3,0)*H3023*I3023/12+VLOOKUP(B3023,Summary!$A$32:$D$37,4,0)*I3023</f>
        <v>0.11479107223625334</v>
      </c>
      <c r="K3023" s="6">
        <f t="shared" si="191"/>
        <v>0.18966971906593438</v>
      </c>
      <c r="L3023" s="27">
        <f>2.721*J3023*G3023+VLOOKUP(B3023,Summary!$A$32:$B$37,2,0)*I3023</f>
        <v>0.23711182024496172</v>
      </c>
    </row>
    <row r="3024" spans="1:12">
      <c r="A3024" s="5" t="s">
        <v>612</v>
      </c>
      <c r="B3024" s="5" t="s">
        <v>597</v>
      </c>
      <c r="C3024" s="11">
        <v>6300</v>
      </c>
      <c r="D3024" s="5" t="str">
        <f t="shared" si="188"/>
        <v>Wetland Forested Mixed</v>
      </c>
      <c r="E3024" s="11" t="s">
        <v>4</v>
      </c>
      <c r="F3024" s="12">
        <f t="shared" si="189"/>
        <v>0.60724136328827061</v>
      </c>
      <c r="G3024" s="13">
        <f t="shared" si="190"/>
        <v>3.2599314579082571E-2</v>
      </c>
      <c r="H3024" s="13">
        <f>HLOOKUP(E3024,ROCs!$B$1:$I$17,MATCH(VLOOKUP(C3024,HROC,2,0),ROCs!$A$2:$A$17,0)+1,0)</f>
        <v>2.5884593546846281E-2</v>
      </c>
      <c r="I3024" s="24">
        <v>0.70654399999999995</v>
      </c>
      <c r="J3024" s="24">
        <f>VLOOKUP(B3024,Summary!$A$32:$C$37,3,0)*H3024*I3024/12+VLOOKUP(B3024,Summary!$A$32:$D$37,4,0)*I3024</f>
        <v>7.7421758046543179E-2</v>
      </c>
      <c r="K3024" s="6">
        <f t="shared" si="191"/>
        <v>0.12792426111375682</v>
      </c>
      <c r="L3024" s="27">
        <f>2.721*J3024*G3024+VLOOKUP(B3024,Summary!$A$32:$B$37,2,0)*I3024</f>
        <v>0.15992196622398266</v>
      </c>
    </row>
    <row r="3025" spans="1:12">
      <c r="A3025" s="5" t="s">
        <v>612</v>
      </c>
      <c r="B3025" s="5" t="s">
        <v>597</v>
      </c>
      <c r="C3025" s="11">
        <v>6410</v>
      </c>
      <c r="D3025" s="5" t="str">
        <f t="shared" si="188"/>
        <v>Freshwater Marshes</v>
      </c>
      <c r="E3025" s="11" t="s">
        <v>4</v>
      </c>
      <c r="F3025" s="12">
        <f t="shared" si="189"/>
        <v>0.60724136328827061</v>
      </c>
      <c r="G3025" s="13">
        <f t="shared" si="190"/>
        <v>3.2599314579082571E-2</v>
      </c>
      <c r="H3025" s="13">
        <f>HLOOKUP(E3025,ROCs!$B$1:$I$17,MATCH(VLOOKUP(C3025,HROC,2,0),ROCs!$A$2:$A$17,0)+1,0)</f>
        <v>2.5884593546846281E-2</v>
      </c>
      <c r="I3025" s="24">
        <v>0.48450599999999999</v>
      </c>
      <c r="J3025" s="24">
        <f>VLOOKUP(B3025,Summary!$A$32:$C$37,3,0)*H3025*I3025/12+VLOOKUP(B3025,Summary!$A$32:$D$37,4,0)*I3025</f>
        <v>5.3091253062935141E-2</v>
      </c>
      <c r="K3025" s="6">
        <f t="shared" si="191"/>
        <v>8.7722876501933139E-2</v>
      </c>
      <c r="L3025" s="27">
        <f>2.721*J3025*G3025+VLOOKUP(B3025,Summary!$A$32:$B$37,2,0)*I3025</f>
        <v>0.10966500623785207</v>
      </c>
    </row>
    <row r="3026" spans="1:12">
      <c r="A3026" s="5" t="s">
        <v>612</v>
      </c>
      <c r="B3026" s="5" t="s">
        <v>597</v>
      </c>
      <c r="C3026" s="11">
        <v>6430</v>
      </c>
      <c r="D3026" s="5" t="str">
        <f t="shared" si="188"/>
        <v>Wet Prairies</v>
      </c>
      <c r="E3026" s="11" t="s">
        <v>4</v>
      </c>
      <c r="F3026" s="12">
        <f t="shared" si="189"/>
        <v>0.60724136328827061</v>
      </c>
      <c r="G3026" s="13">
        <f t="shared" si="190"/>
        <v>3.2599314579082571E-2</v>
      </c>
      <c r="H3026" s="13">
        <f>HLOOKUP(E3026,ROCs!$B$1:$I$17,MATCH(VLOOKUP(C3026,HROC,2,0),ROCs!$A$2:$A$17,0)+1,0)</f>
        <v>2.5884593546846281E-2</v>
      </c>
      <c r="I3026" s="24">
        <v>1.316519</v>
      </c>
      <c r="J3026" s="24">
        <f>VLOOKUP(B3026,Summary!$A$32:$C$37,3,0)*H3026*I3026/12+VLOOKUP(B3026,Summary!$A$32:$D$37,4,0)*I3026</f>
        <v>0.14426166732953219</v>
      </c>
      <c r="K3026" s="6">
        <f t="shared" si="191"/>
        <v>0.23836409383877297</v>
      </c>
      <c r="L3026" s="27">
        <f>2.721*J3026*G3026+VLOOKUP(B3026,Summary!$A$32:$B$37,2,0)*I3026</f>
        <v>0.29798612266360125</v>
      </c>
    </row>
    <row r="3027" spans="1:12">
      <c r="A3027" s="5" t="s">
        <v>612</v>
      </c>
      <c r="B3027" s="5" t="s">
        <v>597</v>
      </c>
      <c r="C3027" s="11">
        <v>8100</v>
      </c>
      <c r="D3027" s="5" t="str">
        <f t="shared" si="188"/>
        <v>Transportation</v>
      </c>
      <c r="E3027" s="11" t="s">
        <v>4</v>
      </c>
      <c r="F3027" s="12">
        <f t="shared" si="189"/>
        <v>0.98601567900273634</v>
      </c>
      <c r="G3027" s="13">
        <f t="shared" si="190"/>
        <v>0.14343698414796333</v>
      </c>
      <c r="H3027" s="13">
        <f>HLOOKUP(E3027,ROCs!$B$1:$I$17,MATCH(VLOOKUP(C3027,HROC,2,0),ROCs!$A$2:$A$17,0)+1,0)</f>
        <v>0.44607782879065094</v>
      </c>
      <c r="I3027" s="24">
        <v>2.6414460000000002</v>
      </c>
      <c r="J3027" s="24">
        <f>VLOOKUP(B3027,Summary!$A$32:$C$37,3,0)*H3027*I3027/12+VLOOKUP(B3027,Summary!$A$32:$D$37,4,0)*I3027</f>
        <v>4.988096435385474</v>
      </c>
      <c r="K3027" s="6">
        <f t="shared" si="191"/>
        <v>13.382806660069912</v>
      </c>
      <c r="L3027" s="27">
        <f>2.721*J3027*G3027+VLOOKUP(B3027,Summary!$A$32:$B$37,2,0)*I3027</f>
        <v>2.5190151146010442</v>
      </c>
    </row>
    <row r="3028" spans="1:12">
      <c r="A3028" s="5" t="s">
        <v>612</v>
      </c>
      <c r="B3028" s="5" t="s">
        <v>597</v>
      </c>
      <c r="C3028" s="11">
        <v>8140</v>
      </c>
      <c r="D3028" s="5" t="str">
        <f t="shared" si="188"/>
        <v>Roads and Highways</v>
      </c>
      <c r="E3028" s="11" t="s">
        <v>4</v>
      </c>
      <c r="F3028" s="12">
        <f t="shared" si="189"/>
        <v>0.98601567900273634</v>
      </c>
      <c r="G3028" s="13">
        <f t="shared" si="190"/>
        <v>0.14343698414796333</v>
      </c>
      <c r="H3028" s="13">
        <f>HLOOKUP(E3028,ROCs!$B$1:$I$17,MATCH(VLOOKUP(C3028,HROC,2,0),ROCs!$A$2:$A$17,0)+1,0)</f>
        <v>0.44607782879065094</v>
      </c>
      <c r="I3028" s="24">
        <v>0.18438299999999999</v>
      </c>
      <c r="J3028" s="24">
        <f>VLOOKUP(B3028,Summary!$A$32:$C$37,3,0)*H3028*I3028/12+VLOOKUP(B3028,Summary!$A$32:$D$37,4,0)*I3028</f>
        <v>0.34818814582833785</v>
      </c>
      <c r="K3028" s="6">
        <f t="shared" si="191"/>
        <v>0.93417092017162962</v>
      </c>
      <c r="L3028" s="27">
        <f>2.721*J3028*G3028+VLOOKUP(B3028,Summary!$A$32:$B$37,2,0)*I3028</f>
        <v>0.17583685749225397</v>
      </c>
    </row>
    <row r="3029" spans="1:12">
      <c r="A3029" s="5" t="s">
        <v>612</v>
      </c>
      <c r="B3029" s="5" t="s">
        <v>597</v>
      </c>
      <c r="C3029" s="11">
        <v>1210</v>
      </c>
      <c r="D3029" s="5" t="str">
        <f t="shared" si="188"/>
        <v>Fixed Single Family Units</v>
      </c>
      <c r="E3029" s="11" t="s">
        <v>591</v>
      </c>
      <c r="F3029" s="12">
        <f t="shared" si="189"/>
        <v>1.2445441802046733</v>
      </c>
      <c r="G3029" s="13">
        <f t="shared" si="190"/>
        <v>0.21319951734720002</v>
      </c>
      <c r="H3029" s="13">
        <f>HLOOKUP(E3029,ROCs!$B$1:$I$17,MATCH(VLOOKUP(C3029,HROC,2,0),ROCs!$A$2:$A$17,0)+1,0)</f>
        <v>0.28818180815488864</v>
      </c>
      <c r="I3029" s="24">
        <v>17.576319000000002</v>
      </c>
      <c r="J3029" s="24">
        <f>VLOOKUP(B3029,Summary!$A$32:$C$37,3,0)*H3029*I3029/12+VLOOKUP(B3029,Summary!$A$32:$D$37,4,0)*I3029</f>
        <v>21.442575818204826</v>
      </c>
      <c r="K3029" s="6">
        <f t="shared" si="191"/>
        <v>72.613239838295584</v>
      </c>
      <c r="L3029" s="27">
        <f>2.721*J3029*G3029+VLOOKUP(B3029,Summary!$A$32:$B$37,2,0)*I3029</f>
        <v>16.24663283102872</v>
      </c>
    </row>
    <row r="3030" spans="1:12">
      <c r="A3030" s="5" t="s">
        <v>612</v>
      </c>
      <c r="B3030" s="5" t="s">
        <v>597</v>
      </c>
      <c r="C3030" s="11">
        <v>1310</v>
      </c>
      <c r="D3030" s="5" t="str">
        <f t="shared" si="188"/>
        <v>Fixed Single Family Units &lt;Six or more dwelling units per acre&gt;</v>
      </c>
      <c r="E3030" s="11" t="s">
        <v>591</v>
      </c>
      <c r="F3030" s="12">
        <f t="shared" si="189"/>
        <v>1.2445441802046733</v>
      </c>
      <c r="G3030" s="13">
        <f t="shared" si="190"/>
        <v>0.21319951734720002</v>
      </c>
      <c r="H3030" s="13">
        <f>HLOOKUP(E3030,ROCs!$B$1:$I$17,MATCH(VLOOKUP(C3030,HROC,2,0),ROCs!$A$2:$A$17,0)+1,0)</f>
        <v>0.39344582191206351</v>
      </c>
      <c r="I3030" s="24">
        <v>12.048413</v>
      </c>
      <c r="J3030" s="24">
        <f>VLOOKUP(B3030,Summary!$A$32:$C$37,3,0)*H3030*I3030/12+VLOOKUP(B3030,Summary!$A$32:$D$37,4,0)*I3030</f>
        <v>20.067683831705526</v>
      </c>
      <c r="K3030" s="6">
        <f t="shared" si="191"/>
        <v>67.957299133510304</v>
      </c>
      <c r="L3030" s="27">
        <f>2.721*J3030*G3030+VLOOKUP(B3030,Summary!$A$32:$B$37,2,0)*I3030</f>
        <v>14.251558591207065</v>
      </c>
    </row>
    <row r="3031" spans="1:12">
      <c r="A3031" s="5" t="s">
        <v>612</v>
      </c>
      <c r="B3031" s="5" t="s">
        <v>597</v>
      </c>
      <c r="C3031" s="11">
        <v>1330</v>
      </c>
      <c r="D3031" s="5" t="str">
        <f t="shared" si="188"/>
        <v>Multiple Dwelling Units, Low Rise &lt;Two stories or less&gt;</v>
      </c>
      <c r="E3031" s="11" t="s">
        <v>591</v>
      </c>
      <c r="F3031" s="12">
        <f t="shared" si="189"/>
        <v>1.3948514483453343</v>
      </c>
      <c r="G3031" s="13">
        <f t="shared" si="190"/>
        <v>0.33903287162245876</v>
      </c>
      <c r="H3031" s="13">
        <f>HLOOKUP(E3031,ROCs!$B$1:$I$17,MATCH(VLOOKUP(C3031,HROC,2,0),ROCs!$A$2:$A$17,0)+1,0)</f>
        <v>0.39344582191206351</v>
      </c>
      <c r="I3031" s="24">
        <v>4.5298850000000002</v>
      </c>
      <c r="J3031" s="24">
        <f>VLOOKUP(B3031,Summary!$A$32:$C$37,3,0)*H3031*I3031/12+VLOOKUP(B3031,Summary!$A$32:$D$37,4,0)*I3031</f>
        <v>7.5449189842666735</v>
      </c>
      <c r="K3031" s="6">
        <f t="shared" si="191"/>
        <v>28.635916031331867</v>
      </c>
      <c r="L3031" s="27">
        <f>2.721*J3031*G3031+VLOOKUP(B3031,Summary!$A$32:$B$37,2,0)*I3031</f>
        <v>7.9415336441214821</v>
      </c>
    </row>
    <row r="3032" spans="1:12">
      <c r="A3032" s="5" t="s">
        <v>612</v>
      </c>
      <c r="B3032" s="5" t="s">
        <v>597</v>
      </c>
      <c r="C3032" s="11">
        <v>1400</v>
      </c>
      <c r="D3032" s="5" t="str">
        <f t="shared" si="188"/>
        <v>Commercial and Services</v>
      </c>
      <c r="E3032" s="11" t="s">
        <v>591</v>
      </c>
      <c r="F3032" s="12">
        <f t="shared" si="189"/>
        <v>0.70945030562392009</v>
      </c>
      <c r="G3032" s="13">
        <f t="shared" si="190"/>
        <v>0.1167055461931156</v>
      </c>
      <c r="H3032" s="13">
        <f>HLOOKUP(E3032,ROCs!$B$1:$I$17,MATCH(VLOOKUP(C3032,HROC,2,0),ROCs!$A$2:$A$17,0)+1,0)</f>
        <v>0.43140989244743805</v>
      </c>
      <c r="I3032" s="24">
        <v>4.8581849999999998</v>
      </c>
      <c r="J3032" s="24">
        <f>VLOOKUP(B3032,Summary!$A$32:$C$37,3,0)*H3032*I3032/12+VLOOKUP(B3032,Summary!$A$32:$D$37,4,0)*I3032</f>
        <v>8.8725123893049709</v>
      </c>
      <c r="K3032" s="6">
        <f t="shared" si="191"/>
        <v>17.127624630011091</v>
      </c>
      <c r="L3032" s="27">
        <f>2.721*J3032*G3032+VLOOKUP(B3032,Summary!$A$32:$B$37,2,0)*I3032</f>
        <v>3.8699175515842548</v>
      </c>
    </row>
    <row r="3033" spans="1:12">
      <c r="A3033" s="5" t="s">
        <v>612</v>
      </c>
      <c r="B3033" s="5" t="s">
        <v>597</v>
      </c>
      <c r="C3033" s="11">
        <v>1411</v>
      </c>
      <c r="D3033" s="5" t="str">
        <f t="shared" si="188"/>
        <v>Shopping Centers (Plazas, Malls)</v>
      </c>
      <c r="E3033" s="11" t="s">
        <v>591</v>
      </c>
      <c r="F3033" s="12">
        <f t="shared" si="189"/>
        <v>1.4429497741503459</v>
      </c>
      <c r="G3033" s="13">
        <f t="shared" si="190"/>
        <v>0.22493527059566973</v>
      </c>
      <c r="H3033" s="13">
        <f>HLOOKUP(E3033,ROCs!$B$1:$I$17,MATCH(VLOOKUP(C3033,HROC,2,0),ROCs!$A$2:$A$17,0)+1,0)</f>
        <v>0.43140989244743805</v>
      </c>
      <c r="I3033" s="24">
        <v>7.3388609999999996</v>
      </c>
      <c r="J3033" s="24">
        <f>VLOOKUP(B3033,Summary!$A$32:$C$37,3,0)*H3033*I3033/12+VLOOKUP(B3033,Summary!$A$32:$D$37,4,0)*I3033</f>
        <v>13.402975626882686</v>
      </c>
      <c r="K3033" s="6">
        <f t="shared" si="191"/>
        <v>52.62365199886181</v>
      </c>
      <c r="L3033" s="27">
        <f>2.721*J3033*G3033+VLOOKUP(B3033,Summary!$A$32:$B$37,2,0)*I3033</f>
        <v>9.793050122557041</v>
      </c>
    </row>
    <row r="3034" spans="1:12">
      <c r="A3034" s="5" t="s">
        <v>612</v>
      </c>
      <c r="B3034" s="5" t="s">
        <v>597</v>
      </c>
      <c r="C3034" s="11">
        <v>1550</v>
      </c>
      <c r="D3034" s="5" t="str">
        <f t="shared" si="188"/>
        <v>Other Light Industrial</v>
      </c>
      <c r="E3034" s="11" t="s">
        <v>591</v>
      </c>
      <c r="F3034" s="12">
        <f t="shared" si="189"/>
        <v>0.72147488707517293</v>
      </c>
      <c r="G3034" s="13">
        <f t="shared" si="190"/>
        <v>0.16951643581122938</v>
      </c>
      <c r="H3034" s="13">
        <f>HLOOKUP(E3034,ROCs!$B$1:$I$17,MATCH(VLOOKUP(C3034,HROC,2,0),ROCs!$A$2:$A$17,0)+1,0)</f>
        <v>0.34081381503347608</v>
      </c>
      <c r="I3034" s="24">
        <v>17.011665000000001</v>
      </c>
      <c r="J3034" s="24">
        <f>VLOOKUP(B3034,Summary!$A$32:$C$37,3,0)*H3034*I3034/12+VLOOKUP(B3034,Summary!$A$32:$D$37,4,0)*I3034</f>
        <v>24.544064232920842</v>
      </c>
      <c r="K3034" s="6">
        <f t="shared" si="191"/>
        <v>48.183266566580421</v>
      </c>
      <c r="L3034" s="27">
        <f>2.721*J3034*G3034+VLOOKUP(B3034,Summary!$A$32:$B$37,2,0)*I3034</f>
        <v>15.00618954197089</v>
      </c>
    </row>
    <row r="3035" spans="1:12">
      <c r="A3035" s="5" t="s">
        <v>612</v>
      </c>
      <c r="B3035" s="5" t="s">
        <v>597</v>
      </c>
      <c r="C3035" s="11">
        <v>1710</v>
      </c>
      <c r="D3035" s="5" t="str">
        <f t="shared" si="188"/>
        <v>Educational Facilities</v>
      </c>
      <c r="E3035" s="11" t="s">
        <v>591</v>
      </c>
      <c r="F3035" s="12">
        <f t="shared" si="189"/>
        <v>0.96797880682585713</v>
      </c>
      <c r="G3035" s="13">
        <f t="shared" si="190"/>
        <v>0.12452938169209543</v>
      </c>
      <c r="H3035" s="13">
        <f>HLOOKUP(E3035,ROCs!$B$1:$I$17,MATCH(VLOOKUP(C3035,HROC,2,0),ROCs!$A$2:$A$17,0)+1,0)</f>
        <v>0.34081381503347608</v>
      </c>
      <c r="I3035" s="24">
        <v>7.5567999999999996E-2</v>
      </c>
      <c r="J3035" s="24">
        <f>VLOOKUP(B3035,Summary!$A$32:$C$37,3,0)*H3035*I3035/12+VLOOKUP(B3035,Summary!$A$32:$D$37,4,0)*I3035</f>
        <v>0.10902788445183714</v>
      </c>
      <c r="K3035" s="6">
        <f t="shared" si="191"/>
        <v>0.28716531036813037</v>
      </c>
      <c r="L3035" s="27">
        <f>2.721*J3035*G3035+VLOOKUP(B3035,Summary!$A$32:$B$37,2,0)*I3035</f>
        <v>5.3313341815644663E-2</v>
      </c>
    </row>
    <row r="3036" spans="1:12">
      <c r="A3036" s="5" t="s">
        <v>612</v>
      </c>
      <c r="B3036" s="5" t="s">
        <v>597</v>
      </c>
      <c r="C3036" s="11">
        <v>1840</v>
      </c>
      <c r="D3036" s="5" t="str">
        <f t="shared" si="188"/>
        <v>Marinas and Fish Camps</v>
      </c>
      <c r="E3036" s="11" t="s">
        <v>591</v>
      </c>
      <c r="F3036" s="12">
        <f t="shared" si="189"/>
        <v>0.70945030562392009</v>
      </c>
      <c r="G3036" s="13">
        <f t="shared" si="190"/>
        <v>0.1167055461931156</v>
      </c>
      <c r="H3036" s="13">
        <f>HLOOKUP(E3036,ROCs!$B$1:$I$17,MATCH(VLOOKUP(C3036,HROC,2,0),ROCs!$A$2:$A$17,0)+1,0)</f>
        <v>0.28818180815488864</v>
      </c>
      <c r="I3036" s="24">
        <v>3.9246560000000001</v>
      </c>
      <c r="J3036" s="24">
        <f>VLOOKUP(B3036,Summary!$A$32:$C$37,3,0)*H3036*I3036/12+VLOOKUP(B3036,Summary!$A$32:$D$37,4,0)*I3036</f>
        <v>4.7879612244391145</v>
      </c>
      <c r="K3036" s="6">
        <f t="shared" si="191"/>
        <v>9.2427487274171529</v>
      </c>
      <c r="L3036" s="27">
        <f>2.721*J3036*G3036+VLOOKUP(B3036,Summary!$A$32:$B$37,2,0)*I3036</f>
        <v>2.3706198132455847</v>
      </c>
    </row>
    <row r="3037" spans="1:12">
      <c r="A3037" s="5" t="s">
        <v>612</v>
      </c>
      <c r="B3037" s="5" t="s">
        <v>597</v>
      </c>
      <c r="C3037" s="11">
        <v>3100</v>
      </c>
      <c r="D3037" s="5" t="str">
        <f t="shared" si="188"/>
        <v>Herbaceous (Dry Prairie)</v>
      </c>
      <c r="E3037" s="11" t="s">
        <v>591</v>
      </c>
      <c r="F3037" s="12">
        <f t="shared" si="189"/>
        <v>0.69141343344704065</v>
      </c>
      <c r="G3037" s="13">
        <f t="shared" si="190"/>
        <v>3.5859246036990831E-2</v>
      </c>
      <c r="H3037" s="13">
        <f>HLOOKUP(E3037,ROCs!$B$1:$I$17,MATCH(VLOOKUP(C3037,HROC,2,0),ROCs!$A$2:$A$17,0)+1,0)</f>
        <v>0.26229721460804234</v>
      </c>
      <c r="I3037" s="24">
        <v>1.8771230000000001</v>
      </c>
      <c r="J3037" s="24">
        <f>VLOOKUP(B3037,Summary!$A$32:$C$37,3,0)*H3037*I3037/12+VLOOKUP(B3037,Summary!$A$32:$D$37,4,0)*I3037</f>
        <v>2.0843415021946639</v>
      </c>
      <c r="K3037" s="6">
        <f t="shared" si="191"/>
        <v>3.9213466051778325</v>
      </c>
      <c r="L3037" s="27">
        <f>2.721*J3037*G3037+VLOOKUP(B3037,Summary!$A$32:$B$37,2,0)*I3037</f>
        <v>0.61000551544952997</v>
      </c>
    </row>
    <row r="3038" spans="1:12">
      <c r="A3038" s="5" t="s">
        <v>612</v>
      </c>
      <c r="B3038" s="5" t="s">
        <v>597</v>
      </c>
      <c r="C3038" s="11">
        <v>3200</v>
      </c>
      <c r="D3038" s="5" t="str">
        <f t="shared" si="188"/>
        <v>Shrub and Brushland</v>
      </c>
      <c r="E3038" s="11" t="s">
        <v>591</v>
      </c>
      <c r="F3038" s="12">
        <f t="shared" si="189"/>
        <v>0.69141343344704065</v>
      </c>
      <c r="G3038" s="13">
        <f t="shared" si="190"/>
        <v>3.5859246036990831E-2</v>
      </c>
      <c r="H3038" s="13">
        <f>HLOOKUP(E3038,ROCs!$B$1:$I$17,MATCH(VLOOKUP(C3038,HROC,2,0),ROCs!$A$2:$A$17,0)+1,0)</f>
        <v>0.26229721460804234</v>
      </c>
      <c r="I3038" s="24">
        <v>5.5930400000000002</v>
      </c>
      <c r="J3038" s="24">
        <f>VLOOKUP(B3038,Summary!$A$32:$C$37,3,0)*H3038*I3038/12+VLOOKUP(B3038,Summary!$A$32:$D$37,4,0)*I3038</f>
        <v>6.2104643091767784</v>
      </c>
      <c r="K3038" s="6">
        <f t="shared" si="191"/>
        <v>11.683969786009667</v>
      </c>
      <c r="L3038" s="27">
        <f>2.721*J3038*G3038+VLOOKUP(B3038,Summary!$A$32:$B$37,2,0)*I3038</f>
        <v>1.8175608354539576</v>
      </c>
    </row>
    <row r="3039" spans="1:12">
      <c r="A3039" s="5" t="s">
        <v>612</v>
      </c>
      <c r="B3039" s="5" t="s">
        <v>597</v>
      </c>
      <c r="C3039" s="11">
        <v>3210</v>
      </c>
      <c r="D3039" s="5" t="str">
        <f t="shared" si="188"/>
        <v>Palmetto Prairies</v>
      </c>
      <c r="E3039" s="11" t="s">
        <v>591</v>
      </c>
      <c r="F3039" s="12">
        <f t="shared" si="189"/>
        <v>0.69141343344704065</v>
      </c>
      <c r="G3039" s="13">
        <f t="shared" si="190"/>
        <v>3.5859246036990831E-2</v>
      </c>
      <c r="H3039" s="13">
        <f>HLOOKUP(E3039,ROCs!$B$1:$I$17,MATCH(VLOOKUP(C3039,HROC,2,0),ROCs!$A$2:$A$17,0)+1,0)</f>
        <v>0.26229721460804234</v>
      </c>
      <c r="I3039" s="24">
        <v>197.01116500000001</v>
      </c>
      <c r="J3039" s="24">
        <f>VLOOKUP(B3039,Summary!$A$32:$C$37,3,0)*H3039*I3039/12+VLOOKUP(B3039,Summary!$A$32:$D$37,4,0)*I3039</f>
        <v>218.75953126418503</v>
      </c>
      <c r="K3039" s="6">
        <f t="shared" si="191"/>
        <v>411.56017109953893</v>
      </c>
      <c r="L3039" s="27">
        <f>2.721*J3039*G3039+VLOOKUP(B3039,Summary!$A$32:$B$37,2,0)*I3039</f>
        <v>64.022388120084514</v>
      </c>
    </row>
    <row r="3040" spans="1:12">
      <c r="A3040" s="5" t="s">
        <v>612</v>
      </c>
      <c r="B3040" s="5" t="s">
        <v>597</v>
      </c>
      <c r="C3040" s="11">
        <v>4110</v>
      </c>
      <c r="D3040" s="5" t="str">
        <f t="shared" si="188"/>
        <v>Pine Flatwoods</v>
      </c>
      <c r="E3040" s="11" t="s">
        <v>591</v>
      </c>
      <c r="F3040" s="12">
        <f t="shared" si="189"/>
        <v>0.69141343344704065</v>
      </c>
      <c r="G3040" s="13">
        <f t="shared" si="190"/>
        <v>3.5859246036990831E-2</v>
      </c>
      <c r="H3040" s="13">
        <f>HLOOKUP(E3040,ROCs!$B$1:$I$17,MATCH(VLOOKUP(C3040,HROC,2,0),ROCs!$A$2:$A$17,0)+1,0)</f>
        <v>0.26229721460804234</v>
      </c>
      <c r="I3040" s="24">
        <v>180.190642</v>
      </c>
      <c r="J3040" s="24">
        <f>VLOOKUP(B3040,Summary!$A$32:$C$37,3,0)*H3040*I3040/12+VLOOKUP(B3040,Summary!$A$32:$D$37,4,0)*I3040</f>
        <v>200.08216479564783</v>
      </c>
      <c r="K3040" s="6">
        <f t="shared" si="191"/>
        <v>376.42177006595415</v>
      </c>
      <c r="L3040" s="27">
        <f>2.721*J3040*G3040+VLOOKUP(B3040,Summary!$A$32:$B$37,2,0)*I3040</f>
        <v>58.556250950199704</v>
      </c>
    </row>
    <row r="3041" spans="1:12">
      <c r="A3041" s="5" t="s">
        <v>612</v>
      </c>
      <c r="B3041" s="5" t="s">
        <v>597</v>
      </c>
      <c r="C3041" s="11">
        <v>4130</v>
      </c>
      <c r="D3041" s="5" t="str">
        <f t="shared" si="188"/>
        <v>Sand Pine</v>
      </c>
      <c r="E3041" s="11" t="s">
        <v>591</v>
      </c>
      <c r="F3041" s="12">
        <f t="shared" si="189"/>
        <v>0.69141343344704065</v>
      </c>
      <c r="G3041" s="13">
        <f t="shared" si="190"/>
        <v>3.5859246036990831E-2</v>
      </c>
      <c r="H3041" s="13">
        <f>HLOOKUP(E3041,ROCs!$B$1:$I$17,MATCH(VLOOKUP(C3041,HROC,2,0),ROCs!$A$2:$A$17,0)+1,0)</f>
        <v>0.26229721460804234</v>
      </c>
      <c r="I3041" s="24">
        <v>4.012899</v>
      </c>
      <c r="J3041" s="24">
        <f>VLOOKUP(B3041,Summary!$A$32:$C$37,3,0)*H3041*I3041/12+VLOOKUP(B3041,Summary!$A$32:$D$37,4,0)*I3041</f>
        <v>4.4558891078610534</v>
      </c>
      <c r="K3041" s="6">
        <f t="shared" si="191"/>
        <v>8.383024378568436</v>
      </c>
      <c r="L3041" s="27">
        <f>2.721*J3041*G3041+VLOOKUP(B3041,Summary!$A$32:$B$37,2,0)*I3041</f>
        <v>1.3040650628338704</v>
      </c>
    </row>
    <row r="3042" spans="1:12">
      <c r="A3042" s="5" t="s">
        <v>612</v>
      </c>
      <c r="B3042" s="5" t="s">
        <v>597</v>
      </c>
      <c r="C3042" s="11">
        <v>4240</v>
      </c>
      <c r="D3042" s="5" t="str">
        <f t="shared" si="188"/>
        <v>Melaleuca</v>
      </c>
      <c r="E3042" s="11" t="s">
        <v>591</v>
      </c>
      <c r="F3042" s="12">
        <f t="shared" si="189"/>
        <v>0.69141343344704065</v>
      </c>
      <c r="G3042" s="13">
        <f t="shared" si="190"/>
        <v>3.5859246036990831E-2</v>
      </c>
      <c r="H3042" s="13">
        <f>HLOOKUP(E3042,ROCs!$B$1:$I$17,MATCH(VLOOKUP(C3042,HROC,2,0),ROCs!$A$2:$A$17,0)+1,0)</f>
        <v>0.26229721460804234</v>
      </c>
      <c r="I3042" s="24">
        <v>2.687478</v>
      </c>
      <c r="J3042" s="24">
        <f>VLOOKUP(B3042,Summary!$A$32:$C$37,3,0)*H3042*I3042/12+VLOOKUP(B3042,Summary!$A$32:$D$37,4,0)*I3042</f>
        <v>2.9841528400829946</v>
      </c>
      <c r="K3042" s="6">
        <f t="shared" si="191"/>
        <v>5.6141940255327496</v>
      </c>
      <c r="L3042" s="27">
        <f>2.721*J3042*G3042+VLOOKUP(B3042,Summary!$A$32:$B$37,2,0)*I3042</f>
        <v>0.87334522172988771</v>
      </c>
    </row>
    <row r="3043" spans="1:12">
      <c r="A3043" s="5" t="s">
        <v>612</v>
      </c>
      <c r="B3043" s="5" t="s">
        <v>597</v>
      </c>
      <c r="C3043" s="11">
        <v>4340</v>
      </c>
      <c r="D3043" s="5" t="str">
        <f t="shared" si="188"/>
        <v>Hardwood - Coniferous Mixed</v>
      </c>
      <c r="E3043" s="11" t="s">
        <v>591</v>
      </c>
      <c r="F3043" s="12">
        <f t="shared" si="189"/>
        <v>0.69141343344704065</v>
      </c>
      <c r="G3043" s="13">
        <f t="shared" si="190"/>
        <v>3.5859246036990831E-2</v>
      </c>
      <c r="H3043" s="13">
        <f>HLOOKUP(E3043,ROCs!$B$1:$I$17,MATCH(VLOOKUP(C3043,HROC,2,0),ROCs!$A$2:$A$17,0)+1,0)</f>
        <v>0.26229721460804234</v>
      </c>
      <c r="I3043" s="24">
        <v>44.396698999999998</v>
      </c>
      <c r="J3043" s="24">
        <f>VLOOKUP(B3043,Summary!$A$32:$C$37,3,0)*H3043*I3043/12+VLOOKUP(B3043,Summary!$A$32:$D$37,4,0)*I3043</f>
        <v>49.297719055248017</v>
      </c>
      <c r="K3043" s="6">
        <f t="shared" si="191"/>
        <v>92.745571230415933</v>
      </c>
      <c r="L3043" s="27">
        <f>2.721*J3043*G3043+VLOOKUP(B3043,Summary!$A$32:$B$37,2,0)*I3043</f>
        <v>14.427520869837847</v>
      </c>
    </row>
    <row r="3044" spans="1:12">
      <c r="A3044" s="5" t="s">
        <v>612</v>
      </c>
      <c r="B3044" s="5" t="s">
        <v>597</v>
      </c>
      <c r="C3044" s="11">
        <v>5110</v>
      </c>
      <c r="D3044" s="5" t="e">
        <f t="shared" si="188"/>
        <v>#N/A</v>
      </c>
      <c r="E3044" s="11" t="s">
        <v>591</v>
      </c>
      <c r="F3044" s="12">
        <f t="shared" si="189"/>
        <v>0.50503242095262102</v>
      </c>
      <c r="G3044" s="13">
        <f t="shared" si="190"/>
        <v>6.8458560616073402E-2</v>
      </c>
      <c r="H3044" s="13">
        <f>HLOOKUP(E3044,ROCs!$B$1:$I$17,MATCH(VLOOKUP(C3044,HROC,2,0),ROCs!$A$2:$A$17,0)+1,0)</f>
        <v>5.2632006878587441E-2</v>
      </c>
      <c r="I3044" s="24">
        <v>1.2096000000000001E-2</v>
      </c>
      <c r="J3044" s="24">
        <f>VLOOKUP(B3044,Summary!$A$32:$C$37,3,0)*H3044*I3044/12+VLOOKUP(B3044,Summary!$A$32:$D$37,4,0)*I3044</f>
        <v>2.6950955970276996E-3</v>
      </c>
      <c r="K3044" s="6">
        <f t="shared" si="191"/>
        <v>3.7035820897126301E-3</v>
      </c>
      <c r="L3044" s="27">
        <f>2.721*J3044*G3044+VLOOKUP(B3044,Summary!$A$32:$B$37,2,0)*I3044</f>
        <v>3.1223158172281966E-3</v>
      </c>
    </row>
    <row r="3045" spans="1:12">
      <c r="A3045" s="5" t="s">
        <v>612</v>
      </c>
      <c r="B3045" s="5" t="s">
        <v>597</v>
      </c>
      <c r="C3045" s="11">
        <v>5200</v>
      </c>
      <c r="D3045" s="5" t="str">
        <f t="shared" si="188"/>
        <v>Lakes</v>
      </c>
      <c r="E3045" s="11" t="s">
        <v>591</v>
      </c>
      <c r="F3045" s="12">
        <f t="shared" si="189"/>
        <v>0.50503242095262102</v>
      </c>
      <c r="G3045" s="13">
        <f t="shared" si="190"/>
        <v>6.8458560616073402E-2</v>
      </c>
      <c r="H3045" s="13">
        <f>HLOOKUP(E3045,ROCs!$B$1:$I$17,MATCH(VLOOKUP(C3045,HROC,2,0),ROCs!$A$2:$A$17,0)+1,0)</f>
        <v>5.2632006878587441E-2</v>
      </c>
      <c r="I3045" s="24">
        <v>7.0384399999999996</v>
      </c>
      <c r="J3045" s="24">
        <f>VLOOKUP(B3045,Summary!$A$32:$C$37,3,0)*H3045*I3045/12+VLOOKUP(B3045,Summary!$A$32:$D$37,4,0)*I3045</f>
        <v>1.5682265752268221</v>
      </c>
      <c r="K3045" s="6">
        <f t="shared" si="191"/>
        <v>2.1550463230420767</v>
      </c>
      <c r="L3045" s="27">
        <f>2.721*J3045*G3045+VLOOKUP(B3045,Summary!$A$32:$B$37,2,0)*I3045</f>
        <v>1.8168181663865433</v>
      </c>
    </row>
    <row r="3046" spans="1:12">
      <c r="A3046" s="5" t="s">
        <v>612</v>
      </c>
      <c r="B3046" s="5" t="s">
        <v>597</v>
      </c>
      <c r="C3046" s="11">
        <v>5300</v>
      </c>
      <c r="D3046" s="5" t="str">
        <f t="shared" si="188"/>
        <v>Reservoirs</v>
      </c>
      <c r="E3046" s="11" t="s">
        <v>591</v>
      </c>
      <c r="F3046" s="12">
        <f t="shared" si="189"/>
        <v>0.50503242095262102</v>
      </c>
      <c r="G3046" s="13">
        <f t="shared" si="190"/>
        <v>6.8458560616073402E-2</v>
      </c>
      <c r="H3046" s="13">
        <f>HLOOKUP(E3046,ROCs!$B$1:$I$17,MATCH(VLOOKUP(C3046,HROC,2,0),ROCs!$A$2:$A$17,0)+1,0)</f>
        <v>5.2632006878587441E-2</v>
      </c>
      <c r="I3046" s="24">
        <v>1.5614129999999999</v>
      </c>
      <c r="J3046" s="24">
        <f>VLOOKUP(B3046,Summary!$A$32:$C$37,3,0)*H3046*I3046/12+VLOOKUP(B3046,Summary!$A$32:$D$37,4,0)*I3046</f>
        <v>0.34789660230173708</v>
      </c>
      <c r="K3046" s="6">
        <f t="shared" si="191"/>
        <v>0.47807715124375555</v>
      </c>
      <c r="L3046" s="27">
        <f>2.721*J3046*G3046+VLOOKUP(B3046,Summary!$A$32:$B$37,2,0)*I3046</f>
        <v>0.40304435409438899</v>
      </c>
    </row>
    <row r="3047" spans="1:12">
      <c r="A3047" s="5" t="s">
        <v>612</v>
      </c>
      <c r="B3047" s="5" t="s">
        <v>597</v>
      </c>
      <c r="C3047" s="11">
        <v>6172</v>
      </c>
      <c r="D3047" s="5" t="str">
        <f t="shared" si="188"/>
        <v>Mixed Shrubs</v>
      </c>
      <c r="E3047" s="11" t="s">
        <v>591</v>
      </c>
      <c r="F3047" s="12">
        <f t="shared" si="189"/>
        <v>0.60724136328827061</v>
      </c>
      <c r="G3047" s="13">
        <f t="shared" si="190"/>
        <v>3.2599314579082571E-2</v>
      </c>
      <c r="H3047" s="13">
        <f>HLOOKUP(E3047,ROCs!$B$1:$I$17,MATCH(VLOOKUP(C3047,HROC,2,0),ROCs!$A$2:$A$17,0)+1,0)</f>
        <v>2.5884593546846281E-2</v>
      </c>
      <c r="I3047" s="24">
        <v>24.379332000000002</v>
      </c>
      <c r="J3047" s="24">
        <f>VLOOKUP(B3047,Summary!$A$32:$C$37,3,0)*H3047*I3047/12+VLOOKUP(B3047,Summary!$A$32:$D$37,4,0)*I3047</f>
        <v>2.6714411889993372</v>
      </c>
      <c r="K3047" s="6">
        <f t="shared" si="191"/>
        <v>4.4140322931720704</v>
      </c>
      <c r="L3047" s="27">
        <f>2.721*J3047*G3047+VLOOKUP(B3047,Summary!$A$32:$B$37,2,0)*I3047</f>
        <v>5.5181145245975634</v>
      </c>
    </row>
    <row r="3048" spans="1:12">
      <c r="A3048" s="5" t="s">
        <v>612</v>
      </c>
      <c r="B3048" s="5" t="s">
        <v>597</v>
      </c>
      <c r="C3048" s="11">
        <v>6250</v>
      </c>
      <c r="D3048" s="5" t="str">
        <f t="shared" si="188"/>
        <v>Hydric Pine Flatwoods</v>
      </c>
      <c r="E3048" s="11" t="s">
        <v>591</v>
      </c>
      <c r="F3048" s="12">
        <f t="shared" si="189"/>
        <v>0.60724136328827061</v>
      </c>
      <c r="G3048" s="13">
        <f t="shared" si="190"/>
        <v>3.2599314579082571E-2</v>
      </c>
      <c r="H3048" s="13">
        <f>HLOOKUP(E3048,ROCs!$B$1:$I$17,MATCH(VLOOKUP(C3048,HROC,2,0),ROCs!$A$2:$A$17,0)+1,0)</f>
        <v>2.5884593546846281E-2</v>
      </c>
      <c r="I3048" s="24">
        <v>3.0022519999999999</v>
      </c>
      <c r="J3048" s="24">
        <f>VLOOKUP(B3048,Summary!$A$32:$C$37,3,0)*H3048*I3048/12+VLOOKUP(B3048,Summary!$A$32:$D$37,4,0)*I3048</f>
        <v>0.32898110795470681</v>
      </c>
      <c r="K3048" s="6">
        <f t="shared" si="191"/>
        <v>0.54357671819065567</v>
      </c>
      <c r="L3048" s="27">
        <f>2.721*J3048*G3048+VLOOKUP(B3048,Summary!$A$32:$B$37,2,0)*I3048</f>
        <v>0.67954160383484175</v>
      </c>
    </row>
    <row r="3049" spans="1:12">
      <c r="A3049" s="5" t="s">
        <v>612</v>
      </c>
      <c r="B3049" s="5" t="s">
        <v>597</v>
      </c>
      <c r="C3049" s="11">
        <v>6300</v>
      </c>
      <c r="D3049" s="5" t="str">
        <f t="shared" si="188"/>
        <v>Wetland Forested Mixed</v>
      </c>
      <c r="E3049" s="11" t="s">
        <v>591</v>
      </c>
      <c r="F3049" s="12">
        <f t="shared" si="189"/>
        <v>0.60724136328827061</v>
      </c>
      <c r="G3049" s="13">
        <f t="shared" si="190"/>
        <v>3.2599314579082571E-2</v>
      </c>
      <c r="H3049" s="13">
        <f>HLOOKUP(E3049,ROCs!$B$1:$I$17,MATCH(VLOOKUP(C3049,HROC,2,0),ROCs!$A$2:$A$17,0)+1,0)</f>
        <v>2.5884593546846281E-2</v>
      </c>
      <c r="I3049" s="24">
        <v>36.362586999999998</v>
      </c>
      <c r="J3049" s="24">
        <f>VLOOKUP(B3049,Summary!$A$32:$C$37,3,0)*H3049*I3049/12+VLOOKUP(B3049,Summary!$A$32:$D$37,4,0)*I3049</f>
        <v>3.9845436556822738</v>
      </c>
      <c r="K3049" s="6">
        <f t="shared" si="191"/>
        <v>6.5836764223596811</v>
      </c>
      <c r="L3049" s="27">
        <f>2.721*J3049*G3049+VLOOKUP(B3049,Summary!$A$32:$B$37,2,0)*I3049</f>
        <v>8.2304519039587518</v>
      </c>
    </row>
    <row r="3050" spans="1:12">
      <c r="A3050" s="5" t="s">
        <v>612</v>
      </c>
      <c r="B3050" s="5" t="s">
        <v>597</v>
      </c>
      <c r="C3050" s="11">
        <v>6410</v>
      </c>
      <c r="D3050" s="5" t="str">
        <f t="shared" si="188"/>
        <v>Freshwater Marshes</v>
      </c>
      <c r="E3050" s="11" t="s">
        <v>591</v>
      </c>
      <c r="F3050" s="12">
        <f t="shared" si="189"/>
        <v>0.60724136328827061</v>
      </c>
      <c r="G3050" s="13">
        <f t="shared" si="190"/>
        <v>3.2599314579082571E-2</v>
      </c>
      <c r="H3050" s="13">
        <f>HLOOKUP(E3050,ROCs!$B$1:$I$17,MATCH(VLOOKUP(C3050,HROC,2,0),ROCs!$A$2:$A$17,0)+1,0)</f>
        <v>2.5884593546846281E-2</v>
      </c>
      <c r="I3050" s="24">
        <v>91.295813999999993</v>
      </c>
      <c r="J3050" s="24">
        <f>VLOOKUP(B3050,Summary!$A$32:$C$37,3,0)*H3050*I3050/12+VLOOKUP(B3050,Summary!$A$32:$D$37,4,0)*I3050</f>
        <v>10.004022993854891</v>
      </c>
      <c r="K3050" s="6">
        <f t="shared" si="191"/>
        <v>16.529684702904525</v>
      </c>
      <c r="L3050" s="27">
        <f>2.721*J3050*G3050+VLOOKUP(B3050,Summary!$A$32:$B$37,2,0)*I3050</f>
        <v>20.664255988160686</v>
      </c>
    </row>
    <row r="3051" spans="1:12">
      <c r="A3051" s="5" t="s">
        <v>612</v>
      </c>
      <c r="B3051" s="5" t="s">
        <v>597</v>
      </c>
      <c r="C3051" s="11">
        <v>6430</v>
      </c>
      <c r="D3051" s="5" t="str">
        <f t="shared" si="188"/>
        <v>Wet Prairies</v>
      </c>
      <c r="E3051" s="11" t="s">
        <v>591</v>
      </c>
      <c r="F3051" s="12">
        <f t="shared" si="189"/>
        <v>0.60724136328827061</v>
      </c>
      <c r="G3051" s="13">
        <f t="shared" si="190"/>
        <v>3.2599314579082571E-2</v>
      </c>
      <c r="H3051" s="13">
        <f>HLOOKUP(E3051,ROCs!$B$1:$I$17,MATCH(VLOOKUP(C3051,HROC,2,0),ROCs!$A$2:$A$17,0)+1,0)</f>
        <v>2.5884593546846281E-2</v>
      </c>
      <c r="I3051" s="24">
        <v>27.136305</v>
      </c>
      <c r="J3051" s="24">
        <f>VLOOKUP(B3051,Summary!$A$32:$C$37,3,0)*H3051*I3051/12+VLOOKUP(B3051,Summary!$A$32:$D$37,4,0)*I3051</f>
        <v>2.9735450870536018</v>
      </c>
      <c r="K3051" s="6">
        <f t="shared" si="191"/>
        <v>4.9131996966679283</v>
      </c>
      <c r="L3051" s="27">
        <f>2.721*J3051*G3051+VLOOKUP(B3051,Summary!$A$32:$B$37,2,0)*I3051</f>
        <v>6.1421387084933032</v>
      </c>
    </row>
    <row r="3052" spans="1:12">
      <c r="A3052" s="5" t="s">
        <v>612</v>
      </c>
      <c r="B3052" s="5" t="s">
        <v>597</v>
      </c>
      <c r="C3052" s="11">
        <v>7400</v>
      </c>
      <c r="D3052" s="5" t="str">
        <f t="shared" si="188"/>
        <v>Disturbed Land</v>
      </c>
      <c r="E3052" s="11" t="s">
        <v>591</v>
      </c>
      <c r="F3052" s="12">
        <f t="shared" si="189"/>
        <v>0.70945030562392009</v>
      </c>
      <c r="G3052" s="13">
        <f t="shared" si="190"/>
        <v>9.7797943737247719E-2</v>
      </c>
      <c r="H3052" s="13">
        <f>HLOOKUP(E3052,ROCs!$B$1:$I$17,MATCH(VLOOKUP(C3052,HROC,2,0),ROCs!$A$2:$A$17,0)+1,0)</f>
        <v>0.26229721460804234</v>
      </c>
      <c r="I3052" s="24">
        <v>22.869737000000001</v>
      </c>
      <c r="J3052" s="24">
        <f>VLOOKUP(B3052,Summary!$A$32:$C$37,3,0)*H3052*I3052/12+VLOOKUP(B3052,Summary!$A$32:$D$37,4,0)*I3052</f>
        <v>25.39436252892159</v>
      </c>
      <c r="K3052" s="6">
        <f t="shared" si="191"/>
        <v>49.021640098026353</v>
      </c>
      <c r="L3052" s="27">
        <f>2.721*J3052*G3052+VLOOKUP(B3052,Summary!$A$32:$B$37,2,0)*I3052</f>
        <v>11.711783982960473</v>
      </c>
    </row>
    <row r="3053" spans="1:12">
      <c r="A3053" s="5" t="s">
        <v>612</v>
      </c>
      <c r="B3053" s="5" t="s">
        <v>597</v>
      </c>
      <c r="C3053" s="11">
        <v>8100</v>
      </c>
      <c r="D3053" s="5" t="str">
        <f t="shared" si="188"/>
        <v>Transportation</v>
      </c>
      <c r="E3053" s="11" t="s">
        <v>591</v>
      </c>
      <c r="F3053" s="12">
        <f t="shared" si="189"/>
        <v>0.98601567900273634</v>
      </c>
      <c r="G3053" s="13">
        <f t="shared" si="190"/>
        <v>0.14343698414796333</v>
      </c>
      <c r="H3053" s="13">
        <f>HLOOKUP(E3053,ROCs!$B$1:$I$17,MATCH(VLOOKUP(C3053,HROC,2,0),ROCs!$A$2:$A$17,0)+1,0)</f>
        <v>0.44607782879065094</v>
      </c>
      <c r="I3053" s="24">
        <v>1.1393489999999999</v>
      </c>
      <c r="J3053" s="24">
        <f>VLOOKUP(B3053,Summary!$A$32:$C$37,3,0)*H3053*I3053/12+VLOOKUP(B3053,Summary!$A$32:$D$37,4,0)*I3053</f>
        <v>2.151542255855317</v>
      </c>
      <c r="K3053" s="6">
        <f t="shared" si="191"/>
        <v>5.7724774178022162</v>
      </c>
      <c r="L3053" s="27">
        <f>2.721*J3053*G3053+VLOOKUP(B3053,Summary!$A$32:$B$37,2,0)*I3053</f>
        <v>1.0865402328139908</v>
      </c>
    </row>
    <row r="3054" spans="1:12">
      <c r="A3054" s="5" t="s">
        <v>612</v>
      </c>
      <c r="B3054" s="5" t="s">
        <v>597</v>
      </c>
      <c r="C3054" s="11">
        <v>8140</v>
      </c>
      <c r="D3054" s="5" t="str">
        <f t="shared" si="188"/>
        <v>Roads and Highways</v>
      </c>
      <c r="E3054" s="11" t="s">
        <v>591</v>
      </c>
      <c r="F3054" s="12">
        <f t="shared" si="189"/>
        <v>0.98601567900273634</v>
      </c>
      <c r="G3054" s="13">
        <f t="shared" si="190"/>
        <v>0.14343698414796333</v>
      </c>
      <c r="H3054" s="13">
        <f>HLOOKUP(E3054,ROCs!$B$1:$I$17,MATCH(VLOOKUP(C3054,HROC,2,0),ROCs!$A$2:$A$17,0)+1,0)</f>
        <v>0.44607782879065094</v>
      </c>
      <c r="I3054" s="24">
        <v>0.51131899999999997</v>
      </c>
      <c r="J3054" s="24">
        <f>VLOOKUP(B3054,Summary!$A$32:$C$37,3,0)*H3054*I3054/12+VLOOKUP(B3054,Summary!$A$32:$D$37,4,0)*I3054</f>
        <v>0.96557282687015566</v>
      </c>
      <c r="K3054" s="6">
        <f t="shared" si="191"/>
        <v>2.5905823244617863</v>
      </c>
      <c r="L3054" s="27">
        <f>2.721*J3054*G3054+VLOOKUP(B3054,Summary!$A$32:$B$37,2,0)*I3054</f>
        <v>0.4876193908119611</v>
      </c>
    </row>
    <row r="3055" spans="1:12">
      <c r="A3055" s="5" t="s">
        <v>612</v>
      </c>
      <c r="B3055" s="5" t="s">
        <v>597</v>
      </c>
      <c r="C3055" s="11">
        <v>8340</v>
      </c>
      <c r="D3055" s="5" t="str">
        <f t="shared" si="188"/>
        <v>Sewage Treatment</v>
      </c>
      <c r="E3055" s="11" t="s">
        <v>591</v>
      </c>
      <c r="F3055" s="12">
        <f t="shared" si="189"/>
        <v>0.72147488707517293</v>
      </c>
      <c r="G3055" s="13">
        <f t="shared" si="190"/>
        <v>0.16951643581122938</v>
      </c>
      <c r="H3055" s="13">
        <f>HLOOKUP(E3055,ROCs!$B$1:$I$17,MATCH(VLOOKUP(C3055,HROC,2,0),ROCs!$A$2:$A$17,0)+1,0)</f>
        <v>0.43140989244743805</v>
      </c>
      <c r="I3055" s="24">
        <v>7.1212999999999999E-2</v>
      </c>
      <c r="J3055" s="24">
        <f>VLOOKUP(B3055,Summary!$A$32:$C$37,3,0)*H3055*I3055/12+VLOOKUP(B3055,Summary!$A$32:$D$37,4,0)*I3055</f>
        <v>0.13005643563997146</v>
      </c>
      <c r="K3055" s="6">
        <f t="shared" si="191"/>
        <v>0.25531810248177106</v>
      </c>
      <c r="L3055" s="27">
        <f>2.721*J3055*G3055+VLOOKUP(B3055,Summary!$A$32:$B$37,2,0)*I3055</f>
        <v>7.5415530682145099E-2</v>
      </c>
    </row>
    <row r="3056" spans="1:12">
      <c r="A3056" s="5" t="s">
        <v>629</v>
      </c>
      <c r="B3056" s="5" t="s">
        <v>597</v>
      </c>
      <c r="C3056" s="11">
        <v>1210</v>
      </c>
      <c r="D3056" s="5" t="str">
        <f t="shared" si="188"/>
        <v>Fixed Single Family Units</v>
      </c>
      <c r="E3056" s="11" t="s">
        <v>3</v>
      </c>
      <c r="F3056" s="12">
        <f t="shared" si="189"/>
        <v>1.2445441802046733</v>
      </c>
      <c r="G3056" s="13">
        <f t="shared" si="190"/>
        <v>0.21319951734720002</v>
      </c>
      <c r="H3056" s="13">
        <f>HLOOKUP(E3056,ROCs!$B$1:$I$17,MATCH(VLOOKUP(C3056,HROC,2,0),ROCs!$A$2:$A$17,0)+1,0)</f>
        <v>0.28818180815488864</v>
      </c>
      <c r="I3056" s="24">
        <v>1.2608889999999999</v>
      </c>
      <c r="J3056" s="24">
        <f>VLOOKUP(B3056,Summary!$A$32:$C$37,3,0)*H3056*I3056/12+VLOOKUP(B3056,Summary!$A$32:$D$37,4,0)*I3056</f>
        <v>1.5382463177210461</v>
      </c>
      <c r="K3056" s="6">
        <f t="shared" si="191"/>
        <v>5.2091245821419525</v>
      </c>
      <c r="L3056" s="27">
        <f>2.721*J3056*G3056+VLOOKUP(B3056,Summary!$A$32:$B$37,2,0)*I3056</f>
        <v>1.1655000471761445</v>
      </c>
    </row>
    <row r="3057" spans="1:12">
      <c r="A3057" s="5" t="s">
        <v>629</v>
      </c>
      <c r="B3057" s="5" t="s">
        <v>597</v>
      </c>
      <c r="C3057" s="11">
        <v>5110</v>
      </c>
      <c r="D3057" s="5" t="e">
        <f t="shared" si="188"/>
        <v>#N/A</v>
      </c>
      <c r="E3057" s="11" t="s">
        <v>3</v>
      </c>
      <c r="F3057" s="12">
        <f t="shared" si="189"/>
        <v>0.50503242095262102</v>
      </c>
      <c r="G3057" s="13">
        <f t="shared" si="190"/>
        <v>6.8458560616073402E-2</v>
      </c>
      <c r="H3057" s="13">
        <f>HLOOKUP(E3057,ROCs!$B$1:$I$17,MATCH(VLOOKUP(C3057,HROC,2,0),ROCs!$A$2:$A$17,0)+1,0)</f>
        <v>5.2632006878587441E-2</v>
      </c>
      <c r="I3057" s="24">
        <v>0.74662899999999999</v>
      </c>
      <c r="J3057" s="24">
        <f>VLOOKUP(B3057,Summary!$A$32:$C$37,3,0)*H3057*I3057/12+VLOOKUP(B3057,Summary!$A$32:$D$37,4,0)*I3057</f>
        <v>0.16635553327655375</v>
      </c>
      <c r="K3057" s="6">
        <f t="shared" si="191"/>
        <v>0.22860464550761003</v>
      </c>
      <c r="L3057" s="27">
        <f>2.721*J3057*G3057+VLOOKUP(B3057,Summary!$A$32:$B$37,2,0)*I3057</f>
        <v>0.19272582145347811</v>
      </c>
    </row>
    <row r="3058" spans="1:12">
      <c r="A3058" s="5" t="s">
        <v>629</v>
      </c>
      <c r="B3058" s="5" t="s">
        <v>597</v>
      </c>
      <c r="C3058" s="11">
        <v>1210</v>
      </c>
      <c r="D3058" s="5" t="str">
        <f t="shared" si="188"/>
        <v>Fixed Single Family Units</v>
      </c>
      <c r="E3058" s="11" t="s">
        <v>4</v>
      </c>
      <c r="F3058" s="12">
        <f t="shared" si="189"/>
        <v>1.2445441802046733</v>
      </c>
      <c r="G3058" s="13">
        <f t="shared" si="190"/>
        <v>0.21319951734720002</v>
      </c>
      <c r="H3058" s="13">
        <f>HLOOKUP(E3058,ROCs!$B$1:$I$17,MATCH(VLOOKUP(C3058,HROC,2,0),ROCs!$A$2:$A$17,0)+1,0)</f>
        <v>0.28818180815488864</v>
      </c>
      <c r="I3058" s="24">
        <v>443.13662499999998</v>
      </c>
      <c r="J3058" s="24">
        <f>VLOOKUP(B3058,Summary!$A$32:$C$37,3,0)*H3058*I3058/12+VLOOKUP(B3058,Summary!$A$32:$D$37,4,0)*I3058</f>
        <v>540.6132353074554</v>
      </c>
      <c r="K3058" s="6">
        <f t="shared" si="191"/>
        <v>1830.7352086780995</v>
      </c>
      <c r="L3058" s="27">
        <f>2.721*J3058*G3058+VLOOKUP(B3058,Summary!$A$32:$B$37,2,0)*I3058</f>
        <v>409.61239041896437</v>
      </c>
    </row>
    <row r="3059" spans="1:12">
      <c r="A3059" s="5" t="s">
        <v>629</v>
      </c>
      <c r="B3059" s="5" t="s">
        <v>597</v>
      </c>
      <c r="C3059" s="11">
        <v>1400</v>
      </c>
      <c r="D3059" s="5" t="str">
        <f t="shared" si="188"/>
        <v>Commercial and Services</v>
      </c>
      <c r="E3059" s="11" t="s">
        <v>4</v>
      </c>
      <c r="F3059" s="12">
        <f t="shared" si="189"/>
        <v>0.70945030562392009</v>
      </c>
      <c r="G3059" s="13">
        <f t="shared" si="190"/>
        <v>0.1167055461931156</v>
      </c>
      <c r="H3059" s="13">
        <f>HLOOKUP(E3059,ROCs!$B$1:$I$17,MATCH(VLOOKUP(C3059,HROC,2,0),ROCs!$A$2:$A$17,0)+1,0)</f>
        <v>0.43140989244743805</v>
      </c>
      <c r="I3059" s="24">
        <v>6.9059359999999996</v>
      </c>
      <c r="J3059" s="24">
        <f>VLOOKUP(B3059,Summary!$A$32:$C$37,3,0)*H3059*I3059/12+VLOOKUP(B3059,Summary!$A$32:$D$37,4,0)*I3059</f>
        <v>12.612323886337636</v>
      </c>
      <c r="K3059" s="6">
        <f t="shared" si="191"/>
        <v>24.347010154384872</v>
      </c>
      <c r="L3059" s="27">
        <f>2.721*J3059*G3059+VLOOKUP(B3059,Summary!$A$32:$B$37,2,0)*I3059</f>
        <v>5.50110852849728</v>
      </c>
    </row>
    <row r="3060" spans="1:12">
      <c r="A3060" s="5" t="s">
        <v>629</v>
      </c>
      <c r="B3060" s="5" t="s">
        <v>597</v>
      </c>
      <c r="C3060" s="11">
        <v>1411</v>
      </c>
      <c r="D3060" s="5" t="str">
        <f t="shared" si="188"/>
        <v>Shopping Centers (Plazas, Malls)</v>
      </c>
      <c r="E3060" s="11" t="s">
        <v>4</v>
      </c>
      <c r="F3060" s="12">
        <f t="shared" si="189"/>
        <v>1.4429497741503459</v>
      </c>
      <c r="G3060" s="13">
        <f t="shared" si="190"/>
        <v>0.22493527059566973</v>
      </c>
      <c r="H3060" s="13">
        <f>HLOOKUP(E3060,ROCs!$B$1:$I$17,MATCH(VLOOKUP(C3060,HROC,2,0),ROCs!$A$2:$A$17,0)+1,0)</f>
        <v>0.43140989244743805</v>
      </c>
      <c r="I3060" s="24">
        <v>5.1845939999999997</v>
      </c>
      <c r="J3060" s="24">
        <f>VLOOKUP(B3060,Summary!$A$32:$C$37,3,0)*H3060*I3060/12+VLOOKUP(B3060,Summary!$A$32:$D$37,4,0)*I3060</f>
        <v>9.4686337590100447</v>
      </c>
      <c r="K3060" s="6">
        <f t="shared" si="191"/>
        <v>37.17637797083048</v>
      </c>
      <c r="L3060" s="27">
        <f>2.721*J3060*G3060+VLOOKUP(B3060,Summary!$A$32:$B$37,2,0)*I3060</f>
        <v>6.9183745143978737</v>
      </c>
    </row>
    <row r="3061" spans="1:12">
      <c r="A3061" s="5" t="s">
        <v>629</v>
      </c>
      <c r="B3061" s="5" t="s">
        <v>597</v>
      </c>
      <c r="C3061" s="11">
        <v>3200</v>
      </c>
      <c r="D3061" s="5" t="str">
        <f t="shared" si="188"/>
        <v>Shrub and Brushland</v>
      </c>
      <c r="E3061" s="11" t="s">
        <v>4</v>
      </c>
      <c r="F3061" s="12">
        <f t="shared" si="189"/>
        <v>0.69141343344704065</v>
      </c>
      <c r="G3061" s="13">
        <f t="shared" si="190"/>
        <v>3.5859246036990831E-2</v>
      </c>
      <c r="H3061" s="13">
        <f>HLOOKUP(E3061,ROCs!$B$1:$I$17,MATCH(VLOOKUP(C3061,HROC,2,0),ROCs!$A$2:$A$17,0)+1,0)</f>
        <v>0.26229721460804234</v>
      </c>
      <c r="I3061" s="24">
        <v>0.45486300000000002</v>
      </c>
      <c r="J3061" s="24">
        <f>VLOOKUP(B3061,Summary!$A$32:$C$37,3,0)*H3061*I3061/12+VLOOKUP(B3061,Summary!$A$32:$D$37,4,0)*I3061</f>
        <v>0.50507602789629202</v>
      </c>
      <c r="K3061" s="6">
        <f t="shared" si="191"/>
        <v>0.95021768998142608</v>
      </c>
      <c r="L3061" s="27">
        <f>2.721*J3061*G3061+VLOOKUP(B3061,Summary!$A$32:$B$37,2,0)*I3061</f>
        <v>0.14781606680751319</v>
      </c>
    </row>
    <row r="3062" spans="1:12">
      <c r="A3062" s="5" t="s">
        <v>629</v>
      </c>
      <c r="B3062" s="5" t="s">
        <v>597</v>
      </c>
      <c r="C3062" s="11">
        <v>4200</v>
      </c>
      <c r="D3062" s="5" t="str">
        <f t="shared" si="188"/>
        <v>Upland Hardwood Forests</v>
      </c>
      <c r="E3062" s="11" t="s">
        <v>4</v>
      </c>
      <c r="F3062" s="12">
        <f t="shared" si="189"/>
        <v>0.69141343344704065</v>
      </c>
      <c r="G3062" s="13">
        <f t="shared" si="190"/>
        <v>3.5859246036990831E-2</v>
      </c>
      <c r="H3062" s="13">
        <f>HLOOKUP(E3062,ROCs!$B$1:$I$17,MATCH(VLOOKUP(C3062,HROC,2,0),ROCs!$A$2:$A$17,0)+1,0)</f>
        <v>0.26229721460804234</v>
      </c>
      <c r="I3062" s="24">
        <v>0.134494</v>
      </c>
      <c r="J3062" s="24">
        <f>VLOOKUP(B3062,Summary!$A$32:$C$37,3,0)*H3062*I3062/12+VLOOKUP(B3062,Summary!$A$32:$D$37,4,0)*I3062</f>
        <v>0.14934100002832479</v>
      </c>
      <c r="K3062" s="6">
        <f t="shared" si="191"/>
        <v>0.28096059252206029</v>
      </c>
      <c r="L3062" s="27">
        <f>2.721*J3062*G3062+VLOOKUP(B3062,Summary!$A$32:$B$37,2,0)*I3062</f>
        <v>4.370628978221943E-2</v>
      </c>
    </row>
    <row r="3063" spans="1:12">
      <c r="A3063" s="5" t="s">
        <v>629</v>
      </c>
      <c r="B3063" s="5" t="s">
        <v>597</v>
      </c>
      <c r="C3063" s="11">
        <v>4240</v>
      </c>
      <c r="D3063" s="5" t="str">
        <f t="shared" si="188"/>
        <v>Melaleuca</v>
      </c>
      <c r="E3063" s="11" t="s">
        <v>4</v>
      </c>
      <c r="F3063" s="12">
        <f t="shared" si="189"/>
        <v>0.69141343344704065</v>
      </c>
      <c r="G3063" s="13">
        <f t="shared" si="190"/>
        <v>3.5859246036990831E-2</v>
      </c>
      <c r="H3063" s="13">
        <f>HLOOKUP(E3063,ROCs!$B$1:$I$17,MATCH(VLOOKUP(C3063,HROC,2,0),ROCs!$A$2:$A$17,0)+1,0)</f>
        <v>0.26229721460804234</v>
      </c>
      <c r="I3063" s="24">
        <v>10.334351</v>
      </c>
      <c r="J3063" s="24">
        <f>VLOOKUP(B3063,Summary!$A$32:$C$37,3,0)*H3063*I3063/12+VLOOKUP(B3063,Summary!$A$32:$D$37,4,0)*I3063</f>
        <v>11.475175940813109</v>
      </c>
      <c r="K3063" s="6">
        <f t="shared" si="191"/>
        <v>21.588661057675036</v>
      </c>
      <c r="L3063" s="27">
        <f>2.721*J3063*G3063+VLOOKUP(B3063,Summary!$A$32:$B$37,2,0)*I3063</f>
        <v>3.3583367251860241</v>
      </c>
    </row>
    <row r="3064" spans="1:12">
      <c r="A3064" s="5" t="s">
        <v>629</v>
      </c>
      <c r="B3064" s="5" t="s">
        <v>597</v>
      </c>
      <c r="C3064" s="11">
        <v>5110</v>
      </c>
      <c r="D3064" s="5" t="e">
        <f t="shared" si="188"/>
        <v>#N/A</v>
      </c>
      <c r="E3064" s="11" t="s">
        <v>4</v>
      </c>
      <c r="F3064" s="12">
        <f t="shared" si="189"/>
        <v>0.50503242095262102</v>
      </c>
      <c r="G3064" s="13">
        <f t="shared" si="190"/>
        <v>6.8458560616073402E-2</v>
      </c>
      <c r="H3064" s="13">
        <f>HLOOKUP(E3064,ROCs!$B$1:$I$17,MATCH(VLOOKUP(C3064,HROC,2,0),ROCs!$A$2:$A$17,0)+1,0)</f>
        <v>5.2632006878587441E-2</v>
      </c>
      <c r="I3064" s="24">
        <v>0.158249</v>
      </c>
      <c r="J3064" s="24">
        <f>VLOOKUP(B3064,Summary!$A$32:$C$37,3,0)*H3064*I3064/12+VLOOKUP(B3064,Summary!$A$32:$D$37,4,0)*I3064</f>
        <v>3.5259274399308572E-2</v>
      </c>
      <c r="K3064" s="6">
        <f t="shared" si="191"/>
        <v>4.8453055730401297E-2</v>
      </c>
      <c r="L3064" s="27">
        <f>2.721*J3064*G3064+VLOOKUP(B3064,Summary!$A$32:$B$37,2,0)*I3064</f>
        <v>4.0848491713008007E-2</v>
      </c>
    </row>
    <row r="3065" spans="1:12">
      <c r="A3065" s="5" t="s">
        <v>629</v>
      </c>
      <c r="B3065" s="5" t="s">
        <v>597</v>
      </c>
      <c r="C3065" s="11">
        <v>5300</v>
      </c>
      <c r="D3065" s="5" t="str">
        <f t="shared" si="188"/>
        <v>Reservoirs</v>
      </c>
      <c r="E3065" s="11" t="s">
        <v>4</v>
      </c>
      <c r="F3065" s="12">
        <f t="shared" si="189"/>
        <v>0.50503242095262102</v>
      </c>
      <c r="G3065" s="13">
        <f t="shared" si="190"/>
        <v>6.8458560616073402E-2</v>
      </c>
      <c r="H3065" s="13">
        <f>HLOOKUP(E3065,ROCs!$B$1:$I$17,MATCH(VLOOKUP(C3065,HROC,2,0),ROCs!$A$2:$A$17,0)+1,0)</f>
        <v>5.2632006878587441E-2</v>
      </c>
      <c r="I3065" s="24">
        <v>2.4428290000000001</v>
      </c>
      <c r="J3065" s="24">
        <f>VLOOKUP(B3065,Summary!$A$32:$C$37,3,0)*H3065*I3065/12+VLOOKUP(B3065,Summary!$A$32:$D$37,4,0)*I3065</f>
        <v>0.54428386922880112</v>
      </c>
      <c r="K3065" s="6">
        <f t="shared" si="191"/>
        <v>0.74795120144102301</v>
      </c>
      <c r="L3065" s="27">
        <f>2.721*J3065*G3065+VLOOKUP(B3065,Summary!$A$32:$B$37,2,0)*I3065</f>
        <v>0.6305624690380075</v>
      </c>
    </row>
    <row r="3066" spans="1:12">
      <c r="A3066" s="5" t="s">
        <v>629</v>
      </c>
      <c r="B3066" s="5" t="s">
        <v>597</v>
      </c>
      <c r="C3066" s="11">
        <v>1210</v>
      </c>
      <c r="D3066" s="5" t="str">
        <f t="shared" si="188"/>
        <v>Fixed Single Family Units</v>
      </c>
      <c r="E3066" s="11" t="s">
        <v>591</v>
      </c>
      <c r="F3066" s="12">
        <f t="shared" si="189"/>
        <v>1.2445441802046733</v>
      </c>
      <c r="G3066" s="13">
        <f t="shared" si="190"/>
        <v>0.21319951734720002</v>
      </c>
      <c r="H3066" s="13">
        <f>HLOOKUP(E3066,ROCs!$B$1:$I$17,MATCH(VLOOKUP(C3066,HROC,2,0),ROCs!$A$2:$A$17,0)+1,0)</f>
        <v>0.28818180815488864</v>
      </c>
      <c r="I3066" s="24">
        <v>0.416574</v>
      </c>
      <c r="J3066" s="24">
        <f>VLOOKUP(B3066,Summary!$A$32:$C$37,3,0)*H3066*I3066/12+VLOOKUP(B3066,Summary!$A$32:$D$37,4,0)*I3066</f>
        <v>0.50820763886299836</v>
      </c>
      <c r="K3066" s="6">
        <f t="shared" si="191"/>
        <v>1.7209967441076908</v>
      </c>
      <c r="L3066" s="27">
        <f>2.721*J3066*G3066+VLOOKUP(B3066,Summary!$A$32:$B$37,2,0)*I3066</f>
        <v>0.38505928487944246</v>
      </c>
    </row>
    <row r="3067" spans="1:12">
      <c r="A3067" s="5" t="s">
        <v>620</v>
      </c>
      <c r="B3067" s="5" t="s">
        <v>597</v>
      </c>
      <c r="C3067" s="11">
        <v>2110</v>
      </c>
      <c r="D3067" s="5" t="str">
        <f t="shared" si="188"/>
        <v>Improved Pastures</v>
      </c>
      <c r="E3067" s="11" t="s">
        <v>3</v>
      </c>
      <c r="F3067" s="12">
        <f t="shared" si="189"/>
        <v>2.0141173930848577</v>
      </c>
      <c r="G3067" s="13">
        <f t="shared" si="190"/>
        <v>0.28687396829592665</v>
      </c>
      <c r="H3067" s="13">
        <f>HLOOKUP(E3067,ROCs!$B$1:$I$17,MATCH(VLOOKUP(C3067,HROC,2,0),ROCs!$A$2:$A$17,0)+1,0)</f>
        <v>0.31492922148662977</v>
      </c>
      <c r="I3067" s="24">
        <v>0.49867400000000001</v>
      </c>
      <c r="J3067" s="24">
        <f>VLOOKUP(B3067,Summary!$A$32:$C$37,3,0)*H3067*I3067/12+VLOOKUP(B3067,Summary!$A$32:$D$37,4,0)*I3067</f>
        <v>0.66483236178813987</v>
      </c>
      <c r="K3067" s="6">
        <f t="shared" si="191"/>
        <v>3.6435562019712053</v>
      </c>
      <c r="L3067" s="27">
        <f>2.721*J3067*G3067+VLOOKUP(B3067,Summary!$A$32:$B$37,2,0)*I3067</f>
        <v>0.6269823461901306</v>
      </c>
    </row>
    <row r="3068" spans="1:12">
      <c r="A3068" s="5" t="s">
        <v>620</v>
      </c>
      <c r="B3068" s="5" t="s">
        <v>597</v>
      </c>
      <c r="C3068" s="11">
        <v>5120</v>
      </c>
      <c r="D3068" s="5" t="e">
        <f t="shared" si="188"/>
        <v>#N/A</v>
      </c>
      <c r="E3068" s="11" t="s">
        <v>3</v>
      </c>
      <c r="F3068" s="12">
        <f t="shared" si="189"/>
        <v>0.50503242095262102</v>
      </c>
      <c r="G3068" s="13">
        <f t="shared" si="190"/>
        <v>6.8458560616073402E-2</v>
      </c>
      <c r="H3068" s="13">
        <f>HLOOKUP(E3068,ROCs!$B$1:$I$17,MATCH(VLOOKUP(C3068,HROC,2,0),ROCs!$A$2:$A$17,0)+1,0)</f>
        <v>5.2632006878587441E-2</v>
      </c>
      <c r="I3068" s="24">
        <v>8.3154240000000001</v>
      </c>
      <c r="J3068" s="24">
        <f>VLOOKUP(B3068,Summary!$A$32:$C$37,3,0)*H3068*I3068/12+VLOOKUP(B3068,Summary!$A$32:$D$37,4,0)*I3068</f>
        <v>1.8527498850709707</v>
      </c>
      <c r="K3068" s="6">
        <f t="shared" si="191"/>
        <v>2.5460363256255421</v>
      </c>
      <c r="L3068" s="27">
        <f>2.721*J3068*G3068+VLOOKUP(B3068,Summary!$A$32:$B$37,2,0)*I3068</f>
        <v>2.1464434426388026</v>
      </c>
    </row>
    <row r="3069" spans="1:12">
      <c r="A3069" s="5" t="s">
        <v>620</v>
      </c>
      <c r="B3069" s="5" t="s">
        <v>597</v>
      </c>
      <c r="C3069" s="11">
        <v>6440</v>
      </c>
      <c r="D3069" s="5" t="str">
        <f t="shared" si="188"/>
        <v>Emergent Aquatic Vegetation</v>
      </c>
      <c r="E3069" s="11" t="s">
        <v>3</v>
      </c>
      <c r="F3069" s="12">
        <f t="shared" si="189"/>
        <v>0.60724136328827061</v>
      </c>
      <c r="G3069" s="13">
        <f t="shared" si="190"/>
        <v>3.2599314579082571E-2</v>
      </c>
      <c r="H3069" s="13">
        <f>HLOOKUP(E3069,ROCs!$B$1:$I$17,MATCH(VLOOKUP(C3069,HROC,2,0),ROCs!$A$2:$A$17,0)+1,0)</f>
        <v>2.5884593546846281E-2</v>
      </c>
      <c r="I3069" s="24">
        <v>8.7388820000000003</v>
      </c>
      <c r="J3069" s="24">
        <f>VLOOKUP(B3069,Summary!$A$32:$C$37,3,0)*H3069*I3069/12+VLOOKUP(B3069,Summary!$A$32:$D$37,4,0)*I3069</f>
        <v>0.95759019650763622</v>
      </c>
      <c r="K3069" s="6">
        <f t="shared" si="191"/>
        <v>1.5822298721810801</v>
      </c>
      <c r="L3069" s="27">
        <f>2.721*J3069*G3069+VLOOKUP(B3069,Summary!$A$32:$B$37,2,0)*I3069</f>
        <v>1.9779931498100194</v>
      </c>
    </row>
    <row r="3070" spans="1:12">
      <c r="A3070" s="5" t="s">
        <v>620</v>
      </c>
      <c r="B3070" s="5" t="s">
        <v>597</v>
      </c>
      <c r="C3070" s="11">
        <v>7400</v>
      </c>
      <c r="D3070" s="5" t="str">
        <f t="shared" si="188"/>
        <v>Disturbed Land</v>
      </c>
      <c r="E3070" s="11" t="s">
        <v>3</v>
      </c>
      <c r="F3070" s="12">
        <f t="shared" si="189"/>
        <v>0.70945030562392009</v>
      </c>
      <c r="G3070" s="13">
        <f t="shared" si="190"/>
        <v>9.7797943737247719E-2</v>
      </c>
      <c r="H3070" s="13">
        <f>HLOOKUP(E3070,ROCs!$B$1:$I$17,MATCH(VLOOKUP(C3070,HROC,2,0),ROCs!$A$2:$A$17,0)+1,0)</f>
        <v>0.26229721460804234</v>
      </c>
      <c r="I3070" s="24">
        <v>3.6332999999999997E-2</v>
      </c>
      <c r="J3070" s="24">
        <f>VLOOKUP(B3070,Summary!$A$32:$C$37,3,0)*H3070*I3070/12+VLOOKUP(B3070,Summary!$A$32:$D$37,4,0)*I3070</f>
        <v>4.0343855889698604E-2</v>
      </c>
      <c r="K3070" s="6">
        <f t="shared" si="191"/>
        <v>7.788035558439485E-2</v>
      </c>
      <c r="L3070" s="27">
        <f>2.721*J3070*G3070+VLOOKUP(B3070,Summary!$A$32:$B$37,2,0)*I3070</f>
        <v>1.8606433797332379E-2</v>
      </c>
    </row>
    <row r="3071" spans="1:12">
      <c r="A3071" s="5" t="s">
        <v>620</v>
      </c>
      <c r="B3071" s="5" t="s">
        <v>597</v>
      </c>
      <c r="C3071" s="11">
        <v>1110</v>
      </c>
      <c r="D3071" s="5" t="str">
        <f t="shared" si="188"/>
        <v>Fixed Single Family Units</v>
      </c>
      <c r="E3071" s="11" t="s">
        <v>593</v>
      </c>
      <c r="F3071" s="12">
        <f t="shared" si="189"/>
        <v>0.96797880682585713</v>
      </c>
      <c r="G3071" s="13">
        <f t="shared" si="190"/>
        <v>0.12452938169209543</v>
      </c>
      <c r="H3071" s="13">
        <f>HLOOKUP(E3071,ROCs!$B$1:$I$17,MATCH(VLOOKUP(C3071,HROC,2,0),ROCs!$A$2:$A$17,0)+1,0)</f>
        <v>0.28818180815488864</v>
      </c>
      <c r="I3071" s="24">
        <v>9.8864999999999995E-2</v>
      </c>
      <c r="J3071" s="24">
        <f>VLOOKUP(B3071,Summary!$A$32:$C$37,3,0)*H3071*I3071/12+VLOOKUP(B3071,Summary!$A$32:$D$37,4,0)*I3071</f>
        <v>0.12061229989435329</v>
      </c>
      <c r="K3071" s="6">
        <f t="shared" si="191"/>
        <v>0.31767715853164352</v>
      </c>
      <c r="L3071" s="27">
        <f>2.721*J3071*G3071+VLOOKUP(B3071,Summary!$A$32:$B$37,2,0)*I3071</f>
        <v>6.2285347877060727E-2</v>
      </c>
    </row>
    <row r="3072" spans="1:12">
      <c r="A3072" s="5" t="s">
        <v>620</v>
      </c>
      <c r="B3072" s="5" t="s">
        <v>597</v>
      </c>
      <c r="C3072" s="11">
        <v>2110</v>
      </c>
      <c r="D3072" s="5" t="str">
        <f t="shared" si="188"/>
        <v>Improved Pastures</v>
      </c>
      <c r="E3072" s="11" t="s">
        <v>593</v>
      </c>
      <c r="F3072" s="12">
        <f t="shared" si="189"/>
        <v>2.0141173930848577</v>
      </c>
      <c r="G3072" s="13">
        <f t="shared" si="190"/>
        <v>0.28687396829592665</v>
      </c>
      <c r="H3072" s="13">
        <f>HLOOKUP(E3072,ROCs!$B$1:$I$17,MATCH(VLOOKUP(C3072,HROC,2,0),ROCs!$A$2:$A$17,0)+1,0)</f>
        <v>0.31492922148662977</v>
      </c>
      <c r="I3072" s="24">
        <v>14.828552999999999</v>
      </c>
      <c r="J3072" s="24">
        <f>VLOOKUP(B3072,Summary!$A$32:$C$37,3,0)*H3072*I3072/12+VLOOKUP(B3072,Summary!$A$32:$D$37,4,0)*I3072</f>
        <v>19.769432360400998</v>
      </c>
      <c r="K3072" s="6">
        <f t="shared" si="191"/>
        <v>108.34466254388383</v>
      </c>
      <c r="L3072" s="27">
        <f>2.721*J3072*G3072+VLOOKUP(B3072,Summary!$A$32:$B$37,2,0)*I3072</f>
        <v>18.643925591758745</v>
      </c>
    </row>
    <row r="3073" spans="1:12">
      <c r="A3073" s="5" t="s">
        <v>620</v>
      </c>
      <c r="B3073" s="5" t="s">
        <v>597</v>
      </c>
      <c r="C3073" s="11">
        <v>5120</v>
      </c>
      <c r="D3073" s="5" t="e">
        <f t="shared" si="188"/>
        <v>#N/A</v>
      </c>
      <c r="E3073" s="11" t="s">
        <v>593</v>
      </c>
      <c r="F3073" s="12">
        <f t="shared" si="189"/>
        <v>0.50503242095262102</v>
      </c>
      <c r="G3073" s="13">
        <f t="shared" si="190"/>
        <v>6.8458560616073402E-2</v>
      </c>
      <c r="H3073" s="13">
        <f>HLOOKUP(E3073,ROCs!$B$1:$I$17,MATCH(VLOOKUP(C3073,HROC,2,0),ROCs!$A$2:$A$17,0)+1,0)</f>
        <v>5.2632006878587441E-2</v>
      </c>
      <c r="I3073" s="24">
        <v>0.60486399999999996</v>
      </c>
      <c r="J3073" s="24">
        <f>VLOOKUP(B3073,Summary!$A$32:$C$37,3,0)*H3073*I3073/12+VLOOKUP(B3073,Summary!$A$32:$D$37,4,0)*I3073</f>
        <v>0.13476903961644862</v>
      </c>
      <c r="K3073" s="6">
        <f t="shared" si="191"/>
        <v>0.18519870015806386</v>
      </c>
      <c r="L3073" s="27">
        <f>2.721*J3073*G3073+VLOOKUP(B3073,Summary!$A$32:$B$37,2,0)*I3073</f>
        <v>0.15613231105091896</v>
      </c>
    </row>
    <row r="3074" spans="1:12">
      <c r="A3074" s="5" t="s">
        <v>620</v>
      </c>
      <c r="B3074" s="5" t="s">
        <v>597</v>
      </c>
      <c r="C3074" s="11">
        <v>6440</v>
      </c>
      <c r="D3074" s="5" t="str">
        <f t="shared" ref="D3074:D3137" si="192">VLOOKUP(C3074,FLUCCS,2,0)</f>
        <v>Emergent Aquatic Vegetation</v>
      </c>
      <c r="E3074" s="11" t="s">
        <v>593</v>
      </c>
      <c r="F3074" s="12">
        <f t="shared" ref="F3074:F3137" si="193">VLOOKUP(VLOOKUP(C3074,HEMC,2,0),EMCN,2,0)</f>
        <v>0.60724136328827061</v>
      </c>
      <c r="G3074" s="13">
        <f t="shared" ref="G3074:G3137" si="194">VLOOKUP(VLOOKUP(C3074,HEMC,2,0),EMCP,3,0)</f>
        <v>3.2599314579082571E-2</v>
      </c>
      <c r="H3074" s="13">
        <f>HLOOKUP(E3074,ROCs!$B$1:$I$17,MATCH(VLOOKUP(C3074,HROC,2,0),ROCs!$A$2:$A$17,0)+1,0)</f>
        <v>2.5884593546846281E-2</v>
      </c>
      <c r="I3074" s="24">
        <v>1.6628160000000001</v>
      </c>
      <c r="J3074" s="24">
        <f>VLOOKUP(B3074,Summary!$A$32:$C$37,3,0)*H3074*I3074/12+VLOOKUP(B3074,Summary!$A$32:$D$37,4,0)*I3074</f>
        <v>0.18220823901684927</v>
      </c>
      <c r="K3074" s="6">
        <f t="shared" ref="K3074:K3137" si="195">2.721*J3074*F3074</f>
        <v>0.30106335651867772</v>
      </c>
      <c r="L3074" s="27">
        <f>2.721*J3074*G3074+VLOOKUP(B3074,Summary!$A$32:$B$37,2,0)*I3074</f>
        <v>0.37636835666101193</v>
      </c>
    </row>
    <row r="3075" spans="1:12">
      <c r="A3075" s="5" t="s">
        <v>620</v>
      </c>
      <c r="B3075" s="5" t="s">
        <v>597</v>
      </c>
      <c r="C3075" s="11">
        <v>7400</v>
      </c>
      <c r="D3075" s="5" t="str">
        <f t="shared" si="192"/>
        <v>Disturbed Land</v>
      </c>
      <c r="E3075" s="11" t="s">
        <v>593</v>
      </c>
      <c r="F3075" s="12">
        <f t="shared" si="193"/>
        <v>0.70945030562392009</v>
      </c>
      <c r="G3075" s="13">
        <f t="shared" si="194"/>
        <v>9.7797943737247719E-2</v>
      </c>
      <c r="H3075" s="13">
        <f>HLOOKUP(E3075,ROCs!$B$1:$I$17,MATCH(VLOOKUP(C3075,HROC,2,0),ROCs!$A$2:$A$17,0)+1,0)</f>
        <v>0.26229721460804234</v>
      </c>
      <c r="I3075" s="24">
        <v>3.3790110000000002</v>
      </c>
      <c r="J3075" s="24">
        <f>VLOOKUP(B3075,Summary!$A$32:$C$37,3,0)*H3075*I3075/12+VLOOKUP(B3075,Summary!$A$32:$D$37,4,0)*I3075</f>
        <v>3.752025234186728</v>
      </c>
      <c r="K3075" s="6">
        <f t="shared" si="195"/>
        <v>7.242963097007725</v>
      </c>
      <c r="L3075" s="27">
        <f>2.721*J3075*G3075+VLOOKUP(B3075,Summary!$A$32:$B$37,2,0)*I3075</f>
        <v>1.7304198517039027</v>
      </c>
    </row>
    <row r="3076" spans="1:12">
      <c r="A3076" s="5" t="s">
        <v>620</v>
      </c>
      <c r="B3076" s="5" t="s">
        <v>597</v>
      </c>
      <c r="C3076" s="11">
        <v>8140</v>
      </c>
      <c r="D3076" s="5" t="str">
        <f t="shared" si="192"/>
        <v>Roads and Highways</v>
      </c>
      <c r="E3076" s="11" t="s">
        <v>593</v>
      </c>
      <c r="F3076" s="12">
        <f t="shared" si="193"/>
        <v>0.98601567900273634</v>
      </c>
      <c r="G3076" s="13">
        <f t="shared" si="194"/>
        <v>0.14343698414796333</v>
      </c>
      <c r="H3076" s="13">
        <f>HLOOKUP(E3076,ROCs!$B$1:$I$17,MATCH(VLOOKUP(C3076,HROC,2,0),ROCs!$A$2:$A$17,0)+1,0)</f>
        <v>0.44607782879065094</v>
      </c>
      <c r="I3076" s="24">
        <v>0.19511200000000001</v>
      </c>
      <c r="J3076" s="24">
        <f>VLOOKUP(B3076,Summary!$A$32:$C$37,3,0)*H3076*I3076/12+VLOOKUP(B3076,Summary!$A$32:$D$37,4,0)*I3076</f>
        <v>0.368448748034573</v>
      </c>
      <c r="K3076" s="6">
        <f t="shared" si="195"/>
        <v>0.98852907576363902</v>
      </c>
      <c r="L3076" s="27">
        <f>2.721*J3076*G3076+VLOOKUP(B3076,Summary!$A$32:$B$37,2,0)*I3076</f>
        <v>0.186068568897505</v>
      </c>
    </row>
    <row r="3077" spans="1:12">
      <c r="A3077" s="5" t="s">
        <v>616</v>
      </c>
      <c r="B3077" s="5" t="s">
        <v>597</v>
      </c>
      <c r="C3077" s="11">
        <v>1110</v>
      </c>
      <c r="D3077" s="5" t="str">
        <f t="shared" si="192"/>
        <v>Fixed Single Family Units</v>
      </c>
      <c r="E3077" s="11" t="s">
        <v>3</v>
      </c>
      <c r="F3077" s="12">
        <f t="shared" si="193"/>
        <v>0.96797880682585713</v>
      </c>
      <c r="G3077" s="13">
        <f t="shared" si="194"/>
        <v>0.12452938169209543</v>
      </c>
      <c r="H3077" s="13">
        <f>HLOOKUP(E3077,ROCs!$B$1:$I$17,MATCH(VLOOKUP(C3077,HROC,2,0),ROCs!$A$2:$A$17,0)+1,0)</f>
        <v>0.28818180815488864</v>
      </c>
      <c r="I3077" s="24">
        <v>1.471651</v>
      </c>
      <c r="J3077" s="24">
        <f>VLOOKUP(B3077,Summary!$A$32:$C$37,3,0)*H3077*I3077/12+VLOOKUP(B3077,Summary!$A$32:$D$37,4,0)*I3077</f>
        <v>1.7953695620474883</v>
      </c>
      <c r="K3077" s="6">
        <f t="shared" si="195"/>
        <v>4.7287706269180374</v>
      </c>
      <c r="L3077" s="27">
        <f>2.721*J3077*G3077+VLOOKUP(B3077,Summary!$A$32:$B$37,2,0)*I3077</f>
        <v>0.92714605258306082</v>
      </c>
    </row>
    <row r="3078" spans="1:12">
      <c r="A3078" s="5" t="s">
        <v>616</v>
      </c>
      <c r="B3078" s="5" t="s">
        <v>597</v>
      </c>
      <c r="C3078" s="11">
        <v>1210</v>
      </c>
      <c r="D3078" s="5" t="str">
        <f t="shared" si="192"/>
        <v>Fixed Single Family Units</v>
      </c>
      <c r="E3078" s="11" t="s">
        <v>3</v>
      </c>
      <c r="F3078" s="12">
        <f t="shared" si="193"/>
        <v>1.2445441802046733</v>
      </c>
      <c r="G3078" s="13">
        <f t="shared" si="194"/>
        <v>0.21319951734720002</v>
      </c>
      <c r="H3078" s="13">
        <f>HLOOKUP(E3078,ROCs!$B$1:$I$17,MATCH(VLOOKUP(C3078,HROC,2,0),ROCs!$A$2:$A$17,0)+1,0)</f>
        <v>0.28818180815488864</v>
      </c>
      <c r="I3078" s="24">
        <v>0.206813</v>
      </c>
      <c r="J3078" s="24">
        <f>VLOOKUP(B3078,Summary!$A$32:$C$37,3,0)*H3078*I3078/12+VLOOKUP(B3078,Summary!$A$32:$D$37,4,0)*I3078</f>
        <v>0.25230558416073318</v>
      </c>
      <c r="K3078" s="6">
        <f t="shared" si="195"/>
        <v>0.85440881965543636</v>
      </c>
      <c r="L3078" s="27">
        <f>2.721*J3078*G3078+VLOOKUP(B3078,Summary!$A$32:$B$37,2,0)*I3078</f>
        <v>0.19116715369603507</v>
      </c>
    </row>
    <row r="3079" spans="1:12">
      <c r="A3079" s="5" t="s">
        <v>616</v>
      </c>
      <c r="B3079" s="5" t="s">
        <v>597</v>
      </c>
      <c r="C3079" s="11">
        <v>1620</v>
      </c>
      <c r="D3079" s="5" t="str">
        <f t="shared" si="192"/>
        <v>Sand and Gravel Pits</v>
      </c>
      <c r="E3079" s="11" t="s">
        <v>3</v>
      </c>
      <c r="F3079" s="12">
        <f t="shared" si="193"/>
        <v>0.70945030562392009</v>
      </c>
      <c r="G3079" s="13">
        <f t="shared" si="194"/>
        <v>9.7797943737247719E-2</v>
      </c>
      <c r="H3079" s="13">
        <f>HLOOKUP(E3079,ROCs!$B$1:$I$17,MATCH(VLOOKUP(C3079,HROC,2,0),ROCs!$A$2:$A$17,0)+1,0)</f>
        <v>0.28818180815488864</v>
      </c>
      <c r="I3079" s="24">
        <v>0.85085999999999995</v>
      </c>
      <c r="J3079" s="24">
        <f>VLOOKUP(B3079,Summary!$A$32:$C$37,3,0)*H3079*I3079/12+VLOOKUP(B3079,Summary!$A$32:$D$37,4,0)*I3079</f>
        <v>1.0380233802468968</v>
      </c>
      <c r="K3079" s="6">
        <f t="shared" si="195"/>
        <v>2.0038151578661054</v>
      </c>
      <c r="L3079" s="27">
        <f>2.721*J3079*G3079+VLOOKUP(B3079,Summary!$A$32:$B$37,2,0)*I3079</f>
        <v>0.46054330375379648</v>
      </c>
    </row>
    <row r="3080" spans="1:12">
      <c r="A3080" s="5" t="s">
        <v>616</v>
      </c>
      <c r="B3080" s="5" t="s">
        <v>597</v>
      </c>
      <c r="C3080" s="11">
        <v>1850</v>
      </c>
      <c r="D3080" s="5" t="str">
        <f t="shared" si="192"/>
        <v>Parks and Zoos</v>
      </c>
      <c r="E3080" s="11" t="s">
        <v>3</v>
      </c>
      <c r="F3080" s="12">
        <f t="shared" si="193"/>
        <v>0.96797880682585713</v>
      </c>
      <c r="G3080" s="13">
        <f t="shared" si="194"/>
        <v>0.12452938169209543</v>
      </c>
      <c r="H3080" s="13">
        <f>HLOOKUP(E3080,ROCs!$B$1:$I$17,MATCH(VLOOKUP(C3080,HROC,2,0),ROCs!$A$2:$A$17,0)+1,0)</f>
        <v>0.34081381503347608</v>
      </c>
      <c r="I3080" s="24">
        <v>4.9511019999999997</v>
      </c>
      <c r="J3080" s="24">
        <f>VLOOKUP(B3080,Summary!$A$32:$C$37,3,0)*H3080*I3080/12+VLOOKUP(B3080,Summary!$A$32:$D$37,4,0)*I3080</f>
        <v>7.1433434359154644</v>
      </c>
      <c r="K3080" s="6">
        <f t="shared" si="195"/>
        <v>18.814640356953621</v>
      </c>
      <c r="L3080" s="27">
        <f>2.721*J3080*G3080+VLOOKUP(B3080,Summary!$A$32:$B$37,2,0)*I3080</f>
        <v>3.493010180104303</v>
      </c>
    </row>
    <row r="3081" spans="1:12">
      <c r="A3081" s="5" t="s">
        <v>616</v>
      </c>
      <c r="B3081" s="5" t="s">
        <v>597</v>
      </c>
      <c r="C3081" s="11">
        <v>2110</v>
      </c>
      <c r="D3081" s="5" t="str">
        <f t="shared" si="192"/>
        <v>Improved Pastures</v>
      </c>
      <c r="E3081" s="11" t="s">
        <v>3</v>
      </c>
      <c r="F3081" s="12">
        <f t="shared" si="193"/>
        <v>2.0141173930848577</v>
      </c>
      <c r="G3081" s="13">
        <f t="shared" si="194"/>
        <v>0.28687396829592665</v>
      </c>
      <c r="H3081" s="13">
        <f>HLOOKUP(E3081,ROCs!$B$1:$I$17,MATCH(VLOOKUP(C3081,HROC,2,0),ROCs!$A$2:$A$17,0)+1,0)</f>
        <v>0.31492922148662977</v>
      </c>
      <c r="I3081" s="24">
        <v>0.31352799999999997</v>
      </c>
      <c r="J3081" s="24">
        <f>VLOOKUP(B3081,Summary!$A$32:$C$37,3,0)*H3081*I3081/12+VLOOKUP(B3081,Summary!$A$32:$D$37,4,0)*I3081</f>
        <v>0.41799564590636756</v>
      </c>
      <c r="K3081" s="6">
        <f t="shared" si="195"/>
        <v>2.2907889500788654</v>
      </c>
      <c r="L3081" s="27">
        <f>2.721*J3081*G3081+VLOOKUP(B3081,Summary!$A$32:$B$37,2,0)*I3081</f>
        <v>0.39419845637891543</v>
      </c>
    </row>
    <row r="3082" spans="1:12">
      <c r="A3082" s="5" t="s">
        <v>616</v>
      </c>
      <c r="B3082" s="5" t="s">
        <v>597</v>
      </c>
      <c r="C3082" s="11">
        <v>2210</v>
      </c>
      <c r="D3082" s="5" t="str">
        <f t="shared" si="192"/>
        <v>Citrus Groves</v>
      </c>
      <c r="E3082" s="11" t="s">
        <v>3</v>
      </c>
      <c r="F3082" s="12">
        <f t="shared" si="193"/>
        <v>1.3467531225403229</v>
      </c>
      <c r="G3082" s="13">
        <f t="shared" si="194"/>
        <v>0.27383424246429361</v>
      </c>
      <c r="H3082" s="13">
        <f>HLOOKUP(E3082,ROCs!$B$1:$I$17,MATCH(VLOOKUP(C3082,HROC,2,0),ROCs!$A$2:$A$17,0)+1,0)</f>
        <v>0.31492922148662977</v>
      </c>
      <c r="I3082" s="24">
        <v>0.101174</v>
      </c>
      <c r="J3082" s="24">
        <f>VLOOKUP(B3082,Summary!$A$32:$C$37,3,0)*H3082*I3082/12+VLOOKUP(B3082,Summary!$A$32:$D$37,4,0)*I3082</f>
        <v>0.13488521433151371</v>
      </c>
      <c r="K3082" s="6">
        <f t="shared" si="195"/>
        <v>0.49428892443610961</v>
      </c>
      <c r="L3082" s="27">
        <f>2.721*J3082*G3082+VLOOKUP(B3082,Summary!$A$32:$B$37,2,0)*I3082</f>
        <v>0.12242009906273725</v>
      </c>
    </row>
    <row r="3083" spans="1:12">
      <c r="A3083" s="5" t="s">
        <v>616</v>
      </c>
      <c r="B3083" s="5" t="s">
        <v>597</v>
      </c>
      <c r="C3083" s="11">
        <v>3100</v>
      </c>
      <c r="D3083" s="5" t="str">
        <f t="shared" si="192"/>
        <v>Herbaceous (Dry Prairie)</v>
      </c>
      <c r="E3083" s="11" t="s">
        <v>3</v>
      </c>
      <c r="F3083" s="12">
        <f t="shared" si="193"/>
        <v>0.69141343344704065</v>
      </c>
      <c r="G3083" s="13">
        <f t="shared" si="194"/>
        <v>3.5859246036990831E-2</v>
      </c>
      <c r="H3083" s="13">
        <f>HLOOKUP(E3083,ROCs!$B$1:$I$17,MATCH(VLOOKUP(C3083,HROC,2,0),ROCs!$A$2:$A$17,0)+1,0)</f>
        <v>0.26229721460804234</v>
      </c>
      <c r="I3083" s="24">
        <v>0.62993500000000002</v>
      </c>
      <c r="J3083" s="24">
        <f>VLOOKUP(B3083,Summary!$A$32:$C$37,3,0)*H3083*I3083/12+VLOOKUP(B3083,Summary!$A$32:$D$37,4,0)*I3083</f>
        <v>0.69947449590942934</v>
      </c>
      <c r="K3083" s="6">
        <f t="shared" si="195"/>
        <v>1.3159465169478497</v>
      </c>
      <c r="L3083" s="27">
        <f>2.721*J3083*G3083+VLOOKUP(B3083,Summary!$A$32:$B$37,2,0)*I3083</f>
        <v>0.20470892124527784</v>
      </c>
    </row>
    <row r="3084" spans="1:12">
      <c r="A3084" s="5" t="s">
        <v>616</v>
      </c>
      <c r="B3084" s="5" t="s">
        <v>597</v>
      </c>
      <c r="C3084" s="11">
        <v>3200</v>
      </c>
      <c r="D3084" s="5" t="str">
        <f t="shared" si="192"/>
        <v>Shrub and Brushland</v>
      </c>
      <c r="E3084" s="11" t="s">
        <v>3</v>
      </c>
      <c r="F3084" s="12">
        <f t="shared" si="193"/>
        <v>0.69141343344704065</v>
      </c>
      <c r="G3084" s="13">
        <f t="shared" si="194"/>
        <v>3.5859246036990831E-2</v>
      </c>
      <c r="H3084" s="13">
        <f>HLOOKUP(E3084,ROCs!$B$1:$I$17,MATCH(VLOOKUP(C3084,HROC,2,0),ROCs!$A$2:$A$17,0)+1,0)</f>
        <v>0.26229721460804234</v>
      </c>
      <c r="I3084" s="24">
        <v>0.63582099999999997</v>
      </c>
      <c r="J3084" s="24">
        <f>VLOOKUP(B3084,Summary!$A$32:$C$37,3,0)*H3084*I3084/12+VLOOKUP(B3084,Summary!$A$32:$D$37,4,0)*I3084</f>
        <v>0.70601026052470361</v>
      </c>
      <c r="K3084" s="6">
        <f t="shared" si="195"/>
        <v>1.3282424858950503</v>
      </c>
      <c r="L3084" s="27">
        <f>2.721*J3084*G3084+VLOOKUP(B3084,Summary!$A$32:$B$37,2,0)*I3084</f>
        <v>0.20662168480096166</v>
      </c>
    </row>
    <row r="3085" spans="1:12">
      <c r="A3085" s="5" t="s">
        <v>616</v>
      </c>
      <c r="B3085" s="5" t="s">
        <v>597</v>
      </c>
      <c r="C3085" s="11">
        <v>3210</v>
      </c>
      <c r="D3085" s="5" t="str">
        <f t="shared" si="192"/>
        <v>Palmetto Prairies</v>
      </c>
      <c r="E3085" s="11" t="s">
        <v>3</v>
      </c>
      <c r="F3085" s="12">
        <f t="shared" si="193"/>
        <v>0.69141343344704065</v>
      </c>
      <c r="G3085" s="13">
        <f t="shared" si="194"/>
        <v>3.5859246036990831E-2</v>
      </c>
      <c r="H3085" s="13">
        <f>HLOOKUP(E3085,ROCs!$B$1:$I$17,MATCH(VLOOKUP(C3085,HROC,2,0),ROCs!$A$2:$A$17,0)+1,0)</f>
        <v>0.26229721460804234</v>
      </c>
      <c r="I3085" s="24">
        <v>1.046646</v>
      </c>
      <c r="J3085" s="24">
        <f>VLOOKUP(B3085,Summary!$A$32:$C$37,3,0)*H3085*I3085/12+VLOOKUP(B3085,Summary!$A$32:$D$37,4,0)*I3085</f>
        <v>1.1621868657014143</v>
      </c>
      <c r="K3085" s="6">
        <f t="shared" si="195"/>
        <v>2.1864639338620631</v>
      </c>
      <c r="L3085" s="27">
        <f>2.721*J3085*G3085+VLOOKUP(B3085,Summary!$A$32:$B$37,2,0)*I3085</f>
        <v>0.34012679655152522</v>
      </c>
    </row>
    <row r="3086" spans="1:12">
      <c r="A3086" s="5" t="s">
        <v>616</v>
      </c>
      <c r="B3086" s="5" t="s">
        <v>597</v>
      </c>
      <c r="C3086" s="11">
        <v>3300</v>
      </c>
      <c r="D3086" s="5" t="str">
        <f t="shared" si="192"/>
        <v>Mixed Rangeland</v>
      </c>
      <c r="E3086" s="11" t="s">
        <v>3</v>
      </c>
      <c r="F3086" s="12">
        <f t="shared" si="193"/>
        <v>0.69141343344704065</v>
      </c>
      <c r="G3086" s="13">
        <f t="shared" si="194"/>
        <v>3.5859246036990831E-2</v>
      </c>
      <c r="H3086" s="13">
        <f>HLOOKUP(E3086,ROCs!$B$1:$I$17,MATCH(VLOOKUP(C3086,HROC,2,0),ROCs!$A$2:$A$17,0)+1,0)</f>
        <v>0.26229721460804234</v>
      </c>
      <c r="I3086" s="24">
        <v>13.616547000000001</v>
      </c>
      <c r="J3086" s="24">
        <f>VLOOKUP(B3086,Summary!$A$32:$C$37,3,0)*H3086*I3086/12+VLOOKUP(B3086,Summary!$A$32:$D$37,4,0)*I3086</f>
        <v>15.11969861787653</v>
      </c>
      <c r="K3086" s="6">
        <f t="shared" si="195"/>
        <v>28.445232599405795</v>
      </c>
      <c r="L3086" s="27">
        <f>2.721*J3086*G3086+VLOOKUP(B3086,Summary!$A$32:$B$37,2,0)*I3086</f>
        <v>4.4249464586911733</v>
      </c>
    </row>
    <row r="3087" spans="1:12">
      <c r="A3087" s="5" t="s">
        <v>616</v>
      </c>
      <c r="B3087" s="5" t="s">
        <v>597</v>
      </c>
      <c r="C3087" s="11">
        <v>4110</v>
      </c>
      <c r="D3087" s="5" t="str">
        <f t="shared" si="192"/>
        <v>Pine Flatwoods</v>
      </c>
      <c r="E3087" s="11" t="s">
        <v>3</v>
      </c>
      <c r="F3087" s="12">
        <f t="shared" si="193"/>
        <v>0.69141343344704065</v>
      </c>
      <c r="G3087" s="13">
        <f t="shared" si="194"/>
        <v>3.5859246036990831E-2</v>
      </c>
      <c r="H3087" s="13">
        <f>HLOOKUP(E3087,ROCs!$B$1:$I$17,MATCH(VLOOKUP(C3087,HROC,2,0),ROCs!$A$2:$A$17,0)+1,0)</f>
        <v>0.26229721460804234</v>
      </c>
      <c r="I3087" s="24">
        <v>8.7155299999999993</v>
      </c>
      <c r="J3087" s="24">
        <f>VLOOKUP(B3087,Summary!$A$32:$C$37,3,0)*H3087*I3087/12+VLOOKUP(B3087,Summary!$A$32:$D$37,4,0)*I3087</f>
        <v>9.6776507946589838</v>
      </c>
      <c r="K3087" s="6">
        <f t="shared" si="195"/>
        <v>18.206912374855325</v>
      </c>
      <c r="L3087" s="27">
        <f>2.721*J3087*G3087+VLOOKUP(B3087,Summary!$A$32:$B$37,2,0)*I3087</f>
        <v>2.8322711777895435</v>
      </c>
    </row>
    <row r="3088" spans="1:12">
      <c r="A3088" s="5" t="s">
        <v>616</v>
      </c>
      <c r="B3088" s="5" t="s">
        <v>597</v>
      </c>
      <c r="C3088" s="11">
        <v>4130</v>
      </c>
      <c r="D3088" s="5" t="str">
        <f t="shared" si="192"/>
        <v>Sand Pine</v>
      </c>
      <c r="E3088" s="11" t="s">
        <v>3</v>
      </c>
      <c r="F3088" s="12">
        <f t="shared" si="193"/>
        <v>0.69141343344704065</v>
      </c>
      <c r="G3088" s="13">
        <f t="shared" si="194"/>
        <v>3.5859246036990831E-2</v>
      </c>
      <c r="H3088" s="13">
        <f>HLOOKUP(E3088,ROCs!$B$1:$I$17,MATCH(VLOOKUP(C3088,HROC,2,0),ROCs!$A$2:$A$17,0)+1,0)</f>
        <v>0.26229721460804234</v>
      </c>
      <c r="I3088" s="24">
        <v>0.23663300000000001</v>
      </c>
      <c r="J3088" s="24">
        <f>VLOOKUP(B3088,Summary!$A$32:$C$37,3,0)*H3088*I3088/12+VLOOKUP(B3088,Summary!$A$32:$D$37,4,0)*I3088</f>
        <v>0.26275528172039336</v>
      </c>
      <c r="K3088" s="6">
        <f t="shared" si="195"/>
        <v>0.4943309581860359</v>
      </c>
      <c r="L3088" s="27">
        <f>2.721*J3088*G3088+VLOOKUP(B3088,Summary!$A$32:$B$37,2,0)*I3088</f>
        <v>7.6898229438011584E-2</v>
      </c>
    </row>
    <row r="3089" spans="1:12">
      <c r="A3089" s="5" t="s">
        <v>616</v>
      </c>
      <c r="B3089" s="5" t="s">
        <v>597</v>
      </c>
      <c r="C3089" s="11">
        <v>4200</v>
      </c>
      <c r="D3089" s="5" t="str">
        <f t="shared" si="192"/>
        <v>Upland Hardwood Forests</v>
      </c>
      <c r="E3089" s="11" t="s">
        <v>3</v>
      </c>
      <c r="F3089" s="12">
        <f t="shared" si="193"/>
        <v>0.69141343344704065</v>
      </c>
      <c r="G3089" s="13">
        <f t="shared" si="194"/>
        <v>3.5859246036990831E-2</v>
      </c>
      <c r="H3089" s="13">
        <f>HLOOKUP(E3089,ROCs!$B$1:$I$17,MATCH(VLOOKUP(C3089,HROC,2,0),ROCs!$A$2:$A$17,0)+1,0)</f>
        <v>0.26229721460804234</v>
      </c>
      <c r="I3089" s="24">
        <v>3.8227999999999998E-2</v>
      </c>
      <c r="J3089" s="24">
        <f>VLOOKUP(B3089,Summary!$A$32:$C$37,3,0)*H3089*I3089/12+VLOOKUP(B3089,Summary!$A$32:$D$37,4,0)*I3089</f>
        <v>4.244804786148676E-2</v>
      </c>
      <c r="K3089" s="6">
        <f t="shared" si="195"/>
        <v>7.9859038551409883E-2</v>
      </c>
      <c r="L3089" s="27">
        <f>2.721*J3089*G3089+VLOOKUP(B3089,Summary!$A$32:$B$37,2,0)*I3089</f>
        <v>1.2422889093897752E-2</v>
      </c>
    </row>
    <row r="3090" spans="1:12">
      <c r="A3090" s="5" t="s">
        <v>616</v>
      </c>
      <c r="B3090" s="5" t="s">
        <v>597</v>
      </c>
      <c r="C3090" s="11">
        <v>4220</v>
      </c>
      <c r="D3090" s="5" t="str">
        <f t="shared" si="192"/>
        <v>Brazilian Pepper</v>
      </c>
      <c r="E3090" s="11" t="s">
        <v>3</v>
      </c>
      <c r="F3090" s="12">
        <f t="shared" si="193"/>
        <v>0.69141343344704065</v>
      </c>
      <c r="G3090" s="13">
        <f t="shared" si="194"/>
        <v>3.5859246036990831E-2</v>
      </c>
      <c r="H3090" s="13">
        <f>HLOOKUP(E3090,ROCs!$B$1:$I$17,MATCH(VLOOKUP(C3090,HROC,2,0),ROCs!$A$2:$A$17,0)+1,0)</f>
        <v>0.26229721460804234</v>
      </c>
      <c r="I3090" s="24">
        <v>0.38850600000000002</v>
      </c>
      <c r="J3090" s="24">
        <f>VLOOKUP(B3090,Summary!$A$32:$C$37,3,0)*H3090*I3090/12+VLOOKUP(B3090,Summary!$A$32:$D$37,4,0)*I3090</f>
        <v>0.43139377635436787</v>
      </c>
      <c r="K3090" s="6">
        <f t="shared" si="195"/>
        <v>0.81159662110113129</v>
      </c>
      <c r="L3090" s="27">
        <f>2.721*J3090*G3090+VLOOKUP(B3090,Summary!$A$32:$B$37,2,0)*I3090</f>
        <v>0.12625214372485719</v>
      </c>
    </row>
    <row r="3091" spans="1:12">
      <c r="A3091" s="5" t="s">
        <v>616</v>
      </c>
      <c r="B3091" s="5" t="s">
        <v>597</v>
      </c>
      <c r="C3091" s="11">
        <v>4270</v>
      </c>
      <c r="D3091" s="5" t="str">
        <f t="shared" si="192"/>
        <v>Live Oak</v>
      </c>
      <c r="E3091" s="11" t="s">
        <v>3</v>
      </c>
      <c r="F3091" s="12">
        <f t="shared" si="193"/>
        <v>0.69141343344704065</v>
      </c>
      <c r="G3091" s="13">
        <f t="shared" si="194"/>
        <v>3.5859246036990831E-2</v>
      </c>
      <c r="H3091" s="13">
        <f>HLOOKUP(E3091,ROCs!$B$1:$I$17,MATCH(VLOOKUP(C3091,HROC,2,0),ROCs!$A$2:$A$17,0)+1,0)</f>
        <v>0.26229721460804234</v>
      </c>
      <c r="I3091" s="24">
        <v>6.5570000000000003E-3</v>
      </c>
      <c r="J3091" s="24">
        <f>VLOOKUP(B3091,Summary!$A$32:$C$37,3,0)*H3091*I3091/12+VLOOKUP(B3091,Summary!$A$32:$D$37,4,0)*I3091</f>
        <v>7.2808373398495522E-3</v>
      </c>
      <c r="K3091" s="6">
        <f t="shared" si="195"/>
        <v>1.3697701051103763E-2</v>
      </c>
      <c r="L3091" s="27">
        <f>2.721*J3091*G3091+VLOOKUP(B3091,Summary!$A$32:$B$37,2,0)*I3091</f>
        <v>2.1308173011585115E-3</v>
      </c>
    </row>
    <row r="3092" spans="1:12">
      <c r="A3092" s="5" t="s">
        <v>616</v>
      </c>
      <c r="B3092" s="5" t="s">
        <v>597</v>
      </c>
      <c r="C3092" s="11">
        <v>4340</v>
      </c>
      <c r="D3092" s="5" t="str">
        <f t="shared" si="192"/>
        <v>Hardwood - Coniferous Mixed</v>
      </c>
      <c r="E3092" s="11" t="s">
        <v>3</v>
      </c>
      <c r="F3092" s="12">
        <f t="shared" si="193"/>
        <v>0.69141343344704065</v>
      </c>
      <c r="G3092" s="13">
        <f t="shared" si="194"/>
        <v>3.5859246036990831E-2</v>
      </c>
      <c r="H3092" s="13">
        <f>HLOOKUP(E3092,ROCs!$B$1:$I$17,MATCH(VLOOKUP(C3092,HROC,2,0),ROCs!$A$2:$A$17,0)+1,0)</f>
        <v>0.26229721460804234</v>
      </c>
      <c r="I3092" s="24">
        <v>0.70553200000000005</v>
      </c>
      <c r="J3092" s="24">
        <f>VLOOKUP(B3092,Summary!$A$32:$C$37,3,0)*H3092*I3092/12+VLOOKUP(B3092,Summary!$A$32:$D$37,4,0)*I3092</f>
        <v>0.78341676529796167</v>
      </c>
      <c r="K3092" s="6">
        <f t="shared" si="195"/>
        <v>1.4738701262753302</v>
      </c>
      <c r="L3092" s="27">
        <f>2.721*J3092*G3092+VLOOKUP(B3092,Summary!$A$32:$B$37,2,0)*I3092</f>
        <v>0.22927555164266689</v>
      </c>
    </row>
    <row r="3093" spans="1:12">
      <c r="A3093" s="5" t="s">
        <v>616</v>
      </c>
      <c r="B3093" s="5" t="s">
        <v>597</v>
      </c>
      <c r="C3093" s="11">
        <v>5110</v>
      </c>
      <c r="D3093" s="5" t="e">
        <f t="shared" si="192"/>
        <v>#N/A</v>
      </c>
      <c r="E3093" s="11" t="s">
        <v>3</v>
      </c>
      <c r="F3093" s="12">
        <f t="shared" si="193"/>
        <v>0.50503242095262102</v>
      </c>
      <c r="G3093" s="13">
        <f t="shared" si="194"/>
        <v>6.8458560616073402E-2</v>
      </c>
      <c r="H3093" s="13">
        <f>HLOOKUP(E3093,ROCs!$B$1:$I$17,MATCH(VLOOKUP(C3093,HROC,2,0),ROCs!$A$2:$A$17,0)+1,0)</f>
        <v>5.2632006878587441E-2</v>
      </c>
      <c r="I3093" s="24">
        <v>21.921786999999998</v>
      </c>
      <c r="J3093" s="24">
        <f>VLOOKUP(B3093,Summary!$A$32:$C$37,3,0)*H3093*I3093/12+VLOOKUP(B3093,Summary!$A$32:$D$37,4,0)*I3093</f>
        <v>4.8843676936738643</v>
      </c>
      <c r="K3093" s="6">
        <f t="shared" si="195"/>
        <v>6.7120649559933172</v>
      </c>
      <c r="L3093" s="27">
        <f>2.721*J3093*G3093+VLOOKUP(B3093,Summary!$A$32:$B$37,2,0)*I3093</f>
        <v>5.658626181548235</v>
      </c>
    </row>
    <row r="3094" spans="1:12">
      <c r="A3094" s="5" t="s">
        <v>616</v>
      </c>
      <c r="B3094" s="5" t="s">
        <v>597</v>
      </c>
      <c r="C3094" s="11">
        <v>5120</v>
      </c>
      <c r="D3094" s="5" t="e">
        <f t="shared" si="192"/>
        <v>#N/A</v>
      </c>
      <c r="E3094" s="11" t="s">
        <v>3</v>
      </c>
      <c r="F3094" s="12">
        <f t="shared" si="193"/>
        <v>0.50503242095262102</v>
      </c>
      <c r="G3094" s="13">
        <f t="shared" si="194"/>
        <v>6.8458560616073402E-2</v>
      </c>
      <c r="H3094" s="13">
        <f>HLOOKUP(E3094,ROCs!$B$1:$I$17,MATCH(VLOOKUP(C3094,HROC,2,0),ROCs!$A$2:$A$17,0)+1,0)</f>
        <v>5.2632006878587441E-2</v>
      </c>
      <c r="I3094" s="24">
        <v>30.011652999999999</v>
      </c>
      <c r="J3094" s="24">
        <f>VLOOKUP(B3094,Summary!$A$32:$C$37,3,0)*H3094*I3094/12+VLOOKUP(B3094,Summary!$A$32:$D$37,4,0)*I3094</f>
        <v>6.686861264866331</v>
      </c>
      <c r="K3094" s="6">
        <f t="shared" si="195"/>
        <v>9.1890393959548877</v>
      </c>
      <c r="L3094" s="27">
        <f>2.721*J3094*G3094+VLOOKUP(B3094,Summary!$A$32:$B$37,2,0)*I3094</f>
        <v>7.7468467975416715</v>
      </c>
    </row>
    <row r="3095" spans="1:12">
      <c r="A3095" s="5" t="s">
        <v>616</v>
      </c>
      <c r="B3095" s="5" t="s">
        <v>597</v>
      </c>
      <c r="C3095" s="11">
        <v>5200</v>
      </c>
      <c r="D3095" s="5" t="str">
        <f t="shared" si="192"/>
        <v>Lakes</v>
      </c>
      <c r="E3095" s="11" t="s">
        <v>3</v>
      </c>
      <c r="F3095" s="12">
        <f t="shared" si="193"/>
        <v>0.50503242095262102</v>
      </c>
      <c r="G3095" s="13">
        <f t="shared" si="194"/>
        <v>6.8458560616073402E-2</v>
      </c>
      <c r="H3095" s="13">
        <f>HLOOKUP(E3095,ROCs!$B$1:$I$17,MATCH(VLOOKUP(C3095,HROC,2,0),ROCs!$A$2:$A$17,0)+1,0)</f>
        <v>5.2632006878587441E-2</v>
      </c>
      <c r="I3095" s="24">
        <v>82.786056000000002</v>
      </c>
      <c r="J3095" s="24">
        <f>VLOOKUP(B3095,Summary!$A$32:$C$37,3,0)*H3095*I3095/12+VLOOKUP(B3095,Summary!$A$32:$D$37,4,0)*I3095</f>
        <v>18.445464204769227</v>
      </c>
      <c r="K3095" s="6">
        <f t="shared" si="195"/>
        <v>25.347631802211211</v>
      </c>
      <c r="L3095" s="27">
        <f>2.721*J3095*G3095+VLOOKUP(B3095,Summary!$A$32:$B$37,2,0)*I3095</f>
        <v>21.369395841165613</v>
      </c>
    </row>
    <row r="3096" spans="1:12">
      <c r="A3096" s="5" t="s">
        <v>616</v>
      </c>
      <c r="B3096" s="5" t="s">
        <v>597</v>
      </c>
      <c r="C3096" s="11">
        <v>5250</v>
      </c>
      <c r="D3096" s="5" t="str">
        <f t="shared" si="192"/>
        <v>Marshy Lakes</v>
      </c>
      <c r="E3096" s="11" t="s">
        <v>3</v>
      </c>
      <c r="F3096" s="12">
        <f t="shared" si="193"/>
        <v>0.50503242095262102</v>
      </c>
      <c r="G3096" s="13">
        <f t="shared" si="194"/>
        <v>6.8458560616073402E-2</v>
      </c>
      <c r="H3096" s="13">
        <f>HLOOKUP(E3096,ROCs!$B$1:$I$17,MATCH(VLOOKUP(C3096,HROC,2,0),ROCs!$A$2:$A$17,0)+1,0)</f>
        <v>5.2632006878587441E-2</v>
      </c>
      <c r="I3096" s="24">
        <v>383.58488399999999</v>
      </c>
      <c r="J3096" s="24">
        <f>VLOOKUP(B3096,Summary!$A$32:$C$37,3,0)*H3096*I3096/12+VLOOKUP(B3096,Summary!$A$32:$D$37,4,0)*I3096</f>
        <v>85.466098871923023</v>
      </c>
      <c r="K3096" s="6">
        <f t="shared" si="195"/>
        <v>117.446933388467</v>
      </c>
      <c r="L3096" s="27">
        <f>2.721*J3096*G3096+VLOOKUP(B3096,Summary!$A$32:$B$37,2,0)*I3096</f>
        <v>99.013984008171548</v>
      </c>
    </row>
    <row r="3097" spans="1:12">
      <c r="A3097" s="5" t="s">
        <v>616</v>
      </c>
      <c r="B3097" s="5" t="s">
        <v>597</v>
      </c>
      <c r="C3097" s="11">
        <v>5300</v>
      </c>
      <c r="D3097" s="5" t="str">
        <f t="shared" si="192"/>
        <v>Reservoirs</v>
      </c>
      <c r="E3097" s="11" t="s">
        <v>3</v>
      </c>
      <c r="F3097" s="12">
        <f t="shared" si="193"/>
        <v>0.50503242095262102</v>
      </c>
      <c r="G3097" s="13">
        <f t="shared" si="194"/>
        <v>6.8458560616073402E-2</v>
      </c>
      <c r="H3097" s="13">
        <f>HLOOKUP(E3097,ROCs!$B$1:$I$17,MATCH(VLOOKUP(C3097,HROC,2,0),ROCs!$A$2:$A$17,0)+1,0)</f>
        <v>5.2632006878587441E-2</v>
      </c>
      <c r="I3097" s="24">
        <v>86.761245000000002</v>
      </c>
      <c r="J3097" s="24">
        <f>VLOOKUP(B3097,Summary!$A$32:$C$37,3,0)*H3097*I3097/12+VLOOKUP(B3097,Summary!$A$32:$D$37,4,0)*I3097</f>
        <v>19.331171411387363</v>
      </c>
      <c r="K3097" s="6">
        <f t="shared" si="195"/>
        <v>26.564764638158856</v>
      </c>
      <c r="L3097" s="27">
        <f>2.721*J3097*G3097+VLOOKUP(B3097,Summary!$A$32:$B$37,2,0)*I3097</f>
        <v>22.395503272644742</v>
      </c>
    </row>
    <row r="3098" spans="1:12">
      <c r="A3098" s="5" t="s">
        <v>616</v>
      </c>
      <c r="B3098" s="5" t="s">
        <v>597</v>
      </c>
      <c r="C3098" s="11">
        <v>6120</v>
      </c>
      <c r="D3098" s="5" t="str">
        <f t="shared" si="192"/>
        <v>Mangrove Swamps</v>
      </c>
      <c r="E3098" s="11" t="s">
        <v>3</v>
      </c>
      <c r="F3098" s="12">
        <f t="shared" si="193"/>
        <v>0.60724136328827061</v>
      </c>
      <c r="G3098" s="13">
        <f t="shared" si="194"/>
        <v>3.2599314579082571E-2</v>
      </c>
      <c r="H3098" s="13">
        <f>HLOOKUP(E3098,ROCs!$B$1:$I$17,MATCH(VLOOKUP(C3098,HROC,2,0),ROCs!$A$2:$A$17,0)+1,0)</f>
        <v>2.5884593546846281E-2</v>
      </c>
      <c r="I3098" s="24">
        <v>0.58266200000000001</v>
      </c>
      <c r="J3098" s="24">
        <f>VLOOKUP(B3098,Summary!$A$32:$C$37,3,0)*H3098*I3098/12+VLOOKUP(B3098,Summary!$A$32:$D$37,4,0)*I3098</f>
        <v>6.3847002291315111E-2</v>
      </c>
      <c r="K3098" s="6">
        <f t="shared" si="195"/>
        <v>0.10549464128074651</v>
      </c>
      <c r="L3098" s="27">
        <f>2.721*J3098*G3098+VLOOKUP(B3098,Summary!$A$32:$B$37,2,0)*I3098</f>
        <v>0.13188202388527565</v>
      </c>
    </row>
    <row r="3099" spans="1:12">
      <c r="A3099" s="5" t="s">
        <v>616</v>
      </c>
      <c r="B3099" s="5" t="s">
        <v>597</v>
      </c>
      <c r="C3099" s="11">
        <v>6170</v>
      </c>
      <c r="D3099" s="5" t="str">
        <f t="shared" si="192"/>
        <v>Mixed Wetland Hardwoods</v>
      </c>
      <c r="E3099" s="11" t="s">
        <v>3</v>
      </c>
      <c r="F3099" s="12">
        <f t="shared" si="193"/>
        <v>0.60724136328827061</v>
      </c>
      <c r="G3099" s="13">
        <f t="shared" si="194"/>
        <v>3.2599314579082571E-2</v>
      </c>
      <c r="H3099" s="13">
        <f>HLOOKUP(E3099,ROCs!$B$1:$I$17,MATCH(VLOOKUP(C3099,HROC,2,0),ROCs!$A$2:$A$17,0)+1,0)</f>
        <v>2.5884593546846281E-2</v>
      </c>
      <c r="I3099" s="24">
        <v>2.5071300000000001</v>
      </c>
      <c r="J3099" s="24">
        <f>VLOOKUP(B3099,Summary!$A$32:$C$37,3,0)*H3099*I3099/12+VLOOKUP(B3099,Summary!$A$32:$D$37,4,0)*I3099</f>
        <v>0.27472657364754327</v>
      </c>
      <c r="K3099" s="6">
        <f t="shared" si="195"/>
        <v>0.45393174772715228</v>
      </c>
      <c r="L3099" s="27">
        <f>2.721*J3099*G3099+VLOOKUP(B3099,Summary!$A$32:$B$37,2,0)*I3099</f>
        <v>0.56747373012739999</v>
      </c>
    </row>
    <row r="3100" spans="1:12">
      <c r="A3100" s="5" t="s">
        <v>616</v>
      </c>
      <c r="B3100" s="5" t="s">
        <v>597</v>
      </c>
      <c r="C3100" s="11">
        <v>6172</v>
      </c>
      <c r="D3100" s="5" t="str">
        <f t="shared" si="192"/>
        <v>Mixed Shrubs</v>
      </c>
      <c r="E3100" s="11" t="s">
        <v>3</v>
      </c>
      <c r="F3100" s="12">
        <f t="shared" si="193"/>
        <v>0.60724136328827061</v>
      </c>
      <c r="G3100" s="13">
        <f t="shared" si="194"/>
        <v>3.2599314579082571E-2</v>
      </c>
      <c r="H3100" s="13">
        <f>HLOOKUP(E3100,ROCs!$B$1:$I$17,MATCH(VLOOKUP(C3100,HROC,2,0),ROCs!$A$2:$A$17,0)+1,0)</f>
        <v>2.5884593546846281E-2</v>
      </c>
      <c r="I3100" s="24">
        <v>22.623155000000001</v>
      </c>
      <c r="J3100" s="24">
        <f>VLOOKUP(B3100,Summary!$A$32:$C$37,3,0)*H3100*I3100/12+VLOOKUP(B3100,Summary!$A$32:$D$37,4,0)*I3100</f>
        <v>2.4790026278044164</v>
      </c>
      <c r="K3100" s="6">
        <f t="shared" si="195"/>
        <v>4.0960653369598958</v>
      </c>
      <c r="L3100" s="27">
        <f>2.721*J3100*G3100+VLOOKUP(B3100,Summary!$A$32:$B$37,2,0)*I3100</f>
        <v>5.1206144695729146</v>
      </c>
    </row>
    <row r="3101" spans="1:12">
      <c r="A3101" s="5" t="s">
        <v>616</v>
      </c>
      <c r="B3101" s="5" t="s">
        <v>597</v>
      </c>
      <c r="C3101" s="11">
        <v>6240</v>
      </c>
      <c r="D3101" s="5" t="str">
        <f t="shared" si="192"/>
        <v>Cypress - Pine - Cabbage Palm</v>
      </c>
      <c r="E3101" s="11" t="s">
        <v>3</v>
      </c>
      <c r="F3101" s="12">
        <f t="shared" si="193"/>
        <v>0.60724136328827061</v>
      </c>
      <c r="G3101" s="13">
        <f t="shared" si="194"/>
        <v>3.2599314579082571E-2</v>
      </c>
      <c r="H3101" s="13">
        <f>HLOOKUP(E3101,ROCs!$B$1:$I$17,MATCH(VLOOKUP(C3101,HROC,2,0),ROCs!$A$2:$A$17,0)+1,0)</f>
        <v>2.5884593546846281E-2</v>
      </c>
      <c r="I3101" s="24">
        <v>5.9435000000000002E-2</v>
      </c>
      <c r="J3101" s="24">
        <f>VLOOKUP(B3101,Summary!$A$32:$C$37,3,0)*H3101*I3101/12+VLOOKUP(B3101,Summary!$A$32:$D$37,4,0)*I3101</f>
        <v>6.5127751272338226E-3</v>
      </c>
      <c r="K3101" s="6">
        <f t="shared" si="195"/>
        <v>1.0761082762426879E-2</v>
      </c>
      <c r="L3101" s="27">
        <f>2.721*J3101*G3101+VLOOKUP(B3101,Summary!$A$32:$B$37,2,0)*I3101</f>
        <v>1.3452753207899877E-2</v>
      </c>
    </row>
    <row r="3102" spans="1:12">
      <c r="A3102" s="5" t="s">
        <v>616</v>
      </c>
      <c r="B3102" s="5" t="s">
        <v>597</v>
      </c>
      <c r="C3102" s="11">
        <v>6410</v>
      </c>
      <c r="D3102" s="5" t="str">
        <f t="shared" si="192"/>
        <v>Freshwater Marshes</v>
      </c>
      <c r="E3102" s="11" t="s">
        <v>3</v>
      </c>
      <c r="F3102" s="12">
        <f t="shared" si="193"/>
        <v>0.60724136328827061</v>
      </c>
      <c r="G3102" s="13">
        <f t="shared" si="194"/>
        <v>3.2599314579082571E-2</v>
      </c>
      <c r="H3102" s="13">
        <f>HLOOKUP(E3102,ROCs!$B$1:$I$17,MATCH(VLOOKUP(C3102,HROC,2,0),ROCs!$A$2:$A$17,0)+1,0)</f>
        <v>2.5884593546846281E-2</v>
      </c>
      <c r="I3102" s="24">
        <v>400.29057</v>
      </c>
      <c r="J3102" s="24">
        <f>VLOOKUP(B3102,Summary!$A$32:$C$37,3,0)*H3102*I3102/12+VLOOKUP(B3102,Summary!$A$32:$D$37,4,0)*I3102</f>
        <v>43.863085184861603</v>
      </c>
      <c r="K3102" s="6">
        <f t="shared" si="195"/>
        <v>72.47514011590863</v>
      </c>
      <c r="L3102" s="27">
        <f>2.721*J3102*G3102+VLOOKUP(B3102,Summary!$A$32:$B$37,2,0)*I3102</f>
        <v>90.603352396055712</v>
      </c>
    </row>
    <row r="3103" spans="1:12">
      <c r="A3103" s="5" t="s">
        <v>616</v>
      </c>
      <c r="B3103" s="5" t="s">
        <v>597</v>
      </c>
      <c r="C3103" s="11">
        <v>6440</v>
      </c>
      <c r="D3103" s="5" t="str">
        <f t="shared" si="192"/>
        <v>Emergent Aquatic Vegetation</v>
      </c>
      <c r="E3103" s="11" t="s">
        <v>3</v>
      </c>
      <c r="F3103" s="12">
        <f t="shared" si="193"/>
        <v>0.60724136328827061</v>
      </c>
      <c r="G3103" s="13">
        <f t="shared" si="194"/>
        <v>3.2599314579082571E-2</v>
      </c>
      <c r="H3103" s="13">
        <f>HLOOKUP(E3103,ROCs!$B$1:$I$17,MATCH(VLOOKUP(C3103,HROC,2,0),ROCs!$A$2:$A$17,0)+1,0)</f>
        <v>2.5884593546846281E-2</v>
      </c>
      <c r="I3103" s="24">
        <v>115.777393</v>
      </c>
      <c r="J3103" s="24">
        <f>VLOOKUP(B3103,Summary!$A$32:$C$37,3,0)*H3103*I3103/12+VLOOKUP(B3103,Summary!$A$32:$D$37,4,0)*I3103</f>
        <v>12.686668216141589</v>
      </c>
      <c r="K3103" s="6">
        <f t="shared" si="195"/>
        <v>20.962229462286906</v>
      </c>
      <c r="L3103" s="27">
        <f>2.721*J3103*G3103+VLOOKUP(B3103,Summary!$A$32:$B$37,2,0)*I3103</f>
        <v>26.205513503542271</v>
      </c>
    </row>
    <row r="3104" spans="1:12">
      <c r="A3104" s="5" t="s">
        <v>616</v>
      </c>
      <c r="B3104" s="5" t="s">
        <v>597</v>
      </c>
      <c r="C3104" s="11">
        <v>8310</v>
      </c>
      <c r="D3104" s="5" t="str">
        <f t="shared" si="192"/>
        <v>Electric Power Facilities</v>
      </c>
      <c r="E3104" s="11" t="s">
        <v>3</v>
      </c>
      <c r="F3104" s="12">
        <f t="shared" si="193"/>
        <v>0.72147488707517293</v>
      </c>
      <c r="G3104" s="13">
        <f t="shared" si="194"/>
        <v>0.16951643581122938</v>
      </c>
      <c r="H3104" s="13">
        <f>HLOOKUP(E3104,ROCs!$B$1:$I$17,MATCH(VLOOKUP(C3104,HROC,2,0),ROCs!$A$2:$A$17,0)+1,0)</f>
        <v>0.43140989244743805</v>
      </c>
      <c r="I3104" s="24">
        <v>4.0550999999999997E-2</v>
      </c>
      <c r="J3104" s="24">
        <f>VLOOKUP(B3104,Summary!$A$32:$C$37,3,0)*H3104*I3104/12+VLOOKUP(B3104,Summary!$A$32:$D$37,4,0)*I3104</f>
        <v>7.4058367455892657E-2</v>
      </c>
      <c r="K3104" s="6">
        <f t="shared" si="195"/>
        <v>0.14538643750071337</v>
      </c>
      <c r="L3104" s="27">
        <f>2.721*J3104*G3104+VLOOKUP(B3104,Summary!$A$32:$B$37,2,0)*I3104</f>
        <v>4.2944057751978806E-2</v>
      </c>
    </row>
    <row r="3105" spans="1:12">
      <c r="A3105" s="5" t="s">
        <v>616</v>
      </c>
      <c r="B3105" s="5" t="s">
        <v>597</v>
      </c>
      <c r="C3105" s="11">
        <v>1110</v>
      </c>
      <c r="D3105" s="5" t="str">
        <f t="shared" si="192"/>
        <v>Fixed Single Family Units</v>
      </c>
      <c r="E3105" s="11" t="s">
        <v>4</v>
      </c>
      <c r="F3105" s="12">
        <f t="shared" si="193"/>
        <v>0.96797880682585713</v>
      </c>
      <c r="G3105" s="13">
        <f t="shared" si="194"/>
        <v>0.12452938169209543</v>
      </c>
      <c r="H3105" s="13">
        <f>HLOOKUP(E3105,ROCs!$B$1:$I$17,MATCH(VLOOKUP(C3105,HROC,2,0),ROCs!$A$2:$A$17,0)+1,0)</f>
        <v>0.28818180815488864</v>
      </c>
      <c r="I3105" s="24">
        <v>15.412343</v>
      </c>
      <c r="J3105" s="24">
        <f>VLOOKUP(B3105,Summary!$A$32:$C$37,3,0)*H3105*I3105/12+VLOOKUP(B3105,Summary!$A$32:$D$37,4,0)*I3105</f>
        <v>18.802590765090141</v>
      </c>
      <c r="K3105" s="6">
        <f t="shared" si="195"/>
        <v>49.523586006727022</v>
      </c>
      <c r="L3105" s="27">
        <f>2.721*J3105*G3105+VLOOKUP(B3105,Summary!$A$32:$B$37,2,0)*I3105</f>
        <v>9.7098381161743994</v>
      </c>
    </row>
    <row r="3106" spans="1:12">
      <c r="A3106" s="5" t="s">
        <v>616</v>
      </c>
      <c r="B3106" s="5" t="s">
        <v>597</v>
      </c>
      <c r="C3106" s="11">
        <v>1210</v>
      </c>
      <c r="D3106" s="5" t="str">
        <f t="shared" si="192"/>
        <v>Fixed Single Family Units</v>
      </c>
      <c r="E3106" s="11" t="s">
        <v>4</v>
      </c>
      <c r="F3106" s="12">
        <f t="shared" si="193"/>
        <v>1.2445441802046733</v>
      </c>
      <c r="G3106" s="13">
        <f t="shared" si="194"/>
        <v>0.21319951734720002</v>
      </c>
      <c r="H3106" s="13">
        <f>HLOOKUP(E3106,ROCs!$B$1:$I$17,MATCH(VLOOKUP(C3106,HROC,2,0),ROCs!$A$2:$A$17,0)+1,0)</f>
        <v>0.28818180815488864</v>
      </c>
      <c r="I3106" s="24">
        <v>7.7656460000000003</v>
      </c>
      <c r="J3106" s="24">
        <f>VLOOKUP(B3106,Summary!$A$32:$C$37,3,0)*H3106*I3106/12+VLOOKUP(B3106,Summary!$A$32:$D$37,4,0)*I3106</f>
        <v>9.4738524677629616</v>
      </c>
      <c r="K3106" s="6">
        <f t="shared" si="195"/>
        <v>32.082298659764923</v>
      </c>
      <c r="L3106" s="27">
        <f>2.721*J3106*G3106+VLOOKUP(B3106,Summary!$A$32:$B$37,2,0)*I3106</f>
        <v>7.1781582513236621</v>
      </c>
    </row>
    <row r="3107" spans="1:12">
      <c r="A3107" s="5" t="s">
        <v>616</v>
      </c>
      <c r="B3107" s="5" t="s">
        <v>597</v>
      </c>
      <c r="C3107" s="11">
        <v>1330</v>
      </c>
      <c r="D3107" s="5" t="str">
        <f t="shared" si="192"/>
        <v>Multiple Dwelling Units, Low Rise &lt;Two stories or less&gt;</v>
      </c>
      <c r="E3107" s="11" t="s">
        <v>4</v>
      </c>
      <c r="F3107" s="12">
        <f t="shared" si="193"/>
        <v>1.3948514483453343</v>
      </c>
      <c r="G3107" s="13">
        <f t="shared" si="194"/>
        <v>0.33903287162245876</v>
      </c>
      <c r="H3107" s="13">
        <f>HLOOKUP(E3107,ROCs!$B$1:$I$17,MATCH(VLOOKUP(C3107,HROC,2,0),ROCs!$A$2:$A$17,0)+1,0)</f>
        <v>0.39344582191206351</v>
      </c>
      <c r="I3107" s="24">
        <v>3.2060140000000001</v>
      </c>
      <c r="J3107" s="24">
        <f>VLOOKUP(B3107,Summary!$A$32:$C$37,3,0)*H3107*I3107/12+VLOOKUP(B3107,Summary!$A$32:$D$37,4,0)*I3107</f>
        <v>5.3398962429343655</v>
      </c>
      <c r="K3107" s="6">
        <f t="shared" si="195"/>
        <v>20.266993025049072</v>
      </c>
      <c r="L3107" s="27">
        <f>2.721*J3107*G3107+VLOOKUP(B3107,Summary!$A$32:$B$37,2,0)*I3107</f>
        <v>5.6205992082634531</v>
      </c>
    </row>
    <row r="3108" spans="1:12">
      <c r="A3108" s="5" t="s">
        <v>616</v>
      </c>
      <c r="B3108" s="5" t="s">
        <v>597</v>
      </c>
      <c r="C3108" s="11">
        <v>1411</v>
      </c>
      <c r="D3108" s="5" t="str">
        <f t="shared" si="192"/>
        <v>Shopping Centers (Plazas, Malls)</v>
      </c>
      <c r="E3108" s="11" t="s">
        <v>4</v>
      </c>
      <c r="F3108" s="12">
        <f t="shared" si="193"/>
        <v>1.4429497741503459</v>
      </c>
      <c r="G3108" s="13">
        <f t="shared" si="194"/>
        <v>0.22493527059566973</v>
      </c>
      <c r="H3108" s="13">
        <f>HLOOKUP(E3108,ROCs!$B$1:$I$17,MATCH(VLOOKUP(C3108,HROC,2,0),ROCs!$A$2:$A$17,0)+1,0)</f>
        <v>0.43140989244743805</v>
      </c>
      <c r="I3108" s="24">
        <v>5.2637999999999997E-2</v>
      </c>
      <c r="J3108" s="24">
        <f>VLOOKUP(B3108,Summary!$A$32:$C$37,3,0)*H3108*I3108/12+VLOOKUP(B3108,Summary!$A$32:$D$37,4,0)*I3108</f>
        <v>9.6132878255610898E-2</v>
      </c>
      <c r="K3108" s="6">
        <f t="shared" si="195"/>
        <v>0.37744328362617691</v>
      </c>
      <c r="L3108" s="27">
        <f>2.721*J3108*G3108+VLOOKUP(B3108,Summary!$A$32:$B$37,2,0)*I3108</f>
        <v>7.0240677995012782E-2</v>
      </c>
    </row>
    <row r="3109" spans="1:12">
      <c r="A3109" s="5" t="s">
        <v>616</v>
      </c>
      <c r="B3109" s="5" t="s">
        <v>597</v>
      </c>
      <c r="C3109" s="11">
        <v>1620</v>
      </c>
      <c r="D3109" s="5" t="str">
        <f t="shared" si="192"/>
        <v>Sand and Gravel Pits</v>
      </c>
      <c r="E3109" s="11" t="s">
        <v>4</v>
      </c>
      <c r="F3109" s="12">
        <f t="shared" si="193"/>
        <v>0.70945030562392009</v>
      </c>
      <c r="G3109" s="13">
        <f t="shared" si="194"/>
        <v>9.7797943737247719E-2</v>
      </c>
      <c r="H3109" s="13">
        <f>HLOOKUP(E3109,ROCs!$B$1:$I$17,MATCH(VLOOKUP(C3109,HROC,2,0),ROCs!$A$2:$A$17,0)+1,0)</f>
        <v>0.28818180815488864</v>
      </c>
      <c r="I3109" s="24">
        <v>5.906828</v>
      </c>
      <c r="J3109" s="24">
        <f>VLOOKUP(B3109,Summary!$A$32:$C$37,3,0)*H3109*I3109/12+VLOOKUP(B3109,Summary!$A$32:$D$37,4,0)*I3109</f>
        <v>7.2061509144830138</v>
      </c>
      <c r="K3109" s="6">
        <f t="shared" si="195"/>
        <v>13.910856640702271</v>
      </c>
      <c r="L3109" s="27">
        <f>2.721*J3109*G3109+VLOOKUP(B3109,Summary!$A$32:$B$37,2,0)*I3109</f>
        <v>3.1971770700531588</v>
      </c>
    </row>
    <row r="3110" spans="1:12">
      <c r="A3110" s="5" t="s">
        <v>616</v>
      </c>
      <c r="B3110" s="5" t="s">
        <v>597</v>
      </c>
      <c r="C3110" s="11">
        <v>1700</v>
      </c>
      <c r="D3110" s="5" t="str">
        <f t="shared" si="192"/>
        <v>Institutional</v>
      </c>
      <c r="E3110" s="11" t="s">
        <v>4</v>
      </c>
      <c r="F3110" s="12">
        <f t="shared" si="193"/>
        <v>0.96797880682585713</v>
      </c>
      <c r="G3110" s="13">
        <f t="shared" si="194"/>
        <v>0.12452938169209543</v>
      </c>
      <c r="H3110" s="13">
        <f>HLOOKUP(E3110,ROCs!$B$1:$I$17,MATCH(VLOOKUP(C3110,HROC,2,0),ROCs!$A$2:$A$17,0)+1,0)</f>
        <v>0.34081381503347608</v>
      </c>
      <c r="I3110" s="24">
        <v>6.7530000000000003E-3</v>
      </c>
      <c r="J3110" s="24">
        <f>VLOOKUP(B3110,Summary!$A$32:$C$37,3,0)*H3110*I3110/12+VLOOKUP(B3110,Summary!$A$32:$D$37,4,0)*I3110</f>
        <v>9.7430831000325045E-3</v>
      </c>
      <c r="K3110" s="6">
        <f t="shared" si="195"/>
        <v>2.5662017532764987E-2</v>
      </c>
      <c r="L3110" s="27">
        <f>2.721*J3110*G3110+VLOOKUP(B3110,Summary!$A$32:$B$37,2,0)*I3110</f>
        <v>4.7642520283856715E-3</v>
      </c>
    </row>
    <row r="3111" spans="1:12">
      <c r="A3111" s="5" t="s">
        <v>616</v>
      </c>
      <c r="B3111" s="5" t="s">
        <v>597</v>
      </c>
      <c r="C3111" s="11">
        <v>1710</v>
      </c>
      <c r="D3111" s="5" t="str">
        <f t="shared" si="192"/>
        <v>Educational Facilities</v>
      </c>
      <c r="E3111" s="11" t="s">
        <v>4</v>
      </c>
      <c r="F3111" s="12">
        <f t="shared" si="193"/>
        <v>0.96797880682585713</v>
      </c>
      <c r="G3111" s="13">
        <f t="shared" si="194"/>
        <v>0.12452938169209543</v>
      </c>
      <c r="H3111" s="13">
        <f>HLOOKUP(E3111,ROCs!$B$1:$I$17,MATCH(VLOOKUP(C3111,HROC,2,0),ROCs!$A$2:$A$17,0)+1,0)</f>
        <v>0.34081381503347608</v>
      </c>
      <c r="I3111" s="24">
        <v>0.72600299999999995</v>
      </c>
      <c r="J3111" s="24">
        <f>VLOOKUP(B3111,Summary!$A$32:$C$37,3,0)*H3111*I3111/12+VLOOKUP(B3111,Summary!$A$32:$D$37,4,0)*I3111</f>
        <v>1.0474615074593363</v>
      </c>
      <c r="K3111" s="6">
        <f t="shared" si="195"/>
        <v>2.7588777898474719</v>
      </c>
      <c r="L3111" s="27">
        <f>2.721*J3111*G3111+VLOOKUP(B3111,Summary!$A$32:$B$37,2,0)*I3111</f>
        <v>0.51219624838798794</v>
      </c>
    </row>
    <row r="3112" spans="1:12">
      <c r="A3112" s="5" t="s">
        <v>616</v>
      </c>
      <c r="B3112" s="5" t="s">
        <v>597</v>
      </c>
      <c r="C3112" s="11">
        <v>1850</v>
      </c>
      <c r="D3112" s="5" t="str">
        <f t="shared" si="192"/>
        <v>Parks and Zoos</v>
      </c>
      <c r="E3112" s="11" t="s">
        <v>4</v>
      </c>
      <c r="F3112" s="12">
        <f t="shared" si="193"/>
        <v>0.96797880682585713</v>
      </c>
      <c r="G3112" s="13">
        <f t="shared" si="194"/>
        <v>0.12452938169209543</v>
      </c>
      <c r="H3112" s="13">
        <f>HLOOKUP(E3112,ROCs!$B$1:$I$17,MATCH(VLOOKUP(C3112,HROC,2,0),ROCs!$A$2:$A$17,0)+1,0)</f>
        <v>0.34081381503347608</v>
      </c>
      <c r="I3112" s="24">
        <v>26.510480000000001</v>
      </c>
      <c r="J3112" s="24">
        <f>VLOOKUP(B3112,Summary!$A$32:$C$37,3,0)*H3112*I3112/12+VLOOKUP(B3112,Summary!$A$32:$D$37,4,0)*I3112</f>
        <v>38.248750135014028</v>
      </c>
      <c r="K3112" s="6">
        <f t="shared" si="195"/>
        <v>100.74224826921599</v>
      </c>
      <c r="L3112" s="27">
        <f>2.721*J3112*G3112+VLOOKUP(B3112,Summary!$A$32:$B$37,2,0)*I3112</f>
        <v>18.703184971638944</v>
      </c>
    </row>
    <row r="3113" spans="1:12">
      <c r="A3113" s="5" t="s">
        <v>616</v>
      </c>
      <c r="B3113" s="5" t="s">
        <v>597</v>
      </c>
      <c r="C3113" s="11">
        <v>2110</v>
      </c>
      <c r="D3113" s="5" t="str">
        <f t="shared" si="192"/>
        <v>Improved Pastures</v>
      </c>
      <c r="E3113" s="11" t="s">
        <v>4</v>
      </c>
      <c r="F3113" s="12">
        <f t="shared" si="193"/>
        <v>2.0141173930848577</v>
      </c>
      <c r="G3113" s="13">
        <f t="shared" si="194"/>
        <v>0.28687396829592665</v>
      </c>
      <c r="H3113" s="13">
        <f>HLOOKUP(E3113,ROCs!$B$1:$I$17,MATCH(VLOOKUP(C3113,HROC,2,0),ROCs!$A$2:$A$17,0)+1,0)</f>
        <v>0.31492922148662977</v>
      </c>
      <c r="I3113" s="24">
        <v>0.25311699999999998</v>
      </c>
      <c r="J3113" s="24">
        <f>VLOOKUP(B3113,Summary!$A$32:$C$37,3,0)*H3113*I3113/12+VLOOKUP(B3113,Summary!$A$32:$D$37,4,0)*I3113</f>
        <v>0.33745567829629897</v>
      </c>
      <c r="K3113" s="6">
        <f t="shared" si="195"/>
        <v>1.8493966302120135</v>
      </c>
      <c r="L3113" s="27">
        <f>2.721*J3113*G3113+VLOOKUP(B3113,Summary!$A$32:$B$37,2,0)*I3113</f>
        <v>0.31824376350202194</v>
      </c>
    </row>
    <row r="3114" spans="1:12">
      <c r="A3114" s="5" t="s">
        <v>616</v>
      </c>
      <c r="B3114" s="5" t="s">
        <v>597</v>
      </c>
      <c r="C3114" s="11">
        <v>2210</v>
      </c>
      <c r="D3114" s="5" t="str">
        <f t="shared" si="192"/>
        <v>Citrus Groves</v>
      </c>
      <c r="E3114" s="11" t="s">
        <v>4</v>
      </c>
      <c r="F3114" s="12">
        <f t="shared" si="193"/>
        <v>1.3467531225403229</v>
      </c>
      <c r="G3114" s="13">
        <f t="shared" si="194"/>
        <v>0.27383424246429361</v>
      </c>
      <c r="H3114" s="13">
        <f>HLOOKUP(E3114,ROCs!$B$1:$I$17,MATCH(VLOOKUP(C3114,HROC,2,0),ROCs!$A$2:$A$17,0)+1,0)</f>
        <v>0.31492922148662977</v>
      </c>
      <c r="I3114" s="24">
        <v>36.124533</v>
      </c>
      <c r="J3114" s="24">
        <f>VLOOKUP(B3114,Summary!$A$32:$C$37,3,0)*H3114*I3114/12+VLOOKUP(B3114,Summary!$A$32:$D$37,4,0)*I3114</f>
        <v>48.161240796359145</v>
      </c>
      <c r="K3114" s="6">
        <f t="shared" si="195"/>
        <v>176.48760118535145</v>
      </c>
      <c r="L3114" s="27">
        <f>2.721*J3114*G3114+VLOOKUP(B3114,Summary!$A$32:$B$37,2,0)*I3114</f>
        <v>43.7105274917975</v>
      </c>
    </row>
    <row r="3115" spans="1:12">
      <c r="A3115" s="5" t="s">
        <v>616</v>
      </c>
      <c r="B3115" s="5" t="s">
        <v>597</v>
      </c>
      <c r="C3115" s="11">
        <v>3200</v>
      </c>
      <c r="D3115" s="5" t="str">
        <f t="shared" si="192"/>
        <v>Shrub and Brushland</v>
      </c>
      <c r="E3115" s="11" t="s">
        <v>4</v>
      </c>
      <c r="F3115" s="12">
        <f t="shared" si="193"/>
        <v>0.69141343344704065</v>
      </c>
      <c r="G3115" s="13">
        <f t="shared" si="194"/>
        <v>3.5859246036990831E-2</v>
      </c>
      <c r="H3115" s="13">
        <f>HLOOKUP(E3115,ROCs!$B$1:$I$17,MATCH(VLOOKUP(C3115,HROC,2,0),ROCs!$A$2:$A$17,0)+1,0)</f>
        <v>0.26229721460804234</v>
      </c>
      <c r="I3115" s="24">
        <v>14.059492000000001</v>
      </c>
      <c r="J3115" s="24">
        <f>VLOOKUP(B3115,Summary!$A$32:$C$37,3,0)*H3115*I3115/12+VLOOKUP(B3115,Summary!$A$32:$D$37,4,0)*I3115</f>
        <v>15.611540999377162</v>
      </c>
      <c r="K3115" s="6">
        <f t="shared" si="195"/>
        <v>29.37055335464159</v>
      </c>
      <c r="L3115" s="27">
        <f>2.721*J3115*G3115+VLOOKUP(B3115,Summary!$A$32:$B$37,2,0)*I3115</f>
        <v>4.5688895530119993</v>
      </c>
    </row>
    <row r="3116" spans="1:12">
      <c r="A3116" s="5" t="s">
        <v>616</v>
      </c>
      <c r="B3116" s="5" t="s">
        <v>597</v>
      </c>
      <c r="C3116" s="11">
        <v>3210</v>
      </c>
      <c r="D3116" s="5" t="str">
        <f t="shared" si="192"/>
        <v>Palmetto Prairies</v>
      </c>
      <c r="E3116" s="11" t="s">
        <v>4</v>
      </c>
      <c r="F3116" s="12">
        <f t="shared" si="193"/>
        <v>0.69141343344704065</v>
      </c>
      <c r="G3116" s="13">
        <f t="shared" si="194"/>
        <v>3.5859246036990831E-2</v>
      </c>
      <c r="H3116" s="13">
        <f>HLOOKUP(E3116,ROCs!$B$1:$I$17,MATCH(VLOOKUP(C3116,HROC,2,0),ROCs!$A$2:$A$17,0)+1,0)</f>
        <v>0.26229721460804234</v>
      </c>
      <c r="I3116" s="24">
        <v>4.541328</v>
      </c>
      <c r="J3116" s="24">
        <f>VLOOKUP(B3116,Summary!$A$32:$C$37,3,0)*H3116*I3116/12+VLOOKUP(B3116,Summary!$A$32:$D$37,4,0)*I3116</f>
        <v>5.0426521999243992</v>
      </c>
      <c r="K3116" s="6">
        <f t="shared" si="195"/>
        <v>9.4869228792141147</v>
      </c>
      <c r="L3116" s="27">
        <f>2.721*J3116*G3116+VLOOKUP(B3116,Summary!$A$32:$B$37,2,0)*I3116</f>
        <v>1.4757877493725147</v>
      </c>
    </row>
    <row r="3117" spans="1:12">
      <c r="A3117" s="5" t="s">
        <v>616</v>
      </c>
      <c r="B3117" s="5" t="s">
        <v>597</v>
      </c>
      <c r="C3117" s="11">
        <v>3300</v>
      </c>
      <c r="D3117" s="5" t="str">
        <f t="shared" si="192"/>
        <v>Mixed Rangeland</v>
      </c>
      <c r="E3117" s="11" t="s">
        <v>4</v>
      </c>
      <c r="F3117" s="12">
        <f t="shared" si="193"/>
        <v>0.69141343344704065</v>
      </c>
      <c r="G3117" s="13">
        <f t="shared" si="194"/>
        <v>3.5859246036990831E-2</v>
      </c>
      <c r="H3117" s="13">
        <f>HLOOKUP(E3117,ROCs!$B$1:$I$17,MATCH(VLOOKUP(C3117,HROC,2,0),ROCs!$A$2:$A$17,0)+1,0)</f>
        <v>0.26229721460804234</v>
      </c>
      <c r="I3117" s="24">
        <v>198.80401900000001</v>
      </c>
      <c r="J3117" s="24">
        <f>VLOOKUP(B3117,Summary!$A$32:$C$37,3,0)*H3117*I3117/12+VLOOKUP(B3117,Summary!$A$32:$D$37,4,0)*I3117</f>
        <v>220.75030118154032</v>
      </c>
      <c r="K3117" s="6">
        <f t="shared" si="195"/>
        <v>415.30547811803456</v>
      </c>
      <c r="L3117" s="27">
        <f>2.721*J3117*G3117+VLOOKUP(B3117,Summary!$A$32:$B$37,2,0)*I3117</f>
        <v>64.605008879830024</v>
      </c>
    </row>
    <row r="3118" spans="1:12">
      <c r="A3118" s="5" t="s">
        <v>616</v>
      </c>
      <c r="B3118" s="5" t="s">
        <v>597</v>
      </c>
      <c r="C3118" s="11">
        <v>4110</v>
      </c>
      <c r="D3118" s="5" t="str">
        <f t="shared" si="192"/>
        <v>Pine Flatwoods</v>
      </c>
      <c r="E3118" s="11" t="s">
        <v>4</v>
      </c>
      <c r="F3118" s="12">
        <f t="shared" si="193"/>
        <v>0.69141343344704065</v>
      </c>
      <c r="G3118" s="13">
        <f t="shared" si="194"/>
        <v>3.5859246036990831E-2</v>
      </c>
      <c r="H3118" s="13">
        <f>HLOOKUP(E3118,ROCs!$B$1:$I$17,MATCH(VLOOKUP(C3118,HROC,2,0),ROCs!$A$2:$A$17,0)+1,0)</f>
        <v>0.26229721460804234</v>
      </c>
      <c r="I3118" s="24">
        <v>135.46502000000001</v>
      </c>
      <c r="J3118" s="24">
        <f>VLOOKUP(B3118,Summary!$A$32:$C$37,3,0)*H3118*I3118/12+VLOOKUP(B3118,Summary!$A$32:$D$37,4,0)*I3118</f>
        <v>150.41921242328297</v>
      </c>
      <c r="K3118" s="6">
        <f t="shared" si="195"/>
        <v>282.9890722650286</v>
      </c>
      <c r="L3118" s="27">
        <f>2.721*J3118*G3118+VLOOKUP(B3118,Summary!$A$32:$B$37,2,0)*I3118</f>
        <v>44.021840524292173</v>
      </c>
    </row>
    <row r="3119" spans="1:12">
      <c r="A3119" s="5" t="s">
        <v>616</v>
      </c>
      <c r="B3119" s="5" t="s">
        <v>597</v>
      </c>
      <c r="C3119" s="11">
        <v>4130</v>
      </c>
      <c r="D3119" s="5" t="str">
        <f t="shared" si="192"/>
        <v>Sand Pine</v>
      </c>
      <c r="E3119" s="11" t="s">
        <v>4</v>
      </c>
      <c r="F3119" s="12">
        <f t="shared" si="193"/>
        <v>0.69141343344704065</v>
      </c>
      <c r="G3119" s="13">
        <f t="shared" si="194"/>
        <v>3.5859246036990831E-2</v>
      </c>
      <c r="H3119" s="13">
        <f>HLOOKUP(E3119,ROCs!$B$1:$I$17,MATCH(VLOOKUP(C3119,HROC,2,0),ROCs!$A$2:$A$17,0)+1,0)</f>
        <v>0.26229721460804234</v>
      </c>
      <c r="I3119" s="24">
        <v>307.81301999999999</v>
      </c>
      <c r="J3119" s="24">
        <f>VLOOKUP(B3119,Summary!$A$32:$C$37,3,0)*H3119*I3119/12+VLOOKUP(B3119,Summary!$A$32:$D$37,4,0)*I3119</f>
        <v>341.79297387644607</v>
      </c>
      <c r="K3119" s="6">
        <f t="shared" si="195"/>
        <v>643.02741003468407</v>
      </c>
      <c r="L3119" s="27">
        <f>2.721*J3119*G3119+VLOOKUP(B3119,Summary!$A$32:$B$37,2,0)*I3119</f>
        <v>100.02948124719396</v>
      </c>
    </row>
    <row r="3120" spans="1:12">
      <c r="A3120" s="5" t="s">
        <v>616</v>
      </c>
      <c r="B3120" s="5" t="s">
        <v>597</v>
      </c>
      <c r="C3120" s="11">
        <v>4200</v>
      </c>
      <c r="D3120" s="5" t="str">
        <f t="shared" si="192"/>
        <v>Upland Hardwood Forests</v>
      </c>
      <c r="E3120" s="11" t="s">
        <v>4</v>
      </c>
      <c r="F3120" s="12">
        <f t="shared" si="193"/>
        <v>0.69141343344704065</v>
      </c>
      <c r="G3120" s="13">
        <f t="shared" si="194"/>
        <v>3.5859246036990831E-2</v>
      </c>
      <c r="H3120" s="13">
        <f>HLOOKUP(E3120,ROCs!$B$1:$I$17,MATCH(VLOOKUP(C3120,HROC,2,0),ROCs!$A$2:$A$17,0)+1,0)</f>
        <v>0.26229721460804234</v>
      </c>
      <c r="I3120" s="24">
        <v>8.3160520000000009</v>
      </c>
      <c r="J3120" s="24">
        <f>VLOOKUP(B3120,Summary!$A$32:$C$37,3,0)*H3120*I3120/12+VLOOKUP(B3120,Summary!$A$32:$D$37,4,0)*I3120</f>
        <v>9.2340738023075417</v>
      </c>
      <c r="K3120" s="6">
        <f t="shared" si="195"/>
        <v>17.372395031482927</v>
      </c>
      <c r="L3120" s="27">
        <f>2.721*J3120*G3120+VLOOKUP(B3120,Summary!$A$32:$B$37,2,0)*I3120</f>
        <v>2.7024534816126033</v>
      </c>
    </row>
    <row r="3121" spans="1:12">
      <c r="A3121" s="5" t="s">
        <v>616</v>
      </c>
      <c r="B3121" s="5" t="s">
        <v>597</v>
      </c>
      <c r="C3121" s="11">
        <v>4220</v>
      </c>
      <c r="D3121" s="5" t="str">
        <f t="shared" si="192"/>
        <v>Brazilian Pepper</v>
      </c>
      <c r="E3121" s="11" t="s">
        <v>4</v>
      </c>
      <c r="F3121" s="12">
        <f t="shared" si="193"/>
        <v>0.69141343344704065</v>
      </c>
      <c r="G3121" s="13">
        <f t="shared" si="194"/>
        <v>3.5859246036990831E-2</v>
      </c>
      <c r="H3121" s="13">
        <f>HLOOKUP(E3121,ROCs!$B$1:$I$17,MATCH(VLOOKUP(C3121,HROC,2,0),ROCs!$A$2:$A$17,0)+1,0)</f>
        <v>0.26229721460804234</v>
      </c>
      <c r="I3121" s="24">
        <v>9.0213090000000005</v>
      </c>
      <c r="J3121" s="24">
        <f>VLOOKUP(B3121,Summary!$A$32:$C$37,3,0)*H3121*I3121/12+VLOOKUP(B3121,Summary!$A$32:$D$37,4,0)*I3121</f>
        <v>10.017185209931496</v>
      </c>
      <c r="K3121" s="6">
        <f t="shared" si="195"/>
        <v>18.845690677387804</v>
      </c>
      <c r="L3121" s="27">
        <f>2.721*J3121*G3121+VLOOKUP(B3121,Summary!$A$32:$B$37,2,0)*I3121</f>
        <v>2.9316396669661411</v>
      </c>
    </row>
    <row r="3122" spans="1:12">
      <c r="A3122" s="5" t="s">
        <v>616</v>
      </c>
      <c r="B3122" s="5" t="s">
        <v>597</v>
      </c>
      <c r="C3122" s="11">
        <v>4340</v>
      </c>
      <c r="D3122" s="5" t="str">
        <f t="shared" si="192"/>
        <v>Hardwood - Coniferous Mixed</v>
      </c>
      <c r="E3122" s="11" t="s">
        <v>4</v>
      </c>
      <c r="F3122" s="12">
        <f t="shared" si="193"/>
        <v>0.69141343344704065</v>
      </c>
      <c r="G3122" s="13">
        <f t="shared" si="194"/>
        <v>3.5859246036990831E-2</v>
      </c>
      <c r="H3122" s="13">
        <f>HLOOKUP(E3122,ROCs!$B$1:$I$17,MATCH(VLOOKUP(C3122,HROC,2,0),ROCs!$A$2:$A$17,0)+1,0)</f>
        <v>0.26229721460804234</v>
      </c>
      <c r="I3122" s="24">
        <v>36.041621999999997</v>
      </c>
      <c r="J3122" s="24">
        <f>VLOOKUP(B3122,Summary!$A$32:$C$37,3,0)*H3122*I3122/12+VLOOKUP(B3122,Summary!$A$32:$D$37,4,0)*I3122</f>
        <v>40.020312223020142</v>
      </c>
      <c r="K3122" s="6">
        <f t="shared" si="195"/>
        <v>75.291652211817052</v>
      </c>
      <c r="L3122" s="27">
        <f>2.721*J3122*G3122+VLOOKUP(B3122,Summary!$A$32:$B$37,2,0)*I3122</f>
        <v>11.712385499377035</v>
      </c>
    </row>
    <row r="3123" spans="1:12">
      <c r="A3123" s="5" t="s">
        <v>616</v>
      </c>
      <c r="B3123" s="5" t="s">
        <v>597</v>
      </c>
      <c r="C3123" s="11">
        <v>5110</v>
      </c>
      <c r="D3123" s="5" t="e">
        <f t="shared" si="192"/>
        <v>#N/A</v>
      </c>
      <c r="E3123" s="11" t="s">
        <v>4</v>
      </c>
      <c r="F3123" s="12">
        <f t="shared" si="193"/>
        <v>0.50503242095262102</v>
      </c>
      <c r="G3123" s="13">
        <f t="shared" si="194"/>
        <v>6.8458560616073402E-2</v>
      </c>
      <c r="H3123" s="13">
        <f>HLOOKUP(E3123,ROCs!$B$1:$I$17,MATCH(VLOOKUP(C3123,HROC,2,0),ROCs!$A$2:$A$17,0)+1,0)</f>
        <v>5.2632006878587441E-2</v>
      </c>
      <c r="I3123" s="24">
        <v>0.29385299999999998</v>
      </c>
      <c r="J3123" s="24">
        <f>VLOOKUP(B3123,Summary!$A$32:$C$37,3,0)*H3123*I3123/12+VLOOKUP(B3123,Summary!$A$32:$D$37,4,0)*I3123</f>
        <v>6.5473042863209374E-2</v>
      </c>
      <c r="K3123" s="6">
        <f t="shared" si="195"/>
        <v>8.9972611425952823E-2</v>
      </c>
      <c r="L3123" s="27">
        <f>2.721*J3123*G3123+VLOOKUP(B3123,Summary!$A$32:$B$37,2,0)*I3123</f>
        <v>7.5851675747350966E-2</v>
      </c>
    </row>
    <row r="3124" spans="1:12">
      <c r="A3124" s="5" t="s">
        <v>616</v>
      </c>
      <c r="B3124" s="5" t="s">
        <v>597</v>
      </c>
      <c r="C3124" s="11">
        <v>5120</v>
      </c>
      <c r="D3124" s="5" t="e">
        <f t="shared" si="192"/>
        <v>#N/A</v>
      </c>
      <c r="E3124" s="11" t="s">
        <v>4</v>
      </c>
      <c r="F3124" s="12">
        <f t="shared" si="193"/>
        <v>0.50503242095262102</v>
      </c>
      <c r="G3124" s="13">
        <f t="shared" si="194"/>
        <v>6.8458560616073402E-2</v>
      </c>
      <c r="H3124" s="13">
        <f>HLOOKUP(E3124,ROCs!$B$1:$I$17,MATCH(VLOOKUP(C3124,HROC,2,0),ROCs!$A$2:$A$17,0)+1,0)</f>
        <v>5.2632006878587441E-2</v>
      </c>
      <c r="I3124" s="24">
        <v>6.1772819999999999</v>
      </c>
      <c r="J3124" s="24">
        <f>VLOOKUP(B3124,Summary!$A$32:$C$37,3,0)*H3124*I3124/12+VLOOKUP(B3124,Summary!$A$32:$D$37,4,0)*I3124</f>
        <v>1.376352969560058</v>
      </c>
      <c r="K3124" s="6">
        <f t="shared" si="195"/>
        <v>1.8913749155344093</v>
      </c>
      <c r="L3124" s="27">
        <f>2.721*J3124*G3124+VLOOKUP(B3124,Summary!$A$32:$B$37,2,0)*I3124</f>
        <v>1.5945292076784912</v>
      </c>
    </row>
    <row r="3125" spans="1:12">
      <c r="A3125" s="5" t="s">
        <v>616</v>
      </c>
      <c r="B3125" s="5" t="s">
        <v>597</v>
      </c>
      <c r="C3125" s="11">
        <v>5200</v>
      </c>
      <c r="D3125" s="5" t="str">
        <f t="shared" si="192"/>
        <v>Lakes</v>
      </c>
      <c r="E3125" s="11" t="s">
        <v>4</v>
      </c>
      <c r="F3125" s="12">
        <f t="shared" si="193"/>
        <v>0.50503242095262102</v>
      </c>
      <c r="G3125" s="13">
        <f t="shared" si="194"/>
        <v>6.8458560616073402E-2</v>
      </c>
      <c r="H3125" s="13">
        <f>HLOOKUP(E3125,ROCs!$B$1:$I$17,MATCH(VLOOKUP(C3125,HROC,2,0),ROCs!$A$2:$A$17,0)+1,0)</f>
        <v>5.2632006878587441E-2</v>
      </c>
      <c r="I3125" s="24">
        <v>0.28440700000000002</v>
      </c>
      <c r="J3125" s="24">
        <f>VLOOKUP(B3125,Summary!$A$32:$C$37,3,0)*H3125*I3125/12+VLOOKUP(B3125,Summary!$A$32:$D$37,4,0)*I3125</f>
        <v>6.336839066334797E-2</v>
      </c>
      <c r="K3125" s="6">
        <f t="shared" si="195"/>
        <v>8.7080412647891875E-2</v>
      </c>
      <c r="L3125" s="27">
        <f>2.721*J3125*G3125+VLOOKUP(B3125,Summary!$A$32:$B$37,2,0)*I3125</f>
        <v>7.3413399026985765E-2</v>
      </c>
    </row>
    <row r="3126" spans="1:12">
      <c r="A3126" s="5" t="s">
        <v>616</v>
      </c>
      <c r="B3126" s="5" t="s">
        <v>597</v>
      </c>
      <c r="C3126" s="11">
        <v>5250</v>
      </c>
      <c r="D3126" s="5" t="str">
        <f t="shared" si="192"/>
        <v>Marshy Lakes</v>
      </c>
      <c r="E3126" s="11" t="s">
        <v>4</v>
      </c>
      <c r="F3126" s="12">
        <f t="shared" si="193"/>
        <v>0.50503242095262102</v>
      </c>
      <c r="G3126" s="13">
        <f t="shared" si="194"/>
        <v>6.8458560616073402E-2</v>
      </c>
      <c r="H3126" s="13">
        <f>HLOOKUP(E3126,ROCs!$B$1:$I$17,MATCH(VLOOKUP(C3126,HROC,2,0),ROCs!$A$2:$A$17,0)+1,0)</f>
        <v>5.2632006878587441E-2</v>
      </c>
      <c r="I3126" s="24">
        <v>2.6766209999999999</v>
      </c>
      <c r="J3126" s="24">
        <f>VLOOKUP(B3126,Summary!$A$32:$C$37,3,0)*H3126*I3126/12+VLOOKUP(B3126,Summary!$A$32:$D$37,4,0)*I3126</f>
        <v>0.596374791006273</v>
      </c>
      <c r="K3126" s="6">
        <f t="shared" si="195"/>
        <v>0.81953419283636819</v>
      </c>
      <c r="L3126" s="27">
        <f>2.721*J3126*G3126+VLOOKUP(B3126,Summary!$A$32:$B$37,2,0)*I3126</f>
        <v>0.69091072131491005</v>
      </c>
    </row>
    <row r="3127" spans="1:12">
      <c r="A3127" s="5" t="s">
        <v>616</v>
      </c>
      <c r="B3127" s="5" t="s">
        <v>597</v>
      </c>
      <c r="C3127" s="11">
        <v>5300</v>
      </c>
      <c r="D3127" s="5" t="str">
        <f t="shared" si="192"/>
        <v>Reservoirs</v>
      </c>
      <c r="E3127" s="11" t="s">
        <v>4</v>
      </c>
      <c r="F3127" s="12">
        <f t="shared" si="193"/>
        <v>0.50503242095262102</v>
      </c>
      <c r="G3127" s="13">
        <f t="shared" si="194"/>
        <v>6.8458560616073402E-2</v>
      </c>
      <c r="H3127" s="13">
        <f>HLOOKUP(E3127,ROCs!$B$1:$I$17,MATCH(VLOOKUP(C3127,HROC,2,0),ROCs!$A$2:$A$17,0)+1,0)</f>
        <v>5.2632006878587441E-2</v>
      </c>
      <c r="I3127" s="24">
        <v>1.0697669999999999</v>
      </c>
      <c r="J3127" s="24">
        <f>VLOOKUP(B3127,Summary!$A$32:$C$37,3,0)*H3127*I3127/12+VLOOKUP(B3127,Summary!$A$32:$D$37,4,0)*I3127</f>
        <v>0.2383535327005234</v>
      </c>
      <c r="K3127" s="6">
        <f t="shared" si="195"/>
        <v>0.3275438079832681</v>
      </c>
      <c r="L3127" s="27">
        <f>2.721*J3127*G3127+VLOOKUP(B3127,Summary!$A$32:$B$37,2,0)*I3127</f>
        <v>0.27613677454106778</v>
      </c>
    </row>
    <row r="3128" spans="1:12">
      <c r="A3128" s="5" t="s">
        <v>616</v>
      </c>
      <c r="B3128" s="5" t="s">
        <v>597</v>
      </c>
      <c r="C3128" s="11">
        <v>6120</v>
      </c>
      <c r="D3128" s="5" t="str">
        <f t="shared" si="192"/>
        <v>Mangrove Swamps</v>
      </c>
      <c r="E3128" s="11" t="s">
        <v>4</v>
      </c>
      <c r="F3128" s="12">
        <f t="shared" si="193"/>
        <v>0.60724136328827061</v>
      </c>
      <c r="G3128" s="13">
        <f t="shared" si="194"/>
        <v>3.2599314579082571E-2</v>
      </c>
      <c r="H3128" s="13">
        <f>HLOOKUP(E3128,ROCs!$B$1:$I$17,MATCH(VLOOKUP(C3128,HROC,2,0),ROCs!$A$2:$A$17,0)+1,0)</f>
        <v>2.5884593546846281E-2</v>
      </c>
      <c r="I3128" s="24">
        <v>1.495997</v>
      </c>
      <c r="J3128" s="24">
        <f>VLOOKUP(B3128,Summary!$A$32:$C$37,3,0)*H3128*I3128/12+VLOOKUP(B3128,Summary!$A$32:$D$37,4,0)*I3128</f>
        <v>0.16392852783740922</v>
      </c>
      <c r="K3128" s="6">
        <f t="shared" si="195"/>
        <v>0.27085972119697688</v>
      </c>
      <c r="L3128" s="27">
        <f>2.721*J3128*G3128+VLOOKUP(B3128,Summary!$A$32:$B$37,2,0)*I3128</f>
        <v>0.3386098837513013</v>
      </c>
    </row>
    <row r="3129" spans="1:12">
      <c r="A3129" s="5" t="s">
        <v>616</v>
      </c>
      <c r="B3129" s="5" t="s">
        <v>597</v>
      </c>
      <c r="C3129" s="11">
        <v>6170</v>
      </c>
      <c r="D3129" s="5" t="str">
        <f t="shared" si="192"/>
        <v>Mixed Wetland Hardwoods</v>
      </c>
      <c r="E3129" s="11" t="s">
        <v>4</v>
      </c>
      <c r="F3129" s="12">
        <f t="shared" si="193"/>
        <v>0.60724136328827061</v>
      </c>
      <c r="G3129" s="13">
        <f t="shared" si="194"/>
        <v>3.2599314579082571E-2</v>
      </c>
      <c r="H3129" s="13">
        <f>HLOOKUP(E3129,ROCs!$B$1:$I$17,MATCH(VLOOKUP(C3129,HROC,2,0),ROCs!$A$2:$A$17,0)+1,0)</f>
        <v>2.5884593546846281E-2</v>
      </c>
      <c r="I3129" s="24">
        <v>19.032798</v>
      </c>
      <c r="J3129" s="24">
        <f>VLOOKUP(B3129,Summary!$A$32:$C$37,3,0)*H3129*I3129/12+VLOOKUP(B3129,Summary!$A$32:$D$37,4,0)*I3129</f>
        <v>2.0855780838910682</v>
      </c>
      <c r="K3129" s="6">
        <f t="shared" si="195"/>
        <v>3.4460084879036383</v>
      </c>
      <c r="L3129" s="27">
        <f>2.721*J3129*G3129+VLOOKUP(B3129,Summary!$A$32:$B$37,2,0)*I3129</f>
        <v>4.3079588516835257</v>
      </c>
    </row>
    <row r="3130" spans="1:12">
      <c r="A3130" s="5" t="s">
        <v>616</v>
      </c>
      <c r="B3130" s="5" t="s">
        <v>597</v>
      </c>
      <c r="C3130" s="11">
        <v>6172</v>
      </c>
      <c r="D3130" s="5" t="str">
        <f t="shared" si="192"/>
        <v>Mixed Shrubs</v>
      </c>
      <c r="E3130" s="11" t="s">
        <v>4</v>
      </c>
      <c r="F3130" s="12">
        <f t="shared" si="193"/>
        <v>0.60724136328827061</v>
      </c>
      <c r="G3130" s="13">
        <f t="shared" si="194"/>
        <v>3.2599314579082571E-2</v>
      </c>
      <c r="H3130" s="13">
        <f>HLOOKUP(E3130,ROCs!$B$1:$I$17,MATCH(VLOOKUP(C3130,HROC,2,0),ROCs!$A$2:$A$17,0)+1,0)</f>
        <v>2.5884593546846281E-2</v>
      </c>
      <c r="I3130" s="24">
        <v>37.693325000000002</v>
      </c>
      <c r="J3130" s="24">
        <f>VLOOKUP(B3130,Summary!$A$32:$C$37,3,0)*H3130*I3130/12+VLOOKUP(B3130,Summary!$A$32:$D$37,4,0)*I3130</f>
        <v>4.1303634141960268</v>
      </c>
      <c r="K3130" s="6">
        <f t="shared" si="195"/>
        <v>6.8246149561042166</v>
      </c>
      <c r="L3130" s="27">
        <f>2.721*J3130*G3130+VLOOKUP(B3130,Summary!$A$32:$B$37,2,0)*I3130</f>
        <v>8.5316564113765061</v>
      </c>
    </row>
    <row r="3131" spans="1:12">
      <c r="A3131" s="5" t="s">
        <v>616</v>
      </c>
      <c r="B3131" s="5" t="s">
        <v>597</v>
      </c>
      <c r="C3131" s="11">
        <v>6410</v>
      </c>
      <c r="D3131" s="5" t="str">
        <f t="shared" si="192"/>
        <v>Freshwater Marshes</v>
      </c>
      <c r="E3131" s="11" t="s">
        <v>4</v>
      </c>
      <c r="F3131" s="12">
        <f t="shared" si="193"/>
        <v>0.60724136328827061</v>
      </c>
      <c r="G3131" s="13">
        <f t="shared" si="194"/>
        <v>3.2599314579082571E-2</v>
      </c>
      <c r="H3131" s="13">
        <f>HLOOKUP(E3131,ROCs!$B$1:$I$17,MATCH(VLOOKUP(C3131,HROC,2,0),ROCs!$A$2:$A$17,0)+1,0)</f>
        <v>2.5884593546846281E-2</v>
      </c>
      <c r="I3131" s="24">
        <v>11.612634</v>
      </c>
      <c r="J3131" s="24">
        <f>VLOOKUP(B3131,Summary!$A$32:$C$37,3,0)*H3131*I3131/12+VLOOKUP(B3131,Summary!$A$32:$D$37,4,0)*I3131</f>
        <v>1.2724905169827512</v>
      </c>
      <c r="K3131" s="6">
        <f t="shared" si="195"/>
        <v>2.1025408524231897</v>
      </c>
      <c r="L3131" s="27">
        <f>2.721*J3131*G3131+VLOOKUP(B3131,Summary!$A$32:$B$37,2,0)*I3131</f>
        <v>2.6284495549031242</v>
      </c>
    </row>
    <row r="3132" spans="1:12">
      <c r="A3132" s="5" t="s">
        <v>616</v>
      </c>
      <c r="B3132" s="5" t="s">
        <v>597</v>
      </c>
      <c r="C3132" s="11">
        <v>6440</v>
      </c>
      <c r="D3132" s="5" t="str">
        <f t="shared" si="192"/>
        <v>Emergent Aquatic Vegetation</v>
      </c>
      <c r="E3132" s="11" t="s">
        <v>4</v>
      </c>
      <c r="F3132" s="12">
        <f t="shared" si="193"/>
        <v>0.60724136328827061</v>
      </c>
      <c r="G3132" s="13">
        <f t="shared" si="194"/>
        <v>3.2599314579082571E-2</v>
      </c>
      <c r="H3132" s="13">
        <f>HLOOKUP(E3132,ROCs!$B$1:$I$17,MATCH(VLOOKUP(C3132,HROC,2,0),ROCs!$A$2:$A$17,0)+1,0)</f>
        <v>2.5884593546846281E-2</v>
      </c>
      <c r="I3132" s="24">
        <v>3.0737019999999999</v>
      </c>
      <c r="J3132" s="24">
        <f>VLOOKUP(B3132,Summary!$A$32:$C$37,3,0)*H3132*I3132/12+VLOOKUP(B3132,Summary!$A$32:$D$37,4,0)*I3132</f>
        <v>0.33681046410581067</v>
      </c>
      <c r="K3132" s="6">
        <f t="shared" si="195"/>
        <v>0.55651319271535327</v>
      </c>
      <c r="L3132" s="27">
        <f>2.721*J3132*G3132+VLOOKUP(B3132,Summary!$A$32:$B$37,2,0)*I3132</f>
        <v>0.69571387971108378</v>
      </c>
    </row>
    <row r="3133" spans="1:12">
      <c r="A3133" s="5" t="s">
        <v>616</v>
      </c>
      <c r="B3133" s="5" t="s">
        <v>597</v>
      </c>
      <c r="C3133" s="11">
        <v>8140</v>
      </c>
      <c r="D3133" s="5" t="str">
        <f t="shared" si="192"/>
        <v>Roads and Highways</v>
      </c>
      <c r="E3133" s="11" t="s">
        <v>4</v>
      </c>
      <c r="F3133" s="12">
        <f t="shared" si="193"/>
        <v>0.98601567900273634</v>
      </c>
      <c r="G3133" s="13">
        <f t="shared" si="194"/>
        <v>0.14343698414796333</v>
      </c>
      <c r="H3133" s="13">
        <f>HLOOKUP(E3133,ROCs!$B$1:$I$17,MATCH(VLOOKUP(C3133,HROC,2,0),ROCs!$A$2:$A$17,0)+1,0)</f>
        <v>0.44607782879065094</v>
      </c>
      <c r="I3133" s="24">
        <v>0.258131</v>
      </c>
      <c r="J3133" s="24">
        <f>VLOOKUP(B3133,Summary!$A$32:$C$37,3,0)*H3133*I3133/12+VLOOKUP(B3133,Summary!$A$32:$D$37,4,0)*I3133</f>
        <v>0.48745358449973525</v>
      </c>
      <c r="K3133" s="6">
        <f t="shared" si="195"/>
        <v>1.3078129425967846</v>
      </c>
      <c r="L3133" s="27">
        <f>2.721*J3133*G3133+VLOOKUP(B3133,Summary!$A$32:$B$37,2,0)*I3133</f>
        <v>0.24616664150888648</v>
      </c>
    </row>
    <row r="3134" spans="1:12">
      <c r="A3134" s="5" t="s">
        <v>616</v>
      </c>
      <c r="B3134" s="5" t="s">
        <v>597</v>
      </c>
      <c r="C3134" s="11">
        <v>8310</v>
      </c>
      <c r="D3134" s="5" t="str">
        <f t="shared" si="192"/>
        <v>Electric Power Facilities</v>
      </c>
      <c r="E3134" s="11" t="s">
        <v>4</v>
      </c>
      <c r="F3134" s="12">
        <f t="shared" si="193"/>
        <v>0.72147488707517293</v>
      </c>
      <c r="G3134" s="13">
        <f t="shared" si="194"/>
        <v>0.16951643581122938</v>
      </c>
      <c r="H3134" s="13">
        <f>HLOOKUP(E3134,ROCs!$B$1:$I$17,MATCH(VLOOKUP(C3134,HROC,2,0),ROCs!$A$2:$A$17,0)+1,0)</f>
        <v>0.43140989244743805</v>
      </c>
      <c r="I3134" s="24">
        <v>3.817987</v>
      </c>
      <c r="J3134" s="24">
        <f>VLOOKUP(B3134,Summary!$A$32:$C$37,3,0)*H3134*I3134/12+VLOOKUP(B3134,Summary!$A$32:$D$37,4,0)*I3134</f>
        <v>6.9727968283845341</v>
      </c>
      <c r="K3134" s="6">
        <f t="shared" si="195"/>
        <v>13.688528725655006</v>
      </c>
      <c r="L3134" s="27">
        <f>2.721*J3134*G3134+VLOOKUP(B3134,Summary!$A$32:$B$37,2,0)*I3134</f>
        <v>4.0432998994921041</v>
      </c>
    </row>
    <row r="3135" spans="1:12">
      <c r="A3135" s="5" t="s">
        <v>616</v>
      </c>
      <c r="B3135" s="5" t="s">
        <v>597</v>
      </c>
      <c r="C3135" s="11">
        <v>8350</v>
      </c>
      <c r="D3135" s="5" t="str">
        <f t="shared" si="192"/>
        <v>Solid Waste Disposal</v>
      </c>
      <c r="E3135" s="11" t="s">
        <v>4</v>
      </c>
      <c r="F3135" s="12">
        <f t="shared" si="193"/>
        <v>1.4429497741503459</v>
      </c>
      <c r="G3135" s="13">
        <f t="shared" si="194"/>
        <v>0.22493527059566973</v>
      </c>
      <c r="H3135" s="13">
        <f>HLOOKUP(E3135,ROCs!$B$1:$I$17,MATCH(VLOOKUP(C3135,HROC,2,0),ROCs!$A$2:$A$17,0)+1,0)</f>
        <v>0.43140989244743805</v>
      </c>
      <c r="I3135" s="24">
        <v>4.9785269999999997</v>
      </c>
      <c r="J3135" s="24">
        <f>VLOOKUP(B3135,Summary!$A$32:$C$37,3,0)*H3135*I3135/12+VLOOKUP(B3135,Summary!$A$32:$D$37,4,0)*I3135</f>
        <v>9.0922932099105527</v>
      </c>
      <c r="K3135" s="6">
        <f t="shared" si="195"/>
        <v>35.698764742231454</v>
      </c>
      <c r="L3135" s="27">
        <f>2.721*J3135*G3135+VLOOKUP(B3135,Summary!$A$32:$B$37,2,0)*I3135</f>
        <v>6.6433966316440021</v>
      </c>
    </row>
    <row r="3136" spans="1:12">
      <c r="A3136" s="5" t="s">
        <v>616</v>
      </c>
      <c r="B3136" s="5" t="s">
        <v>597</v>
      </c>
      <c r="C3136" s="11">
        <v>1110</v>
      </c>
      <c r="D3136" s="5" t="str">
        <f t="shared" si="192"/>
        <v>Fixed Single Family Units</v>
      </c>
      <c r="E3136" s="11" t="s">
        <v>591</v>
      </c>
      <c r="F3136" s="12">
        <f t="shared" si="193"/>
        <v>0.96797880682585713</v>
      </c>
      <c r="G3136" s="13">
        <f t="shared" si="194"/>
        <v>0.12452938169209543</v>
      </c>
      <c r="H3136" s="13">
        <f>HLOOKUP(E3136,ROCs!$B$1:$I$17,MATCH(VLOOKUP(C3136,HROC,2,0),ROCs!$A$2:$A$17,0)+1,0)</f>
        <v>0.28818180815488864</v>
      </c>
      <c r="I3136" s="24">
        <v>0.51392199999999999</v>
      </c>
      <c r="J3136" s="24">
        <f>VLOOKUP(B3136,Summary!$A$32:$C$37,3,0)*H3136*I3136/12+VLOOKUP(B3136,Summary!$A$32:$D$37,4,0)*I3136</f>
        <v>0.62696924479144123</v>
      </c>
      <c r="K3136" s="6">
        <f t="shared" si="195"/>
        <v>1.6513556937935501</v>
      </c>
      <c r="L3136" s="27">
        <f>2.721*J3136*G3136+VLOOKUP(B3136,Summary!$A$32:$B$37,2,0)*I3136</f>
        <v>0.32377292825241299</v>
      </c>
    </row>
    <row r="3137" spans="1:12">
      <c r="A3137" s="5" t="s">
        <v>616</v>
      </c>
      <c r="B3137" s="5" t="s">
        <v>597</v>
      </c>
      <c r="C3137" s="11">
        <v>1210</v>
      </c>
      <c r="D3137" s="5" t="str">
        <f t="shared" si="192"/>
        <v>Fixed Single Family Units</v>
      </c>
      <c r="E3137" s="11" t="s">
        <v>591</v>
      </c>
      <c r="F3137" s="12">
        <f t="shared" si="193"/>
        <v>1.2445441802046733</v>
      </c>
      <c r="G3137" s="13">
        <f t="shared" si="194"/>
        <v>0.21319951734720002</v>
      </c>
      <c r="H3137" s="13">
        <f>HLOOKUP(E3137,ROCs!$B$1:$I$17,MATCH(VLOOKUP(C3137,HROC,2,0),ROCs!$A$2:$A$17,0)+1,0)</f>
        <v>0.28818180815488864</v>
      </c>
      <c r="I3137" s="24">
        <v>8.0790450000000007</v>
      </c>
      <c r="J3137" s="24">
        <f>VLOOKUP(B3137,Summary!$A$32:$C$37,3,0)*H3137*I3137/12+VLOOKUP(B3137,Summary!$A$32:$D$37,4,0)*I3137</f>
        <v>9.8561897375206158</v>
      </c>
      <c r="K3137" s="6">
        <f t="shared" si="195"/>
        <v>33.377047392538941</v>
      </c>
      <c r="L3137" s="27">
        <f>2.721*J3137*G3137+VLOOKUP(B3137,Summary!$A$32:$B$37,2,0)*I3137</f>
        <v>7.467847945884369</v>
      </c>
    </row>
    <row r="3138" spans="1:12">
      <c r="A3138" s="5" t="s">
        <v>616</v>
      </c>
      <c r="B3138" s="5" t="s">
        <v>597</v>
      </c>
      <c r="C3138" s="11">
        <v>1330</v>
      </c>
      <c r="D3138" s="5" t="str">
        <f t="shared" ref="D3138:D3201" si="196">VLOOKUP(C3138,FLUCCS,2,0)</f>
        <v>Multiple Dwelling Units, Low Rise &lt;Two stories or less&gt;</v>
      </c>
      <c r="E3138" s="11" t="s">
        <v>591</v>
      </c>
      <c r="F3138" s="12">
        <f t="shared" ref="F3138:F3201" si="197">VLOOKUP(VLOOKUP(C3138,HEMC,2,0),EMCN,2,0)</f>
        <v>1.3948514483453343</v>
      </c>
      <c r="G3138" s="13">
        <f t="shared" ref="G3138:G3201" si="198">VLOOKUP(VLOOKUP(C3138,HEMC,2,0),EMCP,3,0)</f>
        <v>0.33903287162245876</v>
      </c>
      <c r="H3138" s="13">
        <f>HLOOKUP(E3138,ROCs!$B$1:$I$17,MATCH(VLOOKUP(C3138,HROC,2,0),ROCs!$A$2:$A$17,0)+1,0)</f>
        <v>0.39344582191206351</v>
      </c>
      <c r="I3138" s="24">
        <v>0.74423399999999995</v>
      </c>
      <c r="J3138" s="24">
        <f>VLOOKUP(B3138,Summary!$A$32:$C$37,3,0)*H3138*I3138/12+VLOOKUP(B3138,Summary!$A$32:$D$37,4,0)*I3138</f>
        <v>1.239586708125421</v>
      </c>
      <c r="K3138" s="6">
        <f t="shared" ref="K3138:K3201" si="199">2.721*J3138*F3138</f>
        <v>4.7047159766003412</v>
      </c>
      <c r="L3138" s="27">
        <f>2.721*J3138*G3138+VLOOKUP(B3138,Summary!$A$32:$B$37,2,0)*I3138</f>
        <v>1.3047482110691786</v>
      </c>
    </row>
    <row r="3139" spans="1:12">
      <c r="A3139" s="5" t="s">
        <v>616</v>
      </c>
      <c r="B3139" s="5" t="s">
        <v>597</v>
      </c>
      <c r="C3139" s="11">
        <v>1411</v>
      </c>
      <c r="D3139" s="5" t="str">
        <f t="shared" si="196"/>
        <v>Shopping Centers (Plazas, Malls)</v>
      </c>
      <c r="E3139" s="11" t="s">
        <v>591</v>
      </c>
      <c r="F3139" s="12">
        <f t="shared" si="197"/>
        <v>1.4429497741503459</v>
      </c>
      <c r="G3139" s="13">
        <f t="shared" si="198"/>
        <v>0.22493527059566973</v>
      </c>
      <c r="H3139" s="13">
        <f>HLOOKUP(E3139,ROCs!$B$1:$I$17,MATCH(VLOOKUP(C3139,HROC,2,0),ROCs!$A$2:$A$17,0)+1,0)</f>
        <v>0.43140989244743805</v>
      </c>
      <c r="I3139" s="24">
        <v>2.238E-3</v>
      </c>
      <c r="J3139" s="24">
        <f>VLOOKUP(B3139,Summary!$A$32:$C$37,3,0)*H3139*I3139/12+VLOOKUP(B3139,Summary!$A$32:$D$37,4,0)*I3139</f>
        <v>4.0872636030255174E-3</v>
      </c>
      <c r="K3139" s="6">
        <f t="shared" si="199"/>
        <v>1.6047685488722669E-2</v>
      </c>
      <c r="L3139" s="27">
        <f>2.721*J3139*G3139+VLOOKUP(B3139,Summary!$A$32:$B$37,2,0)*I3139</f>
        <v>2.9864097677122729E-3</v>
      </c>
    </row>
    <row r="3140" spans="1:12">
      <c r="A3140" s="5" t="s">
        <v>616</v>
      </c>
      <c r="B3140" s="5" t="s">
        <v>597</v>
      </c>
      <c r="C3140" s="11">
        <v>1620</v>
      </c>
      <c r="D3140" s="5" t="str">
        <f t="shared" si="196"/>
        <v>Sand and Gravel Pits</v>
      </c>
      <c r="E3140" s="11" t="s">
        <v>591</v>
      </c>
      <c r="F3140" s="12">
        <f t="shared" si="197"/>
        <v>0.70945030562392009</v>
      </c>
      <c r="G3140" s="13">
        <f t="shared" si="198"/>
        <v>9.7797943737247719E-2</v>
      </c>
      <c r="H3140" s="13">
        <f>HLOOKUP(E3140,ROCs!$B$1:$I$17,MATCH(VLOOKUP(C3140,HROC,2,0),ROCs!$A$2:$A$17,0)+1,0)</f>
        <v>0.28818180815488864</v>
      </c>
      <c r="I3140" s="24">
        <v>0.605661</v>
      </c>
      <c r="J3140" s="24">
        <f>VLOOKUP(B3140,Summary!$A$32:$C$37,3,0)*H3140*I3140/12+VLOOKUP(B3140,Summary!$A$32:$D$37,4,0)*I3140</f>
        <v>0.73888804092766813</v>
      </c>
      <c r="K3140" s="6">
        <f t="shared" si="199"/>
        <v>1.4263600267122012</v>
      </c>
      <c r="L3140" s="27">
        <f>2.721*J3140*G3140+VLOOKUP(B3140,Summary!$A$32:$B$37,2,0)*I3140</f>
        <v>0.32782492759658244</v>
      </c>
    </row>
    <row r="3141" spans="1:12">
      <c r="A3141" s="5" t="s">
        <v>616</v>
      </c>
      <c r="B3141" s="5" t="s">
        <v>597</v>
      </c>
      <c r="C3141" s="11">
        <v>1710</v>
      </c>
      <c r="D3141" s="5" t="str">
        <f t="shared" si="196"/>
        <v>Educational Facilities</v>
      </c>
      <c r="E3141" s="11" t="s">
        <v>591</v>
      </c>
      <c r="F3141" s="12">
        <f t="shared" si="197"/>
        <v>0.96797880682585713</v>
      </c>
      <c r="G3141" s="13">
        <f t="shared" si="198"/>
        <v>0.12452938169209543</v>
      </c>
      <c r="H3141" s="13">
        <f>HLOOKUP(E3141,ROCs!$B$1:$I$17,MATCH(VLOOKUP(C3141,HROC,2,0),ROCs!$A$2:$A$17,0)+1,0)</f>
        <v>0.34081381503347608</v>
      </c>
      <c r="I3141" s="24">
        <v>1.1861999999999999E-2</v>
      </c>
      <c r="J3141" s="24">
        <f>VLOOKUP(B3141,Summary!$A$32:$C$37,3,0)*H3141*I3141/12+VLOOKUP(B3141,Summary!$A$32:$D$37,4,0)*I3141</f>
        <v>1.7114238372958026E-2</v>
      </c>
      <c r="K3141" s="6">
        <f t="shared" si="199"/>
        <v>4.5076684728810636E-2</v>
      </c>
      <c r="L3141" s="27">
        <f>2.721*J3141*G3141+VLOOKUP(B3141,Summary!$A$32:$B$37,2,0)*I3141</f>
        <v>8.3686594936636799E-3</v>
      </c>
    </row>
    <row r="3142" spans="1:12">
      <c r="A3142" s="5" t="s">
        <v>616</v>
      </c>
      <c r="B3142" s="5" t="s">
        <v>597</v>
      </c>
      <c r="C3142" s="11">
        <v>1820</v>
      </c>
      <c r="D3142" s="5" t="str">
        <f t="shared" si="196"/>
        <v>Golf Courses</v>
      </c>
      <c r="E3142" s="11" t="s">
        <v>591</v>
      </c>
      <c r="F3142" s="12">
        <f t="shared" si="197"/>
        <v>2.0141173930848577</v>
      </c>
      <c r="G3142" s="13">
        <f t="shared" si="198"/>
        <v>0.28687396829592665</v>
      </c>
      <c r="H3142" s="13">
        <f>HLOOKUP(E3142,ROCs!$B$1:$I$17,MATCH(VLOOKUP(C3142,HROC,2,0),ROCs!$A$2:$A$17,0)+1,0)</f>
        <v>0.28904462793978353</v>
      </c>
      <c r="I3142" s="24">
        <v>3.6207000000000003E-2</v>
      </c>
      <c r="J3142" s="24">
        <f>VLOOKUP(B3142,Summary!$A$32:$C$37,3,0)*H3142*I3142/12+VLOOKUP(B3142,Summary!$A$32:$D$37,4,0)*I3142</f>
        <v>4.4303691105486646E-2</v>
      </c>
      <c r="K3142" s="6">
        <f t="shared" si="199"/>
        <v>0.24280254358173461</v>
      </c>
      <c r="L3142" s="27">
        <f>2.721*J3142*G3142+VLOOKUP(B3142,Summary!$A$32:$B$37,2,0)*I3142</f>
        <v>4.2426063511952133E-2</v>
      </c>
    </row>
    <row r="3143" spans="1:12">
      <c r="A3143" s="5" t="s">
        <v>616</v>
      </c>
      <c r="B3143" s="5" t="s">
        <v>597</v>
      </c>
      <c r="C3143" s="11">
        <v>1850</v>
      </c>
      <c r="D3143" s="5" t="str">
        <f t="shared" si="196"/>
        <v>Parks and Zoos</v>
      </c>
      <c r="E3143" s="11" t="s">
        <v>591</v>
      </c>
      <c r="F3143" s="12">
        <f t="shared" si="197"/>
        <v>0.96797880682585713</v>
      </c>
      <c r="G3143" s="13">
        <f t="shared" si="198"/>
        <v>0.12452938169209543</v>
      </c>
      <c r="H3143" s="13">
        <f>HLOOKUP(E3143,ROCs!$B$1:$I$17,MATCH(VLOOKUP(C3143,HROC,2,0),ROCs!$A$2:$A$17,0)+1,0)</f>
        <v>0.34081381503347608</v>
      </c>
      <c r="I3143" s="24">
        <v>7.6292260000000001</v>
      </c>
      <c r="J3143" s="24">
        <f>VLOOKUP(B3143,Summary!$A$32:$C$37,3,0)*H3143*I3143/12+VLOOKUP(B3143,Summary!$A$32:$D$37,4,0)*I3143</f>
        <v>11.007283119639951</v>
      </c>
      <c r="K3143" s="6">
        <f t="shared" si="199"/>
        <v>28.991756459858802</v>
      </c>
      <c r="L3143" s="27">
        <f>2.721*J3143*G3143+VLOOKUP(B3143,Summary!$A$32:$B$37,2,0)*I3143</f>
        <v>5.38243083748152</v>
      </c>
    </row>
    <row r="3144" spans="1:12">
      <c r="A3144" s="5" t="s">
        <v>616</v>
      </c>
      <c r="B3144" s="5" t="s">
        <v>597</v>
      </c>
      <c r="C3144" s="11">
        <v>2110</v>
      </c>
      <c r="D3144" s="5" t="str">
        <f t="shared" si="196"/>
        <v>Improved Pastures</v>
      </c>
      <c r="E3144" s="11" t="s">
        <v>591</v>
      </c>
      <c r="F3144" s="12">
        <f t="shared" si="197"/>
        <v>2.0141173930848577</v>
      </c>
      <c r="G3144" s="13">
        <f t="shared" si="198"/>
        <v>0.28687396829592665</v>
      </c>
      <c r="H3144" s="13">
        <f>HLOOKUP(E3144,ROCs!$B$1:$I$17,MATCH(VLOOKUP(C3144,HROC,2,0),ROCs!$A$2:$A$17,0)+1,0)</f>
        <v>0.31492922148662977</v>
      </c>
      <c r="I3144" s="24">
        <v>37.699786000000003</v>
      </c>
      <c r="J3144" s="24">
        <f>VLOOKUP(B3144,Summary!$A$32:$C$37,3,0)*H3144*I3144/12+VLOOKUP(B3144,Summary!$A$32:$D$37,4,0)*I3144</f>
        <v>50.261368680315108</v>
      </c>
      <c r="K3144" s="6">
        <f t="shared" si="199"/>
        <v>275.45307975408235</v>
      </c>
      <c r="L3144" s="27">
        <f>2.721*J3144*G3144+VLOOKUP(B3144,Summary!$A$32:$B$37,2,0)*I3144</f>
        <v>47.399905102623848</v>
      </c>
    </row>
    <row r="3145" spans="1:12">
      <c r="A3145" s="5" t="s">
        <v>616</v>
      </c>
      <c r="B3145" s="5" t="s">
        <v>597</v>
      </c>
      <c r="C3145" s="11">
        <v>2120</v>
      </c>
      <c r="D3145" s="5" t="str">
        <f t="shared" si="196"/>
        <v>Unimproved Pastures</v>
      </c>
      <c r="E3145" s="11" t="s">
        <v>591</v>
      </c>
      <c r="F3145" s="12">
        <f t="shared" si="197"/>
        <v>1.022089423356495</v>
      </c>
      <c r="G3145" s="13">
        <f t="shared" si="198"/>
        <v>0.19559588747449544</v>
      </c>
      <c r="H3145" s="13">
        <f>HLOOKUP(E3145,ROCs!$B$1:$I$17,MATCH(VLOOKUP(C3145,HROC,2,0),ROCs!$A$2:$A$17,0)+1,0)</f>
        <v>0.26229721460804234</v>
      </c>
      <c r="I3145" s="24">
        <v>3.6460499999999998</v>
      </c>
      <c r="J3145" s="24">
        <f>VLOOKUP(B3145,Summary!$A$32:$C$37,3,0)*H3145*I3145/12+VLOOKUP(B3145,Summary!$A$32:$D$37,4,0)*I3145</f>
        <v>4.0485430811283294</v>
      </c>
      <c r="K3145" s="6">
        <f t="shared" si="199"/>
        <v>11.259424705033544</v>
      </c>
      <c r="L3145" s="27">
        <f>2.721*J3145*G3145+VLOOKUP(B3145,Summary!$A$32:$B$37,2,0)*I3145</f>
        <v>2.9445232934036585</v>
      </c>
    </row>
    <row r="3146" spans="1:12">
      <c r="A3146" s="5" t="s">
        <v>616</v>
      </c>
      <c r="B3146" s="5" t="s">
        <v>597</v>
      </c>
      <c r="C3146" s="11">
        <v>2210</v>
      </c>
      <c r="D3146" s="5" t="str">
        <f t="shared" si="196"/>
        <v>Citrus Groves</v>
      </c>
      <c r="E3146" s="11" t="s">
        <v>591</v>
      </c>
      <c r="F3146" s="12">
        <f t="shared" si="197"/>
        <v>1.3467531225403229</v>
      </c>
      <c r="G3146" s="13">
        <f t="shared" si="198"/>
        <v>0.27383424246429361</v>
      </c>
      <c r="H3146" s="13">
        <f>HLOOKUP(E3146,ROCs!$B$1:$I$17,MATCH(VLOOKUP(C3146,HROC,2,0),ROCs!$A$2:$A$17,0)+1,0)</f>
        <v>0.31492922148662977</v>
      </c>
      <c r="I3146" s="24">
        <v>86.204590999999994</v>
      </c>
      <c r="J3146" s="24">
        <f>VLOOKUP(B3146,Summary!$A$32:$C$37,3,0)*H3146*I3146/12+VLOOKUP(B3146,Summary!$A$32:$D$37,4,0)*I3146</f>
        <v>114.92799269966075</v>
      </c>
      <c r="K3146" s="6">
        <f t="shared" si="199"/>
        <v>421.15538148975753</v>
      </c>
      <c r="L3146" s="27">
        <f>2.721*J3146*G3146+VLOOKUP(B3146,Summary!$A$32:$B$37,2,0)*I3146</f>
        <v>104.30717941252443</v>
      </c>
    </row>
    <row r="3147" spans="1:12">
      <c r="A3147" s="5" t="s">
        <v>616</v>
      </c>
      <c r="B3147" s="5" t="s">
        <v>597</v>
      </c>
      <c r="C3147" s="11">
        <v>3100</v>
      </c>
      <c r="D3147" s="5" t="str">
        <f t="shared" si="196"/>
        <v>Herbaceous (Dry Prairie)</v>
      </c>
      <c r="E3147" s="11" t="s">
        <v>591</v>
      </c>
      <c r="F3147" s="12">
        <f t="shared" si="197"/>
        <v>0.69141343344704065</v>
      </c>
      <c r="G3147" s="13">
        <f t="shared" si="198"/>
        <v>3.5859246036990831E-2</v>
      </c>
      <c r="H3147" s="13">
        <f>HLOOKUP(E3147,ROCs!$B$1:$I$17,MATCH(VLOOKUP(C3147,HROC,2,0),ROCs!$A$2:$A$17,0)+1,0)</f>
        <v>0.26229721460804234</v>
      </c>
      <c r="I3147" s="24">
        <v>5.8233680000000003</v>
      </c>
      <c r="J3147" s="24">
        <f>VLOOKUP(B3147,Summary!$A$32:$C$37,3,0)*H3147*I3147/12+VLOOKUP(B3147,Summary!$A$32:$D$37,4,0)*I3147</f>
        <v>6.4662185722258663</v>
      </c>
      <c r="K3147" s="6">
        <f t="shared" si="199"/>
        <v>12.165129476065886</v>
      </c>
      <c r="L3147" s="27">
        <f>2.721*J3147*G3147+VLOOKUP(B3147,Summary!$A$32:$B$37,2,0)*I3147</f>
        <v>1.8924101396084851</v>
      </c>
    </row>
    <row r="3148" spans="1:12">
      <c r="A3148" s="5" t="s">
        <v>616</v>
      </c>
      <c r="B3148" s="5" t="s">
        <v>597</v>
      </c>
      <c r="C3148" s="11">
        <v>3200</v>
      </c>
      <c r="D3148" s="5" t="str">
        <f t="shared" si="196"/>
        <v>Shrub and Brushland</v>
      </c>
      <c r="E3148" s="11" t="s">
        <v>591</v>
      </c>
      <c r="F3148" s="12">
        <f t="shared" si="197"/>
        <v>0.69141343344704065</v>
      </c>
      <c r="G3148" s="13">
        <f t="shared" si="198"/>
        <v>3.5859246036990831E-2</v>
      </c>
      <c r="H3148" s="13">
        <f>HLOOKUP(E3148,ROCs!$B$1:$I$17,MATCH(VLOOKUP(C3148,HROC,2,0),ROCs!$A$2:$A$17,0)+1,0)</f>
        <v>0.26229721460804234</v>
      </c>
      <c r="I3148" s="24">
        <v>21.467651</v>
      </c>
      <c r="J3148" s="24">
        <f>VLOOKUP(B3148,Summary!$A$32:$C$37,3,0)*H3148*I3148/12+VLOOKUP(B3148,Summary!$A$32:$D$37,4,0)*I3148</f>
        <v>23.837498093588312</v>
      </c>
      <c r="K3148" s="6">
        <f t="shared" si="199"/>
        <v>44.846342178958167</v>
      </c>
      <c r="L3148" s="27">
        <f>2.721*J3148*G3148+VLOOKUP(B3148,Summary!$A$32:$B$37,2,0)*I3148</f>
        <v>6.9763065679476615</v>
      </c>
    </row>
    <row r="3149" spans="1:12">
      <c r="A3149" s="5" t="s">
        <v>616</v>
      </c>
      <c r="B3149" s="5" t="s">
        <v>597</v>
      </c>
      <c r="C3149" s="11">
        <v>3210</v>
      </c>
      <c r="D3149" s="5" t="str">
        <f t="shared" si="196"/>
        <v>Palmetto Prairies</v>
      </c>
      <c r="E3149" s="11" t="s">
        <v>591</v>
      </c>
      <c r="F3149" s="12">
        <f t="shared" si="197"/>
        <v>0.69141343344704065</v>
      </c>
      <c r="G3149" s="13">
        <f t="shared" si="198"/>
        <v>3.5859246036990831E-2</v>
      </c>
      <c r="H3149" s="13">
        <f>HLOOKUP(E3149,ROCs!$B$1:$I$17,MATCH(VLOOKUP(C3149,HROC,2,0),ROCs!$A$2:$A$17,0)+1,0)</f>
        <v>0.26229721460804234</v>
      </c>
      <c r="I3149" s="24">
        <v>125.12329699999999</v>
      </c>
      <c r="J3149" s="24">
        <f>VLOOKUP(B3149,Summary!$A$32:$C$37,3,0)*H3149*I3149/12+VLOOKUP(B3149,Summary!$A$32:$D$37,4,0)*I3149</f>
        <v>138.93585067602339</v>
      </c>
      <c r="K3149" s="6">
        <f t="shared" si="199"/>
        <v>261.38501095538635</v>
      </c>
      <c r="L3149" s="27">
        <f>2.721*J3149*G3149+VLOOKUP(B3149,Summary!$A$32:$B$37,2,0)*I3149</f>
        <v>40.661108132620839</v>
      </c>
    </row>
    <row r="3150" spans="1:12">
      <c r="A3150" s="5" t="s">
        <v>616</v>
      </c>
      <c r="B3150" s="5" t="s">
        <v>597</v>
      </c>
      <c r="C3150" s="11">
        <v>3300</v>
      </c>
      <c r="D3150" s="5" t="str">
        <f t="shared" si="196"/>
        <v>Mixed Rangeland</v>
      </c>
      <c r="E3150" s="11" t="s">
        <v>591</v>
      </c>
      <c r="F3150" s="12">
        <f t="shared" si="197"/>
        <v>0.69141343344704065</v>
      </c>
      <c r="G3150" s="13">
        <f t="shared" si="198"/>
        <v>3.5859246036990831E-2</v>
      </c>
      <c r="H3150" s="13">
        <f>HLOOKUP(E3150,ROCs!$B$1:$I$17,MATCH(VLOOKUP(C3150,HROC,2,0),ROCs!$A$2:$A$17,0)+1,0)</f>
        <v>0.26229721460804234</v>
      </c>
      <c r="I3150" s="24">
        <v>26.423679</v>
      </c>
      <c r="J3150" s="24">
        <f>VLOOKUP(B3150,Summary!$A$32:$C$37,3,0)*H3150*I3150/12+VLOOKUP(B3150,Summary!$A$32:$D$37,4,0)*I3150</f>
        <v>29.340629665914054</v>
      </c>
      <c r="K3150" s="6">
        <f t="shared" si="199"/>
        <v>55.199581456813839</v>
      </c>
      <c r="L3150" s="27">
        <f>2.721*J3150*G3150+VLOOKUP(B3150,Summary!$A$32:$B$37,2,0)*I3150</f>
        <v>8.5868586813266461</v>
      </c>
    </row>
    <row r="3151" spans="1:12">
      <c r="A3151" s="5" t="s">
        <v>616</v>
      </c>
      <c r="B3151" s="5" t="s">
        <v>597</v>
      </c>
      <c r="C3151" s="11">
        <v>4110</v>
      </c>
      <c r="D3151" s="5" t="str">
        <f t="shared" si="196"/>
        <v>Pine Flatwoods</v>
      </c>
      <c r="E3151" s="11" t="s">
        <v>591</v>
      </c>
      <c r="F3151" s="12">
        <f t="shared" si="197"/>
        <v>0.69141343344704065</v>
      </c>
      <c r="G3151" s="13">
        <f t="shared" si="198"/>
        <v>3.5859246036990831E-2</v>
      </c>
      <c r="H3151" s="13">
        <f>HLOOKUP(E3151,ROCs!$B$1:$I$17,MATCH(VLOOKUP(C3151,HROC,2,0),ROCs!$A$2:$A$17,0)+1,0)</f>
        <v>0.26229721460804234</v>
      </c>
      <c r="I3151" s="24">
        <v>578.43399099999999</v>
      </c>
      <c r="J3151" s="24">
        <f>VLOOKUP(B3151,Summary!$A$32:$C$37,3,0)*H3151*I3151/12+VLOOKUP(B3151,Summary!$A$32:$D$37,4,0)*I3151</f>
        <v>642.28821111956688</v>
      </c>
      <c r="K3151" s="6">
        <f t="shared" si="199"/>
        <v>1208.3599033879586</v>
      </c>
      <c r="L3151" s="27">
        <f>2.721*J3151*G3151+VLOOKUP(B3151,Summary!$A$32:$B$37,2,0)*I3151</f>
        <v>187.9727246608154</v>
      </c>
    </row>
    <row r="3152" spans="1:12">
      <c r="A3152" s="5" t="s">
        <v>616</v>
      </c>
      <c r="B3152" s="5" t="s">
        <v>597</v>
      </c>
      <c r="C3152" s="11">
        <v>4130</v>
      </c>
      <c r="D3152" s="5" t="str">
        <f t="shared" si="196"/>
        <v>Sand Pine</v>
      </c>
      <c r="E3152" s="11" t="s">
        <v>591</v>
      </c>
      <c r="F3152" s="12">
        <f t="shared" si="197"/>
        <v>0.69141343344704065</v>
      </c>
      <c r="G3152" s="13">
        <f t="shared" si="198"/>
        <v>3.5859246036990831E-2</v>
      </c>
      <c r="H3152" s="13">
        <f>HLOOKUP(E3152,ROCs!$B$1:$I$17,MATCH(VLOOKUP(C3152,HROC,2,0),ROCs!$A$2:$A$17,0)+1,0)</f>
        <v>0.26229721460804234</v>
      </c>
      <c r="I3152" s="24">
        <v>20.228593</v>
      </c>
      <c r="J3152" s="24">
        <f>VLOOKUP(B3152,Summary!$A$32:$C$37,3,0)*H3152*I3152/12+VLOOKUP(B3152,Summary!$A$32:$D$37,4,0)*I3152</f>
        <v>22.461658570538244</v>
      </c>
      <c r="K3152" s="6">
        <f t="shared" si="199"/>
        <v>42.257925819498276</v>
      </c>
      <c r="L3152" s="27">
        <f>2.721*J3152*G3152+VLOOKUP(B3152,Summary!$A$32:$B$37,2,0)*I3152</f>
        <v>6.5736519662183852</v>
      </c>
    </row>
    <row r="3153" spans="1:12">
      <c r="A3153" s="5" t="s">
        <v>616</v>
      </c>
      <c r="B3153" s="5" t="s">
        <v>597</v>
      </c>
      <c r="C3153" s="11">
        <v>4200</v>
      </c>
      <c r="D3153" s="5" t="str">
        <f t="shared" si="196"/>
        <v>Upland Hardwood Forests</v>
      </c>
      <c r="E3153" s="11" t="s">
        <v>591</v>
      </c>
      <c r="F3153" s="12">
        <f t="shared" si="197"/>
        <v>0.69141343344704065</v>
      </c>
      <c r="G3153" s="13">
        <f t="shared" si="198"/>
        <v>3.5859246036990831E-2</v>
      </c>
      <c r="H3153" s="13">
        <f>HLOOKUP(E3153,ROCs!$B$1:$I$17,MATCH(VLOOKUP(C3153,HROC,2,0),ROCs!$A$2:$A$17,0)+1,0)</f>
        <v>0.26229721460804234</v>
      </c>
      <c r="I3153" s="24">
        <v>22.027964999999998</v>
      </c>
      <c r="J3153" s="24">
        <f>VLOOKUP(B3153,Summary!$A$32:$C$37,3,0)*H3153*I3153/12+VLOOKUP(B3153,Summary!$A$32:$D$37,4,0)*I3153</f>
        <v>24.459666019963247</v>
      </c>
      <c r="K3153" s="6">
        <f t="shared" si="199"/>
        <v>46.016849067283339</v>
      </c>
      <c r="L3153" s="27">
        <f>2.721*J3153*G3153+VLOOKUP(B3153,Summary!$A$32:$B$37,2,0)*I3153</f>
        <v>7.1583908695004022</v>
      </c>
    </row>
    <row r="3154" spans="1:12">
      <c r="A3154" s="5" t="s">
        <v>616</v>
      </c>
      <c r="B3154" s="5" t="s">
        <v>597</v>
      </c>
      <c r="C3154" s="11">
        <v>4220</v>
      </c>
      <c r="D3154" s="5" t="str">
        <f t="shared" si="196"/>
        <v>Brazilian Pepper</v>
      </c>
      <c r="E3154" s="11" t="s">
        <v>591</v>
      </c>
      <c r="F3154" s="12">
        <f t="shared" si="197"/>
        <v>0.69141343344704065</v>
      </c>
      <c r="G3154" s="13">
        <f t="shared" si="198"/>
        <v>3.5859246036990831E-2</v>
      </c>
      <c r="H3154" s="13">
        <f>HLOOKUP(E3154,ROCs!$B$1:$I$17,MATCH(VLOOKUP(C3154,HROC,2,0),ROCs!$A$2:$A$17,0)+1,0)</f>
        <v>0.26229721460804234</v>
      </c>
      <c r="I3154" s="24">
        <v>37.989947999999998</v>
      </c>
      <c r="J3154" s="24">
        <f>VLOOKUP(B3154,Summary!$A$32:$C$37,3,0)*H3154*I3154/12+VLOOKUP(B3154,Summary!$A$32:$D$37,4,0)*I3154</f>
        <v>42.183716934168494</v>
      </c>
      <c r="K3154" s="6">
        <f t="shared" si="199"/>
        <v>79.361743274512321</v>
      </c>
      <c r="L3154" s="27">
        <f>2.721*J3154*G3154+VLOOKUP(B3154,Summary!$A$32:$B$37,2,0)*I3154</f>
        <v>12.345529734407837</v>
      </c>
    </row>
    <row r="3155" spans="1:12">
      <c r="A3155" s="5" t="s">
        <v>616</v>
      </c>
      <c r="B3155" s="5" t="s">
        <v>597</v>
      </c>
      <c r="C3155" s="11">
        <v>4270</v>
      </c>
      <c r="D3155" s="5" t="str">
        <f t="shared" si="196"/>
        <v>Live Oak</v>
      </c>
      <c r="E3155" s="11" t="s">
        <v>591</v>
      </c>
      <c r="F3155" s="12">
        <f t="shared" si="197"/>
        <v>0.69141343344704065</v>
      </c>
      <c r="G3155" s="13">
        <f t="shared" si="198"/>
        <v>3.5859246036990831E-2</v>
      </c>
      <c r="H3155" s="13">
        <f>HLOOKUP(E3155,ROCs!$B$1:$I$17,MATCH(VLOOKUP(C3155,HROC,2,0),ROCs!$A$2:$A$17,0)+1,0)</f>
        <v>0.26229721460804234</v>
      </c>
      <c r="I3155" s="24">
        <v>1.8650469999999999</v>
      </c>
      <c r="J3155" s="24">
        <f>VLOOKUP(B3155,Summary!$A$32:$C$37,3,0)*H3155*I3155/12+VLOOKUP(B3155,Summary!$A$32:$D$37,4,0)*I3155</f>
        <v>2.0709324139353953</v>
      </c>
      <c r="K3155" s="6">
        <f t="shared" si="199"/>
        <v>3.8961196053466396</v>
      </c>
      <c r="L3155" s="27">
        <f>2.721*J3155*G3155+VLOOKUP(B3155,Summary!$A$32:$B$37,2,0)*I3155</f>
        <v>0.60608119796763416</v>
      </c>
    </row>
    <row r="3156" spans="1:12">
      <c r="A3156" s="5" t="s">
        <v>616</v>
      </c>
      <c r="B3156" s="5" t="s">
        <v>597</v>
      </c>
      <c r="C3156" s="11">
        <v>4280</v>
      </c>
      <c r="D3156" s="5" t="str">
        <f t="shared" si="196"/>
        <v>Cabbage Palm</v>
      </c>
      <c r="E3156" s="11" t="s">
        <v>591</v>
      </c>
      <c r="F3156" s="12">
        <f t="shared" si="197"/>
        <v>0.69141343344704065</v>
      </c>
      <c r="G3156" s="13">
        <f t="shared" si="198"/>
        <v>3.5859246036990831E-2</v>
      </c>
      <c r="H3156" s="13">
        <f>HLOOKUP(E3156,ROCs!$B$1:$I$17,MATCH(VLOOKUP(C3156,HROC,2,0),ROCs!$A$2:$A$17,0)+1,0)</f>
        <v>0.26229721460804234</v>
      </c>
      <c r="I3156" s="24">
        <v>11.032596</v>
      </c>
      <c r="J3156" s="24">
        <f>VLOOKUP(B3156,Summary!$A$32:$C$37,3,0)*H3156*I3156/12+VLOOKUP(B3156,Summary!$A$32:$D$37,4,0)*I3156</f>
        <v>12.250501282945677</v>
      </c>
      <c r="K3156" s="6">
        <f t="shared" si="199"/>
        <v>23.047308498643154</v>
      </c>
      <c r="L3156" s="27">
        <f>2.721*J3156*G3156+VLOOKUP(B3156,Summary!$A$32:$B$37,2,0)*I3156</f>
        <v>3.5852442326509357</v>
      </c>
    </row>
    <row r="3157" spans="1:12">
      <c r="A3157" s="5" t="s">
        <v>616</v>
      </c>
      <c r="B3157" s="5" t="s">
        <v>597</v>
      </c>
      <c r="C3157" s="11">
        <v>4340</v>
      </c>
      <c r="D3157" s="5" t="str">
        <f t="shared" si="196"/>
        <v>Hardwood - Coniferous Mixed</v>
      </c>
      <c r="E3157" s="11" t="s">
        <v>591</v>
      </c>
      <c r="F3157" s="12">
        <f t="shared" si="197"/>
        <v>0.69141343344704065</v>
      </c>
      <c r="G3157" s="13">
        <f t="shared" si="198"/>
        <v>3.5859246036990831E-2</v>
      </c>
      <c r="H3157" s="13">
        <f>HLOOKUP(E3157,ROCs!$B$1:$I$17,MATCH(VLOOKUP(C3157,HROC,2,0),ROCs!$A$2:$A$17,0)+1,0)</f>
        <v>0.26229721460804234</v>
      </c>
      <c r="I3157" s="24">
        <v>24.271177999999999</v>
      </c>
      <c r="J3157" s="24">
        <f>VLOOKUP(B3157,Summary!$A$32:$C$37,3,0)*H3157*I3157/12+VLOOKUP(B3157,Summary!$A$32:$D$37,4,0)*I3157</f>
        <v>26.95051076171038</v>
      </c>
      <c r="K3157" s="6">
        <f t="shared" si="199"/>
        <v>50.702964831802113</v>
      </c>
      <c r="L3157" s="27">
        <f>2.721*J3157*G3157+VLOOKUP(B3157,Summary!$A$32:$B$37,2,0)*I3157</f>
        <v>7.8873640387216453</v>
      </c>
    </row>
    <row r="3158" spans="1:12">
      <c r="A3158" s="5" t="s">
        <v>616</v>
      </c>
      <c r="B3158" s="5" t="s">
        <v>597</v>
      </c>
      <c r="C3158" s="11">
        <v>5110</v>
      </c>
      <c r="D3158" s="5" t="e">
        <f t="shared" si="196"/>
        <v>#N/A</v>
      </c>
      <c r="E3158" s="11" t="s">
        <v>591</v>
      </c>
      <c r="F3158" s="12">
        <f t="shared" si="197"/>
        <v>0.50503242095262102</v>
      </c>
      <c r="G3158" s="13">
        <f t="shared" si="198"/>
        <v>6.8458560616073402E-2</v>
      </c>
      <c r="H3158" s="13">
        <f>HLOOKUP(E3158,ROCs!$B$1:$I$17,MATCH(VLOOKUP(C3158,HROC,2,0),ROCs!$A$2:$A$17,0)+1,0)</f>
        <v>5.2632006878587441E-2</v>
      </c>
      <c r="I3158" s="24">
        <v>10.270268</v>
      </c>
      <c r="J3158" s="24">
        <f>VLOOKUP(B3158,Summary!$A$32:$C$37,3,0)*H3158*I3158/12+VLOOKUP(B3158,Summary!$A$32:$D$37,4,0)*I3158</f>
        <v>2.2883063878219643</v>
      </c>
      <c r="K3158" s="6">
        <f t="shared" si="199"/>
        <v>3.1445751175056844</v>
      </c>
      <c r="L3158" s="27">
        <f>2.721*J3158*G3158+VLOOKUP(B3158,Summary!$A$32:$B$37,2,0)*I3158</f>
        <v>2.6510433385890044</v>
      </c>
    </row>
    <row r="3159" spans="1:12">
      <c r="A3159" s="5" t="s">
        <v>616</v>
      </c>
      <c r="B3159" s="5" t="s">
        <v>597</v>
      </c>
      <c r="C3159" s="11">
        <v>5120</v>
      </c>
      <c r="D3159" s="5" t="e">
        <f t="shared" si="196"/>
        <v>#N/A</v>
      </c>
      <c r="E3159" s="11" t="s">
        <v>591</v>
      </c>
      <c r="F3159" s="12">
        <f t="shared" si="197"/>
        <v>0.50503242095262102</v>
      </c>
      <c r="G3159" s="13">
        <f t="shared" si="198"/>
        <v>6.8458560616073402E-2</v>
      </c>
      <c r="H3159" s="13">
        <f>HLOOKUP(E3159,ROCs!$B$1:$I$17,MATCH(VLOOKUP(C3159,HROC,2,0),ROCs!$A$2:$A$17,0)+1,0)</f>
        <v>5.2632006878587441E-2</v>
      </c>
      <c r="I3159" s="24">
        <v>8.8894690000000001</v>
      </c>
      <c r="J3159" s="24">
        <f>VLOOKUP(B3159,Summary!$A$32:$C$37,3,0)*H3159*I3159/12+VLOOKUP(B3159,Summary!$A$32:$D$37,4,0)*I3159</f>
        <v>1.9806521793827903</v>
      </c>
      <c r="K3159" s="6">
        <f t="shared" si="199"/>
        <v>2.7217987909602885</v>
      </c>
      <c r="L3159" s="27">
        <f>2.721*J3159*G3159+VLOOKUP(B3159,Summary!$A$32:$B$37,2,0)*I3159</f>
        <v>2.2946205080571858</v>
      </c>
    </row>
    <row r="3160" spans="1:12">
      <c r="A3160" s="5" t="s">
        <v>616</v>
      </c>
      <c r="B3160" s="5" t="s">
        <v>597</v>
      </c>
      <c r="C3160" s="11">
        <v>5200</v>
      </c>
      <c r="D3160" s="5" t="str">
        <f t="shared" si="196"/>
        <v>Lakes</v>
      </c>
      <c r="E3160" s="11" t="s">
        <v>591</v>
      </c>
      <c r="F3160" s="12">
        <f t="shared" si="197"/>
        <v>0.50503242095262102</v>
      </c>
      <c r="G3160" s="13">
        <f t="shared" si="198"/>
        <v>6.8458560616073402E-2</v>
      </c>
      <c r="H3160" s="13">
        <f>HLOOKUP(E3160,ROCs!$B$1:$I$17,MATCH(VLOOKUP(C3160,HROC,2,0),ROCs!$A$2:$A$17,0)+1,0)</f>
        <v>5.2632006878587441E-2</v>
      </c>
      <c r="I3160" s="24">
        <v>43.382145000000001</v>
      </c>
      <c r="J3160" s="24">
        <f>VLOOKUP(B3160,Summary!$A$32:$C$37,3,0)*H3160*I3160/12+VLOOKUP(B3160,Summary!$A$32:$D$37,4,0)*I3160</f>
        <v>9.665924932136015</v>
      </c>
      <c r="K3160" s="6">
        <f t="shared" si="199"/>
        <v>13.28284848175565</v>
      </c>
      <c r="L3160" s="27">
        <f>2.721*J3160*G3160+VLOOKUP(B3160,Summary!$A$32:$B$37,2,0)*I3160</f>
        <v>11.198144636143116</v>
      </c>
    </row>
    <row r="3161" spans="1:12">
      <c r="A3161" s="5" t="s">
        <v>616</v>
      </c>
      <c r="B3161" s="5" t="s">
        <v>597</v>
      </c>
      <c r="C3161" s="11">
        <v>5250</v>
      </c>
      <c r="D3161" s="5" t="str">
        <f t="shared" si="196"/>
        <v>Marshy Lakes</v>
      </c>
      <c r="E3161" s="11" t="s">
        <v>591</v>
      </c>
      <c r="F3161" s="12">
        <f t="shared" si="197"/>
        <v>0.50503242095262102</v>
      </c>
      <c r="G3161" s="13">
        <f t="shared" si="198"/>
        <v>6.8458560616073402E-2</v>
      </c>
      <c r="H3161" s="13">
        <f>HLOOKUP(E3161,ROCs!$B$1:$I$17,MATCH(VLOOKUP(C3161,HROC,2,0),ROCs!$A$2:$A$17,0)+1,0)</f>
        <v>5.2632006878587441E-2</v>
      </c>
      <c r="I3161" s="24">
        <v>188.28710899999999</v>
      </c>
      <c r="J3161" s="24">
        <f>VLOOKUP(B3161,Summary!$A$32:$C$37,3,0)*H3161*I3161/12+VLOOKUP(B3161,Summary!$A$32:$D$37,4,0)*I3161</f>
        <v>41.952030294558078</v>
      </c>
      <c r="K3161" s="6">
        <f t="shared" si="199"/>
        <v>57.650195487447888</v>
      </c>
      <c r="L3161" s="27">
        <f>2.721*J3161*G3161+VLOOKUP(B3161,Summary!$A$32:$B$37,2,0)*I3161</f>
        <v>48.602167543888015</v>
      </c>
    </row>
    <row r="3162" spans="1:12">
      <c r="A3162" s="5" t="s">
        <v>616</v>
      </c>
      <c r="B3162" s="5" t="s">
        <v>597</v>
      </c>
      <c r="C3162" s="11">
        <v>5300</v>
      </c>
      <c r="D3162" s="5" t="str">
        <f t="shared" si="196"/>
        <v>Reservoirs</v>
      </c>
      <c r="E3162" s="11" t="s">
        <v>591</v>
      </c>
      <c r="F3162" s="12">
        <f t="shared" si="197"/>
        <v>0.50503242095262102</v>
      </c>
      <c r="G3162" s="13">
        <f t="shared" si="198"/>
        <v>6.8458560616073402E-2</v>
      </c>
      <c r="H3162" s="13">
        <f>HLOOKUP(E3162,ROCs!$B$1:$I$17,MATCH(VLOOKUP(C3162,HROC,2,0),ROCs!$A$2:$A$17,0)+1,0)</f>
        <v>5.2632006878587441E-2</v>
      </c>
      <c r="I3162" s="24">
        <v>0.117732</v>
      </c>
      <c r="J3162" s="24">
        <f>VLOOKUP(B3162,Summary!$A$32:$C$37,3,0)*H3162*I3162/12+VLOOKUP(B3162,Summary!$A$32:$D$37,4,0)*I3162</f>
        <v>2.6231729069879722E-2</v>
      </c>
      <c r="K3162" s="6">
        <f t="shared" si="199"/>
        <v>3.6047464168820056E-2</v>
      </c>
      <c r="L3162" s="27">
        <f>2.721*J3162*G3162+VLOOKUP(B3162,Summary!$A$32:$B$37,2,0)*I3162</f>
        <v>3.038992111391452E-2</v>
      </c>
    </row>
    <row r="3163" spans="1:12">
      <c r="A3163" s="5" t="s">
        <v>616</v>
      </c>
      <c r="B3163" s="5" t="s">
        <v>597</v>
      </c>
      <c r="C3163" s="11">
        <v>6120</v>
      </c>
      <c r="D3163" s="5" t="str">
        <f t="shared" si="196"/>
        <v>Mangrove Swamps</v>
      </c>
      <c r="E3163" s="11" t="s">
        <v>591</v>
      </c>
      <c r="F3163" s="12">
        <f t="shared" si="197"/>
        <v>0.60724136328827061</v>
      </c>
      <c r="G3163" s="13">
        <f t="shared" si="198"/>
        <v>3.2599314579082571E-2</v>
      </c>
      <c r="H3163" s="13">
        <f>HLOOKUP(E3163,ROCs!$B$1:$I$17,MATCH(VLOOKUP(C3163,HROC,2,0),ROCs!$A$2:$A$17,0)+1,0)</f>
        <v>2.5884593546846281E-2</v>
      </c>
      <c r="I3163" s="24">
        <v>198.69071400000001</v>
      </c>
      <c r="J3163" s="24">
        <f>VLOOKUP(B3163,Summary!$A$32:$C$37,3,0)*H3163*I3163/12+VLOOKUP(B3163,Summary!$A$32:$D$37,4,0)*I3163</f>
        <v>21.772153447489345</v>
      </c>
      <c r="K3163" s="6">
        <f t="shared" si="199"/>
        <v>35.974210776136772</v>
      </c>
      <c r="L3163" s="27">
        <f>2.721*J3163*G3163+VLOOKUP(B3163,Summary!$A$32:$B$37,2,0)*I3163</f>
        <v>44.972442839125385</v>
      </c>
    </row>
    <row r="3164" spans="1:12">
      <c r="A3164" s="5" t="s">
        <v>616</v>
      </c>
      <c r="B3164" s="5" t="s">
        <v>597</v>
      </c>
      <c r="C3164" s="11">
        <v>6170</v>
      </c>
      <c r="D3164" s="5" t="str">
        <f t="shared" si="196"/>
        <v>Mixed Wetland Hardwoods</v>
      </c>
      <c r="E3164" s="11" t="s">
        <v>591</v>
      </c>
      <c r="F3164" s="12">
        <f t="shared" si="197"/>
        <v>0.60724136328827061</v>
      </c>
      <c r="G3164" s="13">
        <f t="shared" si="198"/>
        <v>3.2599314579082571E-2</v>
      </c>
      <c r="H3164" s="13">
        <f>HLOOKUP(E3164,ROCs!$B$1:$I$17,MATCH(VLOOKUP(C3164,HROC,2,0),ROCs!$A$2:$A$17,0)+1,0)</f>
        <v>2.5884593546846281E-2</v>
      </c>
      <c r="I3164" s="24">
        <v>286.171785</v>
      </c>
      <c r="J3164" s="24">
        <f>VLOOKUP(B3164,Summary!$A$32:$C$37,3,0)*H3164*I3164/12+VLOOKUP(B3164,Summary!$A$32:$D$37,4,0)*I3164</f>
        <v>31.3581641030387</v>
      </c>
      <c r="K3164" s="6">
        <f t="shared" si="199"/>
        <v>51.81321212511871</v>
      </c>
      <c r="L3164" s="27">
        <f>2.721*J3164*G3164+VLOOKUP(B3164,Summary!$A$32:$B$37,2,0)*I3164</f>
        <v>64.773254793794635</v>
      </c>
    </row>
    <row r="3165" spans="1:12">
      <c r="A3165" s="5" t="s">
        <v>616</v>
      </c>
      <c r="B3165" s="5" t="s">
        <v>597</v>
      </c>
      <c r="C3165" s="11">
        <v>6172</v>
      </c>
      <c r="D3165" s="5" t="str">
        <f t="shared" si="196"/>
        <v>Mixed Shrubs</v>
      </c>
      <c r="E3165" s="11" t="s">
        <v>591</v>
      </c>
      <c r="F3165" s="12">
        <f t="shared" si="197"/>
        <v>0.60724136328827061</v>
      </c>
      <c r="G3165" s="13">
        <f t="shared" si="198"/>
        <v>3.2599314579082571E-2</v>
      </c>
      <c r="H3165" s="13">
        <f>HLOOKUP(E3165,ROCs!$B$1:$I$17,MATCH(VLOOKUP(C3165,HROC,2,0),ROCs!$A$2:$A$17,0)+1,0)</f>
        <v>2.5884593546846281E-2</v>
      </c>
      <c r="I3165" s="24">
        <v>401.25117899999998</v>
      </c>
      <c r="J3165" s="24">
        <f>VLOOKUP(B3165,Summary!$A$32:$C$37,3,0)*H3165*I3165/12+VLOOKUP(B3165,Summary!$A$32:$D$37,4,0)*I3165</f>
        <v>43.968346906106603</v>
      </c>
      <c r="K3165" s="6">
        <f t="shared" si="199"/>
        <v>72.649064452601351</v>
      </c>
      <c r="L3165" s="27">
        <f>2.721*J3165*G3165+VLOOKUP(B3165,Summary!$A$32:$B$37,2,0)*I3165</f>
        <v>90.820780440243254</v>
      </c>
    </row>
    <row r="3166" spans="1:12">
      <c r="A3166" s="5" t="s">
        <v>616</v>
      </c>
      <c r="B3166" s="5" t="s">
        <v>597</v>
      </c>
      <c r="C3166" s="11">
        <v>6210</v>
      </c>
      <c r="D3166" s="5" t="str">
        <f t="shared" si="196"/>
        <v>Cypress</v>
      </c>
      <c r="E3166" s="11" t="s">
        <v>591</v>
      </c>
      <c r="F3166" s="12">
        <f t="shared" si="197"/>
        <v>0.60724136328827061</v>
      </c>
      <c r="G3166" s="13">
        <f t="shared" si="198"/>
        <v>3.2599314579082571E-2</v>
      </c>
      <c r="H3166" s="13">
        <f>HLOOKUP(E3166,ROCs!$B$1:$I$17,MATCH(VLOOKUP(C3166,HROC,2,0),ROCs!$A$2:$A$17,0)+1,0)</f>
        <v>2.5884593546846281E-2</v>
      </c>
      <c r="I3166" s="24">
        <v>7.6040359999999998</v>
      </c>
      <c r="J3166" s="24">
        <f>VLOOKUP(B3166,Summary!$A$32:$C$37,3,0)*H3166*I3166/12+VLOOKUP(B3166,Summary!$A$32:$D$37,4,0)*I3166</f>
        <v>0.83323591364331728</v>
      </c>
      <c r="K3166" s="6">
        <f t="shared" si="199"/>
        <v>1.3767588243370643</v>
      </c>
      <c r="L3166" s="27">
        <f>2.721*J3166*G3166+VLOOKUP(B3166,Summary!$A$32:$B$37,2,0)*I3166</f>
        <v>1.7211276132242981</v>
      </c>
    </row>
    <row r="3167" spans="1:12">
      <c r="A3167" s="5" t="s">
        <v>616</v>
      </c>
      <c r="B3167" s="5" t="s">
        <v>597</v>
      </c>
      <c r="C3167" s="11">
        <v>6240</v>
      </c>
      <c r="D3167" s="5" t="str">
        <f t="shared" si="196"/>
        <v>Cypress - Pine - Cabbage Palm</v>
      </c>
      <c r="E3167" s="11" t="s">
        <v>591</v>
      </c>
      <c r="F3167" s="12">
        <f t="shared" si="197"/>
        <v>0.60724136328827061</v>
      </c>
      <c r="G3167" s="13">
        <f t="shared" si="198"/>
        <v>3.2599314579082571E-2</v>
      </c>
      <c r="H3167" s="13">
        <f>HLOOKUP(E3167,ROCs!$B$1:$I$17,MATCH(VLOOKUP(C3167,HROC,2,0),ROCs!$A$2:$A$17,0)+1,0)</f>
        <v>2.5884593546846281E-2</v>
      </c>
      <c r="I3167" s="24">
        <v>9.595027</v>
      </c>
      <c r="J3167" s="24">
        <f>VLOOKUP(B3167,Summary!$A$32:$C$37,3,0)*H3167*I3167/12+VLOOKUP(B3167,Summary!$A$32:$D$37,4,0)*I3167</f>
        <v>1.0514049497894669</v>
      </c>
      <c r="K3167" s="6">
        <f t="shared" si="199"/>
        <v>1.7372403407877595</v>
      </c>
      <c r="L3167" s="27">
        <f>2.721*J3167*G3167+VLOOKUP(B3167,Summary!$A$32:$B$37,2,0)*I3167</f>
        <v>2.171776398656279</v>
      </c>
    </row>
    <row r="3168" spans="1:12">
      <c r="A3168" s="5" t="s">
        <v>616</v>
      </c>
      <c r="B3168" s="5" t="s">
        <v>597</v>
      </c>
      <c r="C3168" s="11">
        <v>6250</v>
      </c>
      <c r="D3168" s="5" t="str">
        <f t="shared" si="196"/>
        <v>Hydric Pine Flatwoods</v>
      </c>
      <c r="E3168" s="11" t="s">
        <v>591</v>
      </c>
      <c r="F3168" s="12">
        <f t="shared" si="197"/>
        <v>0.60724136328827061</v>
      </c>
      <c r="G3168" s="13">
        <f t="shared" si="198"/>
        <v>3.2599314579082571E-2</v>
      </c>
      <c r="H3168" s="13">
        <f>HLOOKUP(E3168,ROCs!$B$1:$I$17,MATCH(VLOOKUP(C3168,HROC,2,0),ROCs!$A$2:$A$17,0)+1,0)</f>
        <v>2.5884593546846281E-2</v>
      </c>
      <c r="I3168" s="24">
        <v>14.960136</v>
      </c>
      <c r="J3168" s="24">
        <f>VLOOKUP(B3168,Summary!$A$32:$C$37,3,0)*H3168*I3168/12+VLOOKUP(B3168,Summary!$A$32:$D$37,4,0)*I3168</f>
        <v>1.6393034683407974</v>
      </c>
      <c r="K3168" s="6">
        <f t="shared" si="199"/>
        <v>2.7086272673199594</v>
      </c>
      <c r="L3168" s="27">
        <f>2.721*J3168*G3168+VLOOKUP(B3168,Summary!$A$32:$B$37,2,0)*I3168</f>
        <v>3.3861364106102201</v>
      </c>
    </row>
    <row r="3169" spans="1:12">
      <c r="A3169" s="5" t="s">
        <v>616</v>
      </c>
      <c r="B3169" s="5" t="s">
        <v>597</v>
      </c>
      <c r="C3169" s="11">
        <v>6300</v>
      </c>
      <c r="D3169" s="5" t="str">
        <f t="shared" si="196"/>
        <v>Wetland Forested Mixed</v>
      </c>
      <c r="E3169" s="11" t="s">
        <v>591</v>
      </c>
      <c r="F3169" s="12">
        <f t="shared" si="197"/>
        <v>0.60724136328827061</v>
      </c>
      <c r="G3169" s="13">
        <f t="shared" si="198"/>
        <v>3.2599314579082571E-2</v>
      </c>
      <c r="H3169" s="13">
        <f>HLOOKUP(E3169,ROCs!$B$1:$I$17,MATCH(VLOOKUP(C3169,HROC,2,0),ROCs!$A$2:$A$17,0)+1,0)</f>
        <v>2.5884593546846281E-2</v>
      </c>
      <c r="I3169" s="24">
        <v>1.460637</v>
      </c>
      <c r="J3169" s="24">
        <f>VLOOKUP(B3169,Summary!$A$32:$C$37,3,0)*H3169*I3169/12+VLOOKUP(B3169,Summary!$A$32:$D$37,4,0)*I3169</f>
        <v>0.16005384577298609</v>
      </c>
      <c r="K3169" s="6">
        <f t="shared" si="199"/>
        <v>0.26445756949378157</v>
      </c>
      <c r="L3169" s="27">
        <f>2.721*J3169*G3169+VLOOKUP(B3169,Summary!$A$32:$B$37,2,0)*I3169</f>
        <v>0.33060636135824434</v>
      </c>
    </row>
    <row r="3170" spans="1:12">
      <c r="A3170" s="5" t="s">
        <v>616</v>
      </c>
      <c r="B3170" s="5" t="s">
        <v>597</v>
      </c>
      <c r="C3170" s="11">
        <v>6410</v>
      </c>
      <c r="D3170" s="5" t="str">
        <f t="shared" si="196"/>
        <v>Freshwater Marshes</v>
      </c>
      <c r="E3170" s="11" t="s">
        <v>591</v>
      </c>
      <c r="F3170" s="12">
        <f t="shared" si="197"/>
        <v>0.60724136328827061</v>
      </c>
      <c r="G3170" s="13">
        <f t="shared" si="198"/>
        <v>3.2599314579082571E-2</v>
      </c>
      <c r="H3170" s="13">
        <f>HLOOKUP(E3170,ROCs!$B$1:$I$17,MATCH(VLOOKUP(C3170,HROC,2,0),ROCs!$A$2:$A$17,0)+1,0)</f>
        <v>2.5884593546846281E-2</v>
      </c>
      <c r="I3170" s="24">
        <v>962.72785299999998</v>
      </c>
      <c r="J3170" s="24">
        <f>VLOOKUP(B3170,Summary!$A$32:$C$37,3,0)*H3170*I3170/12+VLOOKUP(B3170,Summary!$A$32:$D$37,4,0)*I3170</f>
        <v>105.49390115779624</v>
      </c>
      <c r="K3170" s="6">
        <f t="shared" si="199"/>
        <v>174.30796843318814</v>
      </c>
      <c r="L3170" s="27">
        <f>2.721*J3170*G3170+VLOOKUP(B3170,Summary!$A$32:$B$37,2,0)*I3170</f>
        <v>217.90763376428552</v>
      </c>
    </row>
    <row r="3171" spans="1:12">
      <c r="A3171" s="5" t="s">
        <v>616</v>
      </c>
      <c r="B3171" s="5" t="s">
        <v>597</v>
      </c>
      <c r="C3171" s="11">
        <v>6420</v>
      </c>
      <c r="D3171" s="5" t="str">
        <f t="shared" si="196"/>
        <v>Saltwater Marshes</v>
      </c>
      <c r="E3171" s="11" t="s">
        <v>591</v>
      </c>
      <c r="F3171" s="12">
        <f t="shared" si="197"/>
        <v>0.60724136328827061</v>
      </c>
      <c r="G3171" s="13">
        <f t="shared" si="198"/>
        <v>3.2599314579082571E-2</v>
      </c>
      <c r="H3171" s="13">
        <f>HLOOKUP(E3171,ROCs!$B$1:$I$17,MATCH(VLOOKUP(C3171,HROC,2,0),ROCs!$A$2:$A$17,0)+1,0)</f>
        <v>2.5884593546846281E-2</v>
      </c>
      <c r="I3171" s="24">
        <v>4.3065660000000001</v>
      </c>
      <c r="J3171" s="24">
        <f>VLOOKUP(B3171,Summary!$A$32:$C$37,3,0)*H3171*I3171/12+VLOOKUP(B3171,Summary!$A$32:$D$37,4,0)*I3171</f>
        <v>0.47190537441895947</v>
      </c>
      <c r="K3171" s="6">
        <f t="shared" si="199"/>
        <v>0.7797310195651328</v>
      </c>
      <c r="L3171" s="27">
        <f>2.721*J3171*G3171+VLOOKUP(B3171,Summary!$A$32:$B$37,2,0)*I3171</f>
        <v>0.97476519847787579</v>
      </c>
    </row>
    <row r="3172" spans="1:12">
      <c r="A3172" s="5" t="s">
        <v>616</v>
      </c>
      <c r="B3172" s="5" t="s">
        <v>597</v>
      </c>
      <c r="C3172" s="11">
        <v>6430</v>
      </c>
      <c r="D3172" s="5" t="str">
        <f t="shared" si="196"/>
        <v>Wet Prairies</v>
      </c>
      <c r="E3172" s="11" t="s">
        <v>591</v>
      </c>
      <c r="F3172" s="12">
        <f t="shared" si="197"/>
        <v>0.60724136328827061</v>
      </c>
      <c r="G3172" s="13">
        <f t="shared" si="198"/>
        <v>3.2599314579082571E-2</v>
      </c>
      <c r="H3172" s="13">
        <f>HLOOKUP(E3172,ROCs!$B$1:$I$17,MATCH(VLOOKUP(C3172,HROC,2,0),ROCs!$A$2:$A$17,0)+1,0)</f>
        <v>2.5884593546846281E-2</v>
      </c>
      <c r="I3172" s="24">
        <v>12.267265</v>
      </c>
      <c r="J3172" s="24">
        <f>VLOOKUP(B3172,Summary!$A$32:$C$37,3,0)*H3172*I3172/12+VLOOKUP(B3172,Summary!$A$32:$D$37,4,0)*I3172</f>
        <v>1.3442237464656517</v>
      </c>
      <c r="K3172" s="6">
        <f t="shared" si="199"/>
        <v>2.2210659364620597</v>
      </c>
      <c r="L3172" s="27">
        <f>2.721*J3172*G3172+VLOOKUP(B3172,Summary!$A$32:$B$37,2,0)*I3172</f>
        <v>2.776621327179404</v>
      </c>
    </row>
    <row r="3173" spans="1:12">
      <c r="A3173" s="5" t="s">
        <v>616</v>
      </c>
      <c r="B3173" s="5" t="s">
        <v>597</v>
      </c>
      <c r="C3173" s="11">
        <v>6440</v>
      </c>
      <c r="D3173" s="5" t="str">
        <f t="shared" si="196"/>
        <v>Emergent Aquatic Vegetation</v>
      </c>
      <c r="E3173" s="11" t="s">
        <v>591</v>
      </c>
      <c r="F3173" s="12">
        <f t="shared" si="197"/>
        <v>0.60724136328827061</v>
      </c>
      <c r="G3173" s="13">
        <f t="shared" si="198"/>
        <v>3.2599314579082571E-2</v>
      </c>
      <c r="H3173" s="13">
        <f>HLOOKUP(E3173,ROCs!$B$1:$I$17,MATCH(VLOOKUP(C3173,HROC,2,0),ROCs!$A$2:$A$17,0)+1,0)</f>
        <v>2.5884593546846281E-2</v>
      </c>
      <c r="I3173" s="24">
        <v>195.342221</v>
      </c>
      <c r="J3173" s="24">
        <f>VLOOKUP(B3173,Summary!$A$32:$C$37,3,0)*H3173*I3173/12+VLOOKUP(B3173,Summary!$A$32:$D$37,4,0)*I3173</f>
        <v>21.405231904221626</v>
      </c>
      <c r="K3173" s="6">
        <f t="shared" si="199"/>
        <v>35.367944934420485</v>
      </c>
      <c r="L3173" s="27">
        <f>2.721*J3173*G3173+VLOOKUP(B3173,Summary!$A$32:$B$37,2,0)*I3173</f>
        <v>44.214531676554842</v>
      </c>
    </row>
    <row r="3174" spans="1:12">
      <c r="A3174" s="5" t="s">
        <v>616</v>
      </c>
      <c r="B3174" s="5" t="s">
        <v>597</v>
      </c>
      <c r="C3174" s="11">
        <v>7430</v>
      </c>
      <c r="D3174" s="5" t="str">
        <f t="shared" si="196"/>
        <v>Spoil Areas</v>
      </c>
      <c r="E3174" s="11" t="s">
        <v>591</v>
      </c>
      <c r="F3174" s="12">
        <f t="shared" si="197"/>
        <v>0.70945030562392009</v>
      </c>
      <c r="G3174" s="13">
        <f t="shared" si="198"/>
        <v>9.7797943737247719E-2</v>
      </c>
      <c r="H3174" s="13">
        <f>HLOOKUP(E3174,ROCs!$B$1:$I$17,MATCH(VLOOKUP(C3174,HROC,2,0),ROCs!$A$2:$A$17,0)+1,0)</f>
        <v>0.26229721460804234</v>
      </c>
      <c r="I3174" s="24">
        <v>2.2652929999999998</v>
      </c>
      <c r="J3174" s="24">
        <f>VLOOKUP(B3174,Summary!$A$32:$C$37,3,0)*H3174*I3174/12+VLOOKUP(B3174,Summary!$A$32:$D$37,4,0)*I3174</f>
        <v>2.515362186990973</v>
      </c>
      <c r="K3174" s="6">
        <f t="shared" si="199"/>
        <v>4.8556910891707421</v>
      </c>
      <c r="L3174" s="27">
        <f>2.721*J3174*G3174+VLOOKUP(B3174,Summary!$A$32:$B$37,2,0)*I3174</f>
        <v>1.1600755301257937</v>
      </c>
    </row>
    <row r="3175" spans="1:12">
      <c r="A3175" s="5" t="s">
        <v>616</v>
      </c>
      <c r="B3175" s="5" t="s">
        <v>597</v>
      </c>
      <c r="C3175" s="11">
        <v>8140</v>
      </c>
      <c r="D3175" s="5" t="str">
        <f t="shared" si="196"/>
        <v>Roads and Highways</v>
      </c>
      <c r="E3175" s="11" t="s">
        <v>591</v>
      </c>
      <c r="F3175" s="12">
        <f t="shared" si="197"/>
        <v>0.98601567900273634</v>
      </c>
      <c r="G3175" s="13">
        <f t="shared" si="198"/>
        <v>0.14343698414796333</v>
      </c>
      <c r="H3175" s="13">
        <f>HLOOKUP(E3175,ROCs!$B$1:$I$17,MATCH(VLOOKUP(C3175,HROC,2,0),ROCs!$A$2:$A$17,0)+1,0)</f>
        <v>0.44607782879065094</v>
      </c>
      <c r="I3175" s="24">
        <v>0.22508700000000001</v>
      </c>
      <c r="J3175" s="24">
        <f>VLOOKUP(B3175,Summary!$A$32:$C$37,3,0)*H3175*I3175/12+VLOOKUP(B3175,Summary!$A$32:$D$37,4,0)*I3175</f>
        <v>0.42505342238743865</v>
      </c>
      <c r="K3175" s="6">
        <f t="shared" si="199"/>
        <v>1.1403965111136691</v>
      </c>
      <c r="L3175" s="27">
        <f>2.721*J3175*G3175+VLOOKUP(B3175,Summary!$A$32:$B$37,2,0)*I3175</f>
        <v>0.2146542291987818</v>
      </c>
    </row>
    <row r="3176" spans="1:12">
      <c r="A3176" s="5" t="s">
        <v>616</v>
      </c>
      <c r="B3176" s="5" t="s">
        <v>597</v>
      </c>
      <c r="C3176" s="11">
        <v>8350</v>
      </c>
      <c r="D3176" s="5" t="str">
        <f t="shared" si="196"/>
        <v>Solid Waste Disposal</v>
      </c>
      <c r="E3176" s="11" t="s">
        <v>591</v>
      </c>
      <c r="F3176" s="12">
        <f t="shared" si="197"/>
        <v>1.4429497741503459</v>
      </c>
      <c r="G3176" s="13">
        <f t="shared" si="198"/>
        <v>0.22493527059566973</v>
      </c>
      <c r="H3176" s="13">
        <f>HLOOKUP(E3176,ROCs!$B$1:$I$17,MATCH(VLOOKUP(C3176,HROC,2,0),ROCs!$A$2:$A$17,0)+1,0)</f>
        <v>0.43140989244743805</v>
      </c>
      <c r="I3176" s="24">
        <v>8.141845</v>
      </c>
      <c r="J3176" s="24">
        <f>VLOOKUP(B3176,Summary!$A$32:$C$37,3,0)*H3176*I3176/12+VLOOKUP(B3176,Summary!$A$32:$D$37,4,0)*I3176</f>
        <v>14.86946681410871</v>
      </c>
      <c r="K3176" s="6">
        <f t="shared" si="199"/>
        <v>58.381486978520655</v>
      </c>
      <c r="L3176" s="27">
        <f>2.721*J3176*G3176+VLOOKUP(B3176,Summary!$A$32:$B$37,2,0)*I3176</f>
        <v>10.864560069347331</v>
      </c>
    </row>
    <row r="3177" spans="1:12">
      <c r="A3177" s="5" t="s">
        <v>616</v>
      </c>
      <c r="B3177" s="5" t="s">
        <v>597</v>
      </c>
      <c r="C3177" s="11">
        <v>2110</v>
      </c>
      <c r="D3177" s="5" t="str">
        <f t="shared" si="196"/>
        <v>Improved Pastures</v>
      </c>
      <c r="E3177" s="11" t="s">
        <v>592</v>
      </c>
      <c r="F3177" s="12">
        <f t="shared" si="197"/>
        <v>2.0141173930848577</v>
      </c>
      <c r="G3177" s="13">
        <f t="shared" si="198"/>
        <v>0.28687396829592665</v>
      </c>
      <c r="H3177" s="13">
        <f>HLOOKUP(E3177,ROCs!$B$1:$I$17,MATCH(VLOOKUP(C3177,HROC,2,0),ROCs!$A$2:$A$17,0)+1,0)</f>
        <v>0.31492922148662977</v>
      </c>
      <c r="I3177" s="24">
        <v>1.4742999999999999E-2</v>
      </c>
      <c r="J3177" s="24">
        <f>VLOOKUP(B3177,Summary!$A$32:$C$37,3,0)*H3177*I3177/12+VLOOKUP(B3177,Summary!$A$32:$D$37,4,0)*I3177</f>
        <v>1.9655373069064251E-2</v>
      </c>
      <c r="K3177" s="6">
        <f t="shared" si="199"/>
        <v>0.10771957047221528</v>
      </c>
      <c r="L3177" s="27">
        <f>2.721*J3177*G3177+VLOOKUP(B3177,Summary!$A$32:$B$37,2,0)*I3177</f>
        <v>1.8536359886180343E-2</v>
      </c>
    </row>
    <row r="3178" spans="1:12">
      <c r="A3178" s="5" t="s">
        <v>616</v>
      </c>
      <c r="B3178" s="5" t="s">
        <v>597</v>
      </c>
      <c r="C3178" s="11">
        <v>2210</v>
      </c>
      <c r="D3178" s="5" t="str">
        <f t="shared" si="196"/>
        <v>Citrus Groves</v>
      </c>
      <c r="E3178" s="11" t="s">
        <v>592</v>
      </c>
      <c r="F3178" s="12">
        <f t="shared" si="197"/>
        <v>1.3467531225403229</v>
      </c>
      <c r="G3178" s="13">
        <f t="shared" si="198"/>
        <v>0.27383424246429361</v>
      </c>
      <c r="H3178" s="13">
        <f>HLOOKUP(E3178,ROCs!$B$1:$I$17,MATCH(VLOOKUP(C3178,HROC,2,0),ROCs!$A$2:$A$17,0)+1,0)</f>
        <v>0.31492922148662977</v>
      </c>
      <c r="I3178" s="24">
        <v>9.0064250000000001</v>
      </c>
      <c r="J3178" s="24">
        <f>VLOOKUP(B3178,Summary!$A$32:$C$37,3,0)*H3178*I3178/12+VLOOKUP(B3178,Summary!$A$32:$D$37,4,0)*I3178</f>
        <v>12.007369151024013</v>
      </c>
      <c r="K3178" s="6">
        <f t="shared" si="199"/>
        <v>44.001187323467384</v>
      </c>
      <c r="L3178" s="27">
        <f>2.721*J3178*G3178+VLOOKUP(B3178,Summary!$A$32:$B$37,2,0)*I3178</f>
        <v>10.897734998133052</v>
      </c>
    </row>
    <row r="3179" spans="1:12">
      <c r="A3179" s="5" t="s">
        <v>616</v>
      </c>
      <c r="B3179" s="5" t="s">
        <v>597</v>
      </c>
      <c r="C3179" s="11">
        <v>6210</v>
      </c>
      <c r="D3179" s="5" t="str">
        <f t="shared" si="196"/>
        <v>Cypress</v>
      </c>
      <c r="E3179" s="11" t="s">
        <v>592</v>
      </c>
      <c r="F3179" s="12">
        <f t="shared" si="197"/>
        <v>0.60724136328827061</v>
      </c>
      <c r="G3179" s="13">
        <f t="shared" si="198"/>
        <v>3.2599314579082571E-2</v>
      </c>
      <c r="H3179" s="13">
        <f>HLOOKUP(E3179,ROCs!$B$1:$I$17,MATCH(VLOOKUP(C3179,HROC,2,0),ROCs!$A$2:$A$17,0)+1,0)</f>
        <v>2.5884593546846281E-2</v>
      </c>
      <c r="I3179" s="24">
        <v>4.380306</v>
      </c>
      <c r="J3179" s="24">
        <f>VLOOKUP(B3179,Summary!$A$32:$C$37,3,0)*H3179*I3179/12+VLOOKUP(B3179,Summary!$A$32:$D$37,4,0)*I3179</f>
        <v>0.47998566444810425</v>
      </c>
      <c r="K3179" s="6">
        <f t="shared" si="199"/>
        <v>0.79308211307739584</v>
      </c>
      <c r="L3179" s="27">
        <f>2.721*J3179*G3179+VLOOKUP(B3179,Summary!$A$32:$B$37,2,0)*I3179</f>
        <v>0.99145580202041017</v>
      </c>
    </row>
    <row r="3180" spans="1:12">
      <c r="A3180" s="5" t="s">
        <v>616</v>
      </c>
      <c r="B3180" s="5" t="s">
        <v>597</v>
      </c>
      <c r="C3180" s="11">
        <v>1110</v>
      </c>
      <c r="D3180" s="5" t="str">
        <f t="shared" si="196"/>
        <v>Fixed Single Family Units</v>
      </c>
      <c r="E3180" s="11" t="s">
        <v>593</v>
      </c>
      <c r="F3180" s="12">
        <f t="shared" si="197"/>
        <v>0.96797880682585713</v>
      </c>
      <c r="G3180" s="13">
        <f t="shared" si="198"/>
        <v>0.12452938169209543</v>
      </c>
      <c r="H3180" s="13">
        <f>HLOOKUP(E3180,ROCs!$B$1:$I$17,MATCH(VLOOKUP(C3180,HROC,2,0),ROCs!$A$2:$A$17,0)+1,0)</f>
        <v>0.28818180815488864</v>
      </c>
      <c r="I3180" s="24">
        <v>0.65134700000000001</v>
      </c>
      <c r="J3180" s="24">
        <f>VLOOKUP(B3180,Summary!$A$32:$C$37,3,0)*H3180*I3180/12+VLOOKUP(B3180,Summary!$A$32:$D$37,4,0)*I3180</f>
        <v>0.79462357456417676</v>
      </c>
      <c r="K3180" s="6">
        <f t="shared" si="199"/>
        <v>2.0929354592435181</v>
      </c>
      <c r="L3180" s="27">
        <f>2.721*J3180*G3180+VLOOKUP(B3180,Summary!$A$32:$B$37,2,0)*I3180</f>
        <v>0.41035123131219214</v>
      </c>
    </row>
    <row r="3181" spans="1:12">
      <c r="A3181" s="5" t="s">
        <v>616</v>
      </c>
      <c r="B3181" s="5" t="s">
        <v>597</v>
      </c>
      <c r="C3181" s="11">
        <v>1210</v>
      </c>
      <c r="D3181" s="5" t="str">
        <f t="shared" si="196"/>
        <v>Fixed Single Family Units</v>
      </c>
      <c r="E3181" s="11" t="s">
        <v>593</v>
      </c>
      <c r="F3181" s="12">
        <f t="shared" si="197"/>
        <v>1.2445441802046733</v>
      </c>
      <c r="G3181" s="13">
        <f t="shared" si="198"/>
        <v>0.21319951734720002</v>
      </c>
      <c r="H3181" s="13">
        <f>HLOOKUP(E3181,ROCs!$B$1:$I$17,MATCH(VLOOKUP(C3181,HROC,2,0),ROCs!$A$2:$A$17,0)+1,0)</f>
        <v>0.28818180815488864</v>
      </c>
      <c r="I3181" s="24">
        <v>10.983642</v>
      </c>
      <c r="J3181" s="24">
        <f>VLOOKUP(B3181,Summary!$A$32:$C$37,3,0)*H3181*I3181/12+VLOOKUP(B3181,Summary!$A$32:$D$37,4,0)*I3181</f>
        <v>13.399709936137304</v>
      </c>
      <c r="K3181" s="6">
        <f t="shared" si="199"/>
        <v>45.376840898482584</v>
      </c>
      <c r="L3181" s="27">
        <f>2.721*J3181*G3181+VLOOKUP(B3181,Summary!$A$32:$B$37,2,0)*I3181</f>
        <v>10.152705963146545</v>
      </c>
    </row>
    <row r="3182" spans="1:12">
      <c r="A3182" s="5" t="s">
        <v>616</v>
      </c>
      <c r="B3182" s="5" t="s">
        <v>597</v>
      </c>
      <c r="C3182" s="11">
        <v>1340</v>
      </c>
      <c r="D3182" s="5" t="str">
        <f t="shared" si="196"/>
        <v>Multiple Dwelling Units, High Rise &lt;Three stories or more&gt;</v>
      </c>
      <c r="E3182" s="11" t="s">
        <v>593</v>
      </c>
      <c r="F3182" s="12">
        <f t="shared" si="197"/>
        <v>1.3948514483453343</v>
      </c>
      <c r="G3182" s="13">
        <f t="shared" si="198"/>
        <v>0.33903287162245876</v>
      </c>
      <c r="H3182" s="13">
        <f>HLOOKUP(E3182,ROCs!$B$1:$I$17,MATCH(VLOOKUP(C3182,HROC,2,0),ROCs!$A$2:$A$17,0)+1,0)</f>
        <v>0.39344582191206351</v>
      </c>
      <c r="I3182" s="24">
        <v>0.23966299999999999</v>
      </c>
      <c r="J3182" s="24">
        <f>VLOOKUP(B3182,Summary!$A$32:$C$37,3,0)*H3182*I3182/12+VLOOKUP(B3182,Summary!$A$32:$D$37,4,0)*I3182</f>
        <v>0.39917965213825601</v>
      </c>
      <c r="K3182" s="6">
        <f t="shared" si="199"/>
        <v>1.5150427756592251</v>
      </c>
      <c r="L3182" s="27">
        <f>2.721*J3182*G3182+VLOOKUP(B3182,Summary!$A$32:$B$37,2,0)*I3182</f>
        <v>0.42016337671951642</v>
      </c>
    </row>
    <row r="3183" spans="1:12">
      <c r="A3183" s="5" t="s">
        <v>616</v>
      </c>
      <c r="B3183" s="5" t="s">
        <v>597</v>
      </c>
      <c r="C3183" s="11">
        <v>1400</v>
      </c>
      <c r="D3183" s="5" t="str">
        <f t="shared" si="196"/>
        <v>Commercial and Services</v>
      </c>
      <c r="E3183" s="11" t="s">
        <v>593</v>
      </c>
      <c r="F3183" s="12">
        <f t="shared" si="197"/>
        <v>0.70945030562392009</v>
      </c>
      <c r="G3183" s="13">
        <f t="shared" si="198"/>
        <v>0.1167055461931156</v>
      </c>
      <c r="H3183" s="13">
        <f>HLOOKUP(E3183,ROCs!$B$1:$I$17,MATCH(VLOOKUP(C3183,HROC,2,0),ROCs!$A$2:$A$17,0)+1,0)</f>
        <v>0.43140989244743805</v>
      </c>
      <c r="I3183" s="24">
        <v>7.7169999999999999E-3</v>
      </c>
      <c r="J3183" s="24">
        <f>VLOOKUP(B3183,Summary!$A$32:$C$37,3,0)*H3183*I3183/12+VLOOKUP(B3183,Summary!$A$32:$D$37,4,0)*I3183</f>
        <v>1.4093571592738122E-2</v>
      </c>
      <c r="K3183" s="6">
        <f t="shared" si="199"/>
        <v>2.7206431881411593E-2</v>
      </c>
      <c r="L3183" s="27">
        <f>2.721*J3183*G3183+VLOOKUP(B3183,Summary!$A$32:$B$37,2,0)*I3183</f>
        <v>6.147183309317304E-3</v>
      </c>
    </row>
    <row r="3184" spans="1:12">
      <c r="A3184" s="5" t="s">
        <v>616</v>
      </c>
      <c r="B3184" s="5" t="s">
        <v>597</v>
      </c>
      <c r="C3184" s="11">
        <v>1411</v>
      </c>
      <c r="D3184" s="5" t="str">
        <f t="shared" si="196"/>
        <v>Shopping Centers (Plazas, Malls)</v>
      </c>
      <c r="E3184" s="11" t="s">
        <v>593</v>
      </c>
      <c r="F3184" s="12">
        <f t="shared" si="197"/>
        <v>1.4429497741503459</v>
      </c>
      <c r="G3184" s="13">
        <f t="shared" si="198"/>
        <v>0.22493527059566973</v>
      </c>
      <c r="H3184" s="13">
        <f>HLOOKUP(E3184,ROCs!$B$1:$I$17,MATCH(VLOOKUP(C3184,HROC,2,0),ROCs!$A$2:$A$17,0)+1,0)</f>
        <v>0.43140989244743805</v>
      </c>
      <c r="I3184" s="24">
        <v>3.3262E-2</v>
      </c>
      <c r="J3184" s="24">
        <f>VLOOKUP(B3184,Summary!$A$32:$C$37,3,0)*H3184*I3184/12+VLOOKUP(B3184,Summary!$A$32:$D$37,4,0)*I3184</f>
        <v>6.0746453066950291E-2</v>
      </c>
      <c r="K3184" s="6">
        <f t="shared" si="199"/>
        <v>0.2385067536755556</v>
      </c>
      <c r="L3184" s="27">
        <f>2.721*J3184*G3184+VLOOKUP(B3184,Summary!$A$32:$B$37,2,0)*I3184</f>
        <v>4.4385148209850588E-2</v>
      </c>
    </row>
    <row r="3185" spans="1:12">
      <c r="A3185" s="5" t="s">
        <v>616</v>
      </c>
      <c r="B3185" s="5" t="s">
        <v>597</v>
      </c>
      <c r="C3185" s="11">
        <v>1620</v>
      </c>
      <c r="D3185" s="5" t="str">
        <f t="shared" si="196"/>
        <v>Sand and Gravel Pits</v>
      </c>
      <c r="E3185" s="11" t="s">
        <v>593</v>
      </c>
      <c r="F3185" s="12">
        <f t="shared" si="197"/>
        <v>0.70945030562392009</v>
      </c>
      <c r="G3185" s="13">
        <f t="shared" si="198"/>
        <v>9.7797943737247719E-2</v>
      </c>
      <c r="H3185" s="13">
        <f>HLOOKUP(E3185,ROCs!$B$1:$I$17,MATCH(VLOOKUP(C3185,HROC,2,0),ROCs!$A$2:$A$17,0)+1,0)</f>
        <v>0.28818180815488864</v>
      </c>
      <c r="I3185" s="24">
        <v>10.968170000000001</v>
      </c>
      <c r="J3185" s="24">
        <f>VLOOKUP(B3185,Summary!$A$32:$C$37,3,0)*H3185*I3185/12+VLOOKUP(B3185,Summary!$A$32:$D$37,4,0)*I3185</f>
        <v>13.380834565642532</v>
      </c>
      <c r="K3185" s="6">
        <f t="shared" si="199"/>
        <v>25.830554145279223</v>
      </c>
      <c r="L3185" s="27">
        <f>2.721*J3185*G3185+VLOOKUP(B3185,Summary!$A$32:$B$37,2,0)*I3185</f>
        <v>5.9367196106683569</v>
      </c>
    </row>
    <row r="3186" spans="1:12">
      <c r="A3186" s="5" t="s">
        <v>616</v>
      </c>
      <c r="B3186" s="5" t="s">
        <v>597</v>
      </c>
      <c r="C3186" s="11">
        <v>1710</v>
      </c>
      <c r="D3186" s="5" t="str">
        <f t="shared" si="196"/>
        <v>Educational Facilities</v>
      </c>
      <c r="E3186" s="11" t="s">
        <v>593</v>
      </c>
      <c r="F3186" s="12">
        <f t="shared" si="197"/>
        <v>0.96797880682585713</v>
      </c>
      <c r="G3186" s="13">
        <f t="shared" si="198"/>
        <v>0.12452938169209543</v>
      </c>
      <c r="H3186" s="13">
        <f>HLOOKUP(E3186,ROCs!$B$1:$I$17,MATCH(VLOOKUP(C3186,HROC,2,0),ROCs!$A$2:$A$17,0)+1,0)</f>
        <v>0.34081381503347608</v>
      </c>
      <c r="I3186" s="24">
        <v>0.64094200000000001</v>
      </c>
      <c r="J3186" s="24">
        <f>VLOOKUP(B3186,Summary!$A$32:$C$37,3,0)*H3186*I3186/12+VLOOKUP(B3186,Summary!$A$32:$D$37,4,0)*I3186</f>
        <v>0.92473732686228838</v>
      </c>
      <c r="K3186" s="6">
        <f t="shared" si="199"/>
        <v>2.4356382113853781</v>
      </c>
      <c r="L3186" s="27">
        <f>2.721*J3186*G3186+VLOOKUP(B3186,Summary!$A$32:$B$37,2,0)*I3186</f>
        <v>0.45218558027211153</v>
      </c>
    </row>
    <row r="3187" spans="1:12">
      <c r="A3187" s="5" t="s">
        <v>616</v>
      </c>
      <c r="B3187" s="5" t="s">
        <v>597</v>
      </c>
      <c r="C3187" s="11">
        <v>1850</v>
      </c>
      <c r="D3187" s="5" t="str">
        <f t="shared" si="196"/>
        <v>Parks and Zoos</v>
      </c>
      <c r="E3187" s="11" t="s">
        <v>593</v>
      </c>
      <c r="F3187" s="12">
        <f t="shared" si="197"/>
        <v>0.96797880682585713</v>
      </c>
      <c r="G3187" s="13">
        <f t="shared" si="198"/>
        <v>0.12452938169209543</v>
      </c>
      <c r="H3187" s="13">
        <f>HLOOKUP(E3187,ROCs!$B$1:$I$17,MATCH(VLOOKUP(C3187,HROC,2,0),ROCs!$A$2:$A$17,0)+1,0)</f>
        <v>0.34081381503347608</v>
      </c>
      <c r="I3187" s="24">
        <v>7.1107420000000001</v>
      </c>
      <c r="J3187" s="24">
        <f>VLOOKUP(B3187,Summary!$A$32:$C$37,3,0)*H3187*I3187/12+VLOOKUP(B3187,Summary!$A$32:$D$37,4,0)*I3187</f>
        <v>10.25922556032746</v>
      </c>
      <c r="K3187" s="6">
        <f t="shared" si="199"/>
        <v>27.021469846730106</v>
      </c>
      <c r="L3187" s="27">
        <f>2.721*J3187*G3187+VLOOKUP(B3187,Summary!$A$32:$B$37,2,0)*I3187</f>
        <v>5.0166395671297481</v>
      </c>
    </row>
    <row r="3188" spans="1:12">
      <c r="A3188" s="5" t="s">
        <v>616</v>
      </c>
      <c r="B3188" s="5" t="s">
        <v>597</v>
      </c>
      <c r="C3188" s="11">
        <v>2110</v>
      </c>
      <c r="D3188" s="5" t="str">
        <f t="shared" si="196"/>
        <v>Improved Pastures</v>
      </c>
      <c r="E3188" s="11" t="s">
        <v>593</v>
      </c>
      <c r="F3188" s="12">
        <f t="shared" si="197"/>
        <v>2.0141173930848577</v>
      </c>
      <c r="G3188" s="13">
        <f t="shared" si="198"/>
        <v>0.28687396829592665</v>
      </c>
      <c r="H3188" s="13">
        <f>HLOOKUP(E3188,ROCs!$B$1:$I$17,MATCH(VLOOKUP(C3188,HROC,2,0),ROCs!$A$2:$A$17,0)+1,0)</f>
        <v>0.31492922148662977</v>
      </c>
      <c r="I3188" s="24">
        <v>323.53724099999999</v>
      </c>
      <c r="J3188" s="24">
        <f>VLOOKUP(B3188,Summary!$A$32:$C$37,3,0)*H3188*I3188/12+VLOOKUP(B3188,Summary!$A$32:$D$37,4,0)*I3188</f>
        <v>431.33996972059623</v>
      </c>
      <c r="K3188" s="6">
        <f t="shared" si="199"/>
        <v>2363.9213614790478</v>
      </c>
      <c r="L3188" s="27">
        <f>2.721*J3188*G3188+VLOOKUP(B3188,Summary!$A$32:$B$37,2,0)*I3188</f>
        <v>406.78306557402578</v>
      </c>
    </row>
    <row r="3189" spans="1:12">
      <c r="A3189" s="5" t="s">
        <v>616</v>
      </c>
      <c r="B3189" s="5" t="s">
        <v>597</v>
      </c>
      <c r="C3189" s="11">
        <v>2120</v>
      </c>
      <c r="D3189" s="5" t="str">
        <f t="shared" si="196"/>
        <v>Unimproved Pastures</v>
      </c>
      <c r="E3189" s="11" t="s">
        <v>593</v>
      </c>
      <c r="F3189" s="12">
        <f t="shared" si="197"/>
        <v>1.022089423356495</v>
      </c>
      <c r="G3189" s="13">
        <f t="shared" si="198"/>
        <v>0.19559588747449544</v>
      </c>
      <c r="H3189" s="13">
        <f>HLOOKUP(E3189,ROCs!$B$1:$I$17,MATCH(VLOOKUP(C3189,HROC,2,0),ROCs!$A$2:$A$17,0)+1,0)</f>
        <v>0.26229721460804234</v>
      </c>
      <c r="I3189" s="24">
        <v>34.680641999999999</v>
      </c>
      <c r="J3189" s="24">
        <f>VLOOKUP(B3189,Summary!$A$32:$C$37,3,0)*H3189*I3189/12+VLOOKUP(B3189,Summary!$A$32:$D$37,4,0)*I3189</f>
        <v>38.50909154240577</v>
      </c>
      <c r="K3189" s="6">
        <f t="shared" si="199"/>
        <v>107.09783939365174</v>
      </c>
      <c r="L3189" s="27">
        <f>2.721*J3189*G3189+VLOOKUP(B3189,Summary!$A$32:$B$37,2,0)*I3189</f>
        <v>28.007832640581793</v>
      </c>
    </row>
    <row r="3190" spans="1:12">
      <c r="A3190" s="5" t="s">
        <v>616</v>
      </c>
      <c r="B3190" s="5" t="s">
        <v>597</v>
      </c>
      <c r="C3190" s="11">
        <v>2130</v>
      </c>
      <c r="D3190" s="5" t="str">
        <f t="shared" si="196"/>
        <v>Woodland Pastures</v>
      </c>
      <c r="E3190" s="11" t="s">
        <v>593</v>
      </c>
      <c r="F3190" s="12">
        <f t="shared" si="197"/>
        <v>1.022089423356495</v>
      </c>
      <c r="G3190" s="13">
        <f t="shared" si="198"/>
        <v>0.19559588747449544</v>
      </c>
      <c r="H3190" s="13">
        <f>HLOOKUP(E3190,ROCs!$B$1:$I$17,MATCH(VLOOKUP(C3190,HROC,2,0),ROCs!$A$2:$A$17,0)+1,0)</f>
        <v>0.26229721460804234</v>
      </c>
      <c r="I3190" s="24">
        <v>91.015935999999996</v>
      </c>
      <c r="J3190" s="24">
        <f>VLOOKUP(B3190,Summary!$A$32:$C$37,3,0)*H3190*I3190/12+VLOOKUP(B3190,Summary!$A$32:$D$37,4,0)*I3190</f>
        <v>101.06332550711561</v>
      </c>
      <c r="K3190" s="6">
        <f t="shared" si="199"/>
        <v>281.06775232104661</v>
      </c>
      <c r="L3190" s="27">
        <f>2.721*J3190*G3190+VLOOKUP(B3190,Summary!$A$32:$B$37,2,0)*I3190</f>
        <v>73.503803739097549</v>
      </c>
    </row>
    <row r="3191" spans="1:12">
      <c r="A3191" s="5" t="s">
        <v>616</v>
      </c>
      <c r="B3191" s="5" t="s">
        <v>597</v>
      </c>
      <c r="C3191" s="11">
        <v>2210</v>
      </c>
      <c r="D3191" s="5" t="str">
        <f t="shared" si="196"/>
        <v>Citrus Groves</v>
      </c>
      <c r="E3191" s="11" t="s">
        <v>593</v>
      </c>
      <c r="F3191" s="12">
        <f t="shared" si="197"/>
        <v>1.3467531225403229</v>
      </c>
      <c r="G3191" s="13">
        <f t="shared" si="198"/>
        <v>0.27383424246429361</v>
      </c>
      <c r="H3191" s="13">
        <f>HLOOKUP(E3191,ROCs!$B$1:$I$17,MATCH(VLOOKUP(C3191,HROC,2,0),ROCs!$A$2:$A$17,0)+1,0)</f>
        <v>0.31492922148662977</v>
      </c>
      <c r="I3191" s="24">
        <v>3103.269777</v>
      </c>
      <c r="J3191" s="24">
        <f>VLOOKUP(B3191,Summary!$A$32:$C$37,3,0)*H3191*I3191/12+VLOOKUP(B3191,Summary!$A$32:$D$37,4,0)*I3191</f>
        <v>4137.2804178855613</v>
      </c>
      <c r="K3191" s="6">
        <f t="shared" si="199"/>
        <v>15161.1271701071</v>
      </c>
      <c r="L3191" s="27">
        <f>2.721*J3191*G3191+VLOOKUP(B3191,Summary!$A$32:$B$37,2,0)*I3191</f>
        <v>3754.942905477084</v>
      </c>
    </row>
    <row r="3192" spans="1:12">
      <c r="A3192" s="5" t="s">
        <v>616</v>
      </c>
      <c r="B3192" s="5" t="s">
        <v>597</v>
      </c>
      <c r="C3192" s="11">
        <v>3100</v>
      </c>
      <c r="D3192" s="5" t="str">
        <f t="shared" si="196"/>
        <v>Herbaceous (Dry Prairie)</v>
      </c>
      <c r="E3192" s="11" t="s">
        <v>593</v>
      </c>
      <c r="F3192" s="12">
        <f t="shared" si="197"/>
        <v>0.69141343344704065</v>
      </c>
      <c r="G3192" s="13">
        <f t="shared" si="198"/>
        <v>3.5859246036990831E-2</v>
      </c>
      <c r="H3192" s="13">
        <f>HLOOKUP(E3192,ROCs!$B$1:$I$17,MATCH(VLOOKUP(C3192,HROC,2,0),ROCs!$A$2:$A$17,0)+1,0)</f>
        <v>0.26229721460804234</v>
      </c>
      <c r="I3192" s="24">
        <v>12.563314</v>
      </c>
      <c r="J3192" s="24">
        <f>VLOOKUP(B3192,Summary!$A$32:$C$37,3,0)*H3192*I3192/12+VLOOKUP(B3192,Summary!$A$32:$D$37,4,0)*I3192</f>
        <v>13.950197603089009</v>
      </c>
      <c r="K3192" s="6">
        <f t="shared" si="199"/>
        <v>26.245008293906761</v>
      </c>
      <c r="L3192" s="27">
        <f>2.721*J3192*G3192+VLOOKUP(B3192,Summary!$A$32:$B$37,2,0)*I3192</f>
        <v>4.082679095788766</v>
      </c>
    </row>
    <row r="3193" spans="1:12">
      <c r="A3193" s="5" t="s">
        <v>616</v>
      </c>
      <c r="B3193" s="5" t="s">
        <v>597</v>
      </c>
      <c r="C3193" s="11">
        <v>3200</v>
      </c>
      <c r="D3193" s="5" t="str">
        <f t="shared" si="196"/>
        <v>Shrub and Brushland</v>
      </c>
      <c r="E3193" s="11" t="s">
        <v>593</v>
      </c>
      <c r="F3193" s="12">
        <f t="shared" si="197"/>
        <v>0.69141343344704065</v>
      </c>
      <c r="G3193" s="13">
        <f t="shared" si="198"/>
        <v>3.5859246036990831E-2</v>
      </c>
      <c r="H3193" s="13">
        <f>HLOOKUP(E3193,ROCs!$B$1:$I$17,MATCH(VLOOKUP(C3193,HROC,2,0),ROCs!$A$2:$A$17,0)+1,0)</f>
        <v>0.26229721460804234</v>
      </c>
      <c r="I3193" s="24">
        <v>22.840629</v>
      </c>
      <c r="J3193" s="24">
        <f>VLOOKUP(B3193,Summary!$A$32:$C$37,3,0)*H3193*I3193/12+VLOOKUP(B3193,Summary!$A$32:$D$37,4,0)*I3193</f>
        <v>25.362041251921692</v>
      </c>
      <c r="K3193" s="6">
        <f t="shared" si="199"/>
        <v>47.714520033730523</v>
      </c>
      <c r="L3193" s="27">
        <f>2.721*J3193*G3193+VLOOKUP(B3193,Summary!$A$32:$B$37,2,0)*I3193</f>
        <v>7.4224809276411197</v>
      </c>
    </row>
    <row r="3194" spans="1:12">
      <c r="A3194" s="5" t="s">
        <v>616</v>
      </c>
      <c r="B3194" s="5" t="s">
        <v>597</v>
      </c>
      <c r="C3194" s="11">
        <v>3210</v>
      </c>
      <c r="D3194" s="5" t="str">
        <f t="shared" si="196"/>
        <v>Palmetto Prairies</v>
      </c>
      <c r="E3194" s="11" t="s">
        <v>593</v>
      </c>
      <c r="F3194" s="12">
        <f t="shared" si="197"/>
        <v>0.69141343344704065</v>
      </c>
      <c r="G3194" s="13">
        <f t="shared" si="198"/>
        <v>3.5859246036990831E-2</v>
      </c>
      <c r="H3194" s="13">
        <f>HLOOKUP(E3194,ROCs!$B$1:$I$17,MATCH(VLOOKUP(C3194,HROC,2,0),ROCs!$A$2:$A$17,0)+1,0)</f>
        <v>0.26229721460804234</v>
      </c>
      <c r="I3194" s="24">
        <v>435.36796099999998</v>
      </c>
      <c r="J3194" s="24">
        <f>VLOOKUP(B3194,Summary!$A$32:$C$37,3,0)*H3194*I3194/12+VLOOKUP(B3194,Summary!$A$32:$D$37,4,0)*I3194</f>
        <v>483.42890148283715</v>
      </c>
      <c r="K3194" s="6">
        <f t="shared" si="199"/>
        <v>909.49217279344236</v>
      </c>
      <c r="L3194" s="27">
        <f>2.721*J3194*G3194+VLOOKUP(B3194,Summary!$A$32:$B$37,2,0)*I3194</f>
        <v>141.48079665531554</v>
      </c>
    </row>
    <row r="3195" spans="1:12">
      <c r="A3195" s="5" t="s">
        <v>616</v>
      </c>
      <c r="B3195" s="5" t="s">
        <v>597</v>
      </c>
      <c r="C3195" s="11">
        <v>3300</v>
      </c>
      <c r="D3195" s="5" t="str">
        <f t="shared" si="196"/>
        <v>Mixed Rangeland</v>
      </c>
      <c r="E3195" s="11" t="s">
        <v>593</v>
      </c>
      <c r="F3195" s="12">
        <f t="shared" si="197"/>
        <v>0.69141343344704065</v>
      </c>
      <c r="G3195" s="13">
        <f t="shared" si="198"/>
        <v>3.5859246036990831E-2</v>
      </c>
      <c r="H3195" s="13">
        <f>HLOOKUP(E3195,ROCs!$B$1:$I$17,MATCH(VLOOKUP(C3195,HROC,2,0),ROCs!$A$2:$A$17,0)+1,0)</f>
        <v>0.26229721460804234</v>
      </c>
      <c r="I3195" s="24">
        <v>1.854309</v>
      </c>
      <c r="J3195" s="24">
        <f>VLOOKUP(B3195,Summary!$A$32:$C$37,3,0)*H3195*I3195/12+VLOOKUP(B3195,Summary!$A$32:$D$37,4,0)*I3195</f>
        <v>2.0590090295591099</v>
      </c>
      <c r="K3195" s="6">
        <f t="shared" si="199"/>
        <v>3.873687713645138</v>
      </c>
      <c r="L3195" s="27">
        <f>2.721*J3195*G3195+VLOOKUP(B3195,Summary!$A$32:$B$37,2,0)*I3195</f>
        <v>0.60259168810339148</v>
      </c>
    </row>
    <row r="3196" spans="1:12">
      <c r="A3196" s="5" t="s">
        <v>616</v>
      </c>
      <c r="B3196" s="5" t="s">
        <v>597</v>
      </c>
      <c r="C3196" s="11">
        <v>4110</v>
      </c>
      <c r="D3196" s="5" t="str">
        <f t="shared" si="196"/>
        <v>Pine Flatwoods</v>
      </c>
      <c r="E3196" s="11" t="s">
        <v>593</v>
      </c>
      <c r="F3196" s="12">
        <f t="shared" si="197"/>
        <v>0.69141343344704065</v>
      </c>
      <c r="G3196" s="13">
        <f t="shared" si="198"/>
        <v>3.5859246036990831E-2</v>
      </c>
      <c r="H3196" s="13">
        <f>HLOOKUP(E3196,ROCs!$B$1:$I$17,MATCH(VLOOKUP(C3196,HROC,2,0),ROCs!$A$2:$A$17,0)+1,0)</f>
        <v>0.26229721460804234</v>
      </c>
      <c r="I3196" s="24">
        <v>1236.11601</v>
      </c>
      <c r="J3196" s="24">
        <f>VLOOKUP(B3196,Summary!$A$32:$C$37,3,0)*H3196*I3196/12+VLOOKUP(B3196,Summary!$A$32:$D$37,4,0)*I3196</f>
        <v>1372.5727622378897</v>
      </c>
      <c r="K3196" s="6">
        <f t="shared" si="199"/>
        <v>2582.2704848960179</v>
      </c>
      <c r="L3196" s="27">
        <f>2.721*J3196*G3196+VLOOKUP(B3196,Summary!$A$32:$B$37,2,0)*I3196</f>
        <v>401.69854816944144</v>
      </c>
    </row>
    <row r="3197" spans="1:12">
      <c r="A3197" s="5" t="s">
        <v>616</v>
      </c>
      <c r="B3197" s="5" t="s">
        <v>597</v>
      </c>
      <c r="C3197" s="11">
        <v>4130</v>
      </c>
      <c r="D3197" s="5" t="str">
        <f t="shared" si="196"/>
        <v>Sand Pine</v>
      </c>
      <c r="E3197" s="11" t="s">
        <v>593</v>
      </c>
      <c r="F3197" s="12">
        <f t="shared" si="197"/>
        <v>0.69141343344704065</v>
      </c>
      <c r="G3197" s="13">
        <f t="shared" si="198"/>
        <v>3.5859246036990831E-2</v>
      </c>
      <c r="H3197" s="13">
        <f>HLOOKUP(E3197,ROCs!$B$1:$I$17,MATCH(VLOOKUP(C3197,HROC,2,0),ROCs!$A$2:$A$17,0)+1,0)</f>
        <v>0.26229721460804234</v>
      </c>
      <c r="I3197" s="24">
        <v>1.0699620000000001</v>
      </c>
      <c r="J3197" s="24">
        <f>VLOOKUP(B3197,Summary!$A$32:$C$37,3,0)*H3197*I3197/12+VLOOKUP(B3197,Summary!$A$32:$D$37,4,0)*I3197</f>
        <v>1.1880767548909725</v>
      </c>
      <c r="K3197" s="6">
        <f t="shared" si="199"/>
        <v>2.2351715131982743</v>
      </c>
      <c r="L3197" s="27">
        <f>2.721*J3197*G3197+VLOOKUP(B3197,Summary!$A$32:$B$37,2,0)*I3197</f>
        <v>0.34770375799636466</v>
      </c>
    </row>
    <row r="3198" spans="1:12">
      <c r="A3198" s="5" t="s">
        <v>616</v>
      </c>
      <c r="B3198" s="5" t="s">
        <v>597</v>
      </c>
      <c r="C3198" s="11">
        <v>4200</v>
      </c>
      <c r="D3198" s="5" t="str">
        <f t="shared" si="196"/>
        <v>Upland Hardwood Forests</v>
      </c>
      <c r="E3198" s="11" t="s">
        <v>593</v>
      </c>
      <c r="F3198" s="12">
        <f t="shared" si="197"/>
        <v>0.69141343344704065</v>
      </c>
      <c r="G3198" s="13">
        <f t="shared" si="198"/>
        <v>3.5859246036990831E-2</v>
      </c>
      <c r="H3198" s="13">
        <f>HLOOKUP(E3198,ROCs!$B$1:$I$17,MATCH(VLOOKUP(C3198,HROC,2,0),ROCs!$A$2:$A$17,0)+1,0)</f>
        <v>0.26229721460804234</v>
      </c>
      <c r="I3198" s="24">
        <v>20.108191000000001</v>
      </c>
      <c r="J3198" s="24">
        <f>VLOOKUP(B3198,Summary!$A$32:$C$37,3,0)*H3198*I3198/12+VLOOKUP(B3198,Summary!$A$32:$D$37,4,0)*I3198</f>
        <v>22.327965208117543</v>
      </c>
      <c r="K3198" s="6">
        <f t="shared" si="199"/>
        <v>42.006403690177713</v>
      </c>
      <c r="L3198" s="27">
        <f>2.721*J3198*G3198+VLOOKUP(B3198,Summary!$A$32:$B$37,2,0)*I3198</f>
        <v>6.5345251300594587</v>
      </c>
    </row>
    <row r="3199" spans="1:12">
      <c r="A3199" s="5" t="s">
        <v>616</v>
      </c>
      <c r="B3199" s="5" t="s">
        <v>597</v>
      </c>
      <c r="C3199" s="11">
        <v>4220</v>
      </c>
      <c r="D3199" s="5" t="str">
        <f t="shared" si="196"/>
        <v>Brazilian Pepper</v>
      </c>
      <c r="E3199" s="11" t="s">
        <v>593</v>
      </c>
      <c r="F3199" s="12">
        <f t="shared" si="197"/>
        <v>0.69141343344704065</v>
      </c>
      <c r="G3199" s="13">
        <f t="shared" si="198"/>
        <v>3.5859246036990831E-2</v>
      </c>
      <c r="H3199" s="13">
        <f>HLOOKUP(E3199,ROCs!$B$1:$I$17,MATCH(VLOOKUP(C3199,HROC,2,0),ROCs!$A$2:$A$17,0)+1,0)</f>
        <v>0.26229721460804234</v>
      </c>
      <c r="I3199" s="24">
        <v>14.955209</v>
      </c>
      <c r="J3199" s="24">
        <f>VLOOKUP(B3199,Summary!$A$32:$C$37,3,0)*H3199*I3199/12+VLOOKUP(B3199,Summary!$A$32:$D$37,4,0)*I3199</f>
        <v>16.6061375800601</v>
      </c>
      <c r="K3199" s="6">
        <f t="shared" si="199"/>
        <v>31.241723660023858</v>
      </c>
      <c r="L3199" s="27">
        <f>2.721*J3199*G3199+VLOOKUP(B3199,Summary!$A$32:$B$37,2,0)*I3199</f>
        <v>4.8599692053746342</v>
      </c>
    </row>
    <row r="3200" spans="1:12">
      <c r="A3200" s="5" t="s">
        <v>616</v>
      </c>
      <c r="B3200" s="5" t="s">
        <v>597</v>
      </c>
      <c r="C3200" s="11">
        <v>4270</v>
      </c>
      <c r="D3200" s="5" t="str">
        <f t="shared" si="196"/>
        <v>Live Oak</v>
      </c>
      <c r="E3200" s="11" t="s">
        <v>593</v>
      </c>
      <c r="F3200" s="12">
        <f t="shared" si="197"/>
        <v>0.69141343344704065</v>
      </c>
      <c r="G3200" s="13">
        <f t="shared" si="198"/>
        <v>3.5859246036990831E-2</v>
      </c>
      <c r="H3200" s="13">
        <f>HLOOKUP(E3200,ROCs!$B$1:$I$17,MATCH(VLOOKUP(C3200,HROC,2,0),ROCs!$A$2:$A$17,0)+1,0)</f>
        <v>0.26229721460804234</v>
      </c>
      <c r="I3200" s="24">
        <v>5.0061970000000002</v>
      </c>
      <c r="J3200" s="24">
        <f>VLOOKUP(B3200,Summary!$A$32:$C$37,3,0)*H3200*I3200/12+VLOOKUP(B3200,Summary!$A$32:$D$37,4,0)*I3200</f>
        <v>5.5588388055883504</v>
      </c>
      <c r="K3200" s="6">
        <f t="shared" si="199"/>
        <v>10.458043298601877</v>
      </c>
      <c r="L3200" s="27">
        <f>2.721*J3200*G3200+VLOOKUP(B3200,Summary!$A$32:$B$37,2,0)*I3200</f>
        <v>1.6268554492310257</v>
      </c>
    </row>
    <row r="3201" spans="1:12">
      <c r="A3201" s="5" t="s">
        <v>616</v>
      </c>
      <c r="B3201" s="5" t="s">
        <v>597</v>
      </c>
      <c r="C3201" s="11">
        <v>4370</v>
      </c>
      <c r="D3201" s="5" t="str">
        <f t="shared" si="196"/>
        <v>Australian Pines</v>
      </c>
      <c r="E3201" s="11" t="s">
        <v>593</v>
      </c>
      <c r="F3201" s="12">
        <f t="shared" si="197"/>
        <v>0.69141343344704065</v>
      </c>
      <c r="G3201" s="13">
        <f t="shared" si="198"/>
        <v>3.5859246036990831E-2</v>
      </c>
      <c r="H3201" s="13">
        <f>HLOOKUP(E3201,ROCs!$B$1:$I$17,MATCH(VLOOKUP(C3201,HROC,2,0),ROCs!$A$2:$A$17,0)+1,0)</f>
        <v>0.26229721460804234</v>
      </c>
      <c r="I3201" s="24">
        <v>4.7442640000000003</v>
      </c>
      <c r="J3201" s="24">
        <f>VLOOKUP(B3201,Summary!$A$32:$C$37,3,0)*H3201*I3201/12+VLOOKUP(B3201,Summary!$A$32:$D$37,4,0)*I3201</f>
        <v>5.267990617859386</v>
      </c>
      <c r="K3201" s="6">
        <f t="shared" si="199"/>
        <v>9.9108601463342598</v>
      </c>
      <c r="L3201" s="27">
        <f>2.721*J3201*G3201+VLOOKUP(B3201,Summary!$A$32:$B$37,2,0)*I3201</f>
        <v>1.5417355211931498</v>
      </c>
    </row>
    <row r="3202" spans="1:12">
      <c r="A3202" s="5" t="s">
        <v>616</v>
      </c>
      <c r="B3202" s="5" t="s">
        <v>597</v>
      </c>
      <c r="C3202" s="11">
        <v>5110</v>
      </c>
      <c r="D3202" s="5" t="e">
        <f t="shared" ref="D3202:D3265" si="200">VLOOKUP(C3202,FLUCCS,2,0)</f>
        <v>#N/A</v>
      </c>
      <c r="E3202" s="11" t="s">
        <v>593</v>
      </c>
      <c r="F3202" s="12">
        <f t="shared" ref="F3202:F3265" si="201">VLOOKUP(VLOOKUP(C3202,HEMC,2,0),EMCN,2,0)</f>
        <v>0.50503242095262102</v>
      </c>
      <c r="G3202" s="13">
        <f t="shared" ref="G3202:G3265" si="202">VLOOKUP(VLOOKUP(C3202,HEMC,2,0),EMCP,3,0)</f>
        <v>6.8458560616073402E-2</v>
      </c>
      <c r="H3202" s="13">
        <f>HLOOKUP(E3202,ROCs!$B$1:$I$17,MATCH(VLOOKUP(C3202,HROC,2,0),ROCs!$A$2:$A$17,0)+1,0)</f>
        <v>5.2632006878587441E-2</v>
      </c>
      <c r="I3202" s="24">
        <v>0.26180199999999998</v>
      </c>
      <c r="J3202" s="24">
        <f>VLOOKUP(B3202,Summary!$A$32:$C$37,3,0)*H3202*I3202/12+VLOOKUP(B3202,Summary!$A$32:$D$37,4,0)*I3202</f>
        <v>5.8331797081104975E-2</v>
      </c>
      <c r="K3202" s="6">
        <f t="shared" ref="K3202:K3265" si="203">2.721*J3202*F3202</f>
        <v>8.0159159908312322E-2</v>
      </c>
      <c r="L3202" s="27">
        <f>2.721*J3202*G3202+VLOOKUP(B3202,Summary!$A$32:$B$37,2,0)*I3202</f>
        <v>6.7578416466763908E-2</v>
      </c>
    </row>
    <row r="3203" spans="1:12">
      <c r="A3203" s="5" t="s">
        <v>616</v>
      </c>
      <c r="B3203" s="5" t="s">
        <v>597</v>
      </c>
      <c r="C3203" s="11">
        <v>5120</v>
      </c>
      <c r="D3203" s="5" t="e">
        <f t="shared" si="200"/>
        <v>#N/A</v>
      </c>
      <c r="E3203" s="11" t="s">
        <v>593</v>
      </c>
      <c r="F3203" s="12">
        <f t="shared" si="201"/>
        <v>0.50503242095262102</v>
      </c>
      <c r="G3203" s="13">
        <f t="shared" si="202"/>
        <v>6.8458560616073402E-2</v>
      </c>
      <c r="H3203" s="13">
        <f>HLOOKUP(E3203,ROCs!$B$1:$I$17,MATCH(VLOOKUP(C3203,HROC,2,0),ROCs!$A$2:$A$17,0)+1,0)</f>
        <v>5.2632006878587441E-2</v>
      </c>
      <c r="I3203" s="24">
        <v>1.849464</v>
      </c>
      <c r="J3203" s="24">
        <f>VLOOKUP(B3203,Summary!$A$32:$C$37,3,0)*H3203*I3203/12+VLOOKUP(B3203,Summary!$A$32:$D$37,4,0)*I3203</f>
        <v>0.41207690833839594</v>
      </c>
      <c r="K3203" s="6">
        <f t="shared" si="203"/>
        <v>0.56627329249076386</v>
      </c>
      <c r="L3203" s="27">
        <f>2.721*J3203*G3203+VLOOKUP(B3203,Summary!$A$32:$B$37,2,0)*I3203</f>
        <v>0.47739837141155173</v>
      </c>
    </row>
    <row r="3204" spans="1:12">
      <c r="A3204" s="5" t="s">
        <v>616</v>
      </c>
      <c r="B3204" s="5" t="s">
        <v>597</v>
      </c>
      <c r="C3204" s="11">
        <v>5250</v>
      </c>
      <c r="D3204" s="5" t="str">
        <f t="shared" si="200"/>
        <v>Marshy Lakes</v>
      </c>
      <c r="E3204" s="11" t="s">
        <v>593</v>
      </c>
      <c r="F3204" s="12">
        <f t="shared" si="201"/>
        <v>0.50503242095262102</v>
      </c>
      <c r="G3204" s="13">
        <f t="shared" si="202"/>
        <v>6.8458560616073402E-2</v>
      </c>
      <c r="H3204" s="13">
        <f>HLOOKUP(E3204,ROCs!$B$1:$I$17,MATCH(VLOOKUP(C3204,HROC,2,0),ROCs!$A$2:$A$17,0)+1,0)</f>
        <v>5.2632006878587441E-2</v>
      </c>
      <c r="I3204" s="24">
        <v>28.653151999999999</v>
      </c>
      <c r="J3204" s="24">
        <f>VLOOKUP(B3204,Summary!$A$32:$C$37,3,0)*H3204*I3204/12+VLOOKUP(B3204,Summary!$A$32:$D$37,4,0)*I3204</f>
        <v>6.3841752476988605</v>
      </c>
      <c r="K3204" s="6">
        <f t="shared" si="203"/>
        <v>8.7730903241578702</v>
      </c>
      <c r="L3204" s="27">
        <f>2.721*J3204*G3204+VLOOKUP(B3204,Summary!$A$32:$B$37,2,0)*I3204</f>
        <v>7.3961797042860224</v>
      </c>
    </row>
    <row r="3205" spans="1:12">
      <c r="A3205" s="5" t="s">
        <v>616</v>
      </c>
      <c r="B3205" s="5" t="s">
        <v>597</v>
      </c>
      <c r="C3205" s="11">
        <v>5300</v>
      </c>
      <c r="D3205" s="5" t="str">
        <f t="shared" si="200"/>
        <v>Reservoirs</v>
      </c>
      <c r="E3205" s="11" t="s">
        <v>593</v>
      </c>
      <c r="F3205" s="12">
        <f t="shared" si="201"/>
        <v>0.50503242095262102</v>
      </c>
      <c r="G3205" s="13">
        <f t="shared" si="202"/>
        <v>6.8458560616073402E-2</v>
      </c>
      <c r="H3205" s="13">
        <f>HLOOKUP(E3205,ROCs!$B$1:$I$17,MATCH(VLOOKUP(C3205,HROC,2,0),ROCs!$A$2:$A$17,0)+1,0)</f>
        <v>5.2632006878587441E-2</v>
      </c>
      <c r="I3205" s="24">
        <v>1.6016319999999999</v>
      </c>
      <c r="J3205" s="24">
        <f>VLOOKUP(B3205,Summary!$A$32:$C$37,3,0)*H3205*I3205/12+VLOOKUP(B3205,Summary!$A$32:$D$37,4,0)*I3205</f>
        <v>0.35685775060008834</v>
      </c>
      <c r="K3205" s="6">
        <f t="shared" si="203"/>
        <v>0.49039150045557367</v>
      </c>
      <c r="L3205" s="27">
        <f>2.721*J3205*G3205+VLOOKUP(B3205,Summary!$A$32:$B$37,2,0)*I3205</f>
        <v>0.41342600256108059</v>
      </c>
    </row>
    <row r="3206" spans="1:12">
      <c r="A3206" s="5" t="s">
        <v>616</v>
      </c>
      <c r="B3206" s="5" t="s">
        <v>597</v>
      </c>
      <c r="C3206" s="11">
        <v>6120</v>
      </c>
      <c r="D3206" s="5" t="str">
        <f t="shared" si="200"/>
        <v>Mangrove Swamps</v>
      </c>
      <c r="E3206" s="11" t="s">
        <v>593</v>
      </c>
      <c r="F3206" s="12">
        <f t="shared" si="201"/>
        <v>0.60724136328827061</v>
      </c>
      <c r="G3206" s="13">
        <f t="shared" si="202"/>
        <v>3.2599314579082571E-2</v>
      </c>
      <c r="H3206" s="13">
        <f>HLOOKUP(E3206,ROCs!$B$1:$I$17,MATCH(VLOOKUP(C3206,HROC,2,0),ROCs!$A$2:$A$17,0)+1,0)</f>
        <v>2.5884593546846281E-2</v>
      </c>
      <c r="I3206" s="24">
        <v>1.6879789999999999</v>
      </c>
      <c r="J3206" s="24">
        <f>VLOOKUP(B3206,Summary!$A$32:$C$37,3,0)*H3206*I3206/12+VLOOKUP(B3206,Summary!$A$32:$D$37,4,0)*I3206</f>
        <v>0.18496555306625759</v>
      </c>
      <c r="K3206" s="6">
        <f t="shared" si="203"/>
        <v>0.30561927686108448</v>
      </c>
      <c r="L3206" s="27">
        <f>2.721*J3206*G3206+VLOOKUP(B3206,Summary!$A$32:$B$37,2,0)*I3206</f>
        <v>0.38206384970333351</v>
      </c>
    </row>
    <row r="3207" spans="1:12">
      <c r="A3207" s="5" t="s">
        <v>616</v>
      </c>
      <c r="B3207" s="5" t="s">
        <v>597</v>
      </c>
      <c r="C3207" s="11">
        <v>6170</v>
      </c>
      <c r="D3207" s="5" t="str">
        <f t="shared" si="200"/>
        <v>Mixed Wetland Hardwoods</v>
      </c>
      <c r="E3207" s="11" t="s">
        <v>593</v>
      </c>
      <c r="F3207" s="12">
        <f t="shared" si="201"/>
        <v>0.60724136328827061</v>
      </c>
      <c r="G3207" s="13">
        <f t="shared" si="202"/>
        <v>3.2599314579082571E-2</v>
      </c>
      <c r="H3207" s="13">
        <f>HLOOKUP(E3207,ROCs!$B$1:$I$17,MATCH(VLOOKUP(C3207,HROC,2,0),ROCs!$A$2:$A$17,0)+1,0)</f>
        <v>2.5884593546846281E-2</v>
      </c>
      <c r="I3207" s="24">
        <v>27.518059999999998</v>
      </c>
      <c r="J3207" s="24">
        <f>VLOOKUP(B3207,Summary!$A$32:$C$37,3,0)*H3207*I3207/12+VLOOKUP(B3207,Summary!$A$32:$D$37,4,0)*I3207</f>
        <v>3.0153770794603845</v>
      </c>
      <c r="K3207" s="6">
        <f t="shared" si="203"/>
        <v>4.9823188545710195</v>
      </c>
      <c r="L3207" s="27">
        <f>2.721*J3207*G3207+VLOOKUP(B3207,Summary!$A$32:$B$37,2,0)*I3207</f>
        <v>6.2285466465917603</v>
      </c>
    </row>
    <row r="3208" spans="1:12">
      <c r="A3208" s="5" t="s">
        <v>616</v>
      </c>
      <c r="B3208" s="5" t="s">
        <v>597</v>
      </c>
      <c r="C3208" s="11">
        <v>6172</v>
      </c>
      <c r="D3208" s="5" t="str">
        <f t="shared" si="200"/>
        <v>Mixed Shrubs</v>
      </c>
      <c r="E3208" s="11" t="s">
        <v>593</v>
      </c>
      <c r="F3208" s="12">
        <f t="shared" si="201"/>
        <v>0.60724136328827061</v>
      </c>
      <c r="G3208" s="13">
        <f t="shared" si="202"/>
        <v>3.2599314579082571E-2</v>
      </c>
      <c r="H3208" s="13">
        <f>HLOOKUP(E3208,ROCs!$B$1:$I$17,MATCH(VLOOKUP(C3208,HROC,2,0),ROCs!$A$2:$A$17,0)+1,0)</f>
        <v>2.5884593546846281E-2</v>
      </c>
      <c r="I3208" s="24">
        <v>40.823985999999998</v>
      </c>
      <c r="J3208" s="24">
        <f>VLOOKUP(B3208,Summary!$A$32:$C$37,3,0)*H3208*I3208/12+VLOOKUP(B3208,Summary!$A$32:$D$37,4,0)*I3208</f>
        <v>4.4734153380220709</v>
      </c>
      <c r="K3208" s="6">
        <f t="shared" si="203"/>
        <v>7.3914409361177107</v>
      </c>
      <c r="L3208" s="27">
        <f>2.721*J3208*G3208+VLOOKUP(B3208,Summary!$A$32:$B$37,2,0)*I3208</f>
        <v>9.2402626166528083</v>
      </c>
    </row>
    <row r="3209" spans="1:12">
      <c r="A3209" s="5" t="s">
        <v>616</v>
      </c>
      <c r="B3209" s="5" t="s">
        <v>597</v>
      </c>
      <c r="C3209" s="11">
        <v>6210</v>
      </c>
      <c r="D3209" s="5" t="str">
        <f t="shared" si="200"/>
        <v>Cypress</v>
      </c>
      <c r="E3209" s="11" t="s">
        <v>593</v>
      </c>
      <c r="F3209" s="12">
        <f t="shared" si="201"/>
        <v>0.60724136328827061</v>
      </c>
      <c r="G3209" s="13">
        <f t="shared" si="202"/>
        <v>3.2599314579082571E-2</v>
      </c>
      <c r="H3209" s="13">
        <f>HLOOKUP(E3209,ROCs!$B$1:$I$17,MATCH(VLOOKUP(C3209,HROC,2,0),ROCs!$A$2:$A$17,0)+1,0)</f>
        <v>2.5884593546846281E-2</v>
      </c>
      <c r="I3209" s="24">
        <v>11.464949000000001</v>
      </c>
      <c r="J3209" s="24">
        <f>VLOOKUP(B3209,Summary!$A$32:$C$37,3,0)*H3209*I3209/12+VLOOKUP(B3209,Summary!$A$32:$D$37,4,0)*I3209</f>
        <v>1.256307473411362</v>
      </c>
      <c r="K3209" s="6">
        <f t="shared" si="203"/>
        <v>2.0758015488517421</v>
      </c>
      <c r="L3209" s="27">
        <f>2.721*J3209*G3209+VLOOKUP(B3209,Summary!$A$32:$B$37,2,0)*I3209</f>
        <v>2.595021947306444</v>
      </c>
    </row>
    <row r="3210" spans="1:12">
      <c r="A3210" s="5" t="s">
        <v>616</v>
      </c>
      <c r="B3210" s="5" t="s">
        <v>597</v>
      </c>
      <c r="C3210" s="11">
        <v>6250</v>
      </c>
      <c r="D3210" s="5" t="str">
        <f t="shared" si="200"/>
        <v>Hydric Pine Flatwoods</v>
      </c>
      <c r="E3210" s="11" t="s">
        <v>593</v>
      </c>
      <c r="F3210" s="12">
        <f t="shared" si="201"/>
        <v>0.60724136328827061</v>
      </c>
      <c r="G3210" s="13">
        <f t="shared" si="202"/>
        <v>3.2599314579082571E-2</v>
      </c>
      <c r="H3210" s="13">
        <f>HLOOKUP(E3210,ROCs!$B$1:$I$17,MATCH(VLOOKUP(C3210,HROC,2,0),ROCs!$A$2:$A$17,0)+1,0)</f>
        <v>2.5884593546846281E-2</v>
      </c>
      <c r="I3210" s="24">
        <v>79.260962000000006</v>
      </c>
      <c r="J3210" s="24">
        <f>VLOOKUP(B3210,Summary!$A$32:$C$37,3,0)*H3210*I3210/12+VLOOKUP(B3210,Summary!$A$32:$D$37,4,0)*I3210</f>
        <v>8.68526662529192</v>
      </c>
      <c r="K3210" s="6">
        <f t="shared" si="203"/>
        <v>14.350698610441185</v>
      </c>
      <c r="L3210" s="27">
        <f>2.721*J3210*G3210+VLOOKUP(B3210,Summary!$A$32:$B$37,2,0)*I3210</f>
        <v>17.940239939542867</v>
      </c>
    </row>
    <row r="3211" spans="1:12">
      <c r="A3211" s="5" t="s">
        <v>616</v>
      </c>
      <c r="B3211" s="5" t="s">
        <v>597</v>
      </c>
      <c r="C3211" s="11">
        <v>6300</v>
      </c>
      <c r="D3211" s="5" t="str">
        <f t="shared" si="200"/>
        <v>Wetland Forested Mixed</v>
      </c>
      <c r="E3211" s="11" t="s">
        <v>593</v>
      </c>
      <c r="F3211" s="12">
        <f t="shared" si="201"/>
        <v>0.60724136328827061</v>
      </c>
      <c r="G3211" s="13">
        <f t="shared" si="202"/>
        <v>3.2599314579082571E-2</v>
      </c>
      <c r="H3211" s="13">
        <f>HLOOKUP(E3211,ROCs!$B$1:$I$17,MATCH(VLOOKUP(C3211,HROC,2,0),ROCs!$A$2:$A$17,0)+1,0)</f>
        <v>2.5884593546846281E-2</v>
      </c>
      <c r="I3211" s="24">
        <v>6.8519579999999998</v>
      </c>
      <c r="J3211" s="24">
        <f>VLOOKUP(B3211,Summary!$A$32:$C$37,3,0)*H3211*I3211/12+VLOOKUP(B3211,Summary!$A$32:$D$37,4,0)*I3211</f>
        <v>0.75082462581392795</v>
      </c>
      <c r="K3211" s="6">
        <f t="shared" si="203"/>
        <v>1.2405903444548321</v>
      </c>
      <c r="L3211" s="27">
        <f>2.721*J3211*G3211+VLOOKUP(B3211,Summary!$A$32:$B$37,2,0)*I3211</f>
        <v>1.5508993011675818</v>
      </c>
    </row>
    <row r="3212" spans="1:12">
      <c r="A3212" s="5" t="s">
        <v>616</v>
      </c>
      <c r="B3212" s="5" t="s">
        <v>597</v>
      </c>
      <c r="C3212" s="11">
        <v>6410</v>
      </c>
      <c r="D3212" s="5" t="str">
        <f t="shared" si="200"/>
        <v>Freshwater Marshes</v>
      </c>
      <c r="E3212" s="11" t="s">
        <v>593</v>
      </c>
      <c r="F3212" s="12">
        <f t="shared" si="201"/>
        <v>0.60724136328827061</v>
      </c>
      <c r="G3212" s="13">
        <f t="shared" si="202"/>
        <v>3.2599314579082571E-2</v>
      </c>
      <c r="H3212" s="13">
        <f>HLOOKUP(E3212,ROCs!$B$1:$I$17,MATCH(VLOOKUP(C3212,HROC,2,0),ROCs!$A$2:$A$17,0)+1,0)</f>
        <v>2.5884593546846281E-2</v>
      </c>
      <c r="I3212" s="24">
        <v>570.33088699999996</v>
      </c>
      <c r="J3212" s="24">
        <f>VLOOKUP(B3212,Summary!$A$32:$C$37,3,0)*H3212*I3212/12+VLOOKUP(B3212,Summary!$A$32:$D$37,4,0)*I3212</f>
        <v>62.495782201510956</v>
      </c>
      <c r="K3212" s="6">
        <f t="shared" si="203"/>
        <v>103.26201525995342</v>
      </c>
      <c r="L3212" s="27">
        <f>2.721*J3212*G3212+VLOOKUP(B3212,Summary!$A$32:$B$37,2,0)*I3212</f>
        <v>129.09095094899692</v>
      </c>
    </row>
    <row r="3213" spans="1:12">
      <c r="A3213" s="5" t="s">
        <v>616</v>
      </c>
      <c r="B3213" s="5" t="s">
        <v>597</v>
      </c>
      <c r="C3213" s="11">
        <v>6430</v>
      </c>
      <c r="D3213" s="5" t="str">
        <f t="shared" si="200"/>
        <v>Wet Prairies</v>
      </c>
      <c r="E3213" s="11" t="s">
        <v>593</v>
      </c>
      <c r="F3213" s="12">
        <f t="shared" si="201"/>
        <v>0.60724136328827061</v>
      </c>
      <c r="G3213" s="13">
        <f t="shared" si="202"/>
        <v>3.2599314579082571E-2</v>
      </c>
      <c r="H3213" s="13">
        <f>HLOOKUP(E3213,ROCs!$B$1:$I$17,MATCH(VLOOKUP(C3213,HROC,2,0),ROCs!$A$2:$A$17,0)+1,0)</f>
        <v>2.5884593546846281E-2</v>
      </c>
      <c r="I3213" s="24">
        <v>27.096563</v>
      </c>
      <c r="J3213" s="24">
        <f>VLOOKUP(B3213,Summary!$A$32:$C$37,3,0)*H3213*I3213/12+VLOOKUP(B3213,Summary!$A$32:$D$37,4,0)*I3213</f>
        <v>2.9691902336994076</v>
      </c>
      <c r="K3213" s="6">
        <f t="shared" si="203"/>
        <v>4.9060041561422381</v>
      </c>
      <c r="L3213" s="27">
        <f>2.721*J3213*G3213+VLOOKUP(B3213,Summary!$A$32:$B$37,2,0)*I3213</f>
        <v>6.1331433468715595</v>
      </c>
    </row>
    <row r="3214" spans="1:12">
      <c r="A3214" s="5" t="s">
        <v>616</v>
      </c>
      <c r="B3214" s="5" t="s">
        <v>597</v>
      </c>
      <c r="C3214" s="11">
        <v>6440</v>
      </c>
      <c r="D3214" s="5" t="str">
        <f t="shared" si="200"/>
        <v>Emergent Aquatic Vegetation</v>
      </c>
      <c r="E3214" s="11" t="s">
        <v>593</v>
      </c>
      <c r="F3214" s="12">
        <f t="shared" si="201"/>
        <v>0.60724136328827061</v>
      </c>
      <c r="G3214" s="13">
        <f t="shared" si="202"/>
        <v>3.2599314579082571E-2</v>
      </c>
      <c r="H3214" s="13">
        <f>HLOOKUP(E3214,ROCs!$B$1:$I$17,MATCH(VLOOKUP(C3214,HROC,2,0),ROCs!$A$2:$A$17,0)+1,0)</f>
        <v>2.5884593546846281E-2</v>
      </c>
      <c r="I3214" s="24">
        <v>8.9640699999999995</v>
      </c>
      <c r="J3214" s="24">
        <f>VLOOKUP(B3214,Summary!$A$32:$C$37,3,0)*H3214*I3214/12+VLOOKUP(B3214,Summary!$A$32:$D$37,4,0)*I3214</f>
        <v>0.98226587254619158</v>
      </c>
      <c r="K3214" s="6">
        <f t="shared" si="203"/>
        <v>1.6230015842212149</v>
      </c>
      <c r="L3214" s="27">
        <f>2.721*J3214*G3214+VLOOKUP(B3214,Summary!$A$32:$B$37,2,0)*I3214</f>
        <v>2.0289630932672509</v>
      </c>
    </row>
    <row r="3215" spans="1:12">
      <c r="A3215" s="5" t="s">
        <v>616</v>
      </c>
      <c r="B3215" s="5" t="s">
        <v>597</v>
      </c>
      <c r="C3215" s="11">
        <v>7430</v>
      </c>
      <c r="D3215" s="5" t="str">
        <f t="shared" si="200"/>
        <v>Spoil Areas</v>
      </c>
      <c r="E3215" s="11" t="s">
        <v>593</v>
      </c>
      <c r="F3215" s="12">
        <f t="shared" si="201"/>
        <v>0.70945030562392009</v>
      </c>
      <c r="G3215" s="13">
        <f t="shared" si="202"/>
        <v>9.7797943737247719E-2</v>
      </c>
      <c r="H3215" s="13">
        <f>HLOOKUP(E3215,ROCs!$B$1:$I$17,MATCH(VLOOKUP(C3215,HROC,2,0),ROCs!$A$2:$A$17,0)+1,0)</f>
        <v>0.26229721460804234</v>
      </c>
      <c r="I3215" s="24">
        <v>3.1418140000000001</v>
      </c>
      <c r="J3215" s="24">
        <f>VLOOKUP(B3215,Summary!$A$32:$C$37,3,0)*H3215*I3215/12+VLOOKUP(B3215,Summary!$A$32:$D$37,4,0)*I3215</f>
        <v>3.4886436916367365</v>
      </c>
      <c r="K3215" s="6">
        <f t="shared" si="203"/>
        <v>6.734527605758676</v>
      </c>
      <c r="L3215" s="27">
        <f>2.721*J3215*G3215+VLOOKUP(B3215,Summary!$A$32:$B$37,2,0)*I3215</f>
        <v>1.6089492801181309</v>
      </c>
    </row>
    <row r="3216" spans="1:12">
      <c r="A3216" s="5" t="s">
        <v>616</v>
      </c>
      <c r="B3216" s="5" t="s">
        <v>597</v>
      </c>
      <c r="C3216" s="11">
        <v>8140</v>
      </c>
      <c r="D3216" s="5" t="str">
        <f t="shared" si="200"/>
        <v>Roads and Highways</v>
      </c>
      <c r="E3216" s="11" t="s">
        <v>593</v>
      </c>
      <c r="F3216" s="12">
        <f t="shared" si="201"/>
        <v>0.98601567900273634</v>
      </c>
      <c r="G3216" s="13">
        <f t="shared" si="202"/>
        <v>0.14343698414796333</v>
      </c>
      <c r="H3216" s="13">
        <f>HLOOKUP(E3216,ROCs!$B$1:$I$17,MATCH(VLOOKUP(C3216,HROC,2,0),ROCs!$A$2:$A$17,0)+1,0)</f>
        <v>0.44607782879065094</v>
      </c>
      <c r="I3216" s="24">
        <v>0.17056099999999999</v>
      </c>
      <c r="J3216" s="24">
        <f>VLOOKUP(B3216,Summary!$A$32:$C$37,3,0)*H3216*I3216/12+VLOOKUP(B3216,Summary!$A$32:$D$37,4,0)*I3216</f>
        <v>0.32208673435526669</v>
      </c>
      <c r="K3216" s="6">
        <f t="shared" si="203"/>
        <v>0.86414217316885689</v>
      </c>
      <c r="L3216" s="27">
        <f>2.721*J3216*G3216+VLOOKUP(B3216,Summary!$A$32:$B$37,2,0)*I3216</f>
        <v>0.16265550647693297</v>
      </c>
    </row>
    <row r="3217" spans="1:12">
      <c r="A3217" s="5" t="s">
        <v>616</v>
      </c>
      <c r="B3217" s="5" t="s">
        <v>597</v>
      </c>
      <c r="C3217" s="11">
        <v>1110</v>
      </c>
      <c r="D3217" s="5" t="str">
        <f t="shared" si="200"/>
        <v>Fixed Single Family Units</v>
      </c>
      <c r="E3217" s="11" t="s">
        <v>2</v>
      </c>
      <c r="F3217" s="12">
        <f t="shared" si="201"/>
        <v>0.96797880682585713</v>
      </c>
      <c r="G3217" s="13">
        <f t="shared" si="202"/>
        <v>0.12452938169209543</v>
      </c>
      <c r="H3217" s="13">
        <f>HLOOKUP(E3217,ROCs!$B$1:$I$17,MATCH(VLOOKUP(C3217,HROC,2,0),ROCs!$A$2:$A$17,0)+1,0)</f>
        <v>0.28818180815488864</v>
      </c>
      <c r="I3217" s="24">
        <v>2.5626009999999999</v>
      </c>
      <c r="J3217" s="24">
        <f>VLOOKUP(B3217,Summary!$A$32:$C$37,3,0)*H3217*I3217/12+VLOOKUP(B3217,Summary!$A$32:$D$37,4,0)*I3217</f>
        <v>3.1262954566486587</v>
      </c>
      <c r="K3217" s="6">
        <f t="shared" si="203"/>
        <v>8.2342568566261907</v>
      </c>
      <c r="L3217" s="27">
        <f>2.721*J3217*G3217+VLOOKUP(B3217,Summary!$A$32:$B$37,2,0)*I3217</f>
        <v>1.614448943054708</v>
      </c>
    </row>
    <row r="3218" spans="1:12">
      <c r="A3218" s="5" t="s">
        <v>616</v>
      </c>
      <c r="B3218" s="5" t="s">
        <v>597</v>
      </c>
      <c r="C3218" s="11">
        <v>1210</v>
      </c>
      <c r="D3218" s="5" t="str">
        <f t="shared" si="200"/>
        <v>Fixed Single Family Units</v>
      </c>
      <c r="E3218" s="11" t="s">
        <v>2</v>
      </c>
      <c r="F3218" s="12">
        <f t="shared" si="201"/>
        <v>1.2445441802046733</v>
      </c>
      <c r="G3218" s="13">
        <f t="shared" si="202"/>
        <v>0.21319951734720002</v>
      </c>
      <c r="H3218" s="13">
        <f>HLOOKUP(E3218,ROCs!$B$1:$I$17,MATCH(VLOOKUP(C3218,HROC,2,0),ROCs!$A$2:$A$17,0)+1,0)</f>
        <v>0.28818180815488864</v>
      </c>
      <c r="I3218" s="24">
        <v>0.61287599999999998</v>
      </c>
      <c r="J3218" s="24">
        <f>VLOOKUP(B3218,Summary!$A$32:$C$37,3,0)*H3218*I3218/12+VLOOKUP(B3218,Summary!$A$32:$D$37,4,0)*I3218</f>
        <v>0.74769012198504692</v>
      </c>
      <c r="K3218" s="6">
        <f t="shared" si="203"/>
        <v>2.5319813539533067</v>
      </c>
      <c r="L3218" s="27">
        <f>2.721*J3218*G3218+VLOOKUP(B3218,Summary!$A$32:$B$37,2,0)*I3218</f>
        <v>0.56651061823295046</v>
      </c>
    </row>
    <row r="3219" spans="1:12">
      <c r="A3219" s="5" t="s">
        <v>616</v>
      </c>
      <c r="B3219" s="5" t="s">
        <v>597</v>
      </c>
      <c r="C3219" s="11">
        <v>1620</v>
      </c>
      <c r="D3219" s="5" t="str">
        <f t="shared" si="200"/>
        <v>Sand and Gravel Pits</v>
      </c>
      <c r="E3219" s="11" t="s">
        <v>2</v>
      </c>
      <c r="F3219" s="12">
        <f t="shared" si="201"/>
        <v>0.70945030562392009</v>
      </c>
      <c r="G3219" s="13">
        <f t="shared" si="202"/>
        <v>9.7797943737247719E-2</v>
      </c>
      <c r="H3219" s="13">
        <f>HLOOKUP(E3219,ROCs!$B$1:$I$17,MATCH(VLOOKUP(C3219,HROC,2,0),ROCs!$A$2:$A$17,0)+1,0)</f>
        <v>0.28818180815488864</v>
      </c>
      <c r="I3219" s="24">
        <v>0.21218200000000001</v>
      </c>
      <c r="J3219" s="24">
        <f>VLOOKUP(B3219,Summary!$A$32:$C$37,3,0)*H3219*I3219/12+VLOOKUP(B3219,Summary!$A$32:$D$37,4,0)*I3219</f>
        <v>0.25885560123586376</v>
      </c>
      <c r="K3219" s="6">
        <f t="shared" si="203"/>
        <v>0.49969854949856146</v>
      </c>
      <c r="L3219" s="27">
        <f>2.721*J3219*G3219+VLOOKUP(B3219,Summary!$A$32:$B$37,2,0)*I3219</f>
        <v>0.1148473300861341</v>
      </c>
    </row>
    <row r="3220" spans="1:12">
      <c r="A3220" s="5" t="s">
        <v>616</v>
      </c>
      <c r="B3220" s="5" t="s">
        <v>597</v>
      </c>
      <c r="C3220" s="11">
        <v>2110</v>
      </c>
      <c r="D3220" s="5" t="str">
        <f t="shared" si="200"/>
        <v>Improved Pastures</v>
      </c>
      <c r="E3220" s="11" t="s">
        <v>2</v>
      </c>
      <c r="F3220" s="12">
        <f t="shared" si="201"/>
        <v>2.0141173930848577</v>
      </c>
      <c r="G3220" s="13">
        <f t="shared" si="202"/>
        <v>0.28687396829592665</v>
      </c>
      <c r="H3220" s="13">
        <f>HLOOKUP(E3220,ROCs!$B$1:$I$17,MATCH(VLOOKUP(C3220,HROC,2,0),ROCs!$A$2:$A$17,0)+1,0)</f>
        <v>0.31492922148662977</v>
      </c>
      <c r="I3220" s="24">
        <v>0.33182099999999998</v>
      </c>
      <c r="J3220" s="24">
        <f>VLOOKUP(B3220,Summary!$A$32:$C$37,3,0)*H3220*I3220/12+VLOOKUP(B3220,Summary!$A$32:$D$37,4,0)*I3220</f>
        <v>0.44238388029234005</v>
      </c>
      <c r="K3220" s="6">
        <f t="shared" si="203"/>
        <v>2.4244465572584244</v>
      </c>
      <c r="L3220" s="27">
        <f>2.721*J3220*G3220+VLOOKUP(B3220,Summary!$A$32:$B$37,2,0)*I3220</f>
        <v>0.41719822789067684</v>
      </c>
    </row>
    <row r="3221" spans="1:12">
      <c r="A3221" s="5" t="s">
        <v>616</v>
      </c>
      <c r="B3221" s="5" t="s">
        <v>597</v>
      </c>
      <c r="C3221" s="11">
        <v>2130</v>
      </c>
      <c r="D3221" s="5" t="str">
        <f t="shared" si="200"/>
        <v>Woodland Pastures</v>
      </c>
      <c r="E3221" s="11" t="s">
        <v>2</v>
      </c>
      <c r="F3221" s="12">
        <f t="shared" si="201"/>
        <v>1.022089423356495</v>
      </c>
      <c r="G3221" s="13">
        <f t="shared" si="202"/>
        <v>0.19559588747449544</v>
      </c>
      <c r="H3221" s="13">
        <f>HLOOKUP(E3221,ROCs!$B$1:$I$17,MATCH(VLOOKUP(C3221,HROC,2,0),ROCs!$A$2:$A$17,0)+1,0)</f>
        <v>0.26229721460804234</v>
      </c>
      <c r="I3221" s="24">
        <v>5.4161520000000003</v>
      </c>
      <c r="J3221" s="24">
        <f>VLOOKUP(B3221,Summary!$A$32:$C$37,3,0)*H3221*I3221/12+VLOOKUP(B3221,Summary!$A$32:$D$37,4,0)*I3221</f>
        <v>6.0140493701236588</v>
      </c>
      <c r="K3221" s="6">
        <f t="shared" si="203"/>
        <v>16.725704703725082</v>
      </c>
      <c r="L3221" s="27">
        <f>2.721*J3221*G3221+VLOOKUP(B3221,Summary!$A$32:$B$37,2,0)*I3221</f>
        <v>4.37404471266571</v>
      </c>
    </row>
    <row r="3222" spans="1:12">
      <c r="A3222" s="5" t="s">
        <v>616</v>
      </c>
      <c r="B3222" s="5" t="s">
        <v>597</v>
      </c>
      <c r="C3222" s="11">
        <v>2210</v>
      </c>
      <c r="D3222" s="5" t="str">
        <f t="shared" si="200"/>
        <v>Citrus Groves</v>
      </c>
      <c r="E3222" s="11" t="s">
        <v>2</v>
      </c>
      <c r="F3222" s="12">
        <f t="shared" si="201"/>
        <v>1.3467531225403229</v>
      </c>
      <c r="G3222" s="13">
        <f t="shared" si="202"/>
        <v>0.27383424246429361</v>
      </c>
      <c r="H3222" s="13">
        <f>HLOOKUP(E3222,ROCs!$B$1:$I$17,MATCH(VLOOKUP(C3222,HROC,2,0),ROCs!$A$2:$A$17,0)+1,0)</f>
        <v>0.31492922148662977</v>
      </c>
      <c r="I3222" s="24">
        <v>4.7475129999999996</v>
      </c>
      <c r="J3222" s="24">
        <f>VLOOKUP(B3222,Summary!$A$32:$C$37,3,0)*H3222*I3222/12+VLOOKUP(B3222,Summary!$A$32:$D$37,4,0)*I3222</f>
        <v>6.3293860927377352</v>
      </c>
      <c r="K3222" s="6">
        <f t="shared" si="203"/>
        <v>23.194131837393478</v>
      </c>
      <c r="L3222" s="27">
        <f>2.721*J3222*G3222+VLOOKUP(B3222,Summary!$A$32:$B$37,2,0)*I3222</f>
        <v>5.7444700393543089</v>
      </c>
    </row>
    <row r="3223" spans="1:12">
      <c r="A3223" s="5" t="s">
        <v>616</v>
      </c>
      <c r="B3223" s="5" t="s">
        <v>597</v>
      </c>
      <c r="C3223" s="11">
        <v>3100</v>
      </c>
      <c r="D3223" s="5" t="str">
        <f t="shared" si="200"/>
        <v>Herbaceous (Dry Prairie)</v>
      </c>
      <c r="E3223" s="11" t="s">
        <v>2</v>
      </c>
      <c r="F3223" s="12">
        <f t="shared" si="201"/>
        <v>0.69141343344704065</v>
      </c>
      <c r="G3223" s="13">
        <f t="shared" si="202"/>
        <v>3.5859246036990831E-2</v>
      </c>
      <c r="H3223" s="13">
        <f>HLOOKUP(E3223,ROCs!$B$1:$I$17,MATCH(VLOOKUP(C3223,HROC,2,0),ROCs!$A$2:$A$17,0)+1,0)</f>
        <v>0.26229721460804234</v>
      </c>
      <c r="I3223" s="24">
        <v>2.1482000000000001E-2</v>
      </c>
      <c r="J3223" s="24">
        <f>VLOOKUP(B3223,Summary!$A$32:$C$37,3,0)*H3223*I3223/12+VLOOKUP(B3223,Summary!$A$32:$D$37,4,0)*I3223</f>
        <v>2.3853431101822187E-2</v>
      </c>
      <c r="K3223" s="6">
        <f t="shared" si="203"/>
        <v>4.4876317520178594E-2</v>
      </c>
      <c r="L3223" s="27">
        <f>2.721*J3223*G3223+VLOOKUP(B3223,Summary!$A$32:$B$37,2,0)*I3223</f>
        <v>6.9809695384302484E-3</v>
      </c>
    </row>
    <row r="3224" spans="1:12">
      <c r="A3224" s="5" t="s">
        <v>616</v>
      </c>
      <c r="B3224" s="5" t="s">
        <v>597</v>
      </c>
      <c r="C3224" s="11">
        <v>3200</v>
      </c>
      <c r="D3224" s="5" t="str">
        <f t="shared" si="200"/>
        <v>Shrub and Brushland</v>
      </c>
      <c r="E3224" s="11" t="s">
        <v>2</v>
      </c>
      <c r="F3224" s="12">
        <f t="shared" si="201"/>
        <v>0.69141343344704065</v>
      </c>
      <c r="G3224" s="13">
        <f t="shared" si="202"/>
        <v>3.5859246036990831E-2</v>
      </c>
      <c r="H3224" s="13">
        <f>HLOOKUP(E3224,ROCs!$B$1:$I$17,MATCH(VLOOKUP(C3224,HROC,2,0),ROCs!$A$2:$A$17,0)+1,0)</f>
        <v>0.26229721460804234</v>
      </c>
      <c r="I3224" s="24">
        <v>1.2236089999999999</v>
      </c>
      <c r="J3224" s="24">
        <f>VLOOKUP(B3224,Summary!$A$32:$C$37,3,0)*H3224*I3224/12+VLOOKUP(B3224,Summary!$A$32:$D$37,4,0)*I3224</f>
        <v>1.3586850841201723</v>
      </c>
      <c r="K3224" s="6">
        <f t="shared" si="203"/>
        <v>2.5561430967576668</v>
      </c>
      <c r="L3224" s="27">
        <f>2.721*J3224*G3224+VLOOKUP(B3224,Summary!$A$32:$B$37,2,0)*I3224</f>
        <v>0.39763416609017299</v>
      </c>
    </row>
    <row r="3225" spans="1:12">
      <c r="A3225" s="5" t="s">
        <v>616</v>
      </c>
      <c r="B3225" s="5" t="s">
        <v>597</v>
      </c>
      <c r="C3225" s="11">
        <v>3300</v>
      </c>
      <c r="D3225" s="5" t="str">
        <f t="shared" si="200"/>
        <v>Mixed Rangeland</v>
      </c>
      <c r="E3225" s="11" t="s">
        <v>2</v>
      </c>
      <c r="F3225" s="12">
        <f t="shared" si="201"/>
        <v>0.69141343344704065</v>
      </c>
      <c r="G3225" s="13">
        <f t="shared" si="202"/>
        <v>3.5859246036990831E-2</v>
      </c>
      <c r="H3225" s="13">
        <f>HLOOKUP(E3225,ROCs!$B$1:$I$17,MATCH(VLOOKUP(C3225,HROC,2,0),ROCs!$A$2:$A$17,0)+1,0)</f>
        <v>0.26229721460804234</v>
      </c>
      <c r="I3225" s="24">
        <v>0.40315800000000002</v>
      </c>
      <c r="J3225" s="24">
        <f>VLOOKUP(B3225,Summary!$A$32:$C$37,3,0)*H3225*I3225/12+VLOOKUP(B3225,Summary!$A$32:$D$37,4,0)*I3225</f>
        <v>0.44766323322541801</v>
      </c>
      <c r="K3225" s="6">
        <f t="shared" si="203"/>
        <v>0.84220493523881212</v>
      </c>
      <c r="L3225" s="27">
        <f>2.721*J3225*G3225+VLOOKUP(B3225,Summary!$A$32:$B$37,2,0)*I3225</f>
        <v>0.13101357960964818</v>
      </c>
    </row>
    <row r="3226" spans="1:12">
      <c r="A3226" s="5" t="s">
        <v>616</v>
      </c>
      <c r="B3226" s="5" t="s">
        <v>597</v>
      </c>
      <c r="C3226" s="11">
        <v>4110</v>
      </c>
      <c r="D3226" s="5" t="str">
        <f t="shared" si="200"/>
        <v>Pine Flatwoods</v>
      </c>
      <c r="E3226" s="11" t="s">
        <v>2</v>
      </c>
      <c r="F3226" s="12">
        <f t="shared" si="201"/>
        <v>0.69141343344704065</v>
      </c>
      <c r="G3226" s="13">
        <f t="shared" si="202"/>
        <v>3.5859246036990831E-2</v>
      </c>
      <c r="H3226" s="13">
        <f>HLOOKUP(E3226,ROCs!$B$1:$I$17,MATCH(VLOOKUP(C3226,HROC,2,0),ROCs!$A$2:$A$17,0)+1,0)</f>
        <v>0.26229721460804234</v>
      </c>
      <c r="I3226" s="24">
        <v>9.9110220000000009</v>
      </c>
      <c r="J3226" s="24">
        <f>VLOOKUP(B3226,Summary!$A$32:$C$37,3,0)*H3226*I3226/12+VLOOKUP(B3226,Summary!$A$32:$D$37,4,0)*I3226</f>
        <v>11.005114999797224</v>
      </c>
      <c r="K3226" s="6">
        <f t="shared" si="203"/>
        <v>20.704318509518458</v>
      </c>
      <c r="L3226" s="27">
        <f>2.721*J3226*G3226+VLOOKUP(B3226,Summary!$A$32:$B$37,2,0)*I3226</f>
        <v>3.2207682095108483</v>
      </c>
    </row>
    <row r="3227" spans="1:12">
      <c r="A3227" s="5" t="s">
        <v>616</v>
      </c>
      <c r="B3227" s="5" t="s">
        <v>597</v>
      </c>
      <c r="C3227" s="11">
        <v>4200</v>
      </c>
      <c r="D3227" s="5" t="str">
        <f t="shared" si="200"/>
        <v>Upland Hardwood Forests</v>
      </c>
      <c r="E3227" s="11" t="s">
        <v>2</v>
      </c>
      <c r="F3227" s="12">
        <f t="shared" si="201"/>
        <v>0.69141343344704065</v>
      </c>
      <c r="G3227" s="13">
        <f t="shared" si="202"/>
        <v>3.5859246036990831E-2</v>
      </c>
      <c r="H3227" s="13">
        <f>HLOOKUP(E3227,ROCs!$B$1:$I$17,MATCH(VLOOKUP(C3227,HROC,2,0),ROCs!$A$2:$A$17,0)+1,0)</f>
        <v>0.26229721460804234</v>
      </c>
      <c r="I3227" s="24">
        <v>3.75319</v>
      </c>
      <c r="J3227" s="24">
        <f>VLOOKUP(B3227,Summary!$A$32:$C$37,3,0)*H3227*I3227/12+VLOOKUP(B3227,Summary!$A$32:$D$37,4,0)*I3227</f>
        <v>4.1675104309211433</v>
      </c>
      <c r="K3227" s="6">
        <f t="shared" si="203"/>
        <v>7.8404872057331287</v>
      </c>
      <c r="L3227" s="27">
        <f>2.721*J3227*G3227+VLOOKUP(B3227,Summary!$A$32:$B$37,2,0)*I3227</f>
        <v>1.2196678643488048</v>
      </c>
    </row>
    <row r="3228" spans="1:12">
      <c r="A3228" s="5" t="s">
        <v>616</v>
      </c>
      <c r="B3228" s="5" t="s">
        <v>597</v>
      </c>
      <c r="C3228" s="11">
        <v>4220</v>
      </c>
      <c r="D3228" s="5" t="str">
        <f t="shared" si="200"/>
        <v>Brazilian Pepper</v>
      </c>
      <c r="E3228" s="11" t="s">
        <v>2</v>
      </c>
      <c r="F3228" s="12">
        <f t="shared" si="201"/>
        <v>0.69141343344704065</v>
      </c>
      <c r="G3228" s="13">
        <f t="shared" si="202"/>
        <v>3.5859246036990831E-2</v>
      </c>
      <c r="H3228" s="13">
        <f>HLOOKUP(E3228,ROCs!$B$1:$I$17,MATCH(VLOOKUP(C3228,HROC,2,0),ROCs!$A$2:$A$17,0)+1,0)</f>
        <v>0.26229721460804234</v>
      </c>
      <c r="I3228" s="24">
        <v>7.3757830000000002</v>
      </c>
      <c r="J3228" s="24">
        <f>VLOOKUP(B3228,Summary!$A$32:$C$37,3,0)*H3228*I3228/12+VLOOKUP(B3228,Summary!$A$32:$D$37,4,0)*I3228</f>
        <v>8.190007057652517</v>
      </c>
      <c r="K3228" s="6">
        <f t="shared" si="203"/>
        <v>15.408154728048386</v>
      </c>
      <c r="L3228" s="27">
        <f>2.721*J3228*G3228+VLOOKUP(B3228,Summary!$A$32:$B$37,2,0)*I3228</f>
        <v>2.3968958404744285</v>
      </c>
    </row>
    <row r="3229" spans="1:12">
      <c r="A3229" s="5" t="s">
        <v>616</v>
      </c>
      <c r="B3229" s="5" t="s">
        <v>597</v>
      </c>
      <c r="C3229" s="11">
        <v>4270</v>
      </c>
      <c r="D3229" s="5" t="str">
        <f t="shared" si="200"/>
        <v>Live Oak</v>
      </c>
      <c r="E3229" s="11" t="s">
        <v>2</v>
      </c>
      <c r="F3229" s="12">
        <f t="shared" si="201"/>
        <v>0.69141343344704065</v>
      </c>
      <c r="G3229" s="13">
        <f t="shared" si="202"/>
        <v>3.5859246036990831E-2</v>
      </c>
      <c r="H3229" s="13">
        <f>HLOOKUP(E3229,ROCs!$B$1:$I$17,MATCH(VLOOKUP(C3229,HROC,2,0),ROCs!$A$2:$A$17,0)+1,0)</f>
        <v>0.26229721460804234</v>
      </c>
      <c r="I3229" s="24">
        <v>6.7093379999999998</v>
      </c>
      <c r="J3229" s="24">
        <f>VLOOKUP(B3229,Summary!$A$32:$C$37,3,0)*H3229*I3229/12+VLOOKUP(B3229,Summary!$A$32:$D$37,4,0)*I3229</f>
        <v>7.4499921665504827</v>
      </c>
      <c r="K3229" s="6">
        <f t="shared" si="203"/>
        <v>14.015938108099805</v>
      </c>
      <c r="L3229" s="27">
        <f>2.721*J3229*G3229+VLOOKUP(B3229,Summary!$A$32:$B$37,2,0)*I3229</f>
        <v>2.1803223257160655</v>
      </c>
    </row>
    <row r="3230" spans="1:12">
      <c r="A3230" s="5" t="s">
        <v>616</v>
      </c>
      <c r="B3230" s="5" t="s">
        <v>597</v>
      </c>
      <c r="C3230" s="11">
        <v>4340</v>
      </c>
      <c r="D3230" s="5" t="str">
        <f t="shared" si="200"/>
        <v>Hardwood - Coniferous Mixed</v>
      </c>
      <c r="E3230" s="11" t="s">
        <v>2</v>
      </c>
      <c r="F3230" s="12">
        <f t="shared" si="201"/>
        <v>0.69141343344704065</v>
      </c>
      <c r="G3230" s="13">
        <f t="shared" si="202"/>
        <v>3.5859246036990831E-2</v>
      </c>
      <c r="H3230" s="13">
        <f>HLOOKUP(E3230,ROCs!$B$1:$I$17,MATCH(VLOOKUP(C3230,HROC,2,0),ROCs!$A$2:$A$17,0)+1,0)</f>
        <v>0.26229721460804234</v>
      </c>
      <c r="I3230" s="24">
        <v>0.225718</v>
      </c>
      <c r="J3230" s="24">
        <f>VLOOKUP(B3230,Summary!$A$32:$C$37,3,0)*H3230*I3230/12+VLOOKUP(B3230,Summary!$A$32:$D$37,4,0)*I3230</f>
        <v>0.25063535804120196</v>
      </c>
      <c r="K3230" s="6">
        <f t="shared" si="203"/>
        <v>0.47152931002791509</v>
      </c>
      <c r="L3230" s="27">
        <f>2.721*J3230*G3230+VLOOKUP(B3230,Summary!$A$32:$B$37,2,0)*I3230</f>
        <v>7.3351200180402143E-2</v>
      </c>
    </row>
    <row r="3231" spans="1:12">
      <c r="A3231" s="5" t="s">
        <v>616</v>
      </c>
      <c r="B3231" s="5" t="s">
        <v>597</v>
      </c>
      <c r="C3231" s="11">
        <v>5110</v>
      </c>
      <c r="D3231" s="5" t="e">
        <f t="shared" si="200"/>
        <v>#N/A</v>
      </c>
      <c r="E3231" s="11" t="s">
        <v>2</v>
      </c>
      <c r="F3231" s="12">
        <f t="shared" si="201"/>
        <v>0.50503242095262102</v>
      </c>
      <c r="G3231" s="13">
        <f t="shared" si="202"/>
        <v>6.8458560616073402E-2</v>
      </c>
      <c r="H3231" s="13">
        <f>HLOOKUP(E3231,ROCs!$B$1:$I$17,MATCH(VLOOKUP(C3231,HROC,2,0),ROCs!$A$2:$A$17,0)+1,0)</f>
        <v>5.2632006878587441E-2</v>
      </c>
      <c r="I3231" s="24">
        <v>3.5906319999999998</v>
      </c>
      <c r="J3231" s="24">
        <f>VLOOKUP(B3231,Summary!$A$32:$C$37,3,0)*H3231*I3231/12+VLOOKUP(B3231,Summary!$A$32:$D$37,4,0)*I3231</f>
        <v>0.80002451171848232</v>
      </c>
      <c r="K3231" s="6">
        <f t="shared" si="203"/>
        <v>1.0993882577669511</v>
      </c>
      <c r="L3231" s="27">
        <f>2.721*J3231*G3231+VLOOKUP(B3231,Summary!$A$32:$B$37,2,0)*I3231</f>
        <v>0.92684251714994326</v>
      </c>
    </row>
    <row r="3232" spans="1:12">
      <c r="A3232" s="5" t="s">
        <v>616</v>
      </c>
      <c r="B3232" s="5" t="s">
        <v>597</v>
      </c>
      <c r="C3232" s="11">
        <v>5120</v>
      </c>
      <c r="D3232" s="5" t="e">
        <f t="shared" si="200"/>
        <v>#N/A</v>
      </c>
      <c r="E3232" s="11" t="s">
        <v>2</v>
      </c>
      <c r="F3232" s="12">
        <f t="shared" si="201"/>
        <v>0.50503242095262102</v>
      </c>
      <c r="G3232" s="13">
        <f t="shared" si="202"/>
        <v>6.8458560616073402E-2</v>
      </c>
      <c r="H3232" s="13">
        <f>HLOOKUP(E3232,ROCs!$B$1:$I$17,MATCH(VLOOKUP(C3232,HROC,2,0),ROCs!$A$2:$A$17,0)+1,0)</f>
        <v>5.2632006878587441E-2</v>
      </c>
      <c r="I3232" s="24">
        <v>8.0984940000000005</v>
      </c>
      <c r="J3232" s="24">
        <f>VLOOKUP(B3232,Summary!$A$32:$C$37,3,0)*H3232*I3232/12+VLOOKUP(B3232,Summary!$A$32:$D$37,4,0)*I3232</f>
        <v>1.8044159657701095</v>
      </c>
      <c r="K3232" s="6">
        <f t="shared" si="203"/>
        <v>2.4796161815513558</v>
      </c>
      <c r="L3232" s="27">
        <f>2.721*J3232*G3232+VLOOKUP(B3232,Summary!$A$32:$B$37,2,0)*I3232</f>
        <v>2.0904477440416374</v>
      </c>
    </row>
    <row r="3233" spans="1:12">
      <c r="A3233" s="5" t="s">
        <v>616</v>
      </c>
      <c r="B3233" s="5" t="s">
        <v>597</v>
      </c>
      <c r="C3233" s="11">
        <v>6170</v>
      </c>
      <c r="D3233" s="5" t="str">
        <f t="shared" si="200"/>
        <v>Mixed Wetland Hardwoods</v>
      </c>
      <c r="E3233" s="11" t="s">
        <v>2</v>
      </c>
      <c r="F3233" s="12">
        <f t="shared" si="201"/>
        <v>0.60724136328827061</v>
      </c>
      <c r="G3233" s="13">
        <f t="shared" si="202"/>
        <v>3.2599314579082571E-2</v>
      </c>
      <c r="H3233" s="13">
        <f>HLOOKUP(E3233,ROCs!$B$1:$I$17,MATCH(VLOOKUP(C3233,HROC,2,0),ROCs!$A$2:$A$17,0)+1,0)</f>
        <v>2.5884593546846281E-2</v>
      </c>
      <c r="I3233" s="24">
        <v>354.153527</v>
      </c>
      <c r="J3233" s="24">
        <f>VLOOKUP(B3233,Summary!$A$32:$C$37,3,0)*H3233*I3233/12+VLOOKUP(B3233,Summary!$A$32:$D$37,4,0)*I3233</f>
        <v>38.807475088209507</v>
      </c>
      <c r="K3233" s="6">
        <f t="shared" si="203"/>
        <v>64.121736597162979</v>
      </c>
      <c r="L3233" s="27">
        <f>2.721*J3233*G3233+VLOOKUP(B3233,Summary!$A$32:$B$37,2,0)*I3233</f>
        <v>80.160511423206955</v>
      </c>
    </row>
    <row r="3234" spans="1:12">
      <c r="A3234" s="5" t="s">
        <v>616</v>
      </c>
      <c r="B3234" s="5" t="s">
        <v>597</v>
      </c>
      <c r="C3234" s="11">
        <v>6172</v>
      </c>
      <c r="D3234" s="5" t="str">
        <f t="shared" si="200"/>
        <v>Mixed Shrubs</v>
      </c>
      <c r="E3234" s="11" t="s">
        <v>2</v>
      </c>
      <c r="F3234" s="12">
        <f t="shared" si="201"/>
        <v>0.60724136328827061</v>
      </c>
      <c r="G3234" s="13">
        <f t="shared" si="202"/>
        <v>3.2599314579082571E-2</v>
      </c>
      <c r="H3234" s="13">
        <f>HLOOKUP(E3234,ROCs!$B$1:$I$17,MATCH(VLOOKUP(C3234,HROC,2,0),ROCs!$A$2:$A$17,0)+1,0)</f>
        <v>2.5884593546846281E-2</v>
      </c>
      <c r="I3234" s="24">
        <v>26.401793999999999</v>
      </c>
      <c r="J3234" s="24">
        <f>VLOOKUP(B3234,Summary!$A$32:$C$37,3,0)*H3234*I3234/12+VLOOKUP(B3234,Summary!$A$32:$D$37,4,0)*I3234</f>
        <v>2.8930587579296905</v>
      </c>
      <c r="K3234" s="6">
        <f t="shared" si="203"/>
        <v>4.7802118332724035</v>
      </c>
      <c r="L3234" s="27">
        <f>2.721*J3234*G3234+VLOOKUP(B3234,Summary!$A$32:$B$37,2,0)*I3234</f>
        <v>5.9758865807657395</v>
      </c>
    </row>
    <row r="3235" spans="1:12">
      <c r="A3235" s="5" t="s">
        <v>616</v>
      </c>
      <c r="B3235" s="5" t="s">
        <v>597</v>
      </c>
      <c r="C3235" s="11">
        <v>6410</v>
      </c>
      <c r="D3235" s="5" t="str">
        <f t="shared" si="200"/>
        <v>Freshwater Marshes</v>
      </c>
      <c r="E3235" s="11" t="s">
        <v>2</v>
      </c>
      <c r="F3235" s="12">
        <f t="shared" si="201"/>
        <v>0.60724136328827061</v>
      </c>
      <c r="G3235" s="13">
        <f t="shared" si="202"/>
        <v>3.2599314579082571E-2</v>
      </c>
      <c r="H3235" s="13">
        <f>HLOOKUP(E3235,ROCs!$B$1:$I$17,MATCH(VLOOKUP(C3235,HROC,2,0),ROCs!$A$2:$A$17,0)+1,0)</f>
        <v>2.5884593546846281E-2</v>
      </c>
      <c r="I3235" s="24">
        <v>5.2606190000000002</v>
      </c>
      <c r="J3235" s="24">
        <f>VLOOKUP(B3235,Summary!$A$32:$C$37,3,0)*H3235*I3235/12+VLOOKUP(B3235,Summary!$A$32:$D$37,4,0)*I3235</f>
        <v>0.57644870155722494</v>
      </c>
      <c r="K3235" s="6">
        <f t="shared" si="203"/>
        <v>0.95246835098166593</v>
      </c>
      <c r="L3235" s="27">
        <f>2.721*J3235*G3235+VLOOKUP(B3235,Summary!$A$32:$B$37,2,0)*I3235</f>
        <v>1.190709331669707</v>
      </c>
    </row>
    <row r="3236" spans="1:12">
      <c r="A3236" s="5" t="s">
        <v>616</v>
      </c>
      <c r="B3236" s="5" t="s">
        <v>597</v>
      </c>
      <c r="C3236" s="11">
        <v>6440</v>
      </c>
      <c r="D3236" s="5" t="str">
        <f t="shared" si="200"/>
        <v>Emergent Aquatic Vegetation</v>
      </c>
      <c r="E3236" s="11" t="s">
        <v>2</v>
      </c>
      <c r="F3236" s="12">
        <f t="shared" si="201"/>
        <v>0.60724136328827061</v>
      </c>
      <c r="G3236" s="13">
        <f t="shared" si="202"/>
        <v>3.2599314579082571E-2</v>
      </c>
      <c r="H3236" s="13">
        <f>HLOOKUP(E3236,ROCs!$B$1:$I$17,MATCH(VLOOKUP(C3236,HROC,2,0),ROCs!$A$2:$A$17,0)+1,0)</f>
        <v>2.5884593546846281E-2</v>
      </c>
      <c r="I3236" s="24">
        <v>3.3688609999999999</v>
      </c>
      <c r="J3236" s="24">
        <f>VLOOKUP(B3236,Summary!$A$32:$C$37,3,0)*H3236*I3236/12+VLOOKUP(B3236,Summary!$A$32:$D$37,4,0)*I3236</f>
        <v>0.36915343026681352</v>
      </c>
      <c r="K3236" s="6">
        <f t="shared" si="203"/>
        <v>0.60995359697336871</v>
      </c>
      <c r="L3236" s="27">
        <f>2.721*J3236*G3236+VLOOKUP(B3236,Summary!$A$32:$B$37,2,0)*I3236</f>
        <v>0.76252133632907859</v>
      </c>
    </row>
    <row r="3237" spans="1:12">
      <c r="A3237" s="5" t="s">
        <v>616</v>
      </c>
      <c r="B3237" s="5" t="s">
        <v>597</v>
      </c>
      <c r="C3237" s="11">
        <v>8140</v>
      </c>
      <c r="D3237" s="5" t="str">
        <f t="shared" si="200"/>
        <v>Roads and Highways</v>
      </c>
      <c r="E3237" s="11" t="s">
        <v>2</v>
      </c>
      <c r="F3237" s="12">
        <f t="shared" si="201"/>
        <v>0.98601567900273634</v>
      </c>
      <c r="G3237" s="13">
        <f t="shared" si="202"/>
        <v>0.14343698414796333</v>
      </c>
      <c r="H3237" s="13">
        <f>HLOOKUP(E3237,ROCs!$B$1:$I$17,MATCH(VLOOKUP(C3237,HROC,2,0),ROCs!$A$2:$A$17,0)+1,0)</f>
        <v>0.44607782879065094</v>
      </c>
      <c r="I3237" s="24">
        <v>1.8331E-2</v>
      </c>
      <c r="J3237" s="24">
        <f>VLOOKUP(B3237,Summary!$A$32:$C$37,3,0)*H3237*I3237/12+VLOOKUP(B3237,Summary!$A$32:$D$37,4,0)*I3237</f>
        <v>3.4616189676810023E-2</v>
      </c>
      <c r="K3237" s="6">
        <f t="shared" si="203"/>
        <v>9.287345979654385E-2</v>
      </c>
      <c r="L3237" s="27">
        <f>2.721*J3237*G3237+VLOOKUP(B3237,Summary!$A$32:$B$37,2,0)*I3237</f>
        <v>1.7481359098672371E-2</v>
      </c>
    </row>
    <row r="3238" spans="1:12">
      <c r="A3238" s="5" t="s">
        <v>617</v>
      </c>
      <c r="B3238" s="5" t="s">
        <v>597</v>
      </c>
      <c r="C3238" s="11">
        <v>1210</v>
      </c>
      <c r="D3238" s="5" t="str">
        <f t="shared" si="200"/>
        <v>Fixed Single Family Units</v>
      </c>
      <c r="E3238" s="11" t="s">
        <v>3</v>
      </c>
      <c r="F3238" s="12">
        <f t="shared" si="201"/>
        <v>1.2445441802046733</v>
      </c>
      <c r="G3238" s="13">
        <f t="shared" si="202"/>
        <v>0.21319951734720002</v>
      </c>
      <c r="H3238" s="13">
        <f>HLOOKUP(E3238,ROCs!$B$1:$I$17,MATCH(VLOOKUP(C3238,HROC,2,0),ROCs!$A$2:$A$17,0)+1,0)</f>
        <v>0.28818180815488864</v>
      </c>
      <c r="I3238" s="24">
        <v>2.1702149999999998</v>
      </c>
      <c r="J3238" s="24">
        <f>VLOOKUP(B3238,Summary!$A$32:$C$37,3,0)*H3238*I3238/12+VLOOKUP(B3238,Summary!$A$32:$D$37,4,0)*I3238</f>
        <v>2.6475964437892472</v>
      </c>
      <c r="K3238" s="6">
        <f t="shared" si="203"/>
        <v>8.9658330789095597</v>
      </c>
      <c r="L3238" s="27">
        <f>2.721*J3238*G3238+VLOOKUP(B3238,Summary!$A$32:$B$37,2,0)*I3238</f>
        <v>2.0060335881131302</v>
      </c>
    </row>
    <row r="3239" spans="1:12">
      <c r="A3239" s="5" t="s">
        <v>617</v>
      </c>
      <c r="B3239" s="5" t="s">
        <v>597</v>
      </c>
      <c r="C3239" s="11">
        <v>1320</v>
      </c>
      <c r="D3239" s="5" t="str">
        <f t="shared" si="200"/>
        <v>Mobile Home Units &lt;Six or more dwelling units per acre&gt;</v>
      </c>
      <c r="E3239" s="11" t="s">
        <v>3</v>
      </c>
      <c r="F3239" s="12">
        <f t="shared" si="201"/>
        <v>1.3948514483453343</v>
      </c>
      <c r="G3239" s="13">
        <f t="shared" si="202"/>
        <v>0.33903287162245876</v>
      </c>
      <c r="H3239" s="13">
        <f>HLOOKUP(E3239,ROCs!$B$1:$I$17,MATCH(VLOOKUP(C3239,HROC,2,0),ROCs!$A$2:$A$17,0)+1,0)</f>
        <v>0.39344582191206351</v>
      </c>
      <c r="I3239" s="24">
        <v>4.0419999999999996E-3</v>
      </c>
      <c r="J3239" s="24">
        <f>VLOOKUP(B3239,Summary!$A$32:$C$37,3,0)*H3239*I3239/12+VLOOKUP(B3239,Summary!$A$32:$D$37,4,0)*I3239</f>
        <v>6.7323039181802387E-3</v>
      </c>
      <c r="K3239" s="6">
        <f t="shared" si="203"/>
        <v>2.5551724292922091E-2</v>
      </c>
      <c r="L3239" s="27">
        <f>2.721*J3239*G3239+VLOOKUP(B3239,Summary!$A$32:$B$37,2,0)*I3239</f>
        <v>7.0862017445341386E-3</v>
      </c>
    </row>
    <row r="3240" spans="1:12">
      <c r="A3240" s="5" t="s">
        <v>617</v>
      </c>
      <c r="B3240" s="5" t="s">
        <v>597</v>
      </c>
      <c r="C3240" s="11">
        <v>1330</v>
      </c>
      <c r="D3240" s="5" t="str">
        <f t="shared" si="200"/>
        <v>Multiple Dwelling Units, Low Rise &lt;Two stories or less&gt;</v>
      </c>
      <c r="E3240" s="11" t="s">
        <v>3</v>
      </c>
      <c r="F3240" s="12">
        <f t="shared" si="201"/>
        <v>1.3948514483453343</v>
      </c>
      <c r="G3240" s="13">
        <f t="shared" si="202"/>
        <v>0.33903287162245876</v>
      </c>
      <c r="H3240" s="13">
        <f>HLOOKUP(E3240,ROCs!$B$1:$I$17,MATCH(VLOOKUP(C3240,HROC,2,0),ROCs!$A$2:$A$17,0)+1,0)</f>
        <v>0.39344582191206351</v>
      </c>
      <c r="I3240" s="24">
        <v>0.15044399999999999</v>
      </c>
      <c r="J3240" s="24">
        <f>VLOOKUP(B3240,Summary!$A$32:$C$37,3,0)*H3240*I3240/12+VLOOKUP(B3240,Summary!$A$32:$D$37,4,0)*I3240</f>
        <v>0.25057761768102621</v>
      </c>
      <c r="K3240" s="6">
        <f t="shared" si="203"/>
        <v>0.95103998256416911</v>
      </c>
      <c r="L3240" s="27">
        <f>2.721*J3240*G3240+VLOOKUP(B3240,Summary!$A$32:$B$37,2,0)*I3240</f>
        <v>0.26374976131981542</v>
      </c>
    </row>
    <row r="3241" spans="1:12">
      <c r="A3241" s="5" t="s">
        <v>617</v>
      </c>
      <c r="B3241" s="5" t="s">
        <v>597</v>
      </c>
      <c r="C3241" s="11">
        <v>1400</v>
      </c>
      <c r="D3241" s="5" t="str">
        <f t="shared" si="200"/>
        <v>Commercial and Services</v>
      </c>
      <c r="E3241" s="11" t="s">
        <v>3</v>
      </c>
      <c r="F3241" s="12">
        <f t="shared" si="201"/>
        <v>0.70945030562392009</v>
      </c>
      <c r="G3241" s="13">
        <f t="shared" si="202"/>
        <v>0.1167055461931156</v>
      </c>
      <c r="H3241" s="13">
        <f>HLOOKUP(E3241,ROCs!$B$1:$I$17,MATCH(VLOOKUP(C3241,HROC,2,0),ROCs!$A$2:$A$17,0)+1,0)</f>
        <v>0.43140989244743805</v>
      </c>
      <c r="I3241" s="24">
        <v>2.4965389999999998</v>
      </c>
      <c r="J3241" s="24">
        <f>VLOOKUP(B3241,Summary!$A$32:$C$37,3,0)*H3241*I3241/12+VLOOKUP(B3241,Summary!$A$32:$D$37,4,0)*I3241</f>
        <v>4.5594338642688657</v>
      </c>
      <c r="K3241" s="6">
        <f t="shared" si="203"/>
        <v>8.8015962476075433</v>
      </c>
      <c r="L3241" s="27">
        <f>2.721*J3241*G3241+VLOOKUP(B3241,Summary!$A$32:$B$37,2,0)*I3241</f>
        <v>1.9886850941894147</v>
      </c>
    </row>
    <row r="3242" spans="1:12">
      <c r="A3242" s="5" t="s">
        <v>617</v>
      </c>
      <c r="B3242" s="5" t="s">
        <v>597</v>
      </c>
      <c r="C3242" s="11">
        <v>1550</v>
      </c>
      <c r="D3242" s="5" t="str">
        <f t="shared" si="200"/>
        <v>Other Light Industrial</v>
      </c>
      <c r="E3242" s="11" t="s">
        <v>3</v>
      </c>
      <c r="F3242" s="12">
        <f t="shared" si="201"/>
        <v>0.72147488707517293</v>
      </c>
      <c r="G3242" s="13">
        <f t="shared" si="202"/>
        <v>0.16951643581122938</v>
      </c>
      <c r="H3242" s="13">
        <f>HLOOKUP(E3242,ROCs!$B$1:$I$17,MATCH(VLOOKUP(C3242,HROC,2,0),ROCs!$A$2:$A$17,0)+1,0)</f>
        <v>0.34081381503347608</v>
      </c>
      <c r="I3242" s="24">
        <v>4.5197969999999996</v>
      </c>
      <c r="J3242" s="24">
        <f>VLOOKUP(B3242,Summary!$A$32:$C$37,3,0)*H3242*I3242/12+VLOOKUP(B3242,Summary!$A$32:$D$37,4,0)*I3242</f>
        <v>6.5210658620283732</v>
      </c>
      <c r="K3242" s="6">
        <f t="shared" si="203"/>
        <v>12.801720682709803</v>
      </c>
      <c r="L3242" s="27">
        <f>2.721*J3242*G3242+VLOOKUP(B3242,Summary!$A$32:$B$37,2,0)*I3242</f>
        <v>3.9869660302640217</v>
      </c>
    </row>
    <row r="3243" spans="1:12">
      <c r="A3243" s="5" t="s">
        <v>617</v>
      </c>
      <c r="B3243" s="5" t="s">
        <v>597</v>
      </c>
      <c r="C3243" s="11">
        <v>1820</v>
      </c>
      <c r="D3243" s="5" t="str">
        <f t="shared" si="200"/>
        <v>Golf Courses</v>
      </c>
      <c r="E3243" s="11" t="s">
        <v>3</v>
      </c>
      <c r="F3243" s="12">
        <f t="shared" si="201"/>
        <v>2.0141173930848577</v>
      </c>
      <c r="G3243" s="13">
        <f t="shared" si="202"/>
        <v>0.28687396829592665</v>
      </c>
      <c r="H3243" s="13">
        <f>HLOOKUP(E3243,ROCs!$B$1:$I$17,MATCH(VLOOKUP(C3243,HROC,2,0),ROCs!$A$2:$A$17,0)+1,0)</f>
        <v>0.28904462793978353</v>
      </c>
      <c r="I3243" s="24">
        <v>2.0899999999999998E-3</v>
      </c>
      <c r="J3243" s="24">
        <f>VLOOKUP(B3243,Summary!$A$32:$C$37,3,0)*H3243*I3243/12+VLOOKUP(B3243,Summary!$A$32:$D$37,4,0)*I3243</f>
        <v>2.557370519801891E-3</v>
      </c>
      <c r="K3243" s="6">
        <f t="shared" si="203"/>
        <v>1.4015447733472127E-2</v>
      </c>
      <c r="L3243" s="27">
        <f>2.721*J3243*G3243+VLOOKUP(B3243,Summary!$A$32:$B$37,2,0)*I3243</f>
        <v>2.4489870119032216E-3</v>
      </c>
    </row>
    <row r="3244" spans="1:12">
      <c r="A3244" s="5" t="s">
        <v>617</v>
      </c>
      <c r="B3244" s="5" t="s">
        <v>597</v>
      </c>
      <c r="C3244" s="11">
        <v>1840</v>
      </c>
      <c r="D3244" s="5" t="str">
        <f t="shared" si="200"/>
        <v>Marinas and Fish Camps</v>
      </c>
      <c r="E3244" s="11" t="s">
        <v>3</v>
      </c>
      <c r="F3244" s="12">
        <f t="shared" si="201"/>
        <v>0.70945030562392009</v>
      </c>
      <c r="G3244" s="13">
        <f t="shared" si="202"/>
        <v>0.1167055461931156</v>
      </c>
      <c r="H3244" s="13">
        <f>HLOOKUP(E3244,ROCs!$B$1:$I$17,MATCH(VLOOKUP(C3244,HROC,2,0),ROCs!$A$2:$A$17,0)+1,0)</f>
        <v>0.28818180815488864</v>
      </c>
      <c r="I3244" s="24">
        <v>1.1325419999999999</v>
      </c>
      <c r="J3244" s="24">
        <f>VLOOKUP(B3244,Summary!$A$32:$C$37,3,0)*H3244*I3244/12+VLOOKUP(B3244,Summary!$A$32:$D$37,4,0)*I3244</f>
        <v>1.3816668724720647</v>
      </c>
      <c r="K3244" s="6">
        <f t="shared" si="203"/>
        <v>2.6671894630373916</v>
      </c>
      <c r="L3244" s="27">
        <f>2.721*J3244*G3244+VLOOKUP(B3244,Summary!$A$32:$B$37,2,0)*I3244</f>
        <v>0.68409218655922488</v>
      </c>
    </row>
    <row r="3245" spans="1:12">
      <c r="A3245" s="5" t="s">
        <v>617</v>
      </c>
      <c r="B3245" s="5" t="s">
        <v>597</v>
      </c>
      <c r="C3245" s="11">
        <v>3100</v>
      </c>
      <c r="D3245" s="5" t="str">
        <f t="shared" si="200"/>
        <v>Herbaceous (Dry Prairie)</v>
      </c>
      <c r="E3245" s="11" t="s">
        <v>3</v>
      </c>
      <c r="F3245" s="12">
        <f t="shared" si="201"/>
        <v>0.69141343344704065</v>
      </c>
      <c r="G3245" s="13">
        <f t="shared" si="202"/>
        <v>3.5859246036990831E-2</v>
      </c>
      <c r="H3245" s="13">
        <f>HLOOKUP(E3245,ROCs!$B$1:$I$17,MATCH(VLOOKUP(C3245,HROC,2,0),ROCs!$A$2:$A$17,0)+1,0)</f>
        <v>0.26229721460804234</v>
      </c>
      <c r="I3245" s="24">
        <v>6.7710000000000001E-3</v>
      </c>
      <c r="J3245" s="24">
        <f>VLOOKUP(B3245,Summary!$A$32:$C$37,3,0)*H3245*I3245/12+VLOOKUP(B3245,Summary!$A$32:$D$37,4,0)*I3245</f>
        <v>7.5184611298034646E-3</v>
      </c>
      <c r="K3245" s="6">
        <f t="shared" si="203"/>
        <v>1.4144751230291836E-2</v>
      </c>
      <c r="L3245" s="27">
        <f>2.721*J3245*G3245+VLOOKUP(B3245,Summary!$A$32:$B$37,2,0)*I3245</f>
        <v>2.2003605225170472E-3</v>
      </c>
    </row>
    <row r="3246" spans="1:12">
      <c r="A3246" s="5" t="s">
        <v>617</v>
      </c>
      <c r="B3246" s="5" t="s">
        <v>597</v>
      </c>
      <c r="C3246" s="11">
        <v>4110</v>
      </c>
      <c r="D3246" s="5" t="str">
        <f t="shared" si="200"/>
        <v>Pine Flatwoods</v>
      </c>
      <c r="E3246" s="11" t="s">
        <v>3</v>
      </c>
      <c r="F3246" s="12">
        <f t="shared" si="201"/>
        <v>0.69141343344704065</v>
      </c>
      <c r="G3246" s="13">
        <f t="shared" si="202"/>
        <v>3.5859246036990831E-2</v>
      </c>
      <c r="H3246" s="13">
        <f>HLOOKUP(E3246,ROCs!$B$1:$I$17,MATCH(VLOOKUP(C3246,HROC,2,0),ROCs!$A$2:$A$17,0)+1,0)</f>
        <v>0.26229721460804234</v>
      </c>
      <c r="I3246" s="24">
        <v>7.3236999999999997E-2</v>
      </c>
      <c r="J3246" s="24">
        <f>VLOOKUP(B3246,Summary!$A$32:$C$37,3,0)*H3246*I3246/12+VLOOKUP(B3246,Summary!$A$32:$D$37,4,0)*I3246</f>
        <v>8.1321745349788255E-2</v>
      </c>
      <c r="K3246" s="6">
        <f t="shared" si="203"/>
        <v>0.1529935232392384</v>
      </c>
      <c r="L3246" s="27">
        <f>2.721*J3246*G3246+VLOOKUP(B3246,Summary!$A$32:$B$37,2,0)*I3246</f>
        <v>2.3799705152500517E-2</v>
      </c>
    </row>
    <row r="3247" spans="1:12">
      <c r="A3247" s="5" t="s">
        <v>617</v>
      </c>
      <c r="B3247" s="5" t="s">
        <v>597</v>
      </c>
      <c r="C3247" s="11">
        <v>4240</v>
      </c>
      <c r="D3247" s="5" t="str">
        <f t="shared" si="200"/>
        <v>Melaleuca</v>
      </c>
      <c r="E3247" s="11" t="s">
        <v>3</v>
      </c>
      <c r="F3247" s="12">
        <f t="shared" si="201"/>
        <v>0.69141343344704065</v>
      </c>
      <c r="G3247" s="13">
        <f t="shared" si="202"/>
        <v>3.5859246036990831E-2</v>
      </c>
      <c r="H3247" s="13">
        <f>HLOOKUP(E3247,ROCs!$B$1:$I$17,MATCH(VLOOKUP(C3247,HROC,2,0),ROCs!$A$2:$A$17,0)+1,0)</f>
        <v>0.26229721460804234</v>
      </c>
      <c r="I3247" s="24">
        <v>8.3165000000000003E-2</v>
      </c>
      <c r="J3247" s="24">
        <f>VLOOKUP(B3247,Summary!$A$32:$C$37,3,0)*H3247*I3247/12+VLOOKUP(B3247,Summary!$A$32:$D$37,4,0)*I3247</f>
        <v>9.2345712577182867E-2</v>
      </c>
      <c r="K3247" s="6">
        <f t="shared" si="203"/>
        <v>0.17373330912231885</v>
      </c>
      <c r="L3247" s="27">
        <f>2.721*J3247*G3247+VLOOKUP(B3247,Summary!$A$32:$B$37,2,0)*I3247</f>
        <v>2.7025990674218025E-2</v>
      </c>
    </row>
    <row r="3248" spans="1:12">
      <c r="A3248" s="5" t="s">
        <v>617</v>
      </c>
      <c r="B3248" s="5" t="s">
        <v>597</v>
      </c>
      <c r="C3248" s="11">
        <v>5110</v>
      </c>
      <c r="D3248" s="5" t="e">
        <f t="shared" si="200"/>
        <v>#N/A</v>
      </c>
      <c r="E3248" s="11" t="s">
        <v>3</v>
      </c>
      <c r="F3248" s="12">
        <f t="shared" si="201"/>
        <v>0.50503242095262102</v>
      </c>
      <c r="G3248" s="13">
        <f t="shared" si="202"/>
        <v>6.8458560616073402E-2</v>
      </c>
      <c r="H3248" s="13">
        <f>HLOOKUP(E3248,ROCs!$B$1:$I$17,MATCH(VLOOKUP(C3248,HROC,2,0),ROCs!$A$2:$A$17,0)+1,0)</f>
        <v>5.2632006878587441E-2</v>
      </c>
      <c r="I3248" s="24">
        <v>5.8503350000000003</v>
      </c>
      <c r="J3248" s="24">
        <f>VLOOKUP(B3248,Summary!$A$32:$C$37,3,0)*H3248*I3248/12+VLOOKUP(B3248,Summary!$A$32:$D$37,4,0)*I3248</f>
        <v>1.303506291305973</v>
      </c>
      <c r="K3248" s="6">
        <f t="shared" si="203"/>
        <v>1.7912695043666453</v>
      </c>
      <c r="L3248" s="27">
        <f>2.721*J3248*G3248+VLOOKUP(B3248,Summary!$A$32:$B$37,2,0)*I3248</f>
        <v>1.5101350451871465</v>
      </c>
    </row>
    <row r="3249" spans="1:12">
      <c r="A3249" s="5" t="s">
        <v>617</v>
      </c>
      <c r="B3249" s="5" t="s">
        <v>597</v>
      </c>
      <c r="C3249" s="11">
        <v>5120</v>
      </c>
      <c r="D3249" s="5" t="e">
        <f t="shared" si="200"/>
        <v>#N/A</v>
      </c>
      <c r="E3249" s="11" t="s">
        <v>3</v>
      </c>
      <c r="F3249" s="12">
        <f t="shared" si="201"/>
        <v>0.50503242095262102</v>
      </c>
      <c r="G3249" s="13">
        <f t="shared" si="202"/>
        <v>6.8458560616073402E-2</v>
      </c>
      <c r="H3249" s="13">
        <f>HLOOKUP(E3249,ROCs!$B$1:$I$17,MATCH(VLOOKUP(C3249,HROC,2,0),ROCs!$A$2:$A$17,0)+1,0)</f>
        <v>5.2632006878587441E-2</v>
      </c>
      <c r="I3249" s="24">
        <v>10.357551000000001</v>
      </c>
      <c r="J3249" s="24">
        <f>VLOOKUP(B3249,Summary!$A$32:$C$37,3,0)*H3249*I3249/12+VLOOKUP(B3249,Summary!$A$32:$D$37,4,0)*I3249</f>
        <v>2.3077538108539888</v>
      </c>
      <c r="K3249" s="6">
        <f t="shared" si="203"/>
        <v>3.1712996343324358</v>
      </c>
      <c r="L3249" s="27">
        <f>2.721*J3249*G3249+VLOOKUP(B3249,Summary!$A$32:$B$37,2,0)*I3249</f>
        <v>2.6735735214159826</v>
      </c>
    </row>
    <row r="3250" spans="1:12">
      <c r="A3250" s="5" t="s">
        <v>617</v>
      </c>
      <c r="B3250" s="5" t="s">
        <v>597</v>
      </c>
      <c r="C3250" s="11">
        <v>6120</v>
      </c>
      <c r="D3250" s="5" t="str">
        <f t="shared" si="200"/>
        <v>Mangrove Swamps</v>
      </c>
      <c r="E3250" s="11" t="s">
        <v>3</v>
      </c>
      <c r="F3250" s="12">
        <f t="shared" si="201"/>
        <v>0.60724136328827061</v>
      </c>
      <c r="G3250" s="13">
        <f t="shared" si="202"/>
        <v>3.2599314579082571E-2</v>
      </c>
      <c r="H3250" s="13">
        <f>HLOOKUP(E3250,ROCs!$B$1:$I$17,MATCH(VLOOKUP(C3250,HROC,2,0),ROCs!$A$2:$A$17,0)+1,0)</f>
        <v>2.5884593546846281E-2</v>
      </c>
      <c r="I3250" s="24">
        <v>7.1179999999999993E-2</v>
      </c>
      <c r="J3250" s="24">
        <f>VLOOKUP(B3250,Summary!$A$32:$C$37,3,0)*H3250*I3250/12+VLOOKUP(B3250,Summary!$A$32:$D$37,4,0)*I3250</f>
        <v>7.7997700606797921E-3</v>
      </c>
      <c r="K3250" s="6">
        <f t="shared" si="203"/>
        <v>1.2887589316556659E-2</v>
      </c>
      <c r="L3250" s="27">
        <f>2.721*J3250*G3250+VLOOKUP(B3250,Summary!$A$32:$B$37,2,0)*I3250</f>
        <v>1.6111163007290537E-2</v>
      </c>
    </row>
    <row r="3251" spans="1:12">
      <c r="A3251" s="5" t="s">
        <v>617</v>
      </c>
      <c r="B3251" s="5" t="s">
        <v>597</v>
      </c>
      <c r="C3251" s="11">
        <v>6170</v>
      </c>
      <c r="D3251" s="5" t="str">
        <f t="shared" si="200"/>
        <v>Mixed Wetland Hardwoods</v>
      </c>
      <c r="E3251" s="11" t="s">
        <v>3</v>
      </c>
      <c r="F3251" s="12">
        <f t="shared" si="201"/>
        <v>0.60724136328827061</v>
      </c>
      <c r="G3251" s="13">
        <f t="shared" si="202"/>
        <v>3.2599314579082571E-2</v>
      </c>
      <c r="H3251" s="13">
        <f>HLOOKUP(E3251,ROCs!$B$1:$I$17,MATCH(VLOOKUP(C3251,HROC,2,0),ROCs!$A$2:$A$17,0)+1,0)</f>
        <v>2.5884593546846281E-2</v>
      </c>
      <c r="I3251" s="24">
        <v>1.1E-5</v>
      </c>
      <c r="J3251" s="24">
        <f>VLOOKUP(B3251,Summary!$A$32:$C$37,3,0)*H3251*I3251/12+VLOOKUP(B3251,Summary!$A$32:$D$37,4,0)*I3251</f>
        <v>1.2053592394981415E-6</v>
      </c>
      <c r="K3251" s="6">
        <f t="shared" si="203"/>
        <v>1.9916195909261486E-6</v>
      </c>
      <c r="L3251" s="27">
        <f>2.721*J3251*G3251+VLOOKUP(B3251,Summary!$A$32:$B$37,2,0)*I3251</f>
        <v>2.489783549876313E-6</v>
      </c>
    </row>
    <row r="3252" spans="1:12">
      <c r="A3252" s="5" t="s">
        <v>617</v>
      </c>
      <c r="B3252" s="5" t="s">
        <v>597</v>
      </c>
      <c r="C3252" s="11">
        <v>8100</v>
      </c>
      <c r="D3252" s="5" t="str">
        <f t="shared" si="200"/>
        <v>Transportation</v>
      </c>
      <c r="E3252" s="11" t="s">
        <v>3</v>
      </c>
      <c r="F3252" s="12">
        <f t="shared" si="201"/>
        <v>0.98601567900273634</v>
      </c>
      <c r="G3252" s="13">
        <f t="shared" si="202"/>
        <v>0.14343698414796333</v>
      </c>
      <c r="H3252" s="13">
        <f>HLOOKUP(E3252,ROCs!$B$1:$I$17,MATCH(VLOOKUP(C3252,HROC,2,0),ROCs!$A$2:$A$17,0)+1,0)</f>
        <v>0.44607782879065094</v>
      </c>
      <c r="I3252" s="24">
        <v>0.180253</v>
      </c>
      <c r="J3252" s="24">
        <f>VLOOKUP(B3252,Summary!$A$32:$C$37,3,0)*H3252*I3252/12+VLOOKUP(B3252,Summary!$A$32:$D$37,4,0)*I3252</f>
        <v>0.34038906976237177</v>
      </c>
      <c r="K3252" s="6">
        <f t="shared" si="203"/>
        <v>0.91324639947119191</v>
      </c>
      <c r="L3252" s="27">
        <f>2.721*J3252*G3252+VLOOKUP(B3252,Summary!$A$32:$B$37,2,0)*I3252</f>
        <v>0.17189828277851676</v>
      </c>
    </row>
    <row r="3253" spans="1:12">
      <c r="A3253" s="5" t="s">
        <v>617</v>
      </c>
      <c r="B3253" s="5" t="s">
        <v>597</v>
      </c>
      <c r="C3253" s="11">
        <v>8140</v>
      </c>
      <c r="D3253" s="5" t="str">
        <f t="shared" si="200"/>
        <v>Roads and Highways</v>
      </c>
      <c r="E3253" s="11" t="s">
        <v>3</v>
      </c>
      <c r="F3253" s="12">
        <f t="shared" si="201"/>
        <v>0.98601567900273634</v>
      </c>
      <c r="G3253" s="13">
        <f t="shared" si="202"/>
        <v>0.14343698414796333</v>
      </c>
      <c r="H3253" s="13">
        <f>HLOOKUP(E3253,ROCs!$B$1:$I$17,MATCH(VLOOKUP(C3253,HROC,2,0),ROCs!$A$2:$A$17,0)+1,0)</f>
        <v>0.44607782879065094</v>
      </c>
      <c r="I3253" s="24">
        <v>2.8559000000000001E-2</v>
      </c>
      <c r="J3253" s="24">
        <f>VLOOKUP(B3253,Summary!$A$32:$C$37,3,0)*H3253*I3253/12+VLOOKUP(B3253,Summary!$A$32:$D$37,4,0)*I3253</f>
        <v>5.3930705415962982E-2</v>
      </c>
      <c r="K3253" s="6">
        <f t="shared" si="203"/>
        <v>0.14469331396702287</v>
      </c>
      <c r="L3253" s="27">
        <f>2.721*J3253*G3253+VLOOKUP(B3253,Summary!$A$32:$B$37,2,0)*I3253</f>
        <v>2.7235291827995438E-2</v>
      </c>
    </row>
    <row r="3254" spans="1:12">
      <c r="A3254" s="5" t="s">
        <v>617</v>
      </c>
      <c r="B3254" s="5" t="s">
        <v>597</v>
      </c>
      <c r="C3254" s="11">
        <v>1210</v>
      </c>
      <c r="D3254" s="5" t="str">
        <f t="shared" si="200"/>
        <v>Fixed Single Family Units</v>
      </c>
      <c r="E3254" s="11" t="s">
        <v>4</v>
      </c>
      <c r="F3254" s="12">
        <f t="shared" si="201"/>
        <v>1.2445441802046733</v>
      </c>
      <c r="G3254" s="13">
        <f t="shared" si="202"/>
        <v>0.21319951734720002</v>
      </c>
      <c r="H3254" s="13">
        <f>HLOOKUP(E3254,ROCs!$B$1:$I$17,MATCH(VLOOKUP(C3254,HROC,2,0),ROCs!$A$2:$A$17,0)+1,0)</f>
        <v>0.28818180815488864</v>
      </c>
      <c r="I3254" s="24">
        <v>30.377488</v>
      </c>
      <c r="J3254" s="24">
        <f>VLOOKUP(B3254,Summary!$A$32:$C$37,3,0)*H3254*I3254/12+VLOOKUP(B3254,Summary!$A$32:$D$37,4,0)*I3254</f>
        <v>37.059613540617192</v>
      </c>
      <c r="K3254" s="6">
        <f t="shared" si="203"/>
        <v>125.49885000545027</v>
      </c>
      <c r="L3254" s="27">
        <f>2.721*J3254*G3254+VLOOKUP(B3254,Summary!$A$32:$B$37,2,0)*I3254</f>
        <v>28.079365984708225</v>
      </c>
    </row>
    <row r="3255" spans="1:12">
      <c r="A3255" s="5" t="s">
        <v>617</v>
      </c>
      <c r="B3255" s="5" t="s">
        <v>597</v>
      </c>
      <c r="C3255" s="11">
        <v>1310</v>
      </c>
      <c r="D3255" s="5" t="str">
        <f t="shared" si="200"/>
        <v>Fixed Single Family Units &lt;Six or more dwelling units per acre&gt;</v>
      </c>
      <c r="E3255" s="11" t="s">
        <v>4</v>
      </c>
      <c r="F3255" s="12">
        <f t="shared" si="201"/>
        <v>1.2445441802046733</v>
      </c>
      <c r="G3255" s="13">
        <f t="shared" si="202"/>
        <v>0.21319951734720002</v>
      </c>
      <c r="H3255" s="13">
        <f>HLOOKUP(E3255,ROCs!$B$1:$I$17,MATCH(VLOOKUP(C3255,HROC,2,0),ROCs!$A$2:$A$17,0)+1,0)</f>
        <v>0.39344582191206351</v>
      </c>
      <c r="I3255" s="24">
        <v>1.864333</v>
      </c>
      <c r="J3255" s="24">
        <f>VLOOKUP(B3255,Summary!$A$32:$C$37,3,0)*H3255*I3255/12+VLOOKUP(B3255,Summary!$A$32:$D$37,4,0)*I3255</f>
        <v>3.1052093915617811</v>
      </c>
      <c r="K3255" s="6">
        <f t="shared" si="203"/>
        <v>10.515495722588083</v>
      </c>
      <c r="L3255" s="27">
        <f>2.721*J3255*G3255+VLOOKUP(B3255,Summary!$A$32:$B$37,2,0)*I3255</f>
        <v>2.2052407219955725</v>
      </c>
    </row>
    <row r="3256" spans="1:12">
      <c r="A3256" s="5" t="s">
        <v>617</v>
      </c>
      <c r="B3256" s="5" t="s">
        <v>597</v>
      </c>
      <c r="C3256" s="11">
        <v>1320</v>
      </c>
      <c r="D3256" s="5" t="str">
        <f t="shared" si="200"/>
        <v>Mobile Home Units &lt;Six or more dwelling units per acre&gt;</v>
      </c>
      <c r="E3256" s="11" t="s">
        <v>4</v>
      </c>
      <c r="F3256" s="12">
        <f t="shared" si="201"/>
        <v>1.3948514483453343</v>
      </c>
      <c r="G3256" s="13">
        <f t="shared" si="202"/>
        <v>0.33903287162245876</v>
      </c>
      <c r="H3256" s="13">
        <f>HLOOKUP(E3256,ROCs!$B$1:$I$17,MATCH(VLOOKUP(C3256,HROC,2,0),ROCs!$A$2:$A$17,0)+1,0)</f>
        <v>0.39344582191206351</v>
      </c>
      <c r="I3256" s="24">
        <v>39.914551000000003</v>
      </c>
      <c r="J3256" s="24">
        <f>VLOOKUP(B3256,Summary!$A$32:$C$37,3,0)*H3256*I3256/12+VLOOKUP(B3256,Summary!$A$32:$D$37,4,0)*I3256</f>
        <v>66.481169740154627</v>
      </c>
      <c r="K3256" s="6">
        <f t="shared" si="203"/>
        <v>252.32201940321076</v>
      </c>
      <c r="L3256" s="27">
        <f>2.721*J3256*G3256+VLOOKUP(B3256,Summary!$A$32:$B$37,2,0)*I3256</f>
        <v>69.97589335192896</v>
      </c>
    </row>
    <row r="3257" spans="1:12">
      <c r="A3257" s="5" t="s">
        <v>617</v>
      </c>
      <c r="B3257" s="5" t="s">
        <v>597</v>
      </c>
      <c r="C3257" s="11">
        <v>1330</v>
      </c>
      <c r="D3257" s="5" t="str">
        <f t="shared" si="200"/>
        <v>Multiple Dwelling Units, Low Rise &lt;Two stories or less&gt;</v>
      </c>
      <c r="E3257" s="11" t="s">
        <v>4</v>
      </c>
      <c r="F3257" s="12">
        <f t="shared" si="201"/>
        <v>1.3948514483453343</v>
      </c>
      <c r="G3257" s="13">
        <f t="shared" si="202"/>
        <v>0.33903287162245876</v>
      </c>
      <c r="H3257" s="13">
        <f>HLOOKUP(E3257,ROCs!$B$1:$I$17,MATCH(VLOOKUP(C3257,HROC,2,0),ROCs!$A$2:$A$17,0)+1,0)</f>
        <v>0.39344582191206351</v>
      </c>
      <c r="I3257" s="24">
        <v>5.7309960000000002</v>
      </c>
      <c r="J3257" s="24">
        <f>VLOOKUP(B3257,Summary!$A$32:$C$37,3,0)*H3257*I3257/12+VLOOKUP(B3257,Summary!$A$32:$D$37,4,0)*I3257</f>
        <v>9.5454742270844335</v>
      </c>
      <c r="K3257" s="6">
        <f t="shared" si="203"/>
        <v>36.228804976704438</v>
      </c>
      <c r="L3257" s="27">
        <f>2.721*J3257*G3257+VLOOKUP(B3257,Summary!$A$32:$B$37,2,0)*I3257</f>
        <v>10.047252313982725</v>
      </c>
    </row>
    <row r="3258" spans="1:12">
      <c r="A3258" s="5" t="s">
        <v>617</v>
      </c>
      <c r="B3258" s="5" t="s">
        <v>597</v>
      </c>
      <c r="C3258" s="11">
        <v>1400</v>
      </c>
      <c r="D3258" s="5" t="str">
        <f t="shared" si="200"/>
        <v>Commercial and Services</v>
      </c>
      <c r="E3258" s="11" t="s">
        <v>4</v>
      </c>
      <c r="F3258" s="12">
        <f t="shared" si="201"/>
        <v>0.70945030562392009</v>
      </c>
      <c r="G3258" s="13">
        <f t="shared" si="202"/>
        <v>0.1167055461931156</v>
      </c>
      <c r="H3258" s="13">
        <f>HLOOKUP(E3258,ROCs!$B$1:$I$17,MATCH(VLOOKUP(C3258,HROC,2,0),ROCs!$A$2:$A$17,0)+1,0)</f>
        <v>0.43140989244743805</v>
      </c>
      <c r="I3258" s="24">
        <v>9.7658190000000005</v>
      </c>
      <c r="J3258" s="24">
        <f>VLOOKUP(B3258,Summary!$A$32:$C$37,3,0)*H3258*I3258/12+VLOOKUP(B3258,Summary!$A$32:$D$37,4,0)*I3258</f>
        <v>17.83533358017652</v>
      </c>
      <c r="K3258" s="6">
        <f t="shared" si="203"/>
        <v>34.429582660320733</v>
      </c>
      <c r="L3258" s="27">
        <f>2.721*J3258*G3258+VLOOKUP(B3258,Summary!$A$32:$B$37,2,0)*I3258</f>
        <v>7.7792250302726202</v>
      </c>
    </row>
    <row r="3259" spans="1:12">
      <c r="A3259" s="5" t="s">
        <v>617</v>
      </c>
      <c r="B3259" s="5" t="s">
        <v>597</v>
      </c>
      <c r="C3259" s="11">
        <v>1411</v>
      </c>
      <c r="D3259" s="5" t="str">
        <f t="shared" si="200"/>
        <v>Shopping Centers (Plazas, Malls)</v>
      </c>
      <c r="E3259" s="11" t="s">
        <v>4</v>
      </c>
      <c r="F3259" s="12">
        <f t="shared" si="201"/>
        <v>1.4429497741503459</v>
      </c>
      <c r="G3259" s="13">
        <f t="shared" si="202"/>
        <v>0.22493527059566973</v>
      </c>
      <c r="H3259" s="13">
        <f>HLOOKUP(E3259,ROCs!$B$1:$I$17,MATCH(VLOOKUP(C3259,HROC,2,0),ROCs!$A$2:$A$17,0)+1,0)</f>
        <v>0.43140989244743805</v>
      </c>
      <c r="I3259" s="24">
        <v>12.030728</v>
      </c>
      <c r="J3259" s="24">
        <f>VLOOKUP(B3259,Summary!$A$32:$C$37,3,0)*H3259*I3259/12+VLOOKUP(B3259,Summary!$A$32:$D$37,4,0)*I3259</f>
        <v>21.971741140437882</v>
      </c>
      <c r="K3259" s="6">
        <f t="shared" si="203"/>
        <v>86.26690757121068</v>
      </c>
      <c r="L3259" s="27">
        <f>2.721*J3259*G3259+VLOOKUP(B3259,Summary!$A$32:$B$37,2,0)*I3259</f>
        <v>16.053924759557432</v>
      </c>
    </row>
    <row r="3260" spans="1:12">
      <c r="A3260" s="5" t="s">
        <v>617</v>
      </c>
      <c r="B3260" s="5" t="s">
        <v>597</v>
      </c>
      <c r="C3260" s="11">
        <v>1550</v>
      </c>
      <c r="D3260" s="5" t="str">
        <f t="shared" si="200"/>
        <v>Other Light Industrial</v>
      </c>
      <c r="E3260" s="11" t="s">
        <v>4</v>
      </c>
      <c r="F3260" s="12">
        <f t="shared" si="201"/>
        <v>0.72147488707517293</v>
      </c>
      <c r="G3260" s="13">
        <f t="shared" si="202"/>
        <v>0.16951643581122938</v>
      </c>
      <c r="H3260" s="13">
        <f>HLOOKUP(E3260,ROCs!$B$1:$I$17,MATCH(VLOOKUP(C3260,HROC,2,0),ROCs!$A$2:$A$17,0)+1,0)</f>
        <v>0.34081381503347608</v>
      </c>
      <c r="I3260" s="24">
        <v>3.5697749999999999</v>
      </c>
      <c r="J3260" s="24">
        <f>VLOOKUP(B3260,Summary!$A$32:$C$37,3,0)*H3260*I3260/12+VLOOKUP(B3260,Summary!$A$32:$D$37,4,0)*I3260</f>
        <v>5.1503945614421047</v>
      </c>
      <c r="K3260" s="6">
        <f t="shared" si="203"/>
        <v>10.110910390471163</v>
      </c>
      <c r="L3260" s="27">
        <f>2.721*J3260*G3260+VLOOKUP(B3260,Summary!$A$32:$B$37,2,0)*I3260</f>
        <v>3.1489404636282892</v>
      </c>
    </row>
    <row r="3261" spans="1:12">
      <c r="A3261" s="5" t="s">
        <v>617</v>
      </c>
      <c r="B3261" s="5" t="s">
        <v>597</v>
      </c>
      <c r="C3261" s="11">
        <v>1700</v>
      </c>
      <c r="D3261" s="5" t="str">
        <f t="shared" si="200"/>
        <v>Institutional</v>
      </c>
      <c r="E3261" s="11" t="s">
        <v>4</v>
      </c>
      <c r="F3261" s="12">
        <f t="shared" si="201"/>
        <v>0.96797880682585713</v>
      </c>
      <c r="G3261" s="13">
        <f t="shared" si="202"/>
        <v>0.12452938169209543</v>
      </c>
      <c r="H3261" s="13">
        <f>HLOOKUP(E3261,ROCs!$B$1:$I$17,MATCH(VLOOKUP(C3261,HROC,2,0),ROCs!$A$2:$A$17,0)+1,0)</f>
        <v>0.34081381503347608</v>
      </c>
      <c r="I3261" s="24">
        <v>2.6363210000000001</v>
      </c>
      <c r="J3261" s="24">
        <f>VLOOKUP(B3261,Summary!$A$32:$C$37,3,0)*H3261*I3261/12+VLOOKUP(B3261,Summary!$A$32:$D$37,4,0)*I3261</f>
        <v>3.8036272147728112</v>
      </c>
      <c r="K3261" s="6">
        <f t="shared" si="203"/>
        <v>10.018260880200879</v>
      </c>
      <c r="L3261" s="27">
        <f>2.721*J3261*G3261+VLOOKUP(B3261,Summary!$A$32:$B$37,2,0)*I3261</f>
        <v>1.8599285757035009</v>
      </c>
    </row>
    <row r="3262" spans="1:12">
      <c r="A3262" s="5" t="s">
        <v>617</v>
      </c>
      <c r="B3262" s="5" t="s">
        <v>597</v>
      </c>
      <c r="C3262" s="11">
        <v>1820</v>
      </c>
      <c r="D3262" s="5" t="str">
        <f t="shared" si="200"/>
        <v>Golf Courses</v>
      </c>
      <c r="E3262" s="11" t="s">
        <v>4</v>
      </c>
      <c r="F3262" s="12">
        <f t="shared" si="201"/>
        <v>2.0141173930848577</v>
      </c>
      <c r="G3262" s="13">
        <f t="shared" si="202"/>
        <v>0.28687396829592665</v>
      </c>
      <c r="H3262" s="13">
        <f>HLOOKUP(E3262,ROCs!$B$1:$I$17,MATCH(VLOOKUP(C3262,HROC,2,0),ROCs!$A$2:$A$17,0)+1,0)</f>
        <v>0.28904462793978353</v>
      </c>
      <c r="I3262" s="24">
        <v>1.629448</v>
      </c>
      <c r="J3262" s="24">
        <f>VLOOKUP(B3262,Summary!$A$32:$C$37,3,0)*H3262*I3262/12+VLOOKUP(B3262,Summary!$A$32:$D$37,4,0)*I3262</f>
        <v>1.99382884150725</v>
      </c>
      <c r="K3262" s="6">
        <f t="shared" si="203"/>
        <v>10.927006353306552</v>
      </c>
      <c r="L3262" s="27">
        <f>2.721*J3262*G3262+VLOOKUP(B3262,Summary!$A$32:$B$37,2,0)*I3262</f>
        <v>1.9093287026658765</v>
      </c>
    </row>
    <row r="3263" spans="1:12">
      <c r="A3263" s="5" t="s">
        <v>617</v>
      </c>
      <c r="B3263" s="5" t="s">
        <v>597</v>
      </c>
      <c r="C3263" s="11">
        <v>1840</v>
      </c>
      <c r="D3263" s="5" t="str">
        <f t="shared" si="200"/>
        <v>Marinas and Fish Camps</v>
      </c>
      <c r="E3263" s="11" t="s">
        <v>4</v>
      </c>
      <c r="F3263" s="12">
        <f t="shared" si="201"/>
        <v>0.70945030562392009</v>
      </c>
      <c r="G3263" s="13">
        <f t="shared" si="202"/>
        <v>0.1167055461931156</v>
      </c>
      <c r="H3263" s="13">
        <f>HLOOKUP(E3263,ROCs!$B$1:$I$17,MATCH(VLOOKUP(C3263,HROC,2,0),ROCs!$A$2:$A$17,0)+1,0)</f>
        <v>0.28818180815488864</v>
      </c>
      <c r="I3263" s="24">
        <v>8.2709580000000003</v>
      </c>
      <c r="J3263" s="24">
        <f>VLOOKUP(B3263,Summary!$A$32:$C$37,3,0)*H3263*I3263/12+VLOOKUP(B3263,Summary!$A$32:$D$37,4,0)*I3263</f>
        <v>10.090317773828964</v>
      </c>
      <c r="K3263" s="6">
        <f t="shared" si="203"/>
        <v>19.478493536508861</v>
      </c>
      <c r="L3263" s="27">
        <f>2.721*J3263*G3263+VLOOKUP(B3263,Summary!$A$32:$B$37,2,0)*I3263</f>
        <v>4.9959275180607099</v>
      </c>
    </row>
    <row r="3264" spans="1:12">
      <c r="A3264" s="5" t="s">
        <v>617</v>
      </c>
      <c r="B3264" s="5" t="s">
        <v>597</v>
      </c>
      <c r="C3264" s="11">
        <v>3100</v>
      </c>
      <c r="D3264" s="5" t="str">
        <f t="shared" si="200"/>
        <v>Herbaceous (Dry Prairie)</v>
      </c>
      <c r="E3264" s="11" t="s">
        <v>4</v>
      </c>
      <c r="F3264" s="12">
        <f t="shared" si="201"/>
        <v>0.69141343344704065</v>
      </c>
      <c r="G3264" s="13">
        <f t="shared" si="202"/>
        <v>3.5859246036990831E-2</v>
      </c>
      <c r="H3264" s="13">
        <f>HLOOKUP(E3264,ROCs!$B$1:$I$17,MATCH(VLOOKUP(C3264,HROC,2,0),ROCs!$A$2:$A$17,0)+1,0)</f>
        <v>0.26229721460804234</v>
      </c>
      <c r="I3264" s="24">
        <v>2.6909999999999998E-3</v>
      </c>
      <c r="J3264" s="24">
        <f>VLOOKUP(B3264,Summary!$A$32:$C$37,3,0)*H3264*I3264/12+VLOOKUP(B3264,Summary!$A$32:$D$37,4,0)*I3264</f>
        <v>2.9880636390933572E-3</v>
      </c>
      <c r="K3264" s="6">
        <f t="shared" si="203"/>
        <v>5.6215515523135922E-3</v>
      </c>
      <c r="L3264" s="27">
        <f>2.721*J3264*G3264+VLOOKUP(B3264,Summary!$A$32:$B$37,2,0)*I3264</f>
        <v>8.744897601673865E-4</v>
      </c>
    </row>
    <row r="3265" spans="1:12">
      <c r="A3265" s="5" t="s">
        <v>617</v>
      </c>
      <c r="B3265" s="5" t="s">
        <v>597</v>
      </c>
      <c r="C3265" s="11">
        <v>3220</v>
      </c>
      <c r="D3265" s="5" t="str">
        <f t="shared" si="200"/>
        <v>Coastal Scrub</v>
      </c>
      <c r="E3265" s="11" t="s">
        <v>4</v>
      </c>
      <c r="F3265" s="12">
        <f t="shared" si="201"/>
        <v>0.69141343344704065</v>
      </c>
      <c r="G3265" s="13">
        <f t="shared" si="202"/>
        <v>3.5859246036990831E-2</v>
      </c>
      <c r="H3265" s="13">
        <f>HLOOKUP(E3265,ROCs!$B$1:$I$17,MATCH(VLOOKUP(C3265,HROC,2,0),ROCs!$A$2:$A$17,0)+1,0)</f>
        <v>0.26229721460804234</v>
      </c>
      <c r="I3265" s="24">
        <v>11.967148999999999</v>
      </c>
      <c r="J3265" s="24">
        <f>VLOOKUP(B3265,Summary!$A$32:$C$37,3,0)*H3265*I3265/12+VLOOKUP(B3265,Summary!$A$32:$D$37,4,0)*I3265</f>
        <v>13.288221029547541</v>
      </c>
      <c r="K3265" s="6">
        <f t="shared" si="203"/>
        <v>24.999607966450409</v>
      </c>
      <c r="L3265" s="27">
        <f>2.721*J3265*G3265+VLOOKUP(B3265,Summary!$A$32:$B$37,2,0)*I3265</f>
        <v>3.8889443548485243</v>
      </c>
    </row>
    <row r="3266" spans="1:12">
      <c r="A3266" s="5" t="s">
        <v>617</v>
      </c>
      <c r="B3266" s="5" t="s">
        <v>597</v>
      </c>
      <c r="C3266" s="11">
        <v>4110</v>
      </c>
      <c r="D3266" s="5" t="str">
        <f t="shared" ref="D3266:D3329" si="204">VLOOKUP(C3266,FLUCCS,2,0)</f>
        <v>Pine Flatwoods</v>
      </c>
      <c r="E3266" s="11" t="s">
        <v>4</v>
      </c>
      <c r="F3266" s="12">
        <f t="shared" ref="F3266:F3329" si="205">VLOOKUP(VLOOKUP(C3266,HEMC,2,0),EMCN,2,0)</f>
        <v>0.69141343344704065</v>
      </c>
      <c r="G3266" s="13">
        <f t="shared" ref="G3266:G3329" si="206">VLOOKUP(VLOOKUP(C3266,HEMC,2,0),EMCP,3,0)</f>
        <v>3.5859246036990831E-2</v>
      </c>
      <c r="H3266" s="13">
        <f>HLOOKUP(E3266,ROCs!$B$1:$I$17,MATCH(VLOOKUP(C3266,HROC,2,0),ROCs!$A$2:$A$17,0)+1,0)</f>
        <v>0.26229721460804234</v>
      </c>
      <c r="I3266" s="24">
        <v>1.049355</v>
      </c>
      <c r="J3266" s="24">
        <f>VLOOKUP(B3266,Summary!$A$32:$C$37,3,0)*H3266*I3266/12+VLOOKUP(B3266,Summary!$A$32:$D$37,4,0)*I3266</f>
        <v>1.1651949163882609</v>
      </c>
      <c r="K3266" s="6">
        <f t="shared" ref="K3266:K3329" si="207">2.721*J3266*F3266</f>
        <v>2.1921230877658973</v>
      </c>
      <c r="L3266" s="27">
        <f>2.721*J3266*G3266+VLOOKUP(B3266,Summary!$A$32:$B$37,2,0)*I3266</f>
        <v>0.34100713574152652</v>
      </c>
    </row>
    <row r="3267" spans="1:12">
      <c r="A3267" s="5" t="s">
        <v>617</v>
      </c>
      <c r="B3267" s="5" t="s">
        <v>597</v>
      </c>
      <c r="C3267" s="11">
        <v>4130</v>
      </c>
      <c r="D3267" s="5" t="str">
        <f t="shared" si="204"/>
        <v>Sand Pine</v>
      </c>
      <c r="E3267" s="11" t="s">
        <v>4</v>
      </c>
      <c r="F3267" s="12">
        <f t="shared" si="205"/>
        <v>0.69141343344704065</v>
      </c>
      <c r="G3267" s="13">
        <f t="shared" si="206"/>
        <v>3.5859246036990831E-2</v>
      </c>
      <c r="H3267" s="13">
        <f>HLOOKUP(E3267,ROCs!$B$1:$I$17,MATCH(VLOOKUP(C3267,HROC,2,0),ROCs!$A$2:$A$17,0)+1,0)</f>
        <v>0.26229721460804234</v>
      </c>
      <c r="I3267" s="24">
        <v>10.800646</v>
      </c>
      <c r="J3267" s="24">
        <f>VLOOKUP(B3267,Summary!$A$32:$C$37,3,0)*H3267*I3267/12+VLOOKUP(B3267,Summary!$A$32:$D$37,4,0)*I3267</f>
        <v>11.992945964815725</v>
      </c>
      <c r="K3267" s="6">
        <f t="shared" si="207"/>
        <v>22.562760418911036</v>
      </c>
      <c r="L3267" s="27">
        <f>2.721*J3267*G3267+VLOOKUP(B3267,Summary!$A$32:$B$37,2,0)*I3267</f>
        <v>3.5098678298747092</v>
      </c>
    </row>
    <row r="3268" spans="1:12">
      <c r="A3268" s="5" t="s">
        <v>617</v>
      </c>
      <c r="B3268" s="5" t="s">
        <v>597</v>
      </c>
      <c r="C3268" s="11">
        <v>4200</v>
      </c>
      <c r="D3268" s="5" t="str">
        <f t="shared" si="204"/>
        <v>Upland Hardwood Forests</v>
      </c>
      <c r="E3268" s="11" t="s">
        <v>4</v>
      </c>
      <c r="F3268" s="12">
        <f t="shared" si="205"/>
        <v>0.69141343344704065</v>
      </c>
      <c r="G3268" s="13">
        <f t="shared" si="206"/>
        <v>3.5859246036990831E-2</v>
      </c>
      <c r="H3268" s="13">
        <f>HLOOKUP(E3268,ROCs!$B$1:$I$17,MATCH(VLOOKUP(C3268,HROC,2,0),ROCs!$A$2:$A$17,0)+1,0)</f>
        <v>0.26229721460804234</v>
      </c>
      <c r="I3268" s="24">
        <v>1.2688429999999999</v>
      </c>
      <c r="J3268" s="24">
        <f>VLOOKUP(B3268,Summary!$A$32:$C$37,3,0)*H3268*I3268/12+VLOOKUP(B3268,Summary!$A$32:$D$37,4,0)*I3268</f>
        <v>1.408912535123795</v>
      </c>
      <c r="K3268" s="6">
        <f t="shared" si="207"/>
        <v>2.650637806128664</v>
      </c>
      <c r="L3268" s="27">
        <f>2.721*J3268*G3268+VLOOKUP(B3268,Summary!$A$32:$B$37,2,0)*I3268</f>
        <v>0.41233378326275261</v>
      </c>
    </row>
    <row r="3269" spans="1:12">
      <c r="A3269" s="5" t="s">
        <v>617</v>
      </c>
      <c r="B3269" s="5" t="s">
        <v>597</v>
      </c>
      <c r="C3269" s="11">
        <v>4240</v>
      </c>
      <c r="D3269" s="5" t="str">
        <f t="shared" si="204"/>
        <v>Melaleuca</v>
      </c>
      <c r="E3269" s="11" t="s">
        <v>4</v>
      </c>
      <c r="F3269" s="12">
        <f t="shared" si="205"/>
        <v>0.69141343344704065</v>
      </c>
      <c r="G3269" s="13">
        <f t="shared" si="206"/>
        <v>3.5859246036990831E-2</v>
      </c>
      <c r="H3269" s="13">
        <f>HLOOKUP(E3269,ROCs!$B$1:$I$17,MATCH(VLOOKUP(C3269,HROC,2,0),ROCs!$A$2:$A$17,0)+1,0)</f>
        <v>0.26229721460804234</v>
      </c>
      <c r="I3269" s="24">
        <v>1.626004</v>
      </c>
      <c r="J3269" s="24">
        <f>VLOOKUP(B3269,Summary!$A$32:$C$37,3,0)*H3269*I3269/12+VLOOKUP(B3269,Summary!$A$32:$D$37,4,0)*I3269</f>
        <v>1.8055010885991658</v>
      </c>
      <c r="K3269" s="6">
        <f t="shared" si="207"/>
        <v>3.3967541100959155</v>
      </c>
      <c r="L3269" s="27">
        <f>2.721*J3269*G3269+VLOOKUP(B3269,Summary!$A$32:$B$37,2,0)*I3269</f>
        <v>0.52839979486852884</v>
      </c>
    </row>
    <row r="3270" spans="1:12">
      <c r="A3270" s="5" t="s">
        <v>617</v>
      </c>
      <c r="B3270" s="5" t="s">
        <v>597</v>
      </c>
      <c r="C3270" s="11">
        <v>4340</v>
      </c>
      <c r="D3270" s="5" t="str">
        <f t="shared" si="204"/>
        <v>Hardwood - Coniferous Mixed</v>
      </c>
      <c r="E3270" s="11" t="s">
        <v>4</v>
      </c>
      <c r="F3270" s="12">
        <f t="shared" si="205"/>
        <v>0.69141343344704065</v>
      </c>
      <c r="G3270" s="13">
        <f t="shared" si="206"/>
        <v>3.5859246036990831E-2</v>
      </c>
      <c r="H3270" s="13">
        <f>HLOOKUP(E3270,ROCs!$B$1:$I$17,MATCH(VLOOKUP(C3270,HROC,2,0),ROCs!$A$2:$A$17,0)+1,0)</f>
        <v>0.26229721460804234</v>
      </c>
      <c r="I3270" s="24">
        <v>1.4685999999999999E-2</v>
      </c>
      <c r="J3270" s="24">
        <f>VLOOKUP(B3270,Summary!$A$32:$C$37,3,0)*H3270*I3270/12+VLOOKUP(B3270,Summary!$A$32:$D$37,4,0)*I3270</f>
        <v>1.6307210183472701E-2</v>
      </c>
      <c r="K3270" s="6">
        <f t="shared" si="207"/>
        <v>3.0679340801663842E-2</v>
      </c>
      <c r="L3270" s="27">
        <f>2.721*J3270*G3270+VLOOKUP(B3270,Summary!$A$32:$B$37,2,0)*I3270</f>
        <v>4.772484807810568E-3</v>
      </c>
    </row>
    <row r="3271" spans="1:12">
      <c r="A3271" s="5" t="s">
        <v>617</v>
      </c>
      <c r="B3271" s="5" t="s">
        <v>597</v>
      </c>
      <c r="C3271" s="11">
        <v>5110</v>
      </c>
      <c r="D3271" s="5" t="e">
        <f t="shared" si="204"/>
        <v>#N/A</v>
      </c>
      <c r="E3271" s="11" t="s">
        <v>4</v>
      </c>
      <c r="F3271" s="12">
        <f t="shared" si="205"/>
        <v>0.50503242095262102</v>
      </c>
      <c r="G3271" s="13">
        <f t="shared" si="206"/>
        <v>6.8458560616073402E-2</v>
      </c>
      <c r="H3271" s="13">
        <f>HLOOKUP(E3271,ROCs!$B$1:$I$17,MATCH(VLOOKUP(C3271,HROC,2,0),ROCs!$A$2:$A$17,0)+1,0)</f>
        <v>5.2632006878587441E-2</v>
      </c>
      <c r="I3271" s="24">
        <v>2.048638</v>
      </c>
      <c r="J3271" s="24">
        <f>VLOOKUP(B3271,Summary!$A$32:$C$37,3,0)*H3271*I3271/12+VLOOKUP(B3271,Summary!$A$32:$D$37,4,0)*I3271</f>
        <v>0.45645463406941406</v>
      </c>
      <c r="K3271" s="6">
        <f t="shared" si="207"/>
        <v>0.62725686219450261</v>
      </c>
      <c r="L3271" s="27">
        <f>2.721*J3271*G3271+VLOOKUP(B3271,Summary!$A$32:$B$37,2,0)*I3271</f>
        <v>0.52881074993177402</v>
      </c>
    </row>
    <row r="3272" spans="1:12">
      <c r="A3272" s="5" t="s">
        <v>617</v>
      </c>
      <c r="B3272" s="5" t="s">
        <v>597</v>
      </c>
      <c r="C3272" s="11">
        <v>5120</v>
      </c>
      <c r="D3272" s="5" t="e">
        <f t="shared" si="204"/>
        <v>#N/A</v>
      </c>
      <c r="E3272" s="11" t="s">
        <v>4</v>
      </c>
      <c r="F3272" s="12">
        <f t="shared" si="205"/>
        <v>0.50503242095262102</v>
      </c>
      <c r="G3272" s="13">
        <f t="shared" si="206"/>
        <v>6.8458560616073402E-2</v>
      </c>
      <c r="H3272" s="13">
        <f>HLOOKUP(E3272,ROCs!$B$1:$I$17,MATCH(VLOOKUP(C3272,HROC,2,0),ROCs!$A$2:$A$17,0)+1,0)</f>
        <v>5.2632006878587441E-2</v>
      </c>
      <c r="I3272" s="24">
        <v>2.5602559999999999</v>
      </c>
      <c r="J3272" s="24">
        <f>VLOOKUP(B3272,Summary!$A$32:$C$37,3,0)*H3272*I3272/12+VLOOKUP(B3272,Summary!$A$32:$D$37,4,0)*I3272</f>
        <v>0.57044764160579942</v>
      </c>
      <c r="K3272" s="6">
        <f t="shared" si="207"/>
        <v>0.78390527998340764</v>
      </c>
      <c r="L3272" s="27">
        <f>2.721*J3272*G3272+VLOOKUP(B3272,Summary!$A$32:$B$37,2,0)*I3272</f>
        <v>0.66087366112379242</v>
      </c>
    </row>
    <row r="3273" spans="1:12">
      <c r="A3273" s="5" t="s">
        <v>617</v>
      </c>
      <c r="B3273" s="5" t="s">
        <v>597</v>
      </c>
      <c r="C3273" s="11">
        <v>5300</v>
      </c>
      <c r="D3273" s="5" t="str">
        <f t="shared" si="204"/>
        <v>Reservoirs</v>
      </c>
      <c r="E3273" s="11" t="s">
        <v>4</v>
      </c>
      <c r="F3273" s="12">
        <f t="shared" si="205"/>
        <v>0.50503242095262102</v>
      </c>
      <c r="G3273" s="13">
        <f t="shared" si="206"/>
        <v>6.8458560616073402E-2</v>
      </c>
      <c r="H3273" s="13">
        <f>HLOOKUP(E3273,ROCs!$B$1:$I$17,MATCH(VLOOKUP(C3273,HROC,2,0),ROCs!$A$2:$A$17,0)+1,0)</f>
        <v>5.2632006878587441E-2</v>
      </c>
      <c r="I3273" s="24">
        <v>1.2520000000000001E-3</v>
      </c>
      <c r="J3273" s="24">
        <f>VLOOKUP(B3273,Summary!$A$32:$C$37,3,0)*H3273*I3273/12+VLOOKUP(B3273,Summary!$A$32:$D$37,4,0)*I3273</f>
        <v>2.7895665405743057E-4</v>
      </c>
      <c r="K3273" s="6">
        <f t="shared" si="207"/>
        <v>3.8334034195768957E-4</v>
      </c>
      <c r="L3273" s="27">
        <f>2.721*J3273*G3273+VLOOKUP(B3273,Summary!$A$32:$B$37,2,0)*I3273</f>
        <v>3.231762072726275E-4</v>
      </c>
    </row>
    <row r="3274" spans="1:12">
      <c r="A3274" s="5" t="s">
        <v>617</v>
      </c>
      <c r="B3274" s="5" t="s">
        <v>597</v>
      </c>
      <c r="C3274" s="11">
        <v>6120</v>
      </c>
      <c r="D3274" s="5" t="str">
        <f t="shared" si="204"/>
        <v>Mangrove Swamps</v>
      </c>
      <c r="E3274" s="11" t="s">
        <v>4</v>
      </c>
      <c r="F3274" s="12">
        <f t="shared" si="205"/>
        <v>0.60724136328827061</v>
      </c>
      <c r="G3274" s="13">
        <f t="shared" si="206"/>
        <v>3.2599314579082571E-2</v>
      </c>
      <c r="H3274" s="13">
        <f>HLOOKUP(E3274,ROCs!$B$1:$I$17,MATCH(VLOOKUP(C3274,HROC,2,0),ROCs!$A$2:$A$17,0)+1,0)</f>
        <v>2.5884593546846281E-2</v>
      </c>
      <c r="I3274" s="24">
        <v>0.214173</v>
      </c>
      <c r="J3274" s="24">
        <f>VLOOKUP(B3274,Summary!$A$32:$C$37,3,0)*H3274*I3274/12+VLOOKUP(B3274,Summary!$A$32:$D$37,4,0)*I3274</f>
        <v>2.3468673127366863E-2</v>
      </c>
      <c r="K3274" s="6">
        <f t="shared" si="207"/>
        <v>3.8777376604311457E-2</v>
      </c>
      <c r="L3274" s="27">
        <f>2.721*J3274*G3274+VLOOKUP(B3274,Summary!$A$32:$B$37,2,0)*I3274</f>
        <v>4.8476764747969046E-2</v>
      </c>
    </row>
    <row r="3275" spans="1:12">
      <c r="A3275" s="5" t="s">
        <v>617</v>
      </c>
      <c r="B3275" s="5" t="s">
        <v>597</v>
      </c>
      <c r="C3275" s="11">
        <v>6170</v>
      </c>
      <c r="D3275" s="5" t="str">
        <f t="shared" si="204"/>
        <v>Mixed Wetland Hardwoods</v>
      </c>
      <c r="E3275" s="11" t="s">
        <v>4</v>
      </c>
      <c r="F3275" s="12">
        <f t="shared" si="205"/>
        <v>0.60724136328827061</v>
      </c>
      <c r="G3275" s="13">
        <f t="shared" si="206"/>
        <v>3.2599314579082571E-2</v>
      </c>
      <c r="H3275" s="13">
        <f>HLOOKUP(E3275,ROCs!$B$1:$I$17,MATCH(VLOOKUP(C3275,HROC,2,0),ROCs!$A$2:$A$17,0)+1,0)</f>
        <v>2.5884593546846281E-2</v>
      </c>
      <c r="I3275" s="24">
        <v>8.7860999999999995E-2</v>
      </c>
      <c r="J3275" s="24">
        <f>VLOOKUP(B3275,Summary!$A$32:$C$37,3,0)*H3275*I3275/12+VLOOKUP(B3275,Summary!$A$32:$D$37,4,0)*I3275</f>
        <v>9.6276425583223836E-3</v>
      </c>
      <c r="K3275" s="6">
        <f t="shared" si="207"/>
        <v>1.5907789898032942E-2</v>
      </c>
      <c r="L3275" s="27">
        <f>2.721*J3275*G3275+VLOOKUP(B3275,Summary!$A$32:$B$37,2,0)*I3275</f>
        <v>1.9886806588698427E-2</v>
      </c>
    </row>
    <row r="3276" spans="1:12">
      <c r="A3276" s="5" t="s">
        <v>617</v>
      </c>
      <c r="B3276" s="5" t="s">
        <v>597</v>
      </c>
      <c r="C3276" s="11">
        <v>7400</v>
      </c>
      <c r="D3276" s="5" t="str">
        <f t="shared" si="204"/>
        <v>Disturbed Land</v>
      </c>
      <c r="E3276" s="11" t="s">
        <v>4</v>
      </c>
      <c r="F3276" s="12">
        <f t="shared" si="205"/>
        <v>0.70945030562392009</v>
      </c>
      <c r="G3276" s="13">
        <f t="shared" si="206"/>
        <v>9.7797943737247719E-2</v>
      </c>
      <c r="H3276" s="13">
        <f>HLOOKUP(E3276,ROCs!$B$1:$I$17,MATCH(VLOOKUP(C3276,HROC,2,0),ROCs!$A$2:$A$17,0)+1,0)</f>
        <v>0.26229721460804234</v>
      </c>
      <c r="I3276" s="24">
        <v>21.914567999999999</v>
      </c>
      <c r="J3276" s="24">
        <f>VLOOKUP(B3276,Summary!$A$32:$C$37,3,0)*H3276*I3276/12+VLOOKUP(B3276,Summary!$A$32:$D$37,4,0)*I3276</f>
        <v>24.333750950293137</v>
      </c>
      <c r="K3276" s="6">
        <f t="shared" si="207"/>
        <v>46.974220359408818</v>
      </c>
      <c r="L3276" s="27">
        <f>2.721*J3276*G3276+VLOOKUP(B3276,Summary!$A$32:$B$37,2,0)*I3276</f>
        <v>11.2226339330399</v>
      </c>
    </row>
    <row r="3277" spans="1:12">
      <c r="A3277" s="5" t="s">
        <v>617</v>
      </c>
      <c r="B3277" s="5" t="s">
        <v>597</v>
      </c>
      <c r="C3277" s="11">
        <v>7430</v>
      </c>
      <c r="D3277" s="5" t="str">
        <f t="shared" si="204"/>
        <v>Spoil Areas</v>
      </c>
      <c r="E3277" s="11" t="s">
        <v>4</v>
      </c>
      <c r="F3277" s="12">
        <f t="shared" si="205"/>
        <v>0.70945030562392009</v>
      </c>
      <c r="G3277" s="13">
        <f t="shared" si="206"/>
        <v>9.7797943737247719E-2</v>
      </c>
      <c r="H3277" s="13">
        <f>HLOOKUP(E3277,ROCs!$B$1:$I$17,MATCH(VLOOKUP(C3277,HROC,2,0),ROCs!$A$2:$A$17,0)+1,0)</f>
        <v>0.26229721460804234</v>
      </c>
      <c r="I3277" s="24">
        <v>4.406466</v>
      </c>
      <c r="J3277" s="24">
        <f>VLOOKUP(B3277,Summary!$A$32:$C$37,3,0)*H3277*I3277/12+VLOOKUP(B3277,Summary!$A$32:$D$37,4,0)*I3277</f>
        <v>4.8929025758086775</v>
      </c>
      <c r="K3277" s="6">
        <f t="shared" si="207"/>
        <v>9.4453290108316441</v>
      </c>
      <c r="L3277" s="27">
        <f>2.721*J3277*G3277+VLOOKUP(B3277,Summary!$A$32:$B$37,2,0)*I3277</f>
        <v>2.2565881680344604</v>
      </c>
    </row>
    <row r="3278" spans="1:12">
      <c r="A3278" s="5" t="s">
        <v>617</v>
      </c>
      <c r="B3278" s="5" t="s">
        <v>597</v>
      </c>
      <c r="C3278" s="11">
        <v>8100</v>
      </c>
      <c r="D3278" s="5" t="str">
        <f t="shared" si="204"/>
        <v>Transportation</v>
      </c>
      <c r="E3278" s="11" t="s">
        <v>4</v>
      </c>
      <c r="F3278" s="12">
        <f t="shared" si="205"/>
        <v>0.98601567900273634</v>
      </c>
      <c r="G3278" s="13">
        <f t="shared" si="206"/>
        <v>0.14343698414796333</v>
      </c>
      <c r="H3278" s="13">
        <f>HLOOKUP(E3278,ROCs!$B$1:$I$17,MATCH(VLOOKUP(C3278,HROC,2,0),ROCs!$A$2:$A$17,0)+1,0)</f>
        <v>0.44607782879065094</v>
      </c>
      <c r="I3278" s="24">
        <v>5.6141019999999999</v>
      </c>
      <c r="J3278" s="24">
        <f>VLOOKUP(B3278,Summary!$A$32:$C$37,3,0)*H3278*I3278/12+VLOOKUP(B3278,Summary!$A$32:$D$37,4,0)*I3278</f>
        <v>10.601648556923163</v>
      </c>
      <c r="K3278" s="6">
        <f t="shared" si="207"/>
        <v>28.443678816796488</v>
      </c>
      <c r="L3278" s="27">
        <f>2.721*J3278*G3278+VLOOKUP(B3278,Summary!$A$32:$B$37,2,0)*I3278</f>
        <v>5.3538886628429854</v>
      </c>
    </row>
    <row r="3279" spans="1:12">
      <c r="A3279" s="5" t="s">
        <v>617</v>
      </c>
      <c r="B3279" s="5" t="s">
        <v>597</v>
      </c>
      <c r="C3279" s="11">
        <v>1110</v>
      </c>
      <c r="D3279" s="5" t="str">
        <f t="shared" si="204"/>
        <v>Fixed Single Family Units</v>
      </c>
      <c r="E3279" s="11" t="s">
        <v>591</v>
      </c>
      <c r="F3279" s="12">
        <f t="shared" si="205"/>
        <v>0.96797880682585713</v>
      </c>
      <c r="G3279" s="13">
        <f t="shared" si="206"/>
        <v>0.12452938169209543</v>
      </c>
      <c r="H3279" s="13">
        <f>HLOOKUP(E3279,ROCs!$B$1:$I$17,MATCH(VLOOKUP(C3279,HROC,2,0),ROCs!$A$2:$A$17,0)+1,0)</f>
        <v>0.28818180815488864</v>
      </c>
      <c r="I3279" s="24">
        <v>0.71007500000000001</v>
      </c>
      <c r="J3279" s="24">
        <f>VLOOKUP(B3279,Summary!$A$32:$C$37,3,0)*H3279*I3279/12+VLOOKUP(B3279,Summary!$A$32:$D$37,4,0)*I3279</f>
        <v>0.86626995243496607</v>
      </c>
      <c r="K3279" s="6">
        <f t="shared" si="207"/>
        <v>2.281642728411033</v>
      </c>
      <c r="L3279" s="27">
        <f>2.721*J3279*G3279+VLOOKUP(B3279,Summary!$A$32:$B$37,2,0)*I3279</f>
        <v>0.44735010765997973</v>
      </c>
    </row>
    <row r="3280" spans="1:12">
      <c r="A3280" s="5" t="s">
        <v>617</v>
      </c>
      <c r="B3280" s="5" t="s">
        <v>597</v>
      </c>
      <c r="C3280" s="11">
        <v>1210</v>
      </c>
      <c r="D3280" s="5" t="str">
        <f t="shared" si="204"/>
        <v>Fixed Single Family Units</v>
      </c>
      <c r="E3280" s="11" t="s">
        <v>591</v>
      </c>
      <c r="F3280" s="12">
        <f t="shared" si="205"/>
        <v>1.2445441802046733</v>
      </c>
      <c r="G3280" s="13">
        <f t="shared" si="206"/>
        <v>0.21319951734720002</v>
      </c>
      <c r="H3280" s="13">
        <f>HLOOKUP(E3280,ROCs!$B$1:$I$17,MATCH(VLOOKUP(C3280,HROC,2,0),ROCs!$A$2:$A$17,0)+1,0)</f>
        <v>0.28818180815488864</v>
      </c>
      <c r="I3280" s="24">
        <v>6.6133999999999998E-2</v>
      </c>
      <c r="J3280" s="24">
        <f>VLOOKUP(B3280,Summary!$A$32:$C$37,3,0)*H3280*I3280/12+VLOOKUP(B3280,Summary!$A$32:$D$37,4,0)*I3280</f>
        <v>8.0681473132181866E-2</v>
      </c>
      <c r="K3280" s="6">
        <f t="shared" si="207"/>
        <v>0.27322012097446791</v>
      </c>
      <c r="L3280" s="27">
        <f>2.721*J3280*G3280+VLOOKUP(B3280,Summary!$A$32:$B$37,2,0)*I3280</f>
        <v>6.1130821285574816E-2</v>
      </c>
    </row>
    <row r="3281" spans="1:12">
      <c r="A3281" s="5" t="s">
        <v>617</v>
      </c>
      <c r="B3281" s="5" t="s">
        <v>597</v>
      </c>
      <c r="C3281" s="11">
        <v>1310</v>
      </c>
      <c r="D3281" s="5" t="str">
        <f t="shared" si="204"/>
        <v>Fixed Single Family Units &lt;Six or more dwelling units per acre&gt;</v>
      </c>
      <c r="E3281" s="11" t="s">
        <v>591</v>
      </c>
      <c r="F3281" s="12">
        <f t="shared" si="205"/>
        <v>1.2445441802046733</v>
      </c>
      <c r="G3281" s="13">
        <f t="shared" si="206"/>
        <v>0.21319951734720002</v>
      </c>
      <c r="H3281" s="13">
        <f>HLOOKUP(E3281,ROCs!$B$1:$I$17,MATCH(VLOOKUP(C3281,HROC,2,0),ROCs!$A$2:$A$17,0)+1,0)</f>
        <v>0.39344582191206351</v>
      </c>
      <c r="I3281" s="24">
        <v>6.2669000000000002E-2</v>
      </c>
      <c r="J3281" s="24">
        <f>VLOOKUP(B3281,Summary!$A$32:$C$37,3,0)*H3281*I3281/12+VLOOKUP(B3281,Summary!$A$32:$D$37,4,0)*I3281</f>
        <v>0.10438069130342342</v>
      </c>
      <c r="K3281" s="6">
        <f t="shared" si="207"/>
        <v>0.35347526511565941</v>
      </c>
      <c r="L3281" s="27">
        <f>2.721*J3281*G3281+VLOOKUP(B3281,Summary!$A$32:$B$37,2,0)*I3281</f>
        <v>7.4128511809178163E-2</v>
      </c>
    </row>
    <row r="3282" spans="1:12">
      <c r="A3282" s="5" t="s">
        <v>617</v>
      </c>
      <c r="B3282" s="5" t="s">
        <v>597</v>
      </c>
      <c r="C3282" s="11">
        <v>1330</v>
      </c>
      <c r="D3282" s="5" t="str">
        <f t="shared" si="204"/>
        <v>Multiple Dwelling Units, Low Rise &lt;Two stories or less&gt;</v>
      </c>
      <c r="E3282" s="11" t="s">
        <v>591</v>
      </c>
      <c r="F3282" s="12">
        <f t="shared" si="205"/>
        <v>1.3948514483453343</v>
      </c>
      <c r="G3282" s="13">
        <f t="shared" si="206"/>
        <v>0.33903287162245876</v>
      </c>
      <c r="H3282" s="13">
        <f>HLOOKUP(E3282,ROCs!$B$1:$I$17,MATCH(VLOOKUP(C3282,HROC,2,0),ROCs!$A$2:$A$17,0)+1,0)</f>
        <v>0.39344582191206351</v>
      </c>
      <c r="I3282" s="24">
        <v>6.0800000000000003E-4</v>
      </c>
      <c r="J3282" s="24">
        <f>VLOOKUP(B3282,Summary!$A$32:$C$37,3,0)*H3282*I3282/12+VLOOKUP(B3282,Summary!$A$32:$D$37,4,0)*I3282</f>
        <v>1.0126770861587297E-3</v>
      </c>
      <c r="K3282" s="6">
        <f t="shared" si="207"/>
        <v>3.8435052870105474E-3</v>
      </c>
      <c r="L3282" s="27">
        <f>2.721*J3282*G3282+VLOOKUP(B3282,Summary!$A$32:$B$37,2,0)*I3282</f>
        <v>1.0659106038289849E-3</v>
      </c>
    </row>
    <row r="3283" spans="1:12">
      <c r="A3283" s="5" t="s">
        <v>617</v>
      </c>
      <c r="B3283" s="5" t="s">
        <v>597</v>
      </c>
      <c r="C3283" s="11">
        <v>1400</v>
      </c>
      <c r="D3283" s="5" t="str">
        <f t="shared" si="204"/>
        <v>Commercial and Services</v>
      </c>
      <c r="E3283" s="11" t="s">
        <v>591</v>
      </c>
      <c r="F3283" s="12">
        <f t="shared" si="205"/>
        <v>0.70945030562392009</v>
      </c>
      <c r="G3283" s="13">
        <f t="shared" si="206"/>
        <v>0.1167055461931156</v>
      </c>
      <c r="H3283" s="13">
        <f>HLOOKUP(E3283,ROCs!$B$1:$I$17,MATCH(VLOOKUP(C3283,HROC,2,0),ROCs!$A$2:$A$17,0)+1,0)</f>
        <v>0.43140989244743805</v>
      </c>
      <c r="I3283" s="24">
        <v>4.1262699999999999</v>
      </c>
      <c r="J3283" s="24">
        <f>VLOOKUP(B3283,Summary!$A$32:$C$37,3,0)*H3283*I3283/12+VLOOKUP(B3283,Summary!$A$32:$D$37,4,0)*I3283</f>
        <v>7.535814650248482</v>
      </c>
      <c r="K3283" s="6">
        <f t="shared" si="207"/>
        <v>14.547244224350425</v>
      </c>
      <c r="L3283" s="27">
        <f>2.721*J3283*G3283+VLOOKUP(B3283,Summary!$A$32:$B$37,2,0)*I3283</f>
        <v>3.2868910293814588</v>
      </c>
    </row>
    <row r="3284" spans="1:12">
      <c r="A3284" s="5" t="s">
        <v>617</v>
      </c>
      <c r="B3284" s="5" t="s">
        <v>597</v>
      </c>
      <c r="C3284" s="11">
        <v>1411</v>
      </c>
      <c r="D3284" s="5" t="str">
        <f t="shared" si="204"/>
        <v>Shopping Centers (Plazas, Malls)</v>
      </c>
      <c r="E3284" s="11" t="s">
        <v>591</v>
      </c>
      <c r="F3284" s="12">
        <f t="shared" si="205"/>
        <v>1.4429497741503459</v>
      </c>
      <c r="G3284" s="13">
        <f t="shared" si="206"/>
        <v>0.22493527059566973</v>
      </c>
      <c r="H3284" s="13">
        <f>HLOOKUP(E3284,ROCs!$B$1:$I$17,MATCH(VLOOKUP(C3284,HROC,2,0),ROCs!$A$2:$A$17,0)+1,0)</f>
        <v>0.43140989244743805</v>
      </c>
      <c r="I3284" s="24">
        <v>9.0000000000000002E-6</v>
      </c>
      <c r="J3284" s="24">
        <f>VLOOKUP(B3284,Summary!$A$32:$C$37,3,0)*H3284*I3284/12+VLOOKUP(B3284,Summary!$A$32:$D$37,4,0)*I3284</f>
        <v>1.6436716902247391E-5</v>
      </c>
      <c r="K3284" s="6">
        <f t="shared" si="207"/>
        <v>6.4534928238831125E-5</v>
      </c>
      <c r="L3284" s="27">
        <f>2.721*J3284*G3284+VLOOKUP(B3284,Summary!$A$32:$B$37,2,0)*I3284</f>
        <v>1.2009690754875094E-5</v>
      </c>
    </row>
    <row r="3285" spans="1:12">
      <c r="A3285" s="5" t="s">
        <v>617</v>
      </c>
      <c r="B3285" s="5" t="s">
        <v>597</v>
      </c>
      <c r="C3285" s="11">
        <v>1550</v>
      </c>
      <c r="D3285" s="5" t="str">
        <f t="shared" si="204"/>
        <v>Other Light Industrial</v>
      </c>
      <c r="E3285" s="11" t="s">
        <v>591</v>
      </c>
      <c r="F3285" s="12">
        <f t="shared" si="205"/>
        <v>0.72147488707517293</v>
      </c>
      <c r="G3285" s="13">
        <f t="shared" si="206"/>
        <v>0.16951643581122938</v>
      </c>
      <c r="H3285" s="13">
        <f>HLOOKUP(E3285,ROCs!$B$1:$I$17,MATCH(VLOOKUP(C3285,HROC,2,0),ROCs!$A$2:$A$17,0)+1,0)</f>
        <v>0.34081381503347608</v>
      </c>
      <c r="I3285" s="24">
        <v>4.0127999999999997E-2</v>
      </c>
      <c r="J3285" s="24">
        <f>VLOOKUP(B3285,Summary!$A$32:$C$37,3,0)*H3285*I3285/12+VLOOKUP(B3285,Summary!$A$32:$D$37,4,0)*I3285</f>
        <v>5.789581499157475E-2</v>
      </c>
      <c r="K3285" s="6">
        <f t="shared" si="207"/>
        <v>0.11365719468280965</v>
      </c>
      <c r="L3285" s="27">
        <f>2.721*J3285*G3285+VLOOKUP(B3285,Summary!$A$32:$B$37,2,0)*I3285</f>
        <v>3.5397380205888604E-2</v>
      </c>
    </row>
    <row r="3286" spans="1:12">
      <c r="A3286" s="5" t="s">
        <v>617</v>
      </c>
      <c r="B3286" s="5" t="s">
        <v>597</v>
      </c>
      <c r="C3286" s="11">
        <v>1700</v>
      </c>
      <c r="D3286" s="5" t="str">
        <f t="shared" si="204"/>
        <v>Institutional</v>
      </c>
      <c r="E3286" s="11" t="s">
        <v>591</v>
      </c>
      <c r="F3286" s="12">
        <f t="shared" si="205"/>
        <v>0.96797880682585713</v>
      </c>
      <c r="G3286" s="13">
        <f t="shared" si="206"/>
        <v>0.12452938169209543</v>
      </c>
      <c r="H3286" s="13">
        <f>HLOOKUP(E3286,ROCs!$B$1:$I$17,MATCH(VLOOKUP(C3286,HROC,2,0),ROCs!$A$2:$A$17,0)+1,0)</f>
        <v>0.34081381503347608</v>
      </c>
      <c r="I3286" s="24">
        <v>0.11329699999999999</v>
      </c>
      <c r="J3286" s="24">
        <f>VLOOKUP(B3286,Summary!$A$32:$C$37,3,0)*H3286*I3286/12+VLOOKUP(B3286,Summary!$A$32:$D$37,4,0)*I3286</f>
        <v>0.16346247386115542</v>
      </c>
      <c r="K3286" s="6">
        <f t="shared" si="207"/>
        <v>0.43053896052268248</v>
      </c>
      <c r="L3286" s="27">
        <f>2.721*J3286*G3286+VLOOKUP(B3286,Summary!$A$32:$B$37,2,0)*I3286</f>
        <v>7.9931210137718256E-2</v>
      </c>
    </row>
    <row r="3287" spans="1:12">
      <c r="A3287" s="5" t="s">
        <v>617</v>
      </c>
      <c r="B3287" s="5" t="s">
        <v>597</v>
      </c>
      <c r="C3287" s="11">
        <v>1710</v>
      </c>
      <c r="D3287" s="5" t="str">
        <f t="shared" si="204"/>
        <v>Educational Facilities</v>
      </c>
      <c r="E3287" s="11" t="s">
        <v>591</v>
      </c>
      <c r="F3287" s="12">
        <f t="shared" si="205"/>
        <v>0.96797880682585713</v>
      </c>
      <c r="G3287" s="13">
        <f t="shared" si="206"/>
        <v>0.12452938169209543</v>
      </c>
      <c r="H3287" s="13">
        <f>HLOOKUP(E3287,ROCs!$B$1:$I$17,MATCH(VLOOKUP(C3287,HROC,2,0),ROCs!$A$2:$A$17,0)+1,0)</f>
        <v>0.34081381503347608</v>
      </c>
      <c r="I3287" s="24">
        <v>1.897E-3</v>
      </c>
      <c r="J3287" s="24">
        <f>VLOOKUP(B3287,Summary!$A$32:$C$37,3,0)*H3287*I3287/12+VLOOKUP(B3287,Summary!$A$32:$D$37,4,0)*I3287</f>
        <v>2.7369507834683342E-3</v>
      </c>
      <c r="K3287" s="6">
        <f t="shared" si="207"/>
        <v>7.2087734724796656E-3</v>
      </c>
      <c r="L3287" s="27">
        <f>2.721*J3287*G3287+VLOOKUP(B3287,Summary!$A$32:$B$37,2,0)*I3287</f>
        <v>1.3383364575518465E-3</v>
      </c>
    </row>
    <row r="3288" spans="1:12">
      <c r="A3288" s="5" t="s">
        <v>617</v>
      </c>
      <c r="B3288" s="5" t="s">
        <v>597</v>
      </c>
      <c r="C3288" s="11">
        <v>1820</v>
      </c>
      <c r="D3288" s="5" t="str">
        <f t="shared" si="204"/>
        <v>Golf Courses</v>
      </c>
      <c r="E3288" s="11" t="s">
        <v>591</v>
      </c>
      <c r="F3288" s="12">
        <f t="shared" si="205"/>
        <v>2.0141173930848577</v>
      </c>
      <c r="G3288" s="13">
        <f t="shared" si="206"/>
        <v>0.28687396829592665</v>
      </c>
      <c r="H3288" s="13">
        <f>HLOOKUP(E3288,ROCs!$B$1:$I$17,MATCH(VLOOKUP(C3288,HROC,2,0),ROCs!$A$2:$A$17,0)+1,0)</f>
        <v>0.28904462793978353</v>
      </c>
      <c r="I3288" s="24">
        <v>1.1962569999999999</v>
      </c>
      <c r="J3288" s="24">
        <f>VLOOKUP(B3288,Summary!$A$32:$C$37,3,0)*H3288*I3288/12+VLOOKUP(B3288,Summary!$A$32:$D$37,4,0)*I3288</f>
        <v>1.4637666918213641</v>
      </c>
      <c r="K3288" s="6">
        <f t="shared" si="207"/>
        <v>8.0220466312440983</v>
      </c>
      <c r="L3288" s="27">
        <f>2.721*J3288*G3288+VLOOKUP(B3288,Summary!$A$32:$B$37,2,0)*I3288</f>
        <v>1.4017310315302929</v>
      </c>
    </row>
    <row r="3289" spans="1:12">
      <c r="A3289" s="5" t="s">
        <v>617</v>
      </c>
      <c r="B3289" s="5" t="s">
        <v>597</v>
      </c>
      <c r="C3289" s="11">
        <v>1840</v>
      </c>
      <c r="D3289" s="5" t="str">
        <f t="shared" si="204"/>
        <v>Marinas and Fish Camps</v>
      </c>
      <c r="E3289" s="11" t="s">
        <v>591</v>
      </c>
      <c r="F3289" s="12">
        <f t="shared" si="205"/>
        <v>0.70945030562392009</v>
      </c>
      <c r="G3289" s="13">
        <f t="shared" si="206"/>
        <v>0.1167055461931156</v>
      </c>
      <c r="H3289" s="13">
        <f>HLOOKUP(E3289,ROCs!$B$1:$I$17,MATCH(VLOOKUP(C3289,HROC,2,0),ROCs!$A$2:$A$17,0)+1,0)</f>
        <v>0.28818180815488864</v>
      </c>
      <c r="I3289" s="24">
        <v>0.23066200000000001</v>
      </c>
      <c r="J3289" s="24">
        <f>VLOOKUP(B3289,Summary!$A$32:$C$37,3,0)*H3289*I3289/12+VLOOKUP(B3289,Summary!$A$32:$D$37,4,0)*I3289</f>
        <v>0.28140064045143703</v>
      </c>
      <c r="K3289" s="6">
        <f t="shared" si="207"/>
        <v>0.54321981517959672</v>
      </c>
      <c r="L3289" s="27">
        <f>2.721*J3289*G3289+VLOOKUP(B3289,Summary!$A$32:$B$37,2,0)*I3289</f>
        <v>0.13932734674398295</v>
      </c>
    </row>
    <row r="3290" spans="1:12">
      <c r="A3290" s="5" t="s">
        <v>617</v>
      </c>
      <c r="B3290" s="5" t="s">
        <v>597</v>
      </c>
      <c r="C3290" s="11">
        <v>3200</v>
      </c>
      <c r="D3290" s="5" t="str">
        <f t="shared" si="204"/>
        <v>Shrub and Brushland</v>
      </c>
      <c r="E3290" s="11" t="s">
        <v>591</v>
      </c>
      <c r="F3290" s="12">
        <f t="shared" si="205"/>
        <v>0.69141343344704065</v>
      </c>
      <c r="G3290" s="13">
        <f t="shared" si="206"/>
        <v>3.5859246036990831E-2</v>
      </c>
      <c r="H3290" s="13">
        <f>HLOOKUP(E3290,ROCs!$B$1:$I$17,MATCH(VLOOKUP(C3290,HROC,2,0),ROCs!$A$2:$A$17,0)+1,0)</f>
        <v>0.26229721460804234</v>
      </c>
      <c r="I3290" s="24">
        <v>0.82358500000000001</v>
      </c>
      <c r="J3290" s="24">
        <f>VLOOKUP(B3290,Summary!$A$32:$C$37,3,0)*H3290*I3290/12+VLOOKUP(B3290,Summary!$A$32:$D$37,4,0)*I3290</f>
        <v>0.91450181798688324</v>
      </c>
      <c r="K3290" s="6">
        <f t="shared" si="207"/>
        <v>1.7204851487224786</v>
      </c>
      <c r="L3290" s="27">
        <f>2.721*J3290*G3290+VLOOKUP(B3290,Summary!$A$32:$B$37,2,0)*I3290</f>
        <v>0.26763903720827092</v>
      </c>
    </row>
    <row r="3291" spans="1:12">
      <c r="A3291" s="5" t="s">
        <v>617</v>
      </c>
      <c r="B3291" s="5" t="s">
        <v>597</v>
      </c>
      <c r="C3291" s="11">
        <v>3210</v>
      </c>
      <c r="D3291" s="5" t="str">
        <f t="shared" si="204"/>
        <v>Palmetto Prairies</v>
      </c>
      <c r="E3291" s="11" t="s">
        <v>591</v>
      </c>
      <c r="F3291" s="12">
        <f t="shared" si="205"/>
        <v>0.69141343344704065</v>
      </c>
      <c r="G3291" s="13">
        <f t="shared" si="206"/>
        <v>3.5859246036990831E-2</v>
      </c>
      <c r="H3291" s="13">
        <f>HLOOKUP(E3291,ROCs!$B$1:$I$17,MATCH(VLOOKUP(C3291,HROC,2,0),ROCs!$A$2:$A$17,0)+1,0)</f>
        <v>0.26229721460804234</v>
      </c>
      <c r="I3291" s="24">
        <v>0.121682</v>
      </c>
      <c r="J3291" s="24">
        <f>VLOOKUP(B3291,Summary!$A$32:$C$37,3,0)*H3291*I3291/12+VLOOKUP(B3291,Summary!$A$32:$D$37,4,0)*I3291</f>
        <v>0.13511466359426158</v>
      </c>
      <c r="K3291" s="6">
        <f t="shared" si="207"/>
        <v>0.25419607431758545</v>
      </c>
      <c r="L3291" s="27">
        <f>2.721*J3291*G3291+VLOOKUP(B3291,Summary!$A$32:$B$37,2,0)*I3291</f>
        <v>3.9542795613782211E-2</v>
      </c>
    </row>
    <row r="3292" spans="1:12">
      <c r="A3292" s="5" t="s">
        <v>617</v>
      </c>
      <c r="B3292" s="5" t="s">
        <v>597</v>
      </c>
      <c r="C3292" s="11">
        <v>4110</v>
      </c>
      <c r="D3292" s="5" t="str">
        <f t="shared" si="204"/>
        <v>Pine Flatwoods</v>
      </c>
      <c r="E3292" s="11" t="s">
        <v>591</v>
      </c>
      <c r="F3292" s="12">
        <f t="shared" si="205"/>
        <v>0.69141343344704065</v>
      </c>
      <c r="G3292" s="13">
        <f t="shared" si="206"/>
        <v>3.5859246036990831E-2</v>
      </c>
      <c r="H3292" s="13">
        <f>HLOOKUP(E3292,ROCs!$B$1:$I$17,MATCH(VLOOKUP(C3292,HROC,2,0),ROCs!$A$2:$A$17,0)+1,0)</f>
        <v>0.26229721460804234</v>
      </c>
      <c r="I3292" s="24">
        <v>1.325644</v>
      </c>
      <c r="J3292" s="24">
        <f>VLOOKUP(B3292,Summary!$A$32:$C$37,3,0)*H3292*I3292/12+VLOOKUP(B3292,Summary!$A$32:$D$37,4,0)*I3292</f>
        <v>1.4719838850918896</v>
      </c>
      <c r="K3292" s="6">
        <f t="shared" si="207"/>
        <v>2.7692962043906353</v>
      </c>
      <c r="L3292" s="27">
        <f>2.721*J3292*G3292+VLOOKUP(B3292,Summary!$A$32:$B$37,2,0)*I3292</f>
        <v>0.43079230904025828</v>
      </c>
    </row>
    <row r="3293" spans="1:12">
      <c r="A3293" s="5" t="s">
        <v>617</v>
      </c>
      <c r="B3293" s="5" t="s">
        <v>597</v>
      </c>
      <c r="C3293" s="11">
        <v>4130</v>
      </c>
      <c r="D3293" s="5" t="str">
        <f t="shared" si="204"/>
        <v>Sand Pine</v>
      </c>
      <c r="E3293" s="11" t="s">
        <v>591</v>
      </c>
      <c r="F3293" s="12">
        <f t="shared" si="205"/>
        <v>0.69141343344704065</v>
      </c>
      <c r="G3293" s="13">
        <f t="shared" si="206"/>
        <v>3.5859246036990831E-2</v>
      </c>
      <c r="H3293" s="13">
        <f>HLOOKUP(E3293,ROCs!$B$1:$I$17,MATCH(VLOOKUP(C3293,HROC,2,0),ROCs!$A$2:$A$17,0)+1,0)</f>
        <v>0.26229721460804234</v>
      </c>
      <c r="I3293" s="24">
        <v>2.4285000000000001E-2</v>
      </c>
      <c r="J3293" s="24">
        <f>VLOOKUP(B3293,Summary!$A$32:$C$37,3,0)*H3293*I3293/12+VLOOKUP(B3293,Summary!$A$32:$D$37,4,0)*I3293</f>
        <v>2.6965858593601705E-2</v>
      </c>
      <c r="K3293" s="6">
        <f t="shared" si="207"/>
        <v>5.0731839259730807E-2</v>
      </c>
      <c r="L3293" s="27">
        <f>2.721*J3293*G3293+VLOOKUP(B3293,Summary!$A$32:$B$37,2,0)*I3293</f>
        <v>7.8918557508974307E-3</v>
      </c>
    </row>
    <row r="3294" spans="1:12">
      <c r="A3294" s="5" t="s">
        <v>617</v>
      </c>
      <c r="B3294" s="5" t="s">
        <v>597</v>
      </c>
      <c r="C3294" s="11">
        <v>4340</v>
      </c>
      <c r="D3294" s="5" t="str">
        <f t="shared" si="204"/>
        <v>Hardwood - Coniferous Mixed</v>
      </c>
      <c r="E3294" s="11" t="s">
        <v>591</v>
      </c>
      <c r="F3294" s="12">
        <f t="shared" si="205"/>
        <v>0.69141343344704065</v>
      </c>
      <c r="G3294" s="13">
        <f t="shared" si="206"/>
        <v>3.5859246036990831E-2</v>
      </c>
      <c r="H3294" s="13">
        <f>HLOOKUP(E3294,ROCs!$B$1:$I$17,MATCH(VLOOKUP(C3294,HROC,2,0),ROCs!$A$2:$A$17,0)+1,0)</f>
        <v>0.26229721460804234</v>
      </c>
      <c r="I3294" s="24">
        <v>7.7818999999999999E-2</v>
      </c>
      <c r="J3294" s="24">
        <f>VLOOKUP(B3294,Summary!$A$32:$C$37,3,0)*H3294*I3294/12+VLOOKUP(B3294,Summary!$A$32:$D$37,4,0)*I3294</f>
        <v>8.64095593945024E-2</v>
      </c>
      <c r="K3294" s="6">
        <f t="shared" si="207"/>
        <v>0.16256541072073258</v>
      </c>
      <c r="L3294" s="27">
        <f>2.721*J3294*G3294+VLOOKUP(B3294,Summary!$A$32:$B$37,2,0)*I3294</f>
        <v>2.5288710013551041E-2</v>
      </c>
    </row>
    <row r="3295" spans="1:12">
      <c r="A3295" s="5" t="s">
        <v>617</v>
      </c>
      <c r="B3295" s="5" t="s">
        <v>597</v>
      </c>
      <c r="C3295" s="11">
        <v>5110</v>
      </c>
      <c r="D3295" s="5" t="e">
        <f t="shared" si="204"/>
        <v>#N/A</v>
      </c>
      <c r="E3295" s="11" t="s">
        <v>591</v>
      </c>
      <c r="F3295" s="12">
        <f t="shared" si="205"/>
        <v>0.50503242095262102</v>
      </c>
      <c r="G3295" s="13">
        <f t="shared" si="206"/>
        <v>6.8458560616073402E-2</v>
      </c>
      <c r="H3295" s="13">
        <f>HLOOKUP(E3295,ROCs!$B$1:$I$17,MATCH(VLOOKUP(C3295,HROC,2,0),ROCs!$A$2:$A$17,0)+1,0)</f>
        <v>5.2632006878587441E-2</v>
      </c>
      <c r="I3295" s="24">
        <v>0.351132</v>
      </c>
      <c r="J3295" s="24">
        <f>VLOOKUP(B3295,Summary!$A$32:$C$37,3,0)*H3295*I3295/12+VLOOKUP(B3295,Summary!$A$32:$D$37,4,0)*I3295</f>
        <v>7.8235309786336818E-2</v>
      </c>
      <c r="K3295" s="6">
        <f t="shared" si="207"/>
        <v>0.10751043207051712</v>
      </c>
      <c r="L3295" s="27">
        <f>2.721*J3295*G3295+VLOOKUP(B3295,Summary!$A$32:$B$37,2,0)*I3295</f>
        <v>9.0636987230073671E-2</v>
      </c>
    </row>
    <row r="3296" spans="1:12">
      <c r="A3296" s="5" t="s">
        <v>617</v>
      </c>
      <c r="B3296" s="5" t="s">
        <v>597</v>
      </c>
      <c r="C3296" s="11">
        <v>5120</v>
      </c>
      <c r="D3296" s="5" t="e">
        <f t="shared" si="204"/>
        <v>#N/A</v>
      </c>
      <c r="E3296" s="11" t="s">
        <v>591</v>
      </c>
      <c r="F3296" s="12">
        <f t="shared" si="205"/>
        <v>0.50503242095262102</v>
      </c>
      <c r="G3296" s="13">
        <f t="shared" si="206"/>
        <v>6.8458560616073402E-2</v>
      </c>
      <c r="H3296" s="13">
        <f>HLOOKUP(E3296,ROCs!$B$1:$I$17,MATCH(VLOOKUP(C3296,HROC,2,0),ROCs!$A$2:$A$17,0)+1,0)</f>
        <v>5.2632006878587441E-2</v>
      </c>
      <c r="I3296" s="24">
        <v>0.160853</v>
      </c>
      <c r="J3296" s="24">
        <f>VLOOKUP(B3296,Summary!$A$32:$C$37,3,0)*H3296*I3296/12+VLOOKUP(B3296,Summary!$A$32:$D$37,4,0)*I3296</f>
        <v>3.5839468590335363E-2</v>
      </c>
      <c r="K3296" s="6">
        <f t="shared" si="207"/>
        <v>4.9250354652492202E-2</v>
      </c>
      <c r="L3296" s="27">
        <f>2.721*J3296*G3296+VLOOKUP(B3296,Summary!$A$32:$B$37,2,0)*I3296</f>
        <v>4.1520656923661296E-2</v>
      </c>
    </row>
    <row r="3297" spans="1:12">
      <c r="A3297" s="5" t="s">
        <v>617</v>
      </c>
      <c r="B3297" s="5" t="s">
        <v>597</v>
      </c>
      <c r="C3297" s="11">
        <v>5200</v>
      </c>
      <c r="D3297" s="5" t="str">
        <f t="shared" si="204"/>
        <v>Lakes</v>
      </c>
      <c r="E3297" s="11" t="s">
        <v>591</v>
      </c>
      <c r="F3297" s="12">
        <f t="shared" si="205"/>
        <v>0.50503242095262102</v>
      </c>
      <c r="G3297" s="13">
        <f t="shared" si="206"/>
        <v>6.8458560616073402E-2</v>
      </c>
      <c r="H3297" s="13">
        <f>HLOOKUP(E3297,ROCs!$B$1:$I$17,MATCH(VLOOKUP(C3297,HROC,2,0),ROCs!$A$2:$A$17,0)+1,0)</f>
        <v>5.2632006878587441E-2</v>
      </c>
      <c r="I3297" s="24">
        <v>6.9909999999999998E-3</v>
      </c>
      <c r="J3297" s="24">
        <f>VLOOKUP(B3297,Summary!$A$32:$C$37,3,0)*H3297*I3297/12+VLOOKUP(B3297,Summary!$A$32:$D$37,4,0)*I3297</f>
        <v>1.5576565243734001E-3</v>
      </c>
      <c r="K3297" s="6">
        <f t="shared" si="207"/>
        <v>2.1405210308516037E-3</v>
      </c>
      <c r="L3297" s="27">
        <f>2.721*J3297*G3297+VLOOKUP(B3297,Summary!$A$32:$B$37,2,0)*I3297</f>
        <v>1.8045725759128905E-3</v>
      </c>
    </row>
    <row r="3298" spans="1:12">
      <c r="A3298" s="5" t="s">
        <v>617</v>
      </c>
      <c r="B3298" s="5" t="s">
        <v>597</v>
      </c>
      <c r="C3298" s="11">
        <v>6172</v>
      </c>
      <c r="D3298" s="5" t="str">
        <f t="shared" si="204"/>
        <v>Mixed Shrubs</v>
      </c>
      <c r="E3298" s="11" t="s">
        <v>591</v>
      </c>
      <c r="F3298" s="12">
        <f t="shared" si="205"/>
        <v>0.60724136328827061</v>
      </c>
      <c r="G3298" s="13">
        <f t="shared" si="206"/>
        <v>3.2599314579082571E-2</v>
      </c>
      <c r="H3298" s="13">
        <f>HLOOKUP(E3298,ROCs!$B$1:$I$17,MATCH(VLOOKUP(C3298,HROC,2,0),ROCs!$A$2:$A$17,0)+1,0)</f>
        <v>2.5884593546846281E-2</v>
      </c>
      <c r="I3298" s="24">
        <v>0.19427700000000001</v>
      </c>
      <c r="J3298" s="24">
        <f>VLOOKUP(B3298,Summary!$A$32:$C$37,3,0)*H3298*I3298/12+VLOOKUP(B3298,Summary!$A$32:$D$37,4,0)*I3298</f>
        <v>2.1288506997452772E-2</v>
      </c>
      <c r="K3298" s="6">
        <f t="shared" si="207"/>
        <v>3.5175079933305403E-2</v>
      </c>
      <c r="L3298" s="27">
        <f>2.721*J3298*G3298+VLOOKUP(B3298,Summary!$A$32:$B$37,2,0)*I3298</f>
        <v>4.3973425338120035E-2</v>
      </c>
    </row>
    <row r="3299" spans="1:12">
      <c r="A3299" s="5" t="s">
        <v>617</v>
      </c>
      <c r="B3299" s="5" t="s">
        <v>597</v>
      </c>
      <c r="C3299" s="11">
        <v>6250</v>
      </c>
      <c r="D3299" s="5" t="str">
        <f t="shared" si="204"/>
        <v>Hydric Pine Flatwoods</v>
      </c>
      <c r="E3299" s="11" t="s">
        <v>591</v>
      </c>
      <c r="F3299" s="12">
        <f t="shared" si="205"/>
        <v>0.60724136328827061</v>
      </c>
      <c r="G3299" s="13">
        <f t="shared" si="206"/>
        <v>3.2599314579082571E-2</v>
      </c>
      <c r="H3299" s="13">
        <f>HLOOKUP(E3299,ROCs!$B$1:$I$17,MATCH(VLOOKUP(C3299,HROC,2,0),ROCs!$A$2:$A$17,0)+1,0)</f>
        <v>2.5884593546846281E-2</v>
      </c>
      <c r="I3299" s="24">
        <v>0.24015300000000001</v>
      </c>
      <c r="J3299" s="24">
        <f>VLOOKUP(B3299,Summary!$A$32:$C$37,3,0)*H3299*I3299/12+VLOOKUP(B3299,Summary!$A$32:$D$37,4,0)*I3299</f>
        <v>2.6315512494836112E-2</v>
      </c>
      <c r="K3299" s="6">
        <f t="shared" si="207"/>
        <v>4.3481219965426136E-2</v>
      </c>
      <c r="L3299" s="27">
        <f>2.721*J3299*G3299+VLOOKUP(B3299,Summary!$A$32:$B$37,2,0)*I3299</f>
        <v>5.435718080485874E-2</v>
      </c>
    </row>
    <row r="3300" spans="1:12">
      <c r="A3300" s="5" t="s">
        <v>617</v>
      </c>
      <c r="B3300" s="5" t="s">
        <v>597</v>
      </c>
      <c r="C3300" s="11">
        <v>6300</v>
      </c>
      <c r="D3300" s="5" t="str">
        <f t="shared" si="204"/>
        <v>Wetland Forested Mixed</v>
      </c>
      <c r="E3300" s="11" t="s">
        <v>591</v>
      </c>
      <c r="F3300" s="12">
        <f t="shared" si="205"/>
        <v>0.60724136328827061</v>
      </c>
      <c r="G3300" s="13">
        <f t="shared" si="206"/>
        <v>3.2599314579082571E-2</v>
      </c>
      <c r="H3300" s="13">
        <f>HLOOKUP(E3300,ROCs!$B$1:$I$17,MATCH(VLOOKUP(C3300,HROC,2,0),ROCs!$A$2:$A$17,0)+1,0)</f>
        <v>2.5884593546846281E-2</v>
      </c>
      <c r="I3300" s="24">
        <v>1.369464</v>
      </c>
      <c r="J3300" s="24">
        <f>VLOOKUP(B3300,Summary!$A$32:$C$37,3,0)*H3300*I3300/12+VLOOKUP(B3300,Summary!$A$32:$D$37,4,0)*I3300</f>
        <v>0.15006328050546211</v>
      </c>
      <c r="K3300" s="6">
        <f t="shared" si="207"/>
        <v>0.24795012104255343</v>
      </c>
      <c r="L3300" s="27">
        <f>2.721*J3300*G3300+VLOOKUP(B3300,Summary!$A$32:$B$37,2,0)*I3300</f>
        <v>0.3099699035770741</v>
      </c>
    </row>
    <row r="3301" spans="1:12">
      <c r="A3301" s="5" t="s">
        <v>617</v>
      </c>
      <c r="B3301" s="5" t="s">
        <v>597</v>
      </c>
      <c r="C3301" s="11">
        <v>6410</v>
      </c>
      <c r="D3301" s="5" t="str">
        <f t="shared" si="204"/>
        <v>Freshwater Marshes</v>
      </c>
      <c r="E3301" s="11" t="s">
        <v>591</v>
      </c>
      <c r="F3301" s="12">
        <f t="shared" si="205"/>
        <v>0.60724136328827061</v>
      </c>
      <c r="G3301" s="13">
        <f t="shared" si="206"/>
        <v>3.2599314579082571E-2</v>
      </c>
      <c r="H3301" s="13">
        <f>HLOOKUP(E3301,ROCs!$B$1:$I$17,MATCH(VLOOKUP(C3301,HROC,2,0),ROCs!$A$2:$A$17,0)+1,0)</f>
        <v>2.5884593546846281E-2</v>
      </c>
      <c r="I3301" s="24">
        <v>3.1066410000000002</v>
      </c>
      <c r="J3301" s="24">
        <f>VLOOKUP(B3301,Summary!$A$32:$C$37,3,0)*H3301*I3301/12+VLOOKUP(B3301,Summary!$A$32:$D$37,4,0)*I3301</f>
        <v>0.34041985755943149</v>
      </c>
      <c r="K3301" s="6">
        <f t="shared" si="207"/>
        <v>0.56247700705221837</v>
      </c>
      <c r="L3301" s="27">
        <f>2.721*J3301*G3301+VLOOKUP(B3301,Summary!$A$32:$B$37,2,0)*I3301</f>
        <v>0.70316942337920896</v>
      </c>
    </row>
    <row r="3302" spans="1:12">
      <c r="A3302" s="5" t="s">
        <v>617</v>
      </c>
      <c r="B3302" s="5" t="s">
        <v>597</v>
      </c>
      <c r="C3302" s="11">
        <v>6430</v>
      </c>
      <c r="D3302" s="5" t="str">
        <f t="shared" si="204"/>
        <v>Wet Prairies</v>
      </c>
      <c r="E3302" s="11" t="s">
        <v>591</v>
      </c>
      <c r="F3302" s="12">
        <f t="shared" si="205"/>
        <v>0.60724136328827061</v>
      </c>
      <c r="G3302" s="13">
        <f t="shared" si="206"/>
        <v>3.2599314579082571E-2</v>
      </c>
      <c r="H3302" s="13">
        <f>HLOOKUP(E3302,ROCs!$B$1:$I$17,MATCH(VLOOKUP(C3302,HROC,2,0),ROCs!$A$2:$A$17,0)+1,0)</f>
        <v>2.5884593546846281E-2</v>
      </c>
      <c r="I3302" s="24">
        <v>1.6254000000000001E-2</v>
      </c>
      <c r="J3302" s="24">
        <f>VLOOKUP(B3302,Summary!$A$32:$C$37,3,0)*H3302*I3302/12+VLOOKUP(B3302,Summary!$A$32:$D$37,4,0)*I3302</f>
        <v>1.7810826435275269E-3</v>
      </c>
      <c r="K3302" s="6">
        <f t="shared" si="207"/>
        <v>2.9428895300830566E-3</v>
      </c>
      <c r="L3302" s="27">
        <f>2.721*J3302*G3302+VLOOKUP(B3302,Summary!$A$32:$B$37,2,0)*I3302</f>
        <v>3.6789947108808721E-3</v>
      </c>
    </row>
    <row r="3303" spans="1:12">
      <c r="A3303" s="5" t="s">
        <v>617</v>
      </c>
      <c r="B3303" s="5" t="s">
        <v>597</v>
      </c>
      <c r="C3303" s="11">
        <v>7400</v>
      </c>
      <c r="D3303" s="5" t="str">
        <f t="shared" si="204"/>
        <v>Disturbed Land</v>
      </c>
      <c r="E3303" s="11" t="s">
        <v>591</v>
      </c>
      <c r="F3303" s="12">
        <f t="shared" si="205"/>
        <v>0.70945030562392009</v>
      </c>
      <c r="G3303" s="13">
        <f t="shared" si="206"/>
        <v>9.7797943737247719E-2</v>
      </c>
      <c r="H3303" s="13">
        <f>HLOOKUP(E3303,ROCs!$B$1:$I$17,MATCH(VLOOKUP(C3303,HROC,2,0),ROCs!$A$2:$A$17,0)+1,0)</f>
        <v>0.26229721460804234</v>
      </c>
      <c r="I3303" s="24">
        <v>3.6440000000000001E-3</v>
      </c>
      <c r="J3303" s="24">
        <f>VLOOKUP(B3303,Summary!$A$32:$C$37,3,0)*H3303*I3303/12+VLOOKUP(B3303,Summary!$A$32:$D$37,4,0)*I3303</f>
        <v>4.0462667784675567E-3</v>
      </c>
      <c r="K3303" s="6">
        <f t="shared" si="207"/>
        <v>7.8109711763282652E-3</v>
      </c>
      <c r="L3303" s="27">
        <f>2.721*J3303*G3303+VLOOKUP(B3303,Summary!$A$32:$B$37,2,0)*I3303</f>
        <v>1.8661229394071285E-3</v>
      </c>
    </row>
    <row r="3304" spans="1:12">
      <c r="A3304" s="5" t="s">
        <v>617</v>
      </c>
      <c r="B3304" s="5" t="s">
        <v>597</v>
      </c>
      <c r="C3304" s="11">
        <v>7430</v>
      </c>
      <c r="D3304" s="5" t="str">
        <f t="shared" si="204"/>
        <v>Spoil Areas</v>
      </c>
      <c r="E3304" s="11" t="s">
        <v>591</v>
      </c>
      <c r="F3304" s="12">
        <f t="shared" si="205"/>
        <v>0.70945030562392009</v>
      </c>
      <c r="G3304" s="13">
        <f t="shared" si="206"/>
        <v>9.7797943737247719E-2</v>
      </c>
      <c r="H3304" s="13">
        <f>HLOOKUP(E3304,ROCs!$B$1:$I$17,MATCH(VLOOKUP(C3304,HROC,2,0),ROCs!$A$2:$A$17,0)+1,0)</f>
        <v>0.26229721460804234</v>
      </c>
      <c r="I3304" s="24">
        <v>1.471919</v>
      </c>
      <c r="J3304" s="24">
        <f>VLOOKUP(B3304,Summary!$A$32:$C$37,3,0)*H3304*I3304/12+VLOOKUP(B3304,Summary!$A$32:$D$37,4,0)*I3304</f>
        <v>1.6344064078746399</v>
      </c>
      <c r="K3304" s="6">
        <f t="shared" si="207"/>
        <v>3.1550814717041504</v>
      </c>
      <c r="L3304" s="27">
        <f>2.721*J3304*G3304+VLOOKUP(B3304,Summary!$A$32:$B$37,2,0)*I3304</f>
        <v>0.75378205566663048</v>
      </c>
    </row>
    <row r="3305" spans="1:12">
      <c r="A3305" s="5" t="s">
        <v>617</v>
      </c>
      <c r="B3305" s="5" t="s">
        <v>597</v>
      </c>
      <c r="C3305" s="11">
        <v>8100</v>
      </c>
      <c r="D3305" s="5" t="str">
        <f t="shared" si="204"/>
        <v>Transportation</v>
      </c>
      <c r="E3305" s="11" t="s">
        <v>591</v>
      </c>
      <c r="F3305" s="12">
        <f t="shared" si="205"/>
        <v>0.98601567900273634</v>
      </c>
      <c r="G3305" s="13">
        <f t="shared" si="206"/>
        <v>0.14343698414796333</v>
      </c>
      <c r="H3305" s="13">
        <f>HLOOKUP(E3305,ROCs!$B$1:$I$17,MATCH(VLOOKUP(C3305,HROC,2,0),ROCs!$A$2:$A$17,0)+1,0)</f>
        <v>0.44607782879065094</v>
      </c>
      <c r="I3305" s="24">
        <v>1.8341890000000001</v>
      </c>
      <c r="J3305" s="24">
        <f>VLOOKUP(B3305,Summary!$A$32:$C$37,3,0)*H3305*I3305/12+VLOOKUP(B3305,Summary!$A$32:$D$37,4,0)*I3305</f>
        <v>3.4636754310795101</v>
      </c>
      <c r="K3305" s="6">
        <f t="shared" si="207"/>
        <v>9.2928633653790289</v>
      </c>
      <c r="L3305" s="27">
        <f>2.721*J3305*G3305+VLOOKUP(B3305,Summary!$A$32:$B$37,2,0)*I3305</f>
        <v>1.7491744347735958</v>
      </c>
    </row>
    <row r="3306" spans="1:12">
      <c r="A3306" s="5" t="s">
        <v>617</v>
      </c>
      <c r="B3306" s="5" t="s">
        <v>597</v>
      </c>
      <c r="C3306" s="11">
        <v>8140</v>
      </c>
      <c r="D3306" s="5" t="str">
        <f t="shared" si="204"/>
        <v>Roads and Highways</v>
      </c>
      <c r="E3306" s="11" t="s">
        <v>591</v>
      </c>
      <c r="F3306" s="12">
        <f t="shared" si="205"/>
        <v>0.98601567900273634</v>
      </c>
      <c r="G3306" s="13">
        <f t="shared" si="206"/>
        <v>0.14343698414796333</v>
      </c>
      <c r="H3306" s="13">
        <f>HLOOKUP(E3306,ROCs!$B$1:$I$17,MATCH(VLOOKUP(C3306,HROC,2,0),ROCs!$A$2:$A$17,0)+1,0)</f>
        <v>0.44607782879065094</v>
      </c>
      <c r="I3306" s="24">
        <v>2.3709000000000001E-2</v>
      </c>
      <c r="J3306" s="24">
        <f>VLOOKUP(B3306,Summary!$A$32:$C$37,3,0)*H3306*I3306/12+VLOOKUP(B3306,Summary!$A$32:$D$37,4,0)*I3306</f>
        <v>4.4771984127842938E-2</v>
      </c>
      <c r="K3306" s="6">
        <f t="shared" si="207"/>
        <v>0.12012093493624235</v>
      </c>
      <c r="L3306" s="27">
        <f>2.721*J3306*G3306+VLOOKUP(B3306,Summary!$A$32:$B$37,2,0)*I3306</f>
        <v>2.2610089076996527E-2</v>
      </c>
    </row>
    <row r="3307" spans="1:12">
      <c r="A3307" s="5" t="s">
        <v>617</v>
      </c>
      <c r="B3307" s="5" t="s">
        <v>597</v>
      </c>
      <c r="C3307" s="11">
        <v>1210</v>
      </c>
      <c r="D3307" s="5" t="str">
        <f t="shared" si="204"/>
        <v>Fixed Single Family Units</v>
      </c>
      <c r="E3307" s="11" t="s">
        <v>593</v>
      </c>
      <c r="F3307" s="12">
        <f t="shared" si="205"/>
        <v>1.2445441802046733</v>
      </c>
      <c r="G3307" s="13">
        <f t="shared" si="206"/>
        <v>0.21319951734720002</v>
      </c>
      <c r="H3307" s="13">
        <f>HLOOKUP(E3307,ROCs!$B$1:$I$17,MATCH(VLOOKUP(C3307,HROC,2,0),ROCs!$A$2:$A$17,0)+1,0)</f>
        <v>0.28818180815488864</v>
      </c>
      <c r="I3307" s="24">
        <v>2.0868000000000001E-2</v>
      </c>
      <c r="J3307" s="24">
        <f>VLOOKUP(B3307,Summary!$A$32:$C$37,3,0)*H3307*I3307/12+VLOOKUP(B3307,Summary!$A$32:$D$37,4,0)*I3307</f>
        <v>2.5458326750572649E-2</v>
      </c>
      <c r="K3307" s="6">
        <f t="shared" si="207"/>
        <v>8.6212197727268847E-2</v>
      </c>
      <c r="L3307" s="27">
        <f>2.721*J3307*G3307+VLOOKUP(B3307,Summary!$A$32:$B$37,2,0)*I3307</f>
        <v>1.928929111481803E-2</v>
      </c>
    </row>
    <row r="3308" spans="1:12">
      <c r="A3308" s="5" t="s">
        <v>617</v>
      </c>
      <c r="B3308" s="5" t="s">
        <v>597</v>
      </c>
      <c r="C3308" s="11">
        <v>1330</v>
      </c>
      <c r="D3308" s="5" t="str">
        <f t="shared" si="204"/>
        <v>Multiple Dwelling Units, Low Rise &lt;Two stories or less&gt;</v>
      </c>
      <c r="E3308" s="11" t="s">
        <v>593</v>
      </c>
      <c r="F3308" s="12">
        <f t="shared" si="205"/>
        <v>1.3948514483453343</v>
      </c>
      <c r="G3308" s="13">
        <f t="shared" si="206"/>
        <v>0.33903287162245876</v>
      </c>
      <c r="H3308" s="13">
        <f>HLOOKUP(E3308,ROCs!$B$1:$I$17,MATCH(VLOOKUP(C3308,HROC,2,0),ROCs!$A$2:$A$17,0)+1,0)</f>
        <v>0.39344582191206351</v>
      </c>
      <c r="I3308" s="24">
        <v>0.17238999999999999</v>
      </c>
      <c r="J3308" s="24">
        <f>VLOOKUP(B3308,Summary!$A$32:$C$37,3,0)*H3308*I3308/12+VLOOKUP(B3308,Summary!$A$32:$D$37,4,0)*I3308</f>
        <v>0.28713059684688064</v>
      </c>
      <c r="K3308" s="6">
        <f t="shared" si="207"/>
        <v>1.0897728230719546</v>
      </c>
      <c r="L3308" s="27">
        <f>2.721*J3308*G3308+VLOOKUP(B3308,Summary!$A$32:$B$37,2,0)*I3308</f>
        <v>0.30222422531920839</v>
      </c>
    </row>
    <row r="3309" spans="1:12">
      <c r="A3309" s="5" t="s">
        <v>617</v>
      </c>
      <c r="B3309" s="5" t="s">
        <v>597</v>
      </c>
      <c r="C3309" s="11">
        <v>3100</v>
      </c>
      <c r="D3309" s="5" t="str">
        <f t="shared" si="204"/>
        <v>Herbaceous (Dry Prairie)</v>
      </c>
      <c r="E3309" s="11" t="s">
        <v>593</v>
      </c>
      <c r="F3309" s="12">
        <f t="shared" si="205"/>
        <v>0.69141343344704065</v>
      </c>
      <c r="G3309" s="13">
        <f t="shared" si="206"/>
        <v>3.5859246036990831E-2</v>
      </c>
      <c r="H3309" s="13">
        <f>HLOOKUP(E3309,ROCs!$B$1:$I$17,MATCH(VLOOKUP(C3309,HROC,2,0),ROCs!$A$2:$A$17,0)+1,0)</f>
        <v>0.26229721460804234</v>
      </c>
      <c r="I3309" s="24">
        <v>3.2148999999999997E-2</v>
      </c>
      <c r="J3309" s="24">
        <f>VLOOKUP(B3309,Summary!$A$32:$C$37,3,0)*H3309*I3309/12+VLOOKUP(B3309,Summary!$A$32:$D$37,4,0)*I3309</f>
        <v>3.5697977678637062E-2</v>
      </c>
      <c r="K3309" s="6">
        <f t="shared" si="207"/>
        <v>6.7159888835128079E-2</v>
      </c>
      <c r="L3309" s="27">
        <f>2.721*J3309*G3309+VLOOKUP(B3309,Summary!$A$32:$B$37,2,0)*I3309</f>
        <v>1.0447406651661578E-2</v>
      </c>
    </row>
    <row r="3310" spans="1:12">
      <c r="A3310" s="5" t="s">
        <v>617</v>
      </c>
      <c r="B3310" s="5" t="s">
        <v>597</v>
      </c>
      <c r="C3310" s="11">
        <v>4110</v>
      </c>
      <c r="D3310" s="5" t="str">
        <f t="shared" si="204"/>
        <v>Pine Flatwoods</v>
      </c>
      <c r="E3310" s="11" t="s">
        <v>593</v>
      </c>
      <c r="F3310" s="12">
        <f t="shared" si="205"/>
        <v>0.69141343344704065</v>
      </c>
      <c r="G3310" s="13">
        <f t="shared" si="206"/>
        <v>3.5859246036990831E-2</v>
      </c>
      <c r="H3310" s="13">
        <f>HLOOKUP(E3310,ROCs!$B$1:$I$17,MATCH(VLOOKUP(C3310,HROC,2,0),ROCs!$A$2:$A$17,0)+1,0)</f>
        <v>0.26229721460804234</v>
      </c>
      <c r="I3310" s="24">
        <v>1.5694E-2</v>
      </c>
      <c r="J3310" s="24">
        <f>VLOOKUP(B3310,Summary!$A$32:$C$37,3,0)*H3310*I3310/12+VLOOKUP(B3310,Summary!$A$32:$D$37,4,0)*I3310</f>
        <v>1.7426484857648143E-2</v>
      </c>
      <c r="K3310" s="6">
        <f t="shared" si="207"/>
        <v>3.2785072486811416E-2</v>
      </c>
      <c r="L3310" s="27">
        <f>2.721*J3310*G3310+VLOOKUP(B3310,Summary!$A$32:$B$37,2,0)*I3310</f>
        <v>5.1000528785087196E-3</v>
      </c>
    </row>
    <row r="3311" spans="1:12">
      <c r="A3311" s="5" t="s">
        <v>617</v>
      </c>
      <c r="B3311" s="5" t="s">
        <v>597</v>
      </c>
      <c r="C3311" s="11">
        <v>4240</v>
      </c>
      <c r="D3311" s="5" t="str">
        <f t="shared" si="204"/>
        <v>Melaleuca</v>
      </c>
      <c r="E3311" s="11" t="s">
        <v>593</v>
      </c>
      <c r="F3311" s="12">
        <f t="shared" si="205"/>
        <v>0.69141343344704065</v>
      </c>
      <c r="G3311" s="13">
        <f t="shared" si="206"/>
        <v>3.5859246036990831E-2</v>
      </c>
      <c r="H3311" s="13">
        <f>HLOOKUP(E3311,ROCs!$B$1:$I$17,MATCH(VLOOKUP(C3311,HROC,2,0),ROCs!$A$2:$A$17,0)+1,0)</f>
        <v>0.26229721460804234</v>
      </c>
      <c r="I3311" s="24">
        <v>0.278503</v>
      </c>
      <c r="J3311" s="24">
        <f>VLOOKUP(B3311,Summary!$A$32:$C$37,3,0)*H3311*I3311/12+VLOOKUP(B3311,Summary!$A$32:$D$37,4,0)*I3311</f>
        <v>0.30924737557726395</v>
      </c>
      <c r="K3311" s="6">
        <f t="shared" si="207"/>
        <v>0.58179820586175857</v>
      </c>
      <c r="L3311" s="27">
        <f>2.721*J3311*G3311+VLOOKUP(B3311,Summary!$A$32:$B$37,2,0)*I3311</f>
        <v>9.0504653168300878E-2</v>
      </c>
    </row>
    <row r="3312" spans="1:12">
      <c r="A3312" s="5" t="s">
        <v>617</v>
      </c>
      <c r="B3312" s="5" t="s">
        <v>597</v>
      </c>
      <c r="C3312" s="11">
        <v>5110</v>
      </c>
      <c r="D3312" s="5" t="e">
        <f t="shared" si="204"/>
        <v>#N/A</v>
      </c>
      <c r="E3312" s="11" t="s">
        <v>593</v>
      </c>
      <c r="F3312" s="12">
        <f t="shared" si="205"/>
        <v>0.50503242095262102</v>
      </c>
      <c r="G3312" s="13">
        <f t="shared" si="206"/>
        <v>6.8458560616073402E-2</v>
      </c>
      <c r="H3312" s="13">
        <f>HLOOKUP(E3312,ROCs!$B$1:$I$17,MATCH(VLOOKUP(C3312,HROC,2,0),ROCs!$A$2:$A$17,0)+1,0)</f>
        <v>5.2632006878587441E-2</v>
      </c>
      <c r="I3312" s="24">
        <v>4.8497999999999999E-2</v>
      </c>
      <c r="J3312" s="24">
        <f>VLOOKUP(B3312,Summary!$A$32:$C$37,3,0)*H3312*I3312/12+VLOOKUP(B3312,Summary!$A$32:$D$37,4,0)*I3312</f>
        <v>1.0805782594630406E-2</v>
      </c>
      <c r="K3312" s="6">
        <f t="shared" si="207"/>
        <v>1.4849233150370631E-2</v>
      </c>
      <c r="L3312" s="27">
        <f>2.721*J3312*G3312+VLOOKUP(B3312,Summary!$A$32:$B$37,2,0)*I3312</f>
        <v>1.2518689856475949E-2</v>
      </c>
    </row>
    <row r="3313" spans="1:12">
      <c r="A3313" s="5" t="s">
        <v>617</v>
      </c>
      <c r="B3313" s="5" t="s">
        <v>597</v>
      </c>
      <c r="C3313" s="11">
        <v>6120</v>
      </c>
      <c r="D3313" s="5" t="str">
        <f t="shared" si="204"/>
        <v>Mangrove Swamps</v>
      </c>
      <c r="E3313" s="11" t="s">
        <v>593</v>
      </c>
      <c r="F3313" s="12">
        <f t="shared" si="205"/>
        <v>0.60724136328827061</v>
      </c>
      <c r="G3313" s="13">
        <f t="shared" si="206"/>
        <v>3.2599314579082571E-2</v>
      </c>
      <c r="H3313" s="13">
        <f>HLOOKUP(E3313,ROCs!$B$1:$I$17,MATCH(VLOOKUP(C3313,HROC,2,0),ROCs!$A$2:$A$17,0)+1,0)</f>
        <v>2.5884593546846281E-2</v>
      </c>
      <c r="I3313" s="24">
        <v>0.17935899999999999</v>
      </c>
      <c r="J3313" s="24">
        <f>VLOOKUP(B3313,Summary!$A$32:$C$37,3,0)*H3313*I3313/12+VLOOKUP(B3313,Summary!$A$32:$D$37,4,0)*I3313</f>
        <v>1.9653820712467924E-2</v>
      </c>
      <c r="K3313" s="6">
        <f t="shared" si="207"/>
        <v>3.2474081655356646E-2</v>
      </c>
      <c r="L3313" s="27">
        <f>2.721*J3313*G3313+VLOOKUP(B3313,Summary!$A$32:$B$37,2,0)*I3313</f>
        <v>4.0596826156569593E-2</v>
      </c>
    </row>
    <row r="3314" spans="1:12">
      <c r="A3314" s="5" t="s">
        <v>617</v>
      </c>
      <c r="B3314" s="5" t="s">
        <v>597</v>
      </c>
      <c r="C3314" s="11">
        <v>6170</v>
      </c>
      <c r="D3314" s="5" t="str">
        <f t="shared" si="204"/>
        <v>Mixed Wetland Hardwoods</v>
      </c>
      <c r="E3314" s="11" t="s">
        <v>593</v>
      </c>
      <c r="F3314" s="12">
        <f t="shared" si="205"/>
        <v>0.60724136328827061</v>
      </c>
      <c r="G3314" s="13">
        <f t="shared" si="206"/>
        <v>3.2599314579082571E-2</v>
      </c>
      <c r="H3314" s="13">
        <f>HLOOKUP(E3314,ROCs!$B$1:$I$17,MATCH(VLOOKUP(C3314,HROC,2,0),ROCs!$A$2:$A$17,0)+1,0)</f>
        <v>2.5884593546846281E-2</v>
      </c>
      <c r="I3314" s="24">
        <v>0.13202</v>
      </c>
      <c r="J3314" s="24">
        <f>VLOOKUP(B3314,Summary!$A$32:$C$37,3,0)*H3314*I3314/12+VLOOKUP(B3314,Summary!$A$32:$D$37,4,0)*I3314</f>
        <v>1.4466502436231333E-2</v>
      </c>
      <c r="K3314" s="6">
        <f t="shared" si="207"/>
        <v>2.3903056217642743E-2</v>
      </c>
      <c r="L3314" s="27">
        <f>2.721*J3314*G3314+VLOOKUP(B3314,Summary!$A$32:$B$37,2,0)*I3314</f>
        <v>2.9881929477697348E-2</v>
      </c>
    </row>
    <row r="3315" spans="1:12">
      <c r="A3315" s="5" t="s">
        <v>617</v>
      </c>
      <c r="B3315" s="5" t="s">
        <v>597</v>
      </c>
      <c r="C3315" s="11">
        <v>7430</v>
      </c>
      <c r="D3315" s="5" t="str">
        <f t="shared" si="204"/>
        <v>Spoil Areas</v>
      </c>
      <c r="E3315" s="11" t="s">
        <v>593</v>
      </c>
      <c r="F3315" s="12">
        <f t="shared" si="205"/>
        <v>0.70945030562392009</v>
      </c>
      <c r="G3315" s="13">
        <f t="shared" si="206"/>
        <v>9.7797943737247719E-2</v>
      </c>
      <c r="H3315" s="13">
        <f>HLOOKUP(E3315,ROCs!$B$1:$I$17,MATCH(VLOOKUP(C3315,HROC,2,0),ROCs!$A$2:$A$17,0)+1,0)</f>
        <v>0.26229721460804234</v>
      </c>
      <c r="I3315" s="24">
        <v>0.34290399999999999</v>
      </c>
      <c r="J3315" s="24">
        <f>VLOOKUP(B3315,Summary!$A$32:$C$37,3,0)*H3315*I3315/12+VLOOKUP(B3315,Summary!$A$32:$D$37,4,0)*I3315</f>
        <v>0.38075770126334768</v>
      </c>
      <c r="K3315" s="6">
        <f t="shared" si="207"/>
        <v>0.73502010434897558</v>
      </c>
      <c r="L3315" s="27">
        <f>2.721*J3315*G3315+VLOOKUP(B3315,Summary!$A$32:$B$37,2,0)*I3315</f>
        <v>0.17560401218838145</v>
      </c>
    </row>
    <row r="3316" spans="1:12">
      <c r="A3316" s="5" t="s">
        <v>617</v>
      </c>
      <c r="B3316" s="5" t="s">
        <v>597</v>
      </c>
      <c r="C3316" s="11">
        <v>8140</v>
      </c>
      <c r="D3316" s="5" t="str">
        <f t="shared" si="204"/>
        <v>Roads and Highways</v>
      </c>
      <c r="E3316" s="11" t="s">
        <v>593</v>
      </c>
      <c r="F3316" s="12">
        <f t="shared" si="205"/>
        <v>0.98601567900273634</v>
      </c>
      <c r="G3316" s="13">
        <f t="shared" si="206"/>
        <v>0.14343698414796333</v>
      </c>
      <c r="H3316" s="13">
        <f>HLOOKUP(E3316,ROCs!$B$1:$I$17,MATCH(VLOOKUP(C3316,HROC,2,0),ROCs!$A$2:$A$17,0)+1,0)</f>
        <v>0.44607782879065094</v>
      </c>
      <c r="I3316" s="24">
        <v>9.77E-4</v>
      </c>
      <c r="J3316" s="24">
        <f>VLOOKUP(B3316,Summary!$A$32:$C$37,3,0)*H3316*I3316/12+VLOOKUP(B3316,Summary!$A$32:$D$37,4,0)*I3316</f>
        <v>1.8449630306171727E-3</v>
      </c>
      <c r="K3316" s="6">
        <f t="shared" si="207"/>
        <v>4.9499410954788802E-3</v>
      </c>
      <c r="L3316" s="27">
        <f>2.721*J3316*G3316+VLOOKUP(B3316,Summary!$A$32:$B$37,2,0)*I3316</f>
        <v>9.3171610056204846E-4</v>
      </c>
    </row>
    <row r="3317" spans="1:12">
      <c r="A3317" s="5" t="s">
        <v>622</v>
      </c>
      <c r="B3317" s="5" t="s">
        <v>597</v>
      </c>
      <c r="C3317" s="11">
        <v>1110</v>
      </c>
      <c r="D3317" s="5" t="str">
        <f t="shared" si="204"/>
        <v>Fixed Single Family Units</v>
      </c>
      <c r="E3317" s="11" t="s">
        <v>3</v>
      </c>
      <c r="F3317" s="12">
        <f t="shared" si="205"/>
        <v>0.96797880682585713</v>
      </c>
      <c r="G3317" s="13">
        <f t="shared" si="206"/>
        <v>0.12452938169209543</v>
      </c>
      <c r="H3317" s="13">
        <f>HLOOKUP(E3317,ROCs!$B$1:$I$17,MATCH(VLOOKUP(C3317,HROC,2,0),ROCs!$A$2:$A$17,0)+1,0)</f>
        <v>0.28818180815488864</v>
      </c>
      <c r="I3317" s="24">
        <v>4.891229</v>
      </c>
      <c r="J3317" s="24">
        <f>VLOOKUP(B3317,Summary!$A$32:$C$37,3,0)*H3317*I3317/12+VLOOKUP(B3317,Summary!$A$32:$D$37,4,0)*I3317</f>
        <v>5.9671509533197566</v>
      </c>
      <c r="K3317" s="6">
        <f t="shared" si="207"/>
        <v>15.71670187070826</v>
      </c>
      <c r="L3317" s="27">
        <f>2.721*J3317*G3317+VLOOKUP(B3317,Summary!$A$32:$B$37,2,0)*I3317</f>
        <v>3.0814939544972222</v>
      </c>
    </row>
    <row r="3318" spans="1:12">
      <c r="A3318" s="5" t="s">
        <v>622</v>
      </c>
      <c r="B3318" s="5" t="s">
        <v>597</v>
      </c>
      <c r="C3318" s="11">
        <v>1210</v>
      </c>
      <c r="D3318" s="5" t="str">
        <f t="shared" si="204"/>
        <v>Fixed Single Family Units</v>
      </c>
      <c r="E3318" s="11" t="s">
        <v>3</v>
      </c>
      <c r="F3318" s="12">
        <f t="shared" si="205"/>
        <v>1.2445441802046733</v>
      </c>
      <c r="G3318" s="13">
        <f t="shared" si="206"/>
        <v>0.21319951734720002</v>
      </c>
      <c r="H3318" s="13">
        <f>HLOOKUP(E3318,ROCs!$B$1:$I$17,MATCH(VLOOKUP(C3318,HROC,2,0),ROCs!$A$2:$A$17,0)+1,0)</f>
        <v>0.28818180815488864</v>
      </c>
      <c r="I3318" s="24">
        <v>0.66927700000000001</v>
      </c>
      <c r="J3318" s="24">
        <f>VLOOKUP(B3318,Summary!$A$32:$C$37,3,0)*H3318*I3318/12+VLOOKUP(B3318,Summary!$A$32:$D$37,4,0)*I3318</f>
        <v>0.81649763046976276</v>
      </c>
      <c r="K3318" s="6">
        <f t="shared" si="207"/>
        <v>2.7649914250677261</v>
      </c>
      <c r="L3318" s="27">
        <f>2.721*J3318*G3318+VLOOKUP(B3318,Summary!$A$32:$B$37,2,0)*I3318</f>
        <v>0.61864476181004724</v>
      </c>
    </row>
    <row r="3319" spans="1:12">
      <c r="A3319" s="5" t="s">
        <v>622</v>
      </c>
      <c r="B3319" s="5" t="s">
        <v>597</v>
      </c>
      <c r="C3319" s="11">
        <v>1320</v>
      </c>
      <c r="D3319" s="5" t="str">
        <f t="shared" si="204"/>
        <v>Mobile Home Units &lt;Six or more dwelling units per acre&gt;</v>
      </c>
      <c r="E3319" s="11" t="s">
        <v>3</v>
      </c>
      <c r="F3319" s="12">
        <f t="shared" si="205"/>
        <v>1.3948514483453343</v>
      </c>
      <c r="G3319" s="13">
        <f t="shared" si="206"/>
        <v>0.33903287162245876</v>
      </c>
      <c r="H3319" s="13">
        <f>HLOOKUP(E3319,ROCs!$B$1:$I$17,MATCH(VLOOKUP(C3319,HROC,2,0),ROCs!$A$2:$A$17,0)+1,0)</f>
        <v>0.39344582191206351</v>
      </c>
      <c r="I3319" s="24">
        <v>8.3361000000000005E-2</v>
      </c>
      <c r="J3319" s="24">
        <f>VLOOKUP(B3319,Summary!$A$32:$C$37,3,0)*H3319*I3319/12+VLOOKUP(B3319,Summary!$A$32:$D$37,4,0)*I3319</f>
        <v>0.13884502397907547</v>
      </c>
      <c r="K3319" s="6">
        <f t="shared" si="207"/>
        <v>0.5269711253790893</v>
      </c>
      <c r="L3319" s="27">
        <f>2.721*J3319*G3319+VLOOKUP(B3319,Summary!$A$32:$B$37,2,0)*I3319</f>
        <v>0.14614370698320395</v>
      </c>
    </row>
    <row r="3320" spans="1:12">
      <c r="A3320" s="5" t="s">
        <v>622</v>
      </c>
      <c r="B3320" s="5" t="s">
        <v>597</v>
      </c>
      <c r="C3320" s="11">
        <v>1330</v>
      </c>
      <c r="D3320" s="5" t="str">
        <f t="shared" si="204"/>
        <v>Multiple Dwelling Units, Low Rise &lt;Two stories or less&gt;</v>
      </c>
      <c r="E3320" s="11" t="s">
        <v>3</v>
      </c>
      <c r="F3320" s="12">
        <f t="shared" si="205"/>
        <v>1.3948514483453343</v>
      </c>
      <c r="G3320" s="13">
        <f t="shared" si="206"/>
        <v>0.33903287162245876</v>
      </c>
      <c r="H3320" s="13">
        <f>HLOOKUP(E3320,ROCs!$B$1:$I$17,MATCH(VLOOKUP(C3320,HROC,2,0),ROCs!$A$2:$A$17,0)+1,0)</f>
        <v>0.39344582191206351</v>
      </c>
      <c r="I3320" s="24">
        <v>0.46824300000000002</v>
      </c>
      <c r="J3320" s="24">
        <f>VLOOKUP(B3320,Summary!$A$32:$C$37,3,0)*H3320*I3320/12+VLOOKUP(B3320,Summary!$A$32:$D$37,4,0)*I3320</f>
        <v>0.77989960008918102</v>
      </c>
      <c r="K3320" s="6">
        <f t="shared" si="207"/>
        <v>2.9600237600422363</v>
      </c>
      <c r="L3320" s="27">
        <f>2.721*J3320*G3320+VLOOKUP(B3320,Summary!$A$32:$B$37,2,0)*I3320</f>
        <v>0.82089667577088044</v>
      </c>
    </row>
    <row r="3321" spans="1:12">
      <c r="A3321" s="5" t="s">
        <v>622</v>
      </c>
      <c r="B3321" s="5" t="s">
        <v>597</v>
      </c>
      <c r="C3321" s="11">
        <v>1340</v>
      </c>
      <c r="D3321" s="5" t="str">
        <f t="shared" si="204"/>
        <v>Multiple Dwelling Units, High Rise &lt;Three stories or more&gt;</v>
      </c>
      <c r="E3321" s="11" t="s">
        <v>3</v>
      </c>
      <c r="F3321" s="12">
        <f t="shared" si="205"/>
        <v>1.3948514483453343</v>
      </c>
      <c r="G3321" s="13">
        <f t="shared" si="206"/>
        <v>0.33903287162245876</v>
      </c>
      <c r="H3321" s="13">
        <f>HLOOKUP(E3321,ROCs!$B$1:$I$17,MATCH(VLOOKUP(C3321,HROC,2,0),ROCs!$A$2:$A$17,0)+1,0)</f>
        <v>0.39344582191206351</v>
      </c>
      <c r="I3321" s="24">
        <v>8.0879999999999997E-3</v>
      </c>
      <c r="J3321" s="24">
        <f>VLOOKUP(B3321,Summary!$A$32:$C$37,3,0)*H3321*I3321/12+VLOOKUP(B3321,Summary!$A$32:$D$37,4,0)*I3321</f>
        <v>1.3471270185611521E-2</v>
      </c>
      <c r="K3321" s="6">
        <f t="shared" si="207"/>
        <v>5.1128734804837671E-2</v>
      </c>
      <c r="L3321" s="27">
        <f>2.721*J3321*G3321+VLOOKUP(B3321,Summary!$A$32:$B$37,2,0)*I3321</f>
        <v>1.4179416058830307E-2</v>
      </c>
    </row>
    <row r="3322" spans="1:12">
      <c r="A3322" s="5" t="s">
        <v>622</v>
      </c>
      <c r="B3322" s="5" t="s">
        <v>597</v>
      </c>
      <c r="C3322" s="11">
        <v>1400</v>
      </c>
      <c r="D3322" s="5" t="str">
        <f t="shared" si="204"/>
        <v>Commercial and Services</v>
      </c>
      <c r="E3322" s="11" t="s">
        <v>3</v>
      </c>
      <c r="F3322" s="12">
        <f t="shared" si="205"/>
        <v>0.70945030562392009</v>
      </c>
      <c r="G3322" s="13">
        <f t="shared" si="206"/>
        <v>0.1167055461931156</v>
      </c>
      <c r="H3322" s="13">
        <f>HLOOKUP(E3322,ROCs!$B$1:$I$17,MATCH(VLOOKUP(C3322,HROC,2,0),ROCs!$A$2:$A$17,0)+1,0)</f>
        <v>0.43140989244743805</v>
      </c>
      <c r="I3322" s="24">
        <v>10.942413</v>
      </c>
      <c r="J3322" s="24">
        <f>VLOOKUP(B3322,Summary!$A$32:$C$37,3,0)*H3322*I3322/12+VLOOKUP(B3322,Summary!$A$32:$D$37,4,0)*I3322</f>
        <v>19.984149412052396</v>
      </c>
      <c r="K3322" s="6">
        <f t="shared" si="207"/>
        <v>38.577687430707883</v>
      </c>
      <c r="L3322" s="27">
        <f>2.721*J3322*G3322+VLOOKUP(B3322,Summary!$A$32:$B$37,2,0)*I3322</f>
        <v>8.7164725356040833</v>
      </c>
    </row>
    <row r="3323" spans="1:12">
      <c r="A3323" s="5" t="s">
        <v>622</v>
      </c>
      <c r="B3323" s="5" t="s">
        <v>597</v>
      </c>
      <c r="C3323" s="11">
        <v>1550</v>
      </c>
      <c r="D3323" s="5" t="str">
        <f t="shared" si="204"/>
        <v>Other Light Industrial</v>
      </c>
      <c r="E3323" s="11" t="s">
        <v>3</v>
      </c>
      <c r="F3323" s="12">
        <f t="shared" si="205"/>
        <v>0.72147488707517293</v>
      </c>
      <c r="G3323" s="13">
        <f t="shared" si="206"/>
        <v>0.16951643581122938</v>
      </c>
      <c r="H3323" s="13">
        <f>HLOOKUP(E3323,ROCs!$B$1:$I$17,MATCH(VLOOKUP(C3323,HROC,2,0),ROCs!$A$2:$A$17,0)+1,0)</f>
        <v>0.34081381503347608</v>
      </c>
      <c r="I3323" s="24">
        <v>41.417400000000001</v>
      </c>
      <c r="J3323" s="24">
        <f>VLOOKUP(B3323,Summary!$A$32:$C$37,3,0)*H3323*I3323/12+VLOOKUP(B3323,Summary!$A$32:$D$37,4,0)*I3323</f>
        <v>59.756133568382381</v>
      </c>
      <c r="K3323" s="6">
        <f t="shared" si="207"/>
        <v>117.30924778348785</v>
      </c>
      <c r="L3323" s="27">
        <f>2.721*J3323*G3323+VLOOKUP(B3323,Summary!$A$32:$B$37,2,0)*I3323</f>
        <v>36.53477509318607</v>
      </c>
    </row>
    <row r="3324" spans="1:12">
      <c r="A3324" s="5" t="s">
        <v>622</v>
      </c>
      <c r="B3324" s="5" t="s">
        <v>597</v>
      </c>
      <c r="C3324" s="11">
        <v>1710</v>
      </c>
      <c r="D3324" s="5" t="str">
        <f t="shared" si="204"/>
        <v>Educational Facilities</v>
      </c>
      <c r="E3324" s="11" t="s">
        <v>3</v>
      </c>
      <c r="F3324" s="12">
        <f t="shared" si="205"/>
        <v>0.96797880682585713</v>
      </c>
      <c r="G3324" s="13">
        <f t="shared" si="206"/>
        <v>0.12452938169209543</v>
      </c>
      <c r="H3324" s="13">
        <f>HLOOKUP(E3324,ROCs!$B$1:$I$17,MATCH(VLOOKUP(C3324,HROC,2,0),ROCs!$A$2:$A$17,0)+1,0)</f>
        <v>0.34081381503347608</v>
      </c>
      <c r="I3324" s="24">
        <v>3.5237999999999998E-2</v>
      </c>
      <c r="J3324" s="24">
        <f>VLOOKUP(B3324,Summary!$A$32:$C$37,3,0)*H3324*I3324/12+VLOOKUP(B3324,Summary!$A$32:$D$37,4,0)*I3324</f>
        <v>5.0840628206566763E-2</v>
      </c>
      <c r="K3324" s="6">
        <f t="shared" si="207"/>
        <v>0.13390762236333076</v>
      </c>
      <c r="L3324" s="27">
        <f>2.721*J3324*G3324+VLOOKUP(B3324,Summary!$A$32:$B$37,2,0)*I3324</f>
        <v>2.4860463938435405E-2</v>
      </c>
    </row>
    <row r="3325" spans="1:12">
      <c r="A3325" s="5" t="s">
        <v>622</v>
      </c>
      <c r="B3325" s="5" t="s">
        <v>597</v>
      </c>
      <c r="C3325" s="11">
        <v>1820</v>
      </c>
      <c r="D3325" s="5" t="str">
        <f t="shared" si="204"/>
        <v>Golf Courses</v>
      </c>
      <c r="E3325" s="11" t="s">
        <v>3</v>
      </c>
      <c r="F3325" s="12">
        <f t="shared" si="205"/>
        <v>2.0141173930848577</v>
      </c>
      <c r="G3325" s="13">
        <f t="shared" si="206"/>
        <v>0.28687396829592665</v>
      </c>
      <c r="H3325" s="13">
        <f>HLOOKUP(E3325,ROCs!$B$1:$I$17,MATCH(VLOOKUP(C3325,HROC,2,0),ROCs!$A$2:$A$17,0)+1,0)</f>
        <v>0.28904462793978353</v>
      </c>
      <c r="I3325" s="24">
        <v>0.264824</v>
      </c>
      <c r="J3325" s="24">
        <f>VLOOKUP(B3325,Summary!$A$32:$C$37,3,0)*H3325*I3325/12+VLOOKUP(B3325,Summary!$A$32:$D$37,4,0)*I3325</f>
        <v>0.32404454092632351</v>
      </c>
      <c r="K3325" s="6">
        <f t="shared" si="207"/>
        <v>1.7758980529038388</v>
      </c>
      <c r="L3325" s="27">
        <f>2.721*J3325*G3325+VLOOKUP(B3325,Summary!$A$32:$B$37,2,0)*I3325</f>
        <v>0.31031126145466936</v>
      </c>
    </row>
    <row r="3326" spans="1:12">
      <c r="A3326" s="5" t="s">
        <v>622</v>
      </c>
      <c r="B3326" s="5" t="s">
        <v>597</v>
      </c>
      <c r="C3326" s="11">
        <v>1850</v>
      </c>
      <c r="D3326" s="5" t="str">
        <f t="shared" si="204"/>
        <v>Parks and Zoos</v>
      </c>
      <c r="E3326" s="11" t="s">
        <v>3</v>
      </c>
      <c r="F3326" s="12">
        <f t="shared" si="205"/>
        <v>0.96797880682585713</v>
      </c>
      <c r="G3326" s="13">
        <f t="shared" si="206"/>
        <v>0.12452938169209543</v>
      </c>
      <c r="H3326" s="13">
        <f>HLOOKUP(E3326,ROCs!$B$1:$I$17,MATCH(VLOOKUP(C3326,HROC,2,0),ROCs!$A$2:$A$17,0)+1,0)</f>
        <v>0.34081381503347608</v>
      </c>
      <c r="I3326" s="24">
        <v>6.4512150000000004</v>
      </c>
      <c r="J3326" s="24">
        <f>VLOOKUP(B3326,Summary!$A$32:$C$37,3,0)*H3326*I3326/12+VLOOKUP(B3326,Summary!$A$32:$D$37,4,0)*I3326</f>
        <v>9.3076741953466904</v>
      </c>
      <c r="K3326" s="6">
        <f t="shared" si="207"/>
        <v>24.515206935826523</v>
      </c>
      <c r="L3326" s="27">
        <f>2.721*J3326*G3326+VLOOKUP(B3326,Summary!$A$32:$B$37,2,0)*I3326</f>
        <v>4.5513422403823593</v>
      </c>
    </row>
    <row r="3327" spans="1:12">
      <c r="A3327" s="5" t="s">
        <v>622</v>
      </c>
      <c r="B3327" s="5" t="s">
        <v>597</v>
      </c>
      <c r="C3327" s="11">
        <v>3100</v>
      </c>
      <c r="D3327" s="5" t="str">
        <f t="shared" si="204"/>
        <v>Herbaceous (Dry Prairie)</v>
      </c>
      <c r="E3327" s="11" t="s">
        <v>3</v>
      </c>
      <c r="F3327" s="12">
        <f t="shared" si="205"/>
        <v>0.69141343344704065</v>
      </c>
      <c r="G3327" s="13">
        <f t="shared" si="206"/>
        <v>3.5859246036990831E-2</v>
      </c>
      <c r="H3327" s="13">
        <f>HLOOKUP(E3327,ROCs!$B$1:$I$17,MATCH(VLOOKUP(C3327,HROC,2,0),ROCs!$A$2:$A$17,0)+1,0)</f>
        <v>0.26229721460804234</v>
      </c>
      <c r="I3327" s="24">
        <v>3.3791769999999999</v>
      </c>
      <c r="J3327" s="24">
        <f>VLOOKUP(B3327,Summary!$A$32:$C$37,3,0)*H3327*I3327/12+VLOOKUP(B3327,Summary!$A$32:$D$37,4,0)*I3327</f>
        <v>3.7522095591826736</v>
      </c>
      <c r="K3327" s="6">
        <f t="shared" si="207"/>
        <v>7.0591667446645818</v>
      </c>
      <c r="L3327" s="27">
        <f>2.721*J3327*G3327+VLOOKUP(B3327,Summary!$A$32:$B$37,2,0)*I3327</f>
        <v>1.0981254865452059</v>
      </c>
    </row>
    <row r="3328" spans="1:12">
      <c r="A3328" s="5" t="s">
        <v>622</v>
      </c>
      <c r="B3328" s="5" t="s">
        <v>597</v>
      </c>
      <c r="C3328" s="11">
        <v>3200</v>
      </c>
      <c r="D3328" s="5" t="str">
        <f t="shared" si="204"/>
        <v>Shrub and Brushland</v>
      </c>
      <c r="E3328" s="11" t="s">
        <v>3</v>
      </c>
      <c r="F3328" s="12">
        <f t="shared" si="205"/>
        <v>0.69141343344704065</v>
      </c>
      <c r="G3328" s="13">
        <f t="shared" si="206"/>
        <v>3.5859246036990831E-2</v>
      </c>
      <c r="H3328" s="13">
        <f>HLOOKUP(E3328,ROCs!$B$1:$I$17,MATCH(VLOOKUP(C3328,HROC,2,0),ROCs!$A$2:$A$17,0)+1,0)</f>
        <v>0.26229721460804234</v>
      </c>
      <c r="I3328" s="24">
        <v>2.4716999999999999E-2</v>
      </c>
      <c r="J3328" s="24">
        <f>VLOOKUP(B3328,Summary!$A$32:$C$37,3,0)*H3328*I3328/12+VLOOKUP(B3328,Summary!$A$32:$D$37,4,0)*I3328</f>
        <v>2.744554773967689E-2</v>
      </c>
      <c r="K3328" s="6">
        <f t="shared" si="207"/>
        <v>5.1634295696222611E-2</v>
      </c>
      <c r="L3328" s="27">
        <f>2.721*J3328*G3328+VLOOKUP(B3328,Summary!$A$32:$B$37,2,0)*I3328</f>
        <v>8.0322420669109232E-3</v>
      </c>
    </row>
    <row r="3329" spans="1:12">
      <c r="A3329" s="5" t="s">
        <v>622</v>
      </c>
      <c r="B3329" s="5" t="s">
        <v>597</v>
      </c>
      <c r="C3329" s="11">
        <v>3210</v>
      </c>
      <c r="D3329" s="5" t="str">
        <f t="shared" si="204"/>
        <v>Palmetto Prairies</v>
      </c>
      <c r="E3329" s="11" t="s">
        <v>3</v>
      </c>
      <c r="F3329" s="12">
        <f t="shared" si="205"/>
        <v>0.69141343344704065</v>
      </c>
      <c r="G3329" s="13">
        <f t="shared" si="206"/>
        <v>3.5859246036990831E-2</v>
      </c>
      <c r="H3329" s="13">
        <f>HLOOKUP(E3329,ROCs!$B$1:$I$17,MATCH(VLOOKUP(C3329,HROC,2,0),ROCs!$A$2:$A$17,0)+1,0)</f>
        <v>0.26229721460804234</v>
      </c>
      <c r="I3329" s="24">
        <v>0.34940199999999999</v>
      </c>
      <c r="J3329" s="24">
        <f>VLOOKUP(B3329,Summary!$A$32:$C$37,3,0)*H3329*I3329/12+VLOOKUP(B3329,Summary!$A$32:$D$37,4,0)*I3329</f>
        <v>0.38797302550222862</v>
      </c>
      <c r="K3329" s="6">
        <f t="shared" si="207"/>
        <v>0.72990760144239086</v>
      </c>
      <c r="L3329" s="27">
        <f>2.721*J3329*G3329+VLOOKUP(B3329,Summary!$A$32:$B$37,2,0)*I3329</f>
        <v>0.11354458237904318</v>
      </c>
    </row>
    <row r="3330" spans="1:12">
      <c r="A3330" s="5" t="s">
        <v>622</v>
      </c>
      <c r="B3330" s="5" t="s">
        <v>597</v>
      </c>
      <c r="C3330" s="11">
        <v>4110</v>
      </c>
      <c r="D3330" s="5" t="str">
        <f t="shared" ref="D3330:D3393" si="208">VLOOKUP(C3330,FLUCCS,2,0)</f>
        <v>Pine Flatwoods</v>
      </c>
      <c r="E3330" s="11" t="s">
        <v>3</v>
      </c>
      <c r="F3330" s="12">
        <f t="shared" ref="F3330:F3393" si="209">VLOOKUP(VLOOKUP(C3330,HEMC,2,0),EMCN,2,0)</f>
        <v>0.69141343344704065</v>
      </c>
      <c r="G3330" s="13">
        <f t="shared" ref="G3330:G3393" si="210">VLOOKUP(VLOOKUP(C3330,HEMC,2,0),EMCP,3,0)</f>
        <v>3.5859246036990831E-2</v>
      </c>
      <c r="H3330" s="13">
        <f>HLOOKUP(E3330,ROCs!$B$1:$I$17,MATCH(VLOOKUP(C3330,HROC,2,0),ROCs!$A$2:$A$17,0)+1,0)</f>
        <v>0.26229721460804234</v>
      </c>
      <c r="I3330" s="24">
        <v>0.102809</v>
      </c>
      <c r="J3330" s="24">
        <f>VLOOKUP(B3330,Summary!$A$32:$C$37,3,0)*H3330*I3330/12+VLOOKUP(B3330,Summary!$A$32:$D$37,4,0)*I3330</f>
        <v>0.11415824402510182</v>
      </c>
      <c r="K3330" s="6">
        <f t="shared" ref="K3330:K3393" si="211">2.721*J3330*F3330</f>
        <v>0.21477000874834934</v>
      </c>
      <c r="L3330" s="27">
        <f>2.721*J3330*G3330+VLOOKUP(B3330,Summary!$A$32:$B$37,2,0)*I3330</f>
        <v>3.3409668432942713E-2</v>
      </c>
    </row>
    <row r="3331" spans="1:12">
      <c r="A3331" s="5" t="s">
        <v>622</v>
      </c>
      <c r="B3331" s="5" t="s">
        <v>597</v>
      </c>
      <c r="C3331" s="11">
        <v>4200</v>
      </c>
      <c r="D3331" s="5" t="str">
        <f t="shared" si="208"/>
        <v>Upland Hardwood Forests</v>
      </c>
      <c r="E3331" s="11" t="s">
        <v>3</v>
      </c>
      <c r="F3331" s="12">
        <f t="shared" si="209"/>
        <v>0.69141343344704065</v>
      </c>
      <c r="G3331" s="13">
        <f t="shared" si="210"/>
        <v>3.5859246036990831E-2</v>
      </c>
      <c r="H3331" s="13">
        <f>HLOOKUP(E3331,ROCs!$B$1:$I$17,MATCH(VLOOKUP(C3331,HROC,2,0),ROCs!$A$2:$A$17,0)+1,0)</f>
        <v>0.26229721460804234</v>
      </c>
      <c r="I3331" s="24">
        <v>0.778775</v>
      </c>
      <c r="J3331" s="24">
        <f>VLOOKUP(B3331,Summary!$A$32:$C$37,3,0)*H3331*I3331/12+VLOOKUP(B3331,Summary!$A$32:$D$37,4,0)*I3331</f>
        <v>0.86474517299700082</v>
      </c>
      <c r="K3331" s="6">
        <f t="shared" si="211"/>
        <v>1.6268761836317418</v>
      </c>
      <c r="L3331" s="27">
        <f>2.721*J3331*G3331+VLOOKUP(B3331,Summary!$A$32:$B$37,2,0)*I3331</f>
        <v>0.25307720660511202</v>
      </c>
    </row>
    <row r="3332" spans="1:12">
      <c r="A3332" s="5" t="s">
        <v>622</v>
      </c>
      <c r="B3332" s="5" t="s">
        <v>597</v>
      </c>
      <c r="C3332" s="11">
        <v>4220</v>
      </c>
      <c r="D3332" s="5" t="str">
        <f t="shared" si="208"/>
        <v>Brazilian Pepper</v>
      </c>
      <c r="E3332" s="11" t="s">
        <v>3</v>
      </c>
      <c r="F3332" s="12">
        <f t="shared" si="209"/>
        <v>0.69141343344704065</v>
      </c>
      <c r="G3332" s="13">
        <f t="shared" si="210"/>
        <v>3.5859246036990831E-2</v>
      </c>
      <c r="H3332" s="13">
        <f>HLOOKUP(E3332,ROCs!$B$1:$I$17,MATCH(VLOOKUP(C3332,HROC,2,0),ROCs!$A$2:$A$17,0)+1,0)</f>
        <v>0.26229721460804234</v>
      </c>
      <c r="I3332" s="24">
        <v>1.5644999999999999E-2</v>
      </c>
      <c r="J3332" s="24">
        <f>VLOOKUP(B3332,Summary!$A$32:$C$37,3,0)*H3332*I3332/12+VLOOKUP(B3332,Summary!$A$32:$D$37,4,0)*I3332</f>
        <v>1.7372075672097944E-2</v>
      </c>
      <c r="K3332" s="6">
        <f t="shared" si="211"/>
        <v>3.2682710529894514E-2</v>
      </c>
      <c r="L3332" s="27">
        <f>2.721*J3332*G3332+VLOOKUP(B3332,Summary!$A$32:$B$37,2,0)*I3332</f>
        <v>5.0841294306275585E-3</v>
      </c>
    </row>
    <row r="3333" spans="1:12">
      <c r="A3333" s="5" t="s">
        <v>622</v>
      </c>
      <c r="B3333" s="5" t="s">
        <v>597</v>
      </c>
      <c r="C3333" s="11">
        <v>4340</v>
      </c>
      <c r="D3333" s="5" t="str">
        <f t="shared" si="208"/>
        <v>Hardwood - Coniferous Mixed</v>
      </c>
      <c r="E3333" s="11" t="s">
        <v>3</v>
      </c>
      <c r="F3333" s="12">
        <f t="shared" si="209"/>
        <v>0.69141343344704065</v>
      </c>
      <c r="G3333" s="13">
        <f t="shared" si="210"/>
        <v>3.5859246036990831E-2</v>
      </c>
      <c r="H3333" s="13">
        <f>HLOOKUP(E3333,ROCs!$B$1:$I$17,MATCH(VLOOKUP(C3333,HROC,2,0),ROCs!$A$2:$A$17,0)+1,0)</f>
        <v>0.26229721460804234</v>
      </c>
      <c r="I3333" s="24">
        <v>2.8E-5</v>
      </c>
      <c r="J3333" s="24">
        <f>VLOOKUP(B3333,Summary!$A$32:$C$37,3,0)*H3333*I3333/12+VLOOKUP(B3333,Summary!$A$32:$D$37,4,0)*I3333</f>
        <v>3.109096317153995E-5</v>
      </c>
      <c r="K3333" s="6">
        <f t="shared" si="211"/>
        <v>5.8492546809654625E-5</v>
      </c>
      <c r="L3333" s="27">
        <f>2.721*J3333*G3333+VLOOKUP(B3333,Summary!$A$32:$B$37,2,0)*I3333</f>
        <v>9.0991130749486528E-6</v>
      </c>
    </row>
    <row r="3334" spans="1:12">
      <c r="A3334" s="5" t="s">
        <v>622</v>
      </c>
      <c r="B3334" s="5" t="s">
        <v>597</v>
      </c>
      <c r="C3334" s="11">
        <v>5110</v>
      </c>
      <c r="D3334" s="5" t="e">
        <f t="shared" si="208"/>
        <v>#N/A</v>
      </c>
      <c r="E3334" s="11" t="s">
        <v>3</v>
      </c>
      <c r="F3334" s="12">
        <f t="shared" si="209"/>
        <v>0.50503242095262102</v>
      </c>
      <c r="G3334" s="13">
        <f t="shared" si="210"/>
        <v>6.8458560616073402E-2</v>
      </c>
      <c r="H3334" s="13">
        <f>HLOOKUP(E3334,ROCs!$B$1:$I$17,MATCH(VLOOKUP(C3334,HROC,2,0),ROCs!$A$2:$A$17,0)+1,0)</f>
        <v>5.2632006878587441E-2</v>
      </c>
      <c r="I3334" s="24">
        <v>60.430033999999999</v>
      </c>
      <c r="J3334" s="24">
        <f>VLOOKUP(B3334,Summary!$A$32:$C$37,3,0)*H3334*I3334/12+VLOOKUP(B3334,Summary!$A$32:$D$37,4,0)*I3334</f>
        <v>13.464345119182722</v>
      </c>
      <c r="K3334" s="6">
        <f t="shared" si="211"/>
        <v>18.502611739676368</v>
      </c>
      <c r="L3334" s="27">
        <f>2.721*J3334*G3334+VLOOKUP(B3334,Summary!$A$32:$B$37,2,0)*I3334</f>
        <v>15.598681464437641</v>
      </c>
    </row>
    <row r="3335" spans="1:12">
      <c r="A3335" s="5" t="s">
        <v>622</v>
      </c>
      <c r="B3335" s="5" t="s">
        <v>597</v>
      </c>
      <c r="C3335" s="11">
        <v>5120</v>
      </c>
      <c r="D3335" s="5" t="e">
        <f t="shared" si="208"/>
        <v>#N/A</v>
      </c>
      <c r="E3335" s="11" t="s">
        <v>3</v>
      </c>
      <c r="F3335" s="12">
        <f t="shared" si="209"/>
        <v>0.50503242095262102</v>
      </c>
      <c r="G3335" s="13">
        <f t="shared" si="210"/>
        <v>6.8458560616073402E-2</v>
      </c>
      <c r="H3335" s="13">
        <f>HLOOKUP(E3335,ROCs!$B$1:$I$17,MATCH(VLOOKUP(C3335,HROC,2,0),ROCs!$A$2:$A$17,0)+1,0)</f>
        <v>5.2632006878587441E-2</v>
      </c>
      <c r="I3335" s="24">
        <v>0.91381900000000005</v>
      </c>
      <c r="J3335" s="24">
        <f>VLOOKUP(B3335,Summary!$A$32:$C$37,3,0)*H3335*I3335/12+VLOOKUP(B3335,Summary!$A$32:$D$37,4,0)*I3335</f>
        <v>0.20360694141701849</v>
      </c>
      <c r="K3335" s="6">
        <f t="shared" si="211"/>
        <v>0.2797952779132859</v>
      </c>
      <c r="L3335" s="27">
        <f>2.721*J3335*G3335+VLOOKUP(B3335,Summary!$A$32:$B$37,2,0)*I3335</f>
        <v>0.23588223526650576</v>
      </c>
    </row>
    <row r="3336" spans="1:12">
      <c r="A3336" s="5" t="s">
        <v>622</v>
      </c>
      <c r="B3336" s="5" t="s">
        <v>597</v>
      </c>
      <c r="C3336" s="11">
        <v>5200</v>
      </c>
      <c r="D3336" s="5" t="str">
        <f t="shared" si="208"/>
        <v>Lakes</v>
      </c>
      <c r="E3336" s="11" t="s">
        <v>3</v>
      </c>
      <c r="F3336" s="12">
        <f t="shared" si="209"/>
        <v>0.50503242095262102</v>
      </c>
      <c r="G3336" s="13">
        <f t="shared" si="210"/>
        <v>6.8458560616073402E-2</v>
      </c>
      <c r="H3336" s="13">
        <f>HLOOKUP(E3336,ROCs!$B$1:$I$17,MATCH(VLOOKUP(C3336,HROC,2,0),ROCs!$A$2:$A$17,0)+1,0)</f>
        <v>5.2632006878587441E-2</v>
      </c>
      <c r="I3336" s="24">
        <v>23.693574000000002</v>
      </c>
      <c r="J3336" s="24">
        <f>VLOOKUP(B3336,Summary!$A$32:$C$37,3,0)*H3336*I3336/12+VLOOKUP(B3336,Summary!$A$32:$D$37,4,0)*I3336</f>
        <v>5.2791374805927562</v>
      </c>
      <c r="K3336" s="6">
        <f t="shared" si="211"/>
        <v>7.2545549196164716</v>
      </c>
      <c r="L3336" s="27">
        <f>2.721*J3336*G3336+VLOOKUP(B3336,Summary!$A$32:$B$37,2,0)*I3336</f>
        <v>6.115973947326947</v>
      </c>
    </row>
    <row r="3337" spans="1:12">
      <c r="A3337" s="5" t="s">
        <v>622</v>
      </c>
      <c r="B3337" s="5" t="s">
        <v>597</v>
      </c>
      <c r="C3337" s="11">
        <v>5250</v>
      </c>
      <c r="D3337" s="5" t="str">
        <f t="shared" si="208"/>
        <v>Marshy Lakes</v>
      </c>
      <c r="E3337" s="11" t="s">
        <v>3</v>
      </c>
      <c r="F3337" s="12">
        <f t="shared" si="209"/>
        <v>0.50503242095262102</v>
      </c>
      <c r="G3337" s="13">
        <f t="shared" si="210"/>
        <v>6.8458560616073402E-2</v>
      </c>
      <c r="H3337" s="13">
        <f>HLOOKUP(E3337,ROCs!$B$1:$I$17,MATCH(VLOOKUP(C3337,HROC,2,0),ROCs!$A$2:$A$17,0)+1,0)</f>
        <v>5.2632006878587441E-2</v>
      </c>
      <c r="I3337" s="24">
        <v>8.068797</v>
      </c>
      <c r="J3337" s="24">
        <f>VLOOKUP(B3337,Summary!$A$32:$C$37,3,0)*H3337*I3337/12+VLOOKUP(B3337,Summary!$A$32:$D$37,4,0)*I3337</f>
        <v>1.7977992119717519</v>
      </c>
      <c r="K3337" s="6">
        <f t="shared" si="211"/>
        <v>2.4705234833603669</v>
      </c>
      <c r="L3337" s="27">
        <f>2.721*J3337*G3337+VLOOKUP(B3337,Summary!$A$32:$B$37,2,0)*I3337</f>
        <v>2.0827821179814334</v>
      </c>
    </row>
    <row r="3338" spans="1:12">
      <c r="A3338" s="5" t="s">
        <v>622</v>
      </c>
      <c r="B3338" s="5" t="s">
        <v>597</v>
      </c>
      <c r="C3338" s="11">
        <v>5300</v>
      </c>
      <c r="D3338" s="5" t="str">
        <f t="shared" si="208"/>
        <v>Reservoirs</v>
      </c>
      <c r="E3338" s="11" t="s">
        <v>3</v>
      </c>
      <c r="F3338" s="12">
        <f t="shared" si="209"/>
        <v>0.50503242095262102</v>
      </c>
      <c r="G3338" s="13">
        <f t="shared" si="210"/>
        <v>6.8458560616073402E-2</v>
      </c>
      <c r="H3338" s="13">
        <f>HLOOKUP(E3338,ROCs!$B$1:$I$17,MATCH(VLOOKUP(C3338,HROC,2,0),ROCs!$A$2:$A$17,0)+1,0)</f>
        <v>5.2632006878587441E-2</v>
      </c>
      <c r="I3338" s="24">
        <v>18.553439000000001</v>
      </c>
      <c r="J3338" s="24">
        <f>VLOOKUP(B3338,Summary!$A$32:$C$37,3,0)*H3338*I3338/12+VLOOKUP(B3338,Summary!$A$32:$D$37,4,0)*I3338</f>
        <v>4.1338700197273486</v>
      </c>
      <c r="K3338" s="6">
        <f t="shared" si="211"/>
        <v>5.6807361427724716</v>
      </c>
      <c r="L3338" s="27">
        <f>2.721*J3338*G3338+VLOOKUP(B3338,Summary!$A$32:$B$37,2,0)*I3338</f>
        <v>4.789161380099082</v>
      </c>
    </row>
    <row r="3339" spans="1:12">
      <c r="A3339" s="5" t="s">
        <v>622</v>
      </c>
      <c r="B3339" s="5" t="s">
        <v>597</v>
      </c>
      <c r="C3339" s="11">
        <v>6120</v>
      </c>
      <c r="D3339" s="5" t="str">
        <f t="shared" si="208"/>
        <v>Mangrove Swamps</v>
      </c>
      <c r="E3339" s="11" t="s">
        <v>3</v>
      </c>
      <c r="F3339" s="12">
        <f t="shared" si="209"/>
        <v>0.60724136328827061</v>
      </c>
      <c r="G3339" s="13">
        <f t="shared" si="210"/>
        <v>3.2599314579082571E-2</v>
      </c>
      <c r="H3339" s="13">
        <f>HLOOKUP(E3339,ROCs!$B$1:$I$17,MATCH(VLOOKUP(C3339,HROC,2,0),ROCs!$A$2:$A$17,0)+1,0)</f>
        <v>2.5884593546846281E-2</v>
      </c>
      <c r="I3339" s="24">
        <v>0.50972399999999995</v>
      </c>
      <c r="J3339" s="24">
        <f>VLOOKUP(B3339,Summary!$A$32:$C$37,3,0)*H3339*I3339/12+VLOOKUP(B3339,Summary!$A$32:$D$37,4,0)*I3339</f>
        <v>5.5854593908540973E-2</v>
      </c>
      <c r="K3339" s="6">
        <f t="shared" si="211"/>
        <v>9.2288754942294562E-2</v>
      </c>
      <c r="L3339" s="27">
        <f>2.721*J3339*G3339+VLOOKUP(B3339,Summary!$A$32:$B$37,2,0)*I3339</f>
        <v>0.11537294819792306</v>
      </c>
    </row>
    <row r="3340" spans="1:12">
      <c r="A3340" s="5" t="s">
        <v>622</v>
      </c>
      <c r="B3340" s="5" t="s">
        <v>597</v>
      </c>
      <c r="C3340" s="11">
        <v>6170</v>
      </c>
      <c r="D3340" s="5" t="str">
        <f t="shared" si="208"/>
        <v>Mixed Wetland Hardwoods</v>
      </c>
      <c r="E3340" s="11" t="s">
        <v>3</v>
      </c>
      <c r="F3340" s="12">
        <f t="shared" si="209"/>
        <v>0.60724136328827061</v>
      </c>
      <c r="G3340" s="13">
        <f t="shared" si="210"/>
        <v>3.2599314579082571E-2</v>
      </c>
      <c r="H3340" s="13">
        <f>HLOOKUP(E3340,ROCs!$B$1:$I$17,MATCH(VLOOKUP(C3340,HROC,2,0),ROCs!$A$2:$A$17,0)+1,0)</f>
        <v>2.5884593546846281E-2</v>
      </c>
      <c r="I3340" s="24">
        <v>0.50178</v>
      </c>
      <c r="J3340" s="24">
        <f>VLOOKUP(B3340,Summary!$A$32:$C$37,3,0)*H3340*I3340/12+VLOOKUP(B3340,Summary!$A$32:$D$37,4,0)*I3340</f>
        <v>5.4984105381397953E-2</v>
      </c>
      <c r="K3340" s="6">
        <f t="shared" si="211"/>
        <v>9.0850443484992979E-2</v>
      </c>
      <c r="L3340" s="27">
        <f>2.721*J3340*G3340+VLOOKUP(B3340,Summary!$A$32:$B$37,2,0)*I3340</f>
        <v>0.1135748717869942</v>
      </c>
    </row>
    <row r="3341" spans="1:12">
      <c r="A3341" s="5" t="s">
        <v>622</v>
      </c>
      <c r="B3341" s="5" t="s">
        <v>597</v>
      </c>
      <c r="C3341" s="11">
        <v>6172</v>
      </c>
      <c r="D3341" s="5" t="str">
        <f t="shared" si="208"/>
        <v>Mixed Shrubs</v>
      </c>
      <c r="E3341" s="11" t="s">
        <v>3</v>
      </c>
      <c r="F3341" s="12">
        <f t="shared" si="209"/>
        <v>0.60724136328827061</v>
      </c>
      <c r="G3341" s="13">
        <f t="shared" si="210"/>
        <v>3.2599314579082571E-2</v>
      </c>
      <c r="H3341" s="13">
        <f>HLOOKUP(E3341,ROCs!$B$1:$I$17,MATCH(VLOOKUP(C3341,HROC,2,0),ROCs!$A$2:$A$17,0)+1,0)</f>
        <v>2.5884593546846281E-2</v>
      </c>
      <c r="I3341" s="24">
        <v>3.39208</v>
      </c>
      <c r="J3341" s="24">
        <f>VLOOKUP(B3341,Summary!$A$32:$C$37,3,0)*H3341*I3341/12+VLOOKUP(B3341,Summary!$A$32:$D$37,4,0)*I3341</f>
        <v>0.37169772446516874</v>
      </c>
      <c r="K3341" s="6">
        <f t="shared" si="211"/>
        <v>0.61415754381716092</v>
      </c>
      <c r="L3341" s="27">
        <f>2.721*J3341*G3341+VLOOKUP(B3341,Summary!$A$32:$B$37,2,0)*I3341</f>
        <v>0.76777681671494935</v>
      </c>
    </row>
    <row r="3342" spans="1:12">
      <c r="A3342" s="5" t="s">
        <v>622</v>
      </c>
      <c r="B3342" s="5" t="s">
        <v>597</v>
      </c>
      <c r="C3342" s="11">
        <v>6250</v>
      </c>
      <c r="D3342" s="5" t="str">
        <f t="shared" si="208"/>
        <v>Hydric Pine Flatwoods</v>
      </c>
      <c r="E3342" s="11" t="s">
        <v>3</v>
      </c>
      <c r="F3342" s="12">
        <f t="shared" si="209"/>
        <v>0.60724136328827061</v>
      </c>
      <c r="G3342" s="13">
        <f t="shared" si="210"/>
        <v>3.2599314579082571E-2</v>
      </c>
      <c r="H3342" s="13">
        <f>HLOOKUP(E3342,ROCs!$B$1:$I$17,MATCH(VLOOKUP(C3342,HROC,2,0),ROCs!$A$2:$A$17,0)+1,0)</f>
        <v>2.5884593546846281E-2</v>
      </c>
      <c r="I3342" s="24">
        <v>0.118572</v>
      </c>
      <c r="J3342" s="24">
        <f>VLOOKUP(B3342,Summary!$A$32:$C$37,3,0)*H3342*I3342/12+VLOOKUP(B3342,Summary!$A$32:$D$37,4,0)*I3342</f>
        <v>1.2992895976888514E-2</v>
      </c>
      <c r="K3342" s="6">
        <f t="shared" si="211"/>
        <v>2.1468210739572301E-2</v>
      </c>
      <c r="L3342" s="27">
        <f>2.721*J3342*G3342+VLOOKUP(B3342,Summary!$A$32:$B$37,2,0)*I3342</f>
        <v>2.6838055915994013E-2</v>
      </c>
    </row>
    <row r="3343" spans="1:12">
      <c r="A3343" s="5" t="s">
        <v>622</v>
      </c>
      <c r="B3343" s="5" t="s">
        <v>597</v>
      </c>
      <c r="C3343" s="11">
        <v>6410</v>
      </c>
      <c r="D3343" s="5" t="str">
        <f t="shared" si="208"/>
        <v>Freshwater Marshes</v>
      </c>
      <c r="E3343" s="11" t="s">
        <v>3</v>
      </c>
      <c r="F3343" s="12">
        <f t="shared" si="209"/>
        <v>0.60724136328827061</v>
      </c>
      <c r="G3343" s="13">
        <f t="shared" si="210"/>
        <v>3.2599314579082571E-2</v>
      </c>
      <c r="H3343" s="13">
        <f>HLOOKUP(E3343,ROCs!$B$1:$I$17,MATCH(VLOOKUP(C3343,HROC,2,0),ROCs!$A$2:$A$17,0)+1,0)</f>
        <v>2.5884593546846281E-2</v>
      </c>
      <c r="I3343" s="24">
        <v>47.056938000000002</v>
      </c>
      <c r="J3343" s="24">
        <f>VLOOKUP(B3343,Summary!$A$32:$C$37,3,0)*H3343*I3343/12+VLOOKUP(B3343,Summary!$A$32:$D$37,4,0)*I3343</f>
        <v>5.1564104546173821</v>
      </c>
      <c r="K3343" s="6">
        <f t="shared" si="211"/>
        <v>8.5199563281633779</v>
      </c>
      <c r="L3343" s="27">
        <f>2.721*J3343*G3343+VLOOKUP(B3343,Summary!$A$32:$B$37,2,0)*I3343</f>
        <v>10.651053649086323</v>
      </c>
    </row>
    <row r="3344" spans="1:12">
      <c r="A3344" s="5" t="s">
        <v>622</v>
      </c>
      <c r="B3344" s="5" t="s">
        <v>597</v>
      </c>
      <c r="C3344" s="11">
        <v>6440</v>
      </c>
      <c r="D3344" s="5" t="str">
        <f t="shared" si="208"/>
        <v>Emergent Aquatic Vegetation</v>
      </c>
      <c r="E3344" s="11" t="s">
        <v>3</v>
      </c>
      <c r="F3344" s="12">
        <f t="shared" si="209"/>
        <v>0.60724136328827061</v>
      </c>
      <c r="G3344" s="13">
        <f t="shared" si="210"/>
        <v>3.2599314579082571E-2</v>
      </c>
      <c r="H3344" s="13">
        <f>HLOOKUP(E3344,ROCs!$B$1:$I$17,MATCH(VLOOKUP(C3344,HROC,2,0),ROCs!$A$2:$A$17,0)+1,0)</f>
        <v>2.5884593546846281E-2</v>
      </c>
      <c r="I3344" s="24">
        <v>0.49920799999999999</v>
      </c>
      <c r="J3344" s="24">
        <f>VLOOKUP(B3344,Summary!$A$32:$C$37,3,0)*H3344*I3344/12+VLOOKUP(B3344,Summary!$A$32:$D$37,4,0)*I3344</f>
        <v>5.470227047558076E-2</v>
      </c>
      <c r="K3344" s="6">
        <f t="shared" si="211"/>
        <v>9.0384766613369166E-2</v>
      </c>
      <c r="L3344" s="27">
        <f>2.721*J3344*G3344+VLOOKUP(B3344,Summary!$A$32:$B$37,2,0)*I3344</f>
        <v>0.11299271512424131</v>
      </c>
    </row>
    <row r="3345" spans="1:12">
      <c r="A3345" s="5" t="s">
        <v>622</v>
      </c>
      <c r="B3345" s="5" t="s">
        <v>597</v>
      </c>
      <c r="C3345" s="11">
        <v>7430</v>
      </c>
      <c r="D3345" s="5" t="str">
        <f t="shared" si="208"/>
        <v>Spoil Areas</v>
      </c>
      <c r="E3345" s="11" t="s">
        <v>3</v>
      </c>
      <c r="F3345" s="12">
        <f t="shared" si="209"/>
        <v>0.70945030562392009</v>
      </c>
      <c r="G3345" s="13">
        <f t="shared" si="210"/>
        <v>9.7797943737247719E-2</v>
      </c>
      <c r="H3345" s="13">
        <f>HLOOKUP(E3345,ROCs!$B$1:$I$17,MATCH(VLOOKUP(C3345,HROC,2,0),ROCs!$A$2:$A$17,0)+1,0)</f>
        <v>0.26229721460804234</v>
      </c>
      <c r="I3345" s="24">
        <v>0.10480200000000001</v>
      </c>
      <c r="J3345" s="24">
        <f>VLOOKUP(B3345,Summary!$A$32:$C$37,3,0)*H3345*I3345/12+VLOOKUP(B3345,Summary!$A$32:$D$37,4,0)*I3345</f>
        <v>0.11637125436799035</v>
      </c>
      <c r="K3345" s="6">
        <f t="shared" si="211"/>
        <v>0.22464473139998758</v>
      </c>
      <c r="L3345" s="27">
        <f>2.721*J3345*G3345+VLOOKUP(B3345,Summary!$A$32:$B$37,2,0)*I3345</f>
        <v>5.3669982518042232E-2</v>
      </c>
    </row>
    <row r="3346" spans="1:12">
      <c r="A3346" s="5" t="s">
        <v>622</v>
      </c>
      <c r="B3346" s="5" t="s">
        <v>597</v>
      </c>
      <c r="C3346" s="11">
        <v>8140</v>
      </c>
      <c r="D3346" s="5" t="str">
        <f t="shared" si="208"/>
        <v>Roads and Highways</v>
      </c>
      <c r="E3346" s="11" t="s">
        <v>3</v>
      </c>
      <c r="F3346" s="12">
        <f t="shared" si="209"/>
        <v>0.98601567900273634</v>
      </c>
      <c r="G3346" s="13">
        <f t="shared" si="210"/>
        <v>0.14343698414796333</v>
      </c>
      <c r="H3346" s="13">
        <f>HLOOKUP(E3346,ROCs!$B$1:$I$17,MATCH(VLOOKUP(C3346,HROC,2,0),ROCs!$A$2:$A$17,0)+1,0)</f>
        <v>0.44607782879065094</v>
      </c>
      <c r="I3346" s="24">
        <v>0.74699000000000004</v>
      </c>
      <c r="J3346" s="24">
        <f>VLOOKUP(B3346,Summary!$A$32:$C$37,3,0)*H3346*I3346/12+VLOOKUP(B3346,Summary!$A$32:$D$37,4,0)*I3346</f>
        <v>1.4106130340232568</v>
      </c>
      <c r="K3346" s="6">
        <f t="shared" si="211"/>
        <v>3.7846023530314929</v>
      </c>
      <c r="L3346" s="27">
        <f>2.721*J3346*G3346+VLOOKUP(B3346,Summary!$A$32:$B$37,2,0)*I3346</f>
        <v>0.71236705215848972</v>
      </c>
    </row>
    <row r="3347" spans="1:12">
      <c r="A3347" s="5" t="s">
        <v>622</v>
      </c>
      <c r="B3347" s="5" t="s">
        <v>597</v>
      </c>
      <c r="C3347" s="11">
        <v>1110</v>
      </c>
      <c r="D3347" s="5" t="str">
        <f t="shared" si="208"/>
        <v>Fixed Single Family Units</v>
      </c>
      <c r="E3347" s="11" t="s">
        <v>4</v>
      </c>
      <c r="F3347" s="12">
        <f t="shared" si="209"/>
        <v>0.96797880682585713</v>
      </c>
      <c r="G3347" s="13">
        <f t="shared" si="210"/>
        <v>0.12452938169209543</v>
      </c>
      <c r="H3347" s="13">
        <f>HLOOKUP(E3347,ROCs!$B$1:$I$17,MATCH(VLOOKUP(C3347,HROC,2,0),ROCs!$A$2:$A$17,0)+1,0)</f>
        <v>0.28818180815488864</v>
      </c>
      <c r="I3347" s="24">
        <v>29.188544</v>
      </c>
      <c r="J3347" s="24">
        <f>VLOOKUP(B3347,Summary!$A$32:$C$37,3,0)*H3347*I3347/12+VLOOKUP(B3347,Summary!$A$32:$D$37,4,0)*I3347</f>
        <v>35.609137939690761</v>
      </c>
      <c r="K3347" s="6">
        <f t="shared" si="211"/>
        <v>93.789852016344042</v>
      </c>
      <c r="L3347" s="27">
        <f>2.721*J3347*G3347+VLOOKUP(B3347,Summary!$A$32:$B$37,2,0)*I3347</f>
        <v>18.388900187780244</v>
      </c>
    </row>
    <row r="3348" spans="1:12">
      <c r="A3348" s="5" t="s">
        <v>622</v>
      </c>
      <c r="B3348" s="5" t="s">
        <v>597</v>
      </c>
      <c r="C3348" s="11">
        <v>1210</v>
      </c>
      <c r="D3348" s="5" t="str">
        <f t="shared" si="208"/>
        <v>Fixed Single Family Units</v>
      </c>
      <c r="E3348" s="11" t="s">
        <v>4</v>
      </c>
      <c r="F3348" s="12">
        <f t="shared" si="209"/>
        <v>1.2445441802046733</v>
      </c>
      <c r="G3348" s="13">
        <f t="shared" si="210"/>
        <v>0.21319951734720002</v>
      </c>
      <c r="H3348" s="13">
        <f>HLOOKUP(E3348,ROCs!$B$1:$I$17,MATCH(VLOOKUP(C3348,HROC,2,0),ROCs!$A$2:$A$17,0)+1,0)</f>
        <v>0.28818180815488864</v>
      </c>
      <c r="I3348" s="24">
        <v>61.776176</v>
      </c>
      <c r="J3348" s="24">
        <f>VLOOKUP(B3348,Summary!$A$32:$C$37,3,0)*H3348*I3348/12+VLOOKUP(B3348,Summary!$A$32:$D$37,4,0)*I3348</f>
        <v>75.365060092432614</v>
      </c>
      <c r="K3348" s="6">
        <f t="shared" si="211"/>
        <v>255.21659479329878</v>
      </c>
      <c r="L3348" s="27">
        <f>2.721*J3348*G3348+VLOOKUP(B3348,Summary!$A$32:$B$37,2,0)*I3348</f>
        <v>57.102676002694778</v>
      </c>
    </row>
    <row r="3349" spans="1:12">
      <c r="A3349" s="5" t="s">
        <v>622</v>
      </c>
      <c r="B3349" s="5" t="s">
        <v>597</v>
      </c>
      <c r="C3349" s="11">
        <v>1310</v>
      </c>
      <c r="D3349" s="5" t="str">
        <f t="shared" si="208"/>
        <v>Fixed Single Family Units &lt;Six or more dwelling units per acre&gt;</v>
      </c>
      <c r="E3349" s="11" t="s">
        <v>4</v>
      </c>
      <c r="F3349" s="12">
        <f t="shared" si="209"/>
        <v>1.2445441802046733</v>
      </c>
      <c r="G3349" s="13">
        <f t="shared" si="210"/>
        <v>0.21319951734720002</v>
      </c>
      <c r="H3349" s="13">
        <f>HLOOKUP(E3349,ROCs!$B$1:$I$17,MATCH(VLOOKUP(C3349,HROC,2,0),ROCs!$A$2:$A$17,0)+1,0)</f>
        <v>0.39344582191206351</v>
      </c>
      <c r="I3349" s="24">
        <v>3.9732999999999997E-2</v>
      </c>
      <c r="J3349" s="24">
        <f>VLOOKUP(B3349,Summary!$A$32:$C$37,3,0)*H3349*I3349/12+VLOOKUP(B3349,Summary!$A$32:$D$37,4,0)*I3349</f>
        <v>6.6178780697935535E-2</v>
      </c>
      <c r="K3349" s="6">
        <f t="shared" si="211"/>
        <v>0.22410813494455781</v>
      </c>
      <c r="L3349" s="27">
        <f>2.721*J3349*G3349+VLOOKUP(B3349,Summary!$A$32:$B$37,2,0)*I3349</f>
        <v>4.6998486647530285E-2</v>
      </c>
    </row>
    <row r="3350" spans="1:12">
      <c r="A3350" s="5" t="s">
        <v>622</v>
      </c>
      <c r="B3350" s="5" t="s">
        <v>597</v>
      </c>
      <c r="C3350" s="11">
        <v>1320</v>
      </c>
      <c r="D3350" s="5" t="str">
        <f t="shared" si="208"/>
        <v>Mobile Home Units &lt;Six or more dwelling units per acre&gt;</v>
      </c>
      <c r="E3350" s="11" t="s">
        <v>4</v>
      </c>
      <c r="F3350" s="12">
        <f t="shared" si="209"/>
        <v>1.3948514483453343</v>
      </c>
      <c r="G3350" s="13">
        <f t="shared" si="210"/>
        <v>0.33903287162245876</v>
      </c>
      <c r="H3350" s="13">
        <f>HLOOKUP(E3350,ROCs!$B$1:$I$17,MATCH(VLOOKUP(C3350,HROC,2,0),ROCs!$A$2:$A$17,0)+1,0)</f>
        <v>0.39344582191206351</v>
      </c>
      <c r="I3350" s="24">
        <v>0.12413299999999999</v>
      </c>
      <c r="J3350" s="24">
        <f>VLOOKUP(B3350,Summary!$A$32:$C$37,3,0)*H3350*I3350/12+VLOOKUP(B3350,Summary!$A$32:$D$37,4,0)*I3350</f>
        <v>0.20675434989496974</v>
      </c>
      <c r="K3350" s="6">
        <f t="shared" si="211"/>
        <v>0.78471355557973743</v>
      </c>
      <c r="L3350" s="27">
        <f>2.721*J3350*G3350+VLOOKUP(B3350,Summary!$A$32:$B$37,2,0)*I3350</f>
        <v>0.21762283056760423</v>
      </c>
    </row>
    <row r="3351" spans="1:12">
      <c r="A3351" s="5" t="s">
        <v>622</v>
      </c>
      <c r="B3351" s="5" t="s">
        <v>597</v>
      </c>
      <c r="C3351" s="11">
        <v>1330</v>
      </c>
      <c r="D3351" s="5" t="str">
        <f t="shared" si="208"/>
        <v>Multiple Dwelling Units, Low Rise &lt;Two stories or less&gt;</v>
      </c>
      <c r="E3351" s="11" t="s">
        <v>4</v>
      </c>
      <c r="F3351" s="12">
        <f t="shared" si="209"/>
        <v>1.3948514483453343</v>
      </c>
      <c r="G3351" s="13">
        <f t="shared" si="210"/>
        <v>0.33903287162245876</v>
      </c>
      <c r="H3351" s="13">
        <f>HLOOKUP(E3351,ROCs!$B$1:$I$17,MATCH(VLOOKUP(C3351,HROC,2,0),ROCs!$A$2:$A$17,0)+1,0)</f>
        <v>0.39344582191206351</v>
      </c>
      <c r="I3351" s="24">
        <v>28.989910999999999</v>
      </c>
      <c r="J3351" s="24">
        <f>VLOOKUP(B3351,Summary!$A$32:$C$37,3,0)*H3351*I3351/12+VLOOKUP(B3351,Summary!$A$32:$D$37,4,0)*I3351</f>
        <v>48.28522795967254</v>
      </c>
      <c r="K3351" s="6">
        <f t="shared" si="211"/>
        <v>183.26130953694937</v>
      </c>
      <c r="L3351" s="27">
        <f>2.721*J3351*G3351+VLOOKUP(B3351,Summary!$A$32:$B$37,2,0)*I3351</f>
        <v>50.823443320655471</v>
      </c>
    </row>
    <row r="3352" spans="1:12">
      <c r="A3352" s="5" t="s">
        <v>622</v>
      </c>
      <c r="B3352" s="5" t="s">
        <v>597</v>
      </c>
      <c r="C3352" s="11">
        <v>1340</v>
      </c>
      <c r="D3352" s="5" t="str">
        <f t="shared" si="208"/>
        <v>Multiple Dwelling Units, High Rise &lt;Three stories or more&gt;</v>
      </c>
      <c r="E3352" s="11" t="s">
        <v>4</v>
      </c>
      <c r="F3352" s="12">
        <f t="shared" si="209"/>
        <v>1.3948514483453343</v>
      </c>
      <c r="G3352" s="13">
        <f t="shared" si="210"/>
        <v>0.33903287162245876</v>
      </c>
      <c r="H3352" s="13">
        <f>HLOOKUP(E3352,ROCs!$B$1:$I$17,MATCH(VLOOKUP(C3352,HROC,2,0),ROCs!$A$2:$A$17,0)+1,0)</f>
        <v>0.39344582191206351</v>
      </c>
      <c r="I3352" s="24">
        <v>2.5618999999999999E-2</v>
      </c>
      <c r="J3352" s="24">
        <f>VLOOKUP(B3352,Summary!$A$32:$C$37,3,0)*H3352*I3352/12+VLOOKUP(B3352,Summary!$A$32:$D$37,4,0)*I3352</f>
        <v>4.2670681365625816E-2</v>
      </c>
      <c r="K3352" s="6">
        <f t="shared" si="211"/>
        <v>0.16195191109855792</v>
      </c>
      <c r="L3352" s="27">
        <f>2.721*J3352*G3352+VLOOKUP(B3352,Summary!$A$32:$B$37,2,0)*I3352</f>
        <v>4.4913756183379533E-2</v>
      </c>
    </row>
    <row r="3353" spans="1:12">
      <c r="A3353" s="5" t="s">
        <v>622</v>
      </c>
      <c r="B3353" s="5" t="s">
        <v>597</v>
      </c>
      <c r="C3353" s="11">
        <v>1400</v>
      </c>
      <c r="D3353" s="5" t="str">
        <f t="shared" si="208"/>
        <v>Commercial and Services</v>
      </c>
      <c r="E3353" s="11" t="s">
        <v>4</v>
      </c>
      <c r="F3353" s="12">
        <f t="shared" si="209"/>
        <v>0.70945030562392009</v>
      </c>
      <c r="G3353" s="13">
        <f t="shared" si="210"/>
        <v>0.1167055461931156</v>
      </c>
      <c r="H3353" s="13">
        <f>HLOOKUP(E3353,ROCs!$B$1:$I$17,MATCH(VLOOKUP(C3353,HROC,2,0),ROCs!$A$2:$A$17,0)+1,0)</f>
        <v>0.43140989244743805</v>
      </c>
      <c r="I3353" s="24">
        <v>10.124715999999999</v>
      </c>
      <c r="J3353" s="24">
        <f>VLOOKUP(B3353,Summary!$A$32:$C$37,3,0)*H3353*I3353/12+VLOOKUP(B3353,Summary!$A$32:$D$37,4,0)*I3353</f>
        <v>18.490787845294953</v>
      </c>
      <c r="K3353" s="6">
        <f t="shared" si="211"/>
        <v>35.694880934642747</v>
      </c>
      <c r="L3353" s="27">
        <f>2.721*J3353*G3353+VLOOKUP(B3353,Summary!$A$32:$B$37,2,0)*I3353</f>
        <v>8.0651140607461276</v>
      </c>
    </row>
    <row r="3354" spans="1:12">
      <c r="A3354" s="5" t="s">
        <v>622</v>
      </c>
      <c r="B3354" s="5" t="s">
        <v>597</v>
      </c>
      <c r="C3354" s="11">
        <v>1411</v>
      </c>
      <c r="D3354" s="5" t="str">
        <f t="shared" si="208"/>
        <v>Shopping Centers (Plazas, Malls)</v>
      </c>
      <c r="E3354" s="11" t="s">
        <v>4</v>
      </c>
      <c r="F3354" s="12">
        <f t="shared" si="209"/>
        <v>1.4429497741503459</v>
      </c>
      <c r="G3354" s="13">
        <f t="shared" si="210"/>
        <v>0.22493527059566973</v>
      </c>
      <c r="H3354" s="13">
        <f>HLOOKUP(E3354,ROCs!$B$1:$I$17,MATCH(VLOOKUP(C3354,HROC,2,0),ROCs!$A$2:$A$17,0)+1,0)</f>
        <v>0.43140989244743805</v>
      </c>
      <c r="I3354" s="24">
        <v>0.99311799999999995</v>
      </c>
      <c r="J3354" s="24">
        <f>VLOOKUP(B3354,Summary!$A$32:$C$37,3,0)*H3354*I3354/12+VLOOKUP(B3354,Summary!$A$32:$D$37,4,0)*I3354</f>
        <v>1.8137332685029024</v>
      </c>
      <c r="K3354" s="6">
        <f t="shared" si="211"/>
        <v>7.1211998736323849</v>
      </c>
      <c r="L3354" s="27">
        <f>2.721*J3354*G3354+VLOOKUP(B3354,Summary!$A$32:$B$37,2,0)*I3354</f>
        <v>1.3252266736777822</v>
      </c>
    </row>
    <row r="3355" spans="1:12">
      <c r="A3355" s="5" t="s">
        <v>622</v>
      </c>
      <c r="B3355" s="5" t="s">
        <v>597</v>
      </c>
      <c r="C3355" s="11">
        <v>1550</v>
      </c>
      <c r="D3355" s="5" t="str">
        <f t="shared" si="208"/>
        <v>Other Light Industrial</v>
      </c>
      <c r="E3355" s="11" t="s">
        <v>4</v>
      </c>
      <c r="F3355" s="12">
        <f t="shared" si="209"/>
        <v>0.72147488707517293</v>
      </c>
      <c r="G3355" s="13">
        <f t="shared" si="210"/>
        <v>0.16951643581122938</v>
      </c>
      <c r="H3355" s="13">
        <f>HLOOKUP(E3355,ROCs!$B$1:$I$17,MATCH(VLOOKUP(C3355,HROC,2,0),ROCs!$A$2:$A$17,0)+1,0)</f>
        <v>0.34081381503347608</v>
      </c>
      <c r="I3355" s="24">
        <v>9.6410289999999996</v>
      </c>
      <c r="J3355" s="24">
        <f>VLOOKUP(B3355,Summary!$A$32:$C$37,3,0)*H3355*I3355/12+VLOOKUP(B3355,Summary!$A$32:$D$37,4,0)*I3355</f>
        <v>13.909869201365803</v>
      </c>
      <c r="K3355" s="6">
        <f t="shared" si="211"/>
        <v>27.306925588008713</v>
      </c>
      <c r="L3355" s="27">
        <f>2.721*J3355*G3355+VLOOKUP(B3355,Summary!$A$32:$B$37,2,0)*I3355</f>
        <v>8.5044649394188099</v>
      </c>
    </row>
    <row r="3356" spans="1:12">
      <c r="A3356" s="5" t="s">
        <v>622</v>
      </c>
      <c r="B3356" s="5" t="s">
        <v>597</v>
      </c>
      <c r="C3356" s="11">
        <v>1700</v>
      </c>
      <c r="D3356" s="5" t="str">
        <f t="shared" si="208"/>
        <v>Institutional</v>
      </c>
      <c r="E3356" s="11" t="s">
        <v>4</v>
      </c>
      <c r="F3356" s="12">
        <f t="shared" si="209"/>
        <v>0.96797880682585713</v>
      </c>
      <c r="G3356" s="13">
        <f t="shared" si="210"/>
        <v>0.12452938169209543</v>
      </c>
      <c r="H3356" s="13">
        <f>HLOOKUP(E3356,ROCs!$B$1:$I$17,MATCH(VLOOKUP(C3356,HROC,2,0),ROCs!$A$2:$A$17,0)+1,0)</f>
        <v>0.34081381503347608</v>
      </c>
      <c r="I3356" s="24">
        <v>0.521482</v>
      </c>
      <c r="J3356" s="24">
        <f>VLOOKUP(B3356,Summary!$A$32:$C$37,3,0)*H3356*I3356/12+VLOOKUP(B3356,Summary!$A$32:$D$37,4,0)*I3356</f>
        <v>0.75238300920644896</v>
      </c>
      <c r="K3356" s="6">
        <f t="shared" si="211"/>
        <v>1.9816792872828888</v>
      </c>
      <c r="L3356" s="27">
        <f>2.721*J3356*G3356+VLOOKUP(B3356,Summary!$A$32:$B$37,2,0)*I3356</f>
        <v>0.36790636402585758</v>
      </c>
    </row>
    <row r="3357" spans="1:12">
      <c r="A3357" s="5" t="s">
        <v>622</v>
      </c>
      <c r="B3357" s="5" t="s">
        <v>597</v>
      </c>
      <c r="C3357" s="11">
        <v>1820</v>
      </c>
      <c r="D3357" s="5" t="str">
        <f t="shared" si="208"/>
        <v>Golf Courses</v>
      </c>
      <c r="E3357" s="11" t="s">
        <v>4</v>
      </c>
      <c r="F3357" s="12">
        <f t="shared" si="209"/>
        <v>2.0141173930848577</v>
      </c>
      <c r="G3357" s="13">
        <f t="shared" si="210"/>
        <v>0.28687396829592665</v>
      </c>
      <c r="H3357" s="13">
        <f>HLOOKUP(E3357,ROCs!$B$1:$I$17,MATCH(VLOOKUP(C3357,HROC,2,0),ROCs!$A$2:$A$17,0)+1,0)</f>
        <v>0.28904462793978353</v>
      </c>
      <c r="I3357" s="24">
        <v>7.2093949999999998</v>
      </c>
      <c r="J3357" s="24">
        <f>VLOOKUP(B3357,Summary!$A$32:$C$37,3,0)*H3357*I3357/12+VLOOKUP(B3357,Summary!$A$32:$D$37,4,0)*I3357</f>
        <v>8.8215761907211263</v>
      </c>
      <c r="K3357" s="6">
        <f t="shared" si="211"/>
        <v>48.345884599260899</v>
      </c>
      <c r="L3357" s="27">
        <f>2.721*J3357*G3357+VLOOKUP(B3357,Summary!$A$32:$B$37,2,0)*I3357</f>
        <v>8.4477103917129313</v>
      </c>
    </row>
    <row r="3358" spans="1:12">
      <c r="A3358" s="5" t="s">
        <v>622</v>
      </c>
      <c r="B3358" s="5" t="s">
        <v>597</v>
      </c>
      <c r="C3358" s="11">
        <v>1850</v>
      </c>
      <c r="D3358" s="5" t="str">
        <f t="shared" si="208"/>
        <v>Parks and Zoos</v>
      </c>
      <c r="E3358" s="11" t="s">
        <v>4</v>
      </c>
      <c r="F3358" s="12">
        <f t="shared" si="209"/>
        <v>0.96797880682585713</v>
      </c>
      <c r="G3358" s="13">
        <f t="shared" si="210"/>
        <v>0.12452938169209543</v>
      </c>
      <c r="H3358" s="13">
        <f>HLOOKUP(E3358,ROCs!$B$1:$I$17,MATCH(VLOOKUP(C3358,HROC,2,0),ROCs!$A$2:$A$17,0)+1,0)</f>
        <v>0.34081381503347608</v>
      </c>
      <c r="I3358" s="24">
        <v>1.494586</v>
      </c>
      <c r="J3358" s="24">
        <f>VLOOKUP(B3358,Summary!$A$32:$C$37,3,0)*H3358*I3358/12+VLOOKUP(B3358,Summary!$A$32:$D$37,4,0)*I3358</f>
        <v>2.1563565227521369</v>
      </c>
      <c r="K3358" s="6">
        <f t="shared" si="211"/>
        <v>5.6795634734525526</v>
      </c>
      <c r="L3358" s="27">
        <f>2.721*J3358*G3358+VLOOKUP(B3358,Summary!$A$32:$B$37,2,0)*I3358</f>
        <v>1.054432753161088</v>
      </c>
    </row>
    <row r="3359" spans="1:12">
      <c r="A3359" s="5" t="s">
        <v>622</v>
      </c>
      <c r="B3359" s="5" t="s">
        <v>597</v>
      </c>
      <c r="C3359" s="11">
        <v>3100</v>
      </c>
      <c r="D3359" s="5" t="str">
        <f t="shared" si="208"/>
        <v>Herbaceous (Dry Prairie)</v>
      </c>
      <c r="E3359" s="11" t="s">
        <v>4</v>
      </c>
      <c r="F3359" s="12">
        <f t="shared" si="209"/>
        <v>0.69141343344704065</v>
      </c>
      <c r="G3359" s="13">
        <f t="shared" si="210"/>
        <v>3.5859246036990831E-2</v>
      </c>
      <c r="H3359" s="13">
        <f>HLOOKUP(E3359,ROCs!$B$1:$I$17,MATCH(VLOOKUP(C3359,HROC,2,0),ROCs!$A$2:$A$17,0)+1,0)</f>
        <v>0.26229721460804234</v>
      </c>
      <c r="I3359" s="24">
        <v>4.4942019999999996</v>
      </c>
      <c r="J3359" s="24">
        <f>VLOOKUP(B3359,Summary!$A$32:$C$37,3,0)*H3359*I3359/12+VLOOKUP(B3359,Summary!$A$32:$D$37,4,0)*I3359</f>
        <v>4.9903238881236129</v>
      </c>
      <c r="K3359" s="6">
        <f t="shared" si="211"/>
        <v>9.3884757448944054</v>
      </c>
      <c r="L3359" s="27">
        <f>2.721*J3359*G3359+VLOOKUP(B3359,Summary!$A$32:$B$37,2,0)*I3359</f>
        <v>1.4604732921307277</v>
      </c>
    </row>
    <row r="3360" spans="1:12">
      <c r="A3360" s="5" t="s">
        <v>622</v>
      </c>
      <c r="B3360" s="5" t="s">
        <v>597</v>
      </c>
      <c r="C3360" s="11">
        <v>3200</v>
      </c>
      <c r="D3360" s="5" t="str">
        <f t="shared" si="208"/>
        <v>Shrub and Brushland</v>
      </c>
      <c r="E3360" s="11" t="s">
        <v>4</v>
      </c>
      <c r="F3360" s="12">
        <f t="shared" si="209"/>
        <v>0.69141343344704065</v>
      </c>
      <c r="G3360" s="13">
        <f t="shared" si="210"/>
        <v>3.5859246036990831E-2</v>
      </c>
      <c r="H3360" s="13">
        <f>HLOOKUP(E3360,ROCs!$B$1:$I$17,MATCH(VLOOKUP(C3360,HROC,2,0),ROCs!$A$2:$A$17,0)+1,0)</f>
        <v>0.26229721460804234</v>
      </c>
      <c r="I3360" s="24">
        <v>6.463597</v>
      </c>
      <c r="J3360" s="24">
        <f>VLOOKUP(B3360,Summary!$A$32:$C$37,3,0)*H3360*I3360/12+VLOOKUP(B3360,Summary!$A$32:$D$37,4,0)*I3360</f>
        <v>7.177123438667004</v>
      </c>
      <c r="K3360" s="6">
        <f t="shared" si="211"/>
        <v>13.5025803600444</v>
      </c>
      <c r="L3360" s="27">
        <f>2.721*J3360*G3360+VLOOKUP(B3360,Summary!$A$32:$B$37,2,0)*I3360</f>
        <v>2.1004642847821029</v>
      </c>
    </row>
    <row r="3361" spans="1:12">
      <c r="A3361" s="5" t="s">
        <v>622</v>
      </c>
      <c r="B3361" s="5" t="s">
        <v>597</v>
      </c>
      <c r="C3361" s="11">
        <v>3300</v>
      </c>
      <c r="D3361" s="5" t="str">
        <f t="shared" si="208"/>
        <v>Mixed Rangeland</v>
      </c>
      <c r="E3361" s="11" t="s">
        <v>4</v>
      </c>
      <c r="F3361" s="12">
        <f t="shared" si="209"/>
        <v>0.69141343344704065</v>
      </c>
      <c r="G3361" s="13">
        <f t="shared" si="210"/>
        <v>3.5859246036990831E-2</v>
      </c>
      <c r="H3361" s="13">
        <f>HLOOKUP(E3361,ROCs!$B$1:$I$17,MATCH(VLOOKUP(C3361,HROC,2,0),ROCs!$A$2:$A$17,0)+1,0)</f>
        <v>0.26229721460804234</v>
      </c>
      <c r="I3361" s="24">
        <v>7.4181720000000002</v>
      </c>
      <c r="J3361" s="24">
        <f>VLOOKUP(B3361,Summary!$A$32:$C$37,3,0)*H3361*I3361/12+VLOOKUP(B3361,Summary!$A$32:$D$37,4,0)*I3361</f>
        <v>8.2370754447196024</v>
      </c>
      <c r="K3361" s="6">
        <f t="shared" si="211"/>
        <v>15.496706176859615</v>
      </c>
      <c r="L3361" s="27">
        <f>2.721*J3361*G3361+VLOOKUP(B3361,Summary!$A$32:$B$37,2,0)*I3361</f>
        <v>2.4106709227649281</v>
      </c>
    </row>
    <row r="3362" spans="1:12">
      <c r="A3362" s="5" t="s">
        <v>622</v>
      </c>
      <c r="B3362" s="5" t="s">
        <v>597</v>
      </c>
      <c r="C3362" s="11">
        <v>4110</v>
      </c>
      <c r="D3362" s="5" t="str">
        <f t="shared" si="208"/>
        <v>Pine Flatwoods</v>
      </c>
      <c r="E3362" s="11" t="s">
        <v>4</v>
      </c>
      <c r="F3362" s="12">
        <f t="shared" si="209"/>
        <v>0.69141343344704065</v>
      </c>
      <c r="G3362" s="13">
        <f t="shared" si="210"/>
        <v>3.5859246036990831E-2</v>
      </c>
      <c r="H3362" s="13">
        <f>HLOOKUP(E3362,ROCs!$B$1:$I$17,MATCH(VLOOKUP(C3362,HROC,2,0),ROCs!$A$2:$A$17,0)+1,0)</f>
        <v>0.26229721460804234</v>
      </c>
      <c r="I3362" s="24">
        <v>5.3609220000000004</v>
      </c>
      <c r="J3362" s="24">
        <f>VLOOKUP(B3362,Summary!$A$32:$C$37,3,0)*H3362*I3362/12+VLOOKUP(B3362,Summary!$A$32:$D$37,4,0)*I3362</f>
        <v>5.9527224452677965</v>
      </c>
      <c r="K3362" s="6">
        <f t="shared" si="211"/>
        <v>11.199070750996688</v>
      </c>
      <c r="L3362" s="27">
        <f>2.721*J3362*G3362+VLOOKUP(B3362,Summary!$A$32:$B$37,2,0)*I3362</f>
        <v>1.7421298379992813</v>
      </c>
    </row>
    <row r="3363" spans="1:12">
      <c r="A3363" s="5" t="s">
        <v>622</v>
      </c>
      <c r="B3363" s="5" t="s">
        <v>597</v>
      </c>
      <c r="C3363" s="11">
        <v>4130</v>
      </c>
      <c r="D3363" s="5" t="str">
        <f t="shared" si="208"/>
        <v>Sand Pine</v>
      </c>
      <c r="E3363" s="11" t="s">
        <v>4</v>
      </c>
      <c r="F3363" s="12">
        <f t="shared" si="209"/>
        <v>0.69141343344704065</v>
      </c>
      <c r="G3363" s="13">
        <f t="shared" si="210"/>
        <v>3.5859246036990831E-2</v>
      </c>
      <c r="H3363" s="13">
        <f>HLOOKUP(E3363,ROCs!$B$1:$I$17,MATCH(VLOOKUP(C3363,HROC,2,0),ROCs!$A$2:$A$17,0)+1,0)</f>
        <v>0.26229721460804234</v>
      </c>
      <c r="I3363" s="24">
        <v>36.092032000000003</v>
      </c>
      <c r="J3363" s="24">
        <f>VLOOKUP(B3363,Summary!$A$32:$C$37,3,0)*H3363*I3363/12+VLOOKUP(B3363,Summary!$A$32:$D$37,4,0)*I3363</f>
        <v>40.07628706064434</v>
      </c>
      <c r="K3363" s="6">
        <f t="shared" si="211"/>
        <v>75.396959686269739</v>
      </c>
      <c r="L3363" s="27">
        <f>2.721*J3363*G3363+VLOOKUP(B3363,Summary!$A$32:$B$37,2,0)*I3363</f>
        <v>11.728767152595186</v>
      </c>
    </row>
    <row r="3364" spans="1:12">
      <c r="A3364" s="5" t="s">
        <v>622</v>
      </c>
      <c r="B3364" s="5" t="s">
        <v>597</v>
      </c>
      <c r="C3364" s="11">
        <v>4200</v>
      </c>
      <c r="D3364" s="5" t="str">
        <f t="shared" si="208"/>
        <v>Upland Hardwood Forests</v>
      </c>
      <c r="E3364" s="11" t="s">
        <v>4</v>
      </c>
      <c r="F3364" s="12">
        <f t="shared" si="209"/>
        <v>0.69141343344704065</v>
      </c>
      <c r="G3364" s="13">
        <f t="shared" si="210"/>
        <v>3.5859246036990831E-2</v>
      </c>
      <c r="H3364" s="13">
        <f>HLOOKUP(E3364,ROCs!$B$1:$I$17,MATCH(VLOOKUP(C3364,HROC,2,0),ROCs!$A$2:$A$17,0)+1,0)</f>
        <v>0.26229721460804234</v>
      </c>
      <c r="I3364" s="24">
        <v>31.149526000000002</v>
      </c>
      <c r="J3364" s="24">
        <f>VLOOKUP(B3364,Summary!$A$32:$C$37,3,0)*H3364*I3364/12+VLOOKUP(B3364,Summary!$A$32:$D$37,4,0)*I3364</f>
        <v>34.588170202747364</v>
      </c>
      <c r="K3364" s="6">
        <f t="shared" si="211"/>
        <v>65.071968130484052</v>
      </c>
      <c r="L3364" s="27">
        <f>2.721*J3364*G3364+VLOOKUP(B3364,Summary!$A$32:$B$37,2,0)*I3364</f>
        <v>10.12260926089475</v>
      </c>
    </row>
    <row r="3365" spans="1:12">
      <c r="A3365" s="5" t="s">
        <v>622</v>
      </c>
      <c r="B3365" s="5" t="s">
        <v>597</v>
      </c>
      <c r="C3365" s="11">
        <v>4220</v>
      </c>
      <c r="D3365" s="5" t="str">
        <f t="shared" si="208"/>
        <v>Brazilian Pepper</v>
      </c>
      <c r="E3365" s="11" t="s">
        <v>4</v>
      </c>
      <c r="F3365" s="12">
        <f t="shared" si="209"/>
        <v>0.69141343344704065</v>
      </c>
      <c r="G3365" s="13">
        <f t="shared" si="210"/>
        <v>3.5859246036990831E-2</v>
      </c>
      <c r="H3365" s="13">
        <f>HLOOKUP(E3365,ROCs!$B$1:$I$17,MATCH(VLOOKUP(C3365,HROC,2,0),ROCs!$A$2:$A$17,0)+1,0)</f>
        <v>0.26229721460804234</v>
      </c>
      <c r="I3365" s="24">
        <v>0.47161700000000001</v>
      </c>
      <c r="J3365" s="24">
        <f>VLOOKUP(B3365,Summary!$A$32:$C$37,3,0)*H3365*I3365/12+VLOOKUP(B3365,Summary!$A$32:$D$37,4,0)*I3365</f>
        <v>0.5236795277882913</v>
      </c>
      <c r="K3365" s="6">
        <f t="shared" si="211"/>
        <v>0.98521712316888854</v>
      </c>
      <c r="L3365" s="27">
        <f>2.721*J3365*G3365+VLOOKUP(B3365,Summary!$A$32:$B$37,2,0)*I3365</f>
        <v>0.15326058610957352</v>
      </c>
    </row>
    <row r="3366" spans="1:12">
      <c r="A3366" s="5" t="s">
        <v>622</v>
      </c>
      <c r="B3366" s="5" t="s">
        <v>597</v>
      </c>
      <c r="C3366" s="11">
        <v>5110</v>
      </c>
      <c r="D3366" s="5" t="e">
        <f t="shared" si="208"/>
        <v>#N/A</v>
      </c>
      <c r="E3366" s="11" t="s">
        <v>4</v>
      </c>
      <c r="F3366" s="12">
        <f t="shared" si="209"/>
        <v>0.50503242095262102</v>
      </c>
      <c r="G3366" s="13">
        <f t="shared" si="210"/>
        <v>6.8458560616073402E-2</v>
      </c>
      <c r="H3366" s="13">
        <f>HLOOKUP(E3366,ROCs!$B$1:$I$17,MATCH(VLOOKUP(C3366,HROC,2,0),ROCs!$A$2:$A$17,0)+1,0)</f>
        <v>5.2632006878587441E-2</v>
      </c>
      <c r="I3366" s="24">
        <v>1.8247329999999999</v>
      </c>
      <c r="J3366" s="24">
        <f>VLOOKUP(B3366,Summary!$A$32:$C$37,3,0)*H3366*I3366/12+VLOOKUP(B3366,Summary!$A$32:$D$37,4,0)*I3366</f>
        <v>0.40656662318544523</v>
      </c>
      <c r="K3366" s="6">
        <f t="shared" si="211"/>
        <v>0.55870109600757256</v>
      </c>
      <c r="L3366" s="27">
        <f>2.721*J3366*G3366+VLOOKUP(B3366,Summary!$A$32:$B$37,2,0)*I3366</f>
        <v>0.47101460880607299</v>
      </c>
    </row>
    <row r="3367" spans="1:12">
      <c r="A3367" s="5" t="s">
        <v>622</v>
      </c>
      <c r="B3367" s="5" t="s">
        <v>597</v>
      </c>
      <c r="C3367" s="11">
        <v>5120</v>
      </c>
      <c r="D3367" s="5" t="e">
        <f t="shared" si="208"/>
        <v>#N/A</v>
      </c>
      <c r="E3367" s="11" t="s">
        <v>4</v>
      </c>
      <c r="F3367" s="12">
        <f t="shared" si="209"/>
        <v>0.50503242095262102</v>
      </c>
      <c r="G3367" s="13">
        <f t="shared" si="210"/>
        <v>6.8458560616073402E-2</v>
      </c>
      <c r="H3367" s="13">
        <f>HLOOKUP(E3367,ROCs!$B$1:$I$17,MATCH(VLOOKUP(C3367,HROC,2,0),ROCs!$A$2:$A$17,0)+1,0)</f>
        <v>5.2632006878587441E-2</v>
      </c>
      <c r="I3367" s="24">
        <v>7.8229000000000007E-2</v>
      </c>
      <c r="J3367" s="24">
        <f>VLOOKUP(B3367,Summary!$A$32:$C$37,3,0)*H3367*I3367/12+VLOOKUP(B3367,Summary!$A$32:$D$37,4,0)*I3367</f>
        <v>1.7430111893177905E-2</v>
      </c>
      <c r="K3367" s="6">
        <f t="shared" si="211"/>
        <v>2.3952341542338738E-2</v>
      </c>
      <c r="L3367" s="27">
        <f>2.721*J3367*G3367+VLOOKUP(B3367,Summary!$A$32:$B$37,2,0)*I3367</f>
        <v>2.0193092267356532E-2</v>
      </c>
    </row>
    <row r="3368" spans="1:12">
      <c r="A3368" s="5" t="s">
        <v>622</v>
      </c>
      <c r="B3368" s="5" t="s">
        <v>597</v>
      </c>
      <c r="C3368" s="11">
        <v>5200</v>
      </c>
      <c r="D3368" s="5" t="str">
        <f t="shared" si="208"/>
        <v>Lakes</v>
      </c>
      <c r="E3368" s="11" t="s">
        <v>4</v>
      </c>
      <c r="F3368" s="12">
        <f t="shared" si="209"/>
        <v>0.50503242095262102</v>
      </c>
      <c r="G3368" s="13">
        <f t="shared" si="210"/>
        <v>6.8458560616073402E-2</v>
      </c>
      <c r="H3368" s="13">
        <f>HLOOKUP(E3368,ROCs!$B$1:$I$17,MATCH(VLOOKUP(C3368,HROC,2,0),ROCs!$A$2:$A$17,0)+1,0)</f>
        <v>5.2632006878587441E-2</v>
      </c>
      <c r="I3368" s="24">
        <v>6.8599999999999998E-4</v>
      </c>
      <c r="J3368" s="24">
        <f>VLOOKUP(B3368,Summary!$A$32:$C$37,3,0)*H3368*I3368/12+VLOOKUP(B3368,Summary!$A$32:$D$37,4,0)*I3368</f>
        <v>1.5284685677587648E-4</v>
      </c>
      <c r="K3368" s="6">
        <f t="shared" si="211"/>
        <v>2.1004111388416537E-4</v>
      </c>
      <c r="L3368" s="27">
        <f>2.721*J3368*G3368+VLOOKUP(B3368,Summary!$A$32:$B$37,2,0)*I3368</f>
        <v>1.7707578130113613E-4</v>
      </c>
    </row>
    <row r="3369" spans="1:12">
      <c r="A3369" s="5" t="s">
        <v>622</v>
      </c>
      <c r="B3369" s="5" t="s">
        <v>597</v>
      </c>
      <c r="C3369" s="11">
        <v>5300</v>
      </c>
      <c r="D3369" s="5" t="str">
        <f t="shared" si="208"/>
        <v>Reservoirs</v>
      </c>
      <c r="E3369" s="11" t="s">
        <v>4</v>
      </c>
      <c r="F3369" s="12">
        <f t="shared" si="209"/>
        <v>0.50503242095262102</v>
      </c>
      <c r="G3369" s="13">
        <f t="shared" si="210"/>
        <v>6.8458560616073402E-2</v>
      </c>
      <c r="H3369" s="13">
        <f>HLOOKUP(E3369,ROCs!$B$1:$I$17,MATCH(VLOOKUP(C3369,HROC,2,0),ROCs!$A$2:$A$17,0)+1,0)</f>
        <v>5.2632006878587441E-2</v>
      </c>
      <c r="I3369" s="24">
        <v>1.44773</v>
      </c>
      <c r="J3369" s="24">
        <f>VLOOKUP(B3369,Summary!$A$32:$C$37,3,0)*H3369*I3369/12+VLOOKUP(B3369,Summary!$A$32:$D$37,4,0)*I3369</f>
        <v>0.32256702618096161</v>
      </c>
      <c r="K3369" s="6">
        <f t="shared" si="211"/>
        <v>0.44326941953866289</v>
      </c>
      <c r="L3369" s="27">
        <f>2.721*J3369*G3369+VLOOKUP(B3369,Summary!$A$32:$B$37,2,0)*I3369</f>
        <v>0.37369959309488898</v>
      </c>
    </row>
    <row r="3370" spans="1:12">
      <c r="A3370" s="5" t="s">
        <v>622</v>
      </c>
      <c r="B3370" s="5" t="s">
        <v>597</v>
      </c>
      <c r="C3370" s="11">
        <v>6120</v>
      </c>
      <c r="D3370" s="5" t="str">
        <f t="shared" si="208"/>
        <v>Mangrove Swamps</v>
      </c>
      <c r="E3370" s="11" t="s">
        <v>4</v>
      </c>
      <c r="F3370" s="12">
        <f t="shared" si="209"/>
        <v>0.60724136328827061</v>
      </c>
      <c r="G3370" s="13">
        <f t="shared" si="210"/>
        <v>3.2599314579082571E-2</v>
      </c>
      <c r="H3370" s="13">
        <f>HLOOKUP(E3370,ROCs!$B$1:$I$17,MATCH(VLOOKUP(C3370,HROC,2,0),ROCs!$A$2:$A$17,0)+1,0)</f>
        <v>2.5884593546846281E-2</v>
      </c>
      <c r="I3370" s="24">
        <v>1.952523</v>
      </c>
      <c r="J3370" s="24">
        <f>VLOOKUP(B3370,Summary!$A$32:$C$37,3,0)*H3370*I3370/12+VLOOKUP(B3370,Summary!$A$32:$D$37,4,0)*I3370</f>
        <v>0.21395378530751183</v>
      </c>
      <c r="K3370" s="6">
        <f t="shared" si="211"/>
        <v>0.35351664168489977</v>
      </c>
      <c r="L3370" s="27">
        <f>2.721*J3370*G3370+VLOOKUP(B3370,Summary!$A$32:$B$37,2,0)*I3370</f>
        <v>0.44194178601410439</v>
      </c>
    </row>
    <row r="3371" spans="1:12">
      <c r="A3371" s="5" t="s">
        <v>622</v>
      </c>
      <c r="B3371" s="5" t="s">
        <v>597</v>
      </c>
      <c r="C3371" s="11">
        <v>6170</v>
      </c>
      <c r="D3371" s="5" t="str">
        <f t="shared" si="208"/>
        <v>Mixed Wetland Hardwoods</v>
      </c>
      <c r="E3371" s="11" t="s">
        <v>4</v>
      </c>
      <c r="F3371" s="12">
        <f t="shared" si="209"/>
        <v>0.60724136328827061</v>
      </c>
      <c r="G3371" s="13">
        <f t="shared" si="210"/>
        <v>3.2599314579082571E-2</v>
      </c>
      <c r="H3371" s="13">
        <f>HLOOKUP(E3371,ROCs!$B$1:$I$17,MATCH(VLOOKUP(C3371,HROC,2,0),ROCs!$A$2:$A$17,0)+1,0)</f>
        <v>2.5884593546846281E-2</v>
      </c>
      <c r="I3371" s="24">
        <v>1.5333460000000001</v>
      </c>
      <c r="J3371" s="24">
        <f>VLOOKUP(B3371,Summary!$A$32:$C$37,3,0)*H3371*I3371/12+VLOOKUP(B3371,Summary!$A$32:$D$37,4,0)*I3371</f>
        <v>0.16802116076795615</v>
      </c>
      <c r="K3371" s="6">
        <f t="shared" si="211"/>
        <v>0.27762199393347697</v>
      </c>
      <c r="L3371" s="27">
        <f>2.721*J3371*G3371+VLOOKUP(B3371,Summary!$A$32:$B$37,2,0)*I3371</f>
        <v>0.34706360427896771</v>
      </c>
    </row>
    <row r="3372" spans="1:12">
      <c r="A3372" s="5" t="s">
        <v>622</v>
      </c>
      <c r="B3372" s="5" t="s">
        <v>597</v>
      </c>
      <c r="C3372" s="11">
        <v>6172</v>
      </c>
      <c r="D3372" s="5" t="str">
        <f t="shared" si="208"/>
        <v>Mixed Shrubs</v>
      </c>
      <c r="E3372" s="11" t="s">
        <v>4</v>
      </c>
      <c r="F3372" s="12">
        <f t="shared" si="209"/>
        <v>0.60724136328827061</v>
      </c>
      <c r="G3372" s="13">
        <f t="shared" si="210"/>
        <v>3.2599314579082571E-2</v>
      </c>
      <c r="H3372" s="13">
        <f>HLOOKUP(E3372,ROCs!$B$1:$I$17,MATCH(VLOOKUP(C3372,HROC,2,0),ROCs!$A$2:$A$17,0)+1,0)</f>
        <v>2.5884593546846281E-2</v>
      </c>
      <c r="I3372" s="24">
        <v>6.3345419999999999</v>
      </c>
      <c r="J3372" s="24">
        <f>VLOOKUP(B3372,Summary!$A$32:$C$37,3,0)*H3372*I3372/12+VLOOKUP(B3372,Summary!$A$32:$D$37,4,0)*I3372</f>
        <v>0.69412715706263972</v>
      </c>
      <c r="K3372" s="6">
        <f t="shared" si="211"/>
        <v>1.1469089042495006</v>
      </c>
      <c r="L3372" s="27">
        <f>2.721*J3372*G3372+VLOOKUP(B3372,Summary!$A$32:$B$37,2,0)*I3372</f>
        <v>1.4337853152364182</v>
      </c>
    </row>
    <row r="3373" spans="1:12">
      <c r="A3373" s="5" t="s">
        <v>622</v>
      </c>
      <c r="B3373" s="5" t="s">
        <v>597</v>
      </c>
      <c r="C3373" s="11">
        <v>6250</v>
      </c>
      <c r="D3373" s="5" t="str">
        <f t="shared" si="208"/>
        <v>Hydric Pine Flatwoods</v>
      </c>
      <c r="E3373" s="11" t="s">
        <v>4</v>
      </c>
      <c r="F3373" s="12">
        <f t="shared" si="209"/>
        <v>0.60724136328827061</v>
      </c>
      <c r="G3373" s="13">
        <f t="shared" si="210"/>
        <v>3.2599314579082571E-2</v>
      </c>
      <c r="H3373" s="13">
        <f>HLOOKUP(E3373,ROCs!$B$1:$I$17,MATCH(VLOOKUP(C3373,HROC,2,0),ROCs!$A$2:$A$17,0)+1,0)</f>
        <v>2.5884593546846281E-2</v>
      </c>
      <c r="I3373" s="24">
        <v>0.363153</v>
      </c>
      <c r="J3373" s="24">
        <f>VLOOKUP(B3373,Summary!$A$32:$C$37,3,0)*H3373*I3373/12+VLOOKUP(B3373,Summary!$A$32:$D$37,4,0)*I3373</f>
        <v>3.9793620354678969E-2</v>
      </c>
      <c r="K3373" s="6">
        <f t="shared" si="211"/>
        <v>6.5751148118509434E-2</v>
      </c>
      <c r="L3373" s="27">
        <f>2.721*J3373*G3373+VLOOKUP(B3373,Summary!$A$32:$B$37,2,0)*I3373</f>
        <v>8.2197487771657515E-2</v>
      </c>
    </row>
    <row r="3374" spans="1:12">
      <c r="A3374" s="5" t="s">
        <v>622</v>
      </c>
      <c r="B3374" s="5" t="s">
        <v>597</v>
      </c>
      <c r="C3374" s="11">
        <v>6410</v>
      </c>
      <c r="D3374" s="5" t="str">
        <f t="shared" si="208"/>
        <v>Freshwater Marshes</v>
      </c>
      <c r="E3374" s="11" t="s">
        <v>4</v>
      </c>
      <c r="F3374" s="12">
        <f t="shared" si="209"/>
        <v>0.60724136328827061</v>
      </c>
      <c r="G3374" s="13">
        <f t="shared" si="210"/>
        <v>3.2599314579082571E-2</v>
      </c>
      <c r="H3374" s="13">
        <f>HLOOKUP(E3374,ROCs!$B$1:$I$17,MATCH(VLOOKUP(C3374,HROC,2,0),ROCs!$A$2:$A$17,0)+1,0)</f>
        <v>2.5884593546846281E-2</v>
      </c>
      <c r="I3374" s="24">
        <v>2.0282749999999998</v>
      </c>
      <c r="J3374" s="24">
        <f>VLOOKUP(B3374,Summary!$A$32:$C$37,3,0)*H3374*I3374/12+VLOOKUP(B3374,Summary!$A$32:$D$37,4,0)*I3374</f>
        <v>0.22225454649937212</v>
      </c>
      <c r="K3374" s="6">
        <f t="shared" si="211"/>
        <v>0.36723202052597587</v>
      </c>
      <c r="L3374" s="27">
        <f>2.721*J3374*G3374+VLOOKUP(B3374,Summary!$A$32:$B$37,2,0)*I3374</f>
        <v>0.45908779360230711</v>
      </c>
    </row>
    <row r="3375" spans="1:12">
      <c r="A3375" s="5" t="s">
        <v>622</v>
      </c>
      <c r="B3375" s="5" t="s">
        <v>597</v>
      </c>
      <c r="C3375" s="11">
        <v>7430</v>
      </c>
      <c r="D3375" s="5" t="str">
        <f t="shared" si="208"/>
        <v>Spoil Areas</v>
      </c>
      <c r="E3375" s="11" t="s">
        <v>4</v>
      </c>
      <c r="F3375" s="12">
        <f t="shared" si="209"/>
        <v>0.70945030562392009</v>
      </c>
      <c r="G3375" s="13">
        <f t="shared" si="210"/>
        <v>9.7797943737247719E-2</v>
      </c>
      <c r="H3375" s="13">
        <f>HLOOKUP(E3375,ROCs!$B$1:$I$17,MATCH(VLOOKUP(C3375,HROC,2,0),ROCs!$A$2:$A$17,0)+1,0)</f>
        <v>0.26229721460804234</v>
      </c>
      <c r="I3375" s="24">
        <v>10.199039000000001</v>
      </c>
      <c r="J3375" s="24">
        <f>VLOOKUP(B3375,Summary!$A$32:$C$37,3,0)*H3375*I3375/12+VLOOKUP(B3375,Summary!$A$32:$D$37,4,0)*I3375</f>
        <v>11.324926640503561</v>
      </c>
      <c r="K3375" s="6">
        <f t="shared" si="211"/>
        <v>21.861800124930809</v>
      </c>
      <c r="L3375" s="27">
        <f>2.721*J3375*G3375+VLOOKUP(B3375,Summary!$A$32:$B$37,2,0)*I3375</f>
        <v>5.2230133473677123</v>
      </c>
    </row>
    <row r="3376" spans="1:12">
      <c r="A3376" s="5" t="s">
        <v>622</v>
      </c>
      <c r="B3376" s="5" t="s">
        <v>597</v>
      </c>
      <c r="C3376" s="11">
        <v>8140</v>
      </c>
      <c r="D3376" s="5" t="str">
        <f t="shared" si="208"/>
        <v>Roads and Highways</v>
      </c>
      <c r="E3376" s="11" t="s">
        <v>4</v>
      </c>
      <c r="F3376" s="12">
        <f t="shared" si="209"/>
        <v>0.98601567900273634</v>
      </c>
      <c r="G3376" s="13">
        <f t="shared" si="210"/>
        <v>0.14343698414796333</v>
      </c>
      <c r="H3376" s="13">
        <f>HLOOKUP(E3376,ROCs!$B$1:$I$17,MATCH(VLOOKUP(C3376,HROC,2,0),ROCs!$A$2:$A$17,0)+1,0)</f>
        <v>0.44607782879065094</v>
      </c>
      <c r="I3376" s="24">
        <v>0.525752</v>
      </c>
      <c r="J3376" s="24">
        <f>VLOOKUP(B3376,Summary!$A$32:$C$37,3,0)*H3376*I3376/12+VLOOKUP(B3376,Summary!$A$32:$D$37,4,0)*I3376</f>
        <v>0.99282804838591565</v>
      </c>
      <c r="K3376" s="6">
        <f t="shared" si="211"/>
        <v>2.6637066845754469</v>
      </c>
      <c r="L3376" s="27">
        <f>2.721*J3376*G3376+VLOOKUP(B3376,Summary!$A$32:$B$37,2,0)*I3376</f>
        <v>0.50138342200890273</v>
      </c>
    </row>
    <row r="3377" spans="1:12">
      <c r="A3377" s="5" t="s">
        <v>622</v>
      </c>
      <c r="B3377" s="5" t="s">
        <v>597</v>
      </c>
      <c r="C3377" s="11">
        <v>8310</v>
      </c>
      <c r="D3377" s="5" t="str">
        <f t="shared" si="208"/>
        <v>Electric Power Facilities</v>
      </c>
      <c r="E3377" s="11" t="s">
        <v>4</v>
      </c>
      <c r="F3377" s="12">
        <f t="shared" si="209"/>
        <v>0.72147488707517293</v>
      </c>
      <c r="G3377" s="13">
        <f t="shared" si="210"/>
        <v>0.16951643581122938</v>
      </c>
      <c r="H3377" s="13">
        <f>HLOOKUP(E3377,ROCs!$B$1:$I$17,MATCH(VLOOKUP(C3377,HROC,2,0),ROCs!$A$2:$A$17,0)+1,0)</f>
        <v>0.43140989244743805</v>
      </c>
      <c r="I3377" s="24">
        <v>4.15E-4</v>
      </c>
      <c r="J3377" s="24">
        <f>VLOOKUP(B3377,Summary!$A$32:$C$37,3,0)*H3377*I3377/12+VLOOKUP(B3377,Summary!$A$32:$D$37,4,0)*I3377</f>
        <v>7.579152793814074E-4</v>
      </c>
      <c r="K3377" s="6">
        <f t="shared" si="211"/>
        <v>1.4878886232841618E-3</v>
      </c>
      <c r="L3377" s="27">
        <f>2.721*J3377*G3377+VLOOKUP(B3377,Summary!$A$32:$B$37,2,0)*I3377</f>
        <v>4.3949061594217667E-4</v>
      </c>
    </row>
    <row r="3378" spans="1:12">
      <c r="A3378" s="5" t="s">
        <v>622</v>
      </c>
      <c r="B3378" s="5" t="s">
        <v>597</v>
      </c>
      <c r="C3378" s="11">
        <v>1110</v>
      </c>
      <c r="D3378" s="5" t="str">
        <f t="shared" si="208"/>
        <v>Fixed Single Family Units</v>
      </c>
      <c r="E3378" s="11" t="s">
        <v>591</v>
      </c>
      <c r="F3378" s="12">
        <f t="shared" si="209"/>
        <v>0.96797880682585713</v>
      </c>
      <c r="G3378" s="13">
        <f t="shared" si="210"/>
        <v>0.12452938169209543</v>
      </c>
      <c r="H3378" s="13">
        <f>HLOOKUP(E3378,ROCs!$B$1:$I$17,MATCH(VLOOKUP(C3378,HROC,2,0),ROCs!$A$2:$A$17,0)+1,0)</f>
        <v>0.28818180815488864</v>
      </c>
      <c r="I3378" s="24">
        <v>44.699689999999997</v>
      </c>
      <c r="J3378" s="24">
        <f>VLOOKUP(B3378,Summary!$A$32:$C$37,3,0)*H3378*I3378/12+VLOOKUP(B3378,Summary!$A$32:$D$37,4,0)*I3378</f>
        <v>54.532265366556665</v>
      </c>
      <c r="K3378" s="6">
        <f t="shared" si="211"/>
        <v>143.63091596060607</v>
      </c>
      <c r="L3378" s="27">
        <f>2.721*J3378*G3378+VLOOKUP(B3378,Summary!$A$32:$B$37,2,0)*I3378</f>
        <v>28.160984591582185</v>
      </c>
    </row>
    <row r="3379" spans="1:12">
      <c r="A3379" s="5" t="s">
        <v>622</v>
      </c>
      <c r="B3379" s="5" t="s">
        <v>597</v>
      </c>
      <c r="C3379" s="11">
        <v>1210</v>
      </c>
      <c r="D3379" s="5" t="str">
        <f t="shared" si="208"/>
        <v>Fixed Single Family Units</v>
      </c>
      <c r="E3379" s="11" t="s">
        <v>591</v>
      </c>
      <c r="F3379" s="12">
        <f t="shared" si="209"/>
        <v>1.2445441802046733</v>
      </c>
      <c r="G3379" s="13">
        <f t="shared" si="210"/>
        <v>0.21319951734720002</v>
      </c>
      <c r="H3379" s="13">
        <f>HLOOKUP(E3379,ROCs!$B$1:$I$17,MATCH(VLOOKUP(C3379,HROC,2,0),ROCs!$A$2:$A$17,0)+1,0)</f>
        <v>0.28818180815488864</v>
      </c>
      <c r="I3379" s="24">
        <v>216.774709</v>
      </c>
      <c r="J3379" s="24">
        <f>VLOOKUP(B3379,Summary!$A$32:$C$37,3,0)*H3379*I3379/12+VLOOKUP(B3379,Summary!$A$32:$D$37,4,0)*I3379</f>
        <v>264.45856684791551</v>
      </c>
      <c r="K3379" s="6">
        <f t="shared" si="211"/>
        <v>895.5637375205655</v>
      </c>
      <c r="L3379" s="27">
        <f>2.721*J3379*G3379+VLOOKUP(B3379,Summary!$A$32:$B$37,2,0)*I3379</f>
        <v>200.37523807892291</v>
      </c>
    </row>
    <row r="3380" spans="1:12">
      <c r="A3380" s="5" t="s">
        <v>622</v>
      </c>
      <c r="B3380" s="5" t="s">
        <v>597</v>
      </c>
      <c r="C3380" s="11">
        <v>1310</v>
      </c>
      <c r="D3380" s="5" t="str">
        <f t="shared" si="208"/>
        <v>Fixed Single Family Units &lt;Six or more dwelling units per acre&gt;</v>
      </c>
      <c r="E3380" s="11" t="s">
        <v>591</v>
      </c>
      <c r="F3380" s="12">
        <f t="shared" si="209"/>
        <v>1.2445441802046733</v>
      </c>
      <c r="G3380" s="13">
        <f t="shared" si="210"/>
        <v>0.21319951734720002</v>
      </c>
      <c r="H3380" s="13">
        <f>HLOOKUP(E3380,ROCs!$B$1:$I$17,MATCH(VLOOKUP(C3380,HROC,2,0),ROCs!$A$2:$A$17,0)+1,0)</f>
        <v>0.39344582191206351</v>
      </c>
      <c r="I3380" s="24">
        <v>1.006472</v>
      </c>
      <c r="J3380" s="24">
        <f>VLOOKUP(B3380,Summary!$A$32:$C$37,3,0)*H3380*I3380/12+VLOOKUP(B3380,Summary!$A$32:$D$37,4,0)*I3380</f>
        <v>1.6763669938492585</v>
      </c>
      <c r="K3380" s="6">
        <f t="shared" si="211"/>
        <v>5.676857090929933</v>
      </c>
      <c r="L3380" s="27">
        <f>2.721*J3380*G3380+VLOOKUP(B3380,Summary!$A$32:$B$37,2,0)*I3380</f>
        <v>1.1905131969172504</v>
      </c>
    </row>
    <row r="3381" spans="1:12">
      <c r="A3381" s="5" t="s">
        <v>622</v>
      </c>
      <c r="B3381" s="5" t="s">
        <v>597</v>
      </c>
      <c r="C3381" s="11">
        <v>1320</v>
      </c>
      <c r="D3381" s="5" t="str">
        <f t="shared" si="208"/>
        <v>Mobile Home Units &lt;Six or more dwelling units per acre&gt;</v>
      </c>
      <c r="E3381" s="11" t="s">
        <v>591</v>
      </c>
      <c r="F3381" s="12">
        <f t="shared" si="209"/>
        <v>1.3948514483453343</v>
      </c>
      <c r="G3381" s="13">
        <f t="shared" si="210"/>
        <v>0.33903287162245876</v>
      </c>
      <c r="H3381" s="13">
        <f>HLOOKUP(E3381,ROCs!$B$1:$I$17,MATCH(VLOOKUP(C3381,HROC,2,0),ROCs!$A$2:$A$17,0)+1,0)</f>
        <v>0.39344582191206351</v>
      </c>
      <c r="I3381" s="24">
        <v>21.632286000000001</v>
      </c>
      <c r="J3381" s="24">
        <f>VLOOKUP(B3381,Summary!$A$32:$C$37,3,0)*H3381*I3381/12+VLOOKUP(B3381,Summary!$A$32:$D$37,4,0)*I3381</f>
        <v>36.030461107618891</v>
      </c>
      <c r="K3381" s="6">
        <f t="shared" si="211"/>
        <v>136.74968028145437</v>
      </c>
      <c r="L3381" s="27">
        <f>2.721*J3381*G3381+VLOOKUP(B3381,Summary!$A$32:$B$37,2,0)*I3381</f>
        <v>37.924478671811343</v>
      </c>
    </row>
    <row r="3382" spans="1:12">
      <c r="A3382" s="5" t="s">
        <v>622</v>
      </c>
      <c r="B3382" s="5" t="s">
        <v>597</v>
      </c>
      <c r="C3382" s="11">
        <v>1330</v>
      </c>
      <c r="D3382" s="5" t="str">
        <f t="shared" si="208"/>
        <v>Multiple Dwelling Units, Low Rise &lt;Two stories or less&gt;</v>
      </c>
      <c r="E3382" s="11" t="s">
        <v>591</v>
      </c>
      <c r="F3382" s="12">
        <f t="shared" si="209"/>
        <v>1.3948514483453343</v>
      </c>
      <c r="G3382" s="13">
        <f t="shared" si="210"/>
        <v>0.33903287162245876</v>
      </c>
      <c r="H3382" s="13">
        <f>HLOOKUP(E3382,ROCs!$B$1:$I$17,MATCH(VLOOKUP(C3382,HROC,2,0),ROCs!$A$2:$A$17,0)+1,0)</f>
        <v>0.39344582191206351</v>
      </c>
      <c r="I3382" s="24">
        <v>44.413240000000002</v>
      </c>
      <c r="J3382" s="24">
        <f>VLOOKUP(B3382,Summary!$A$32:$C$37,3,0)*H3382*I3382/12+VLOOKUP(B3382,Summary!$A$32:$D$37,4,0)*I3382</f>
        <v>73.974129062612406</v>
      </c>
      <c r="K3382" s="6">
        <f t="shared" si="211"/>
        <v>280.76072821261238</v>
      </c>
      <c r="L3382" s="27">
        <f>2.721*J3382*G3382+VLOOKUP(B3382,Summary!$A$32:$B$37,2,0)*I3382</f>
        <v>77.862735964476343</v>
      </c>
    </row>
    <row r="3383" spans="1:12">
      <c r="A3383" s="5" t="s">
        <v>622</v>
      </c>
      <c r="B3383" s="5" t="s">
        <v>597</v>
      </c>
      <c r="C3383" s="11">
        <v>1340</v>
      </c>
      <c r="D3383" s="5" t="str">
        <f t="shared" si="208"/>
        <v>Multiple Dwelling Units, High Rise &lt;Three stories or more&gt;</v>
      </c>
      <c r="E3383" s="11" t="s">
        <v>591</v>
      </c>
      <c r="F3383" s="12">
        <f t="shared" si="209"/>
        <v>1.3948514483453343</v>
      </c>
      <c r="G3383" s="13">
        <f t="shared" si="210"/>
        <v>0.33903287162245876</v>
      </c>
      <c r="H3383" s="13">
        <f>HLOOKUP(E3383,ROCs!$B$1:$I$17,MATCH(VLOOKUP(C3383,HROC,2,0),ROCs!$A$2:$A$17,0)+1,0)</f>
        <v>0.39344582191206351</v>
      </c>
      <c r="I3383" s="24">
        <v>4.5932000000000001E-2</v>
      </c>
      <c r="J3383" s="24">
        <f>VLOOKUP(B3383,Summary!$A$32:$C$37,3,0)*H3383*I3383/12+VLOOKUP(B3383,Summary!$A$32:$D$37,4,0)*I3383</f>
        <v>7.6503756449741403E-2</v>
      </c>
      <c r="K3383" s="6">
        <f t="shared" si="211"/>
        <v>0.29036165270225078</v>
      </c>
      <c r="L3383" s="27">
        <f>2.721*J3383*G3383+VLOOKUP(B3383,Summary!$A$32:$B$37,2,0)*I3383</f>
        <v>8.052533857742257E-2</v>
      </c>
    </row>
    <row r="3384" spans="1:12">
      <c r="A3384" s="5" t="s">
        <v>622</v>
      </c>
      <c r="B3384" s="5" t="s">
        <v>597</v>
      </c>
      <c r="C3384" s="11">
        <v>1400</v>
      </c>
      <c r="D3384" s="5" t="str">
        <f t="shared" si="208"/>
        <v>Commercial and Services</v>
      </c>
      <c r="E3384" s="11" t="s">
        <v>591</v>
      </c>
      <c r="F3384" s="12">
        <f t="shared" si="209"/>
        <v>0.70945030562392009</v>
      </c>
      <c r="G3384" s="13">
        <f t="shared" si="210"/>
        <v>0.1167055461931156</v>
      </c>
      <c r="H3384" s="13">
        <f>HLOOKUP(E3384,ROCs!$B$1:$I$17,MATCH(VLOOKUP(C3384,HROC,2,0),ROCs!$A$2:$A$17,0)+1,0)</f>
        <v>0.43140989244743805</v>
      </c>
      <c r="I3384" s="24">
        <v>37.737191000000003</v>
      </c>
      <c r="J3384" s="24">
        <f>VLOOKUP(B3384,Summary!$A$32:$C$37,3,0)*H3384*I3384/12+VLOOKUP(B3384,Summary!$A$32:$D$37,4,0)*I3384</f>
        <v>68.919502794782019</v>
      </c>
      <c r="K3384" s="6">
        <f t="shared" si="211"/>
        <v>133.0431924760035</v>
      </c>
      <c r="L3384" s="27">
        <f>2.721*J3384*G3384+VLOOKUP(B3384,Summary!$A$32:$B$37,2,0)*I3384</f>
        <v>30.060571550566188</v>
      </c>
    </row>
    <row r="3385" spans="1:12">
      <c r="A3385" s="5" t="s">
        <v>622</v>
      </c>
      <c r="B3385" s="5" t="s">
        <v>597</v>
      </c>
      <c r="C3385" s="11">
        <v>1411</v>
      </c>
      <c r="D3385" s="5" t="str">
        <f t="shared" si="208"/>
        <v>Shopping Centers (Plazas, Malls)</v>
      </c>
      <c r="E3385" s="11" t="s">
        <v>591</v>
      </c>
      <c r="F3385" s="12">
        <f t="shared" si="209"/>
        <v>1.4429497741503459</v>
      </c>
      <c r="G3385" s="13">
        <f t="shared" si="210"/>
        <v>0.22493527059566973</v>
      </c>
      <c r="H3385" s="13">
        <f>HLOOKUP(E3385,ROCs!$B$1:$I$17,MATCH(VLOOKUP(C3385,HROC,2,0),ROCs!$A$2:$A$17,0)+1,0)</f>
        <v>0.43140989244743805</v>
      </c>
      <c r="I3385" s="24">
        <v>0.85608899999999999</v>
      </c>
      <c r="J3385" s="24">
        <f>VLOOKUP(B3385,Summary!$A$32:$C$37,3,0)*H3385*I3385/12+VLOOKUP(B3385,Summary!$A$32:$D$37,4,0)*I3385</f>
        <v>1.5634769484586739</v>
      </c>
      <c r="K3385" s="6">
        <f t="shared" si="211"/>
        <v>6.1386269090058532</v>
      </c>
      <c r="L3385" s="27">
        <f>2.721*J3385*G3385+VLOOKUP(B3385,Summary!$A$32:$B$37,2,0)*I3385</f>
        <v>1.1423737942944736</v>
      </c>
    </row>
    <row r="3386" spans="1:12">
      <c r="A3386" s="5" t="s">
        <v>622</v>
      </c>
      <c r="B3386" s="5" t="s">
        <v>597</v>
      </c>
      <c r="C3386" s="11">
        <v>1550</v>
      </c>
      <c r="D3386" s="5" t="str">
        <f t="shared" si="208"/>
        <v>Other Light Industrial</v>
      </c>
      <c r="E3386" s="11" t="s">
        <v>591</v>
      </c>
      <c r="F3386" s="12">
        <f t="shared" si="209"/>
        <v>0.72147488707517293</v>
      </c>
      <c r="G3386" s="13">
        <f t="shared" si="210"/>
        <v>0.16951643581122938</v>
      </c>
      <c r="H3386" s="13">
        <f>HLOOKUP(E3386,ROCs!$B$1:$I$17,MATCH(VLOOKUP(C3386,HROC,2,0),ROCs!$A$2:$A$17,0)+1,0)</f>
        <v>0.34081381503347608</v>
      </c>
      <c r="I3386" s="24">
        <v>18.801186000000001</v>
      </c>
      <c r="J3386" s="24">
        <f>VLOOKUP(B3386,Summary!$A$32:$C$37,3,0)*H3386*I3386/12+VLOOKUP(B3386,Summary!$A$32:$D$37,4,0)*I3386</f>
        <v>27.125946627745851</v>
      </c>
      <c r="K3386" s="6">
        <f t="shared" si="211"/>
        <v>53.251845531043543</v>
      </c>
      <c r="L3386" s="27">
        <f>2.721*J3386*G3386+VLOOKUP(B3386,Summary!$A$32:$B$37,2,0)*I3386</f>
        <v>16.584747038567333</v>
      </c>
    </row>
    <row r="3387" spans="1:12">
      <c r="A3387" s="5" t="s">
        <v>622</v>
      </c>
      <c r="B3387" s="5" t="s">
        <v>597</v>
      </c>
      <c r="C3387" s="11">
        <v>1700</v>
      </c>
      <c r="D3387" s="5" t="str">
        <f t="shared" si="208"/>
        <v>Institutional</v>
      </c>
      <c r="E3387" s="11" t="s">
        <v>591</v>
      </c>
      <c r="F3387" s="12">
        <f t="shared" si="209"/>
        <v>0.96797880682585713</v>
      </c>
      <c r="G3387" s="13">
        <f t="shared" si="210"/>
        <v>0.12452938169209543</v>
      </c>
      <c r="H3387" s="13">
        <f>HLOOKUP(E3387,ROCs!$B$1:$I$17,MATCH(VLOOKUP(C3387,HROC,2,0),ROCs!$A$2:$A$17,0)+1,0)</f>
        <v>0.34081381503347608</v>
      </c>
      <c r="I3387" s="24">
        <v>7.4911110000000001</v>
      </c>
      <c r="J3387" s="24">
        <f>VLOOKUP(B3387,Summary!$A$32:$C$37,3,0)*H3387*I3387/12+VLOOKUP(B3387,Summary!$A$32:$D$37,4,0)*I3387</f>
        <v>10.808013769371774</v>
      </c>
      <c r="K3387" s="6">
        <f t="shared" si="211"/>
        <v>28.466906829836912</v>
      </c>
      <c r="L3387" s="27">
        <f>2.721*J3387*G3387+VLOOKUP(B3387,Summary!$A$32:$B$37,2,0)*I3387</f>
        <v>5.2849904896508537</v>
      </c>
    </row>
    <row r="3388" spans="1:12">
      <c r="A3388" s="5" t="s">
        <v>622</v>
      </c>
      <c r="B3388" s="5" t="s">
        <v>597</v>
      </c>
      <c r="C3388" s="11">
        <v>1710</v>
      </c>
      <c r="D3388" s="5" t="str">
        <f t="shared" si="208"/>
        <v>Educational Facilities</v>
      </c>
      <c r="E3388" s="11" t="s">
        <v>591</v>
      </c>
      <c r="F3388" s="12">
        <f t="shared" si="209"/>
        <v>0.96797880682585713</v>
      </c>
      <c r="G3388" s="13">
        <f t="shared" si="210"/>
        <v>0.12452938169209543</v>
      </c>
      <c r="H3388" s="13">
        <f>HLOOKUP(E3388,ROCs!$B$1:$I$17,MATCH(VLOOKUP(C3388,HROC,2,0),ROCs!$A$2:$A$17,0)+1,0)</f>
        <v>0.34081381503347608</v>
      </c>
      <c r="I3388" s="24">
        <v>8.0675999999999998E-2</v>
      </c>
      <c r="J3388" s="24">
        <f>VLOOKUP(B3388,Summary!$A$32:$C$37,3,0)*H3388*I3388/12+VLOOKUP(B3388,Summary!$A$32:$D$37,4,0)*I3388</f>
        <v>0.11639759694627903</v>
      </c>
      <c r="K3388" s="6">
        <f t="shared" si="211"/>
        <v>0.30657617747273036</v>
      </c>
      <c r="L3388" s="27">
        <f>2.721*J3388*G3388+VLOOKUP(B3388,Summary!$A$32:$B$37,2,0)*I3388</f>
        <v>5.6917043779363602E-2</v>
      </c>
    </row>
    <row r="3389" spans="1:12">
      <c r="A3389" s="5" t="s">
        <v>622</v>
      </c>
      <c r="B3389" s="5" t="s">
        <v>597</v>
      </c>
      <c r="C3389" s="11">
        <v>1820</v>
      </c>
      <c r="D3389" s="5" t="str">
        <f t="shared" si="208"/>
        <v>Golf Courses</v>
      </c>
      <c r="E3389" s="11" t="s">
        <v>591</v>
      </c>
      <c r="F3389" s="12">
        <f t="shared" si="209"/>
        <v>2.0141173930848577</v>
      </c>
      <c r="G3389" s="13">
        <f t="shared" si="210"/>
        <v>0.28687396829592665</v>
      </c>
      <c r="H3389" s="13">
        <f>HLOOKUP(E3389,ROCs!$B$1:$I$17,MATCH(VLOOKUP(C3389,HROC,2,0),ROCs!$A$2:$A$17,0)+1,0)</f>
        <v>0.28904462793978353</v>
      </c>
      <c r="I3389" s="24">
        <v>19.340423000000001</v>
      </c>
      <c r="J3389" s="24">
        <f>VLOOKUP(B3389,Summary!$A$32:$C$37,3,0)*H3389*I3389/12+VLOOKUP(B3389,Summary!$A$32:$D$37,4,0)*I3389</f>
        <v>23.665372067319836</v>
      </c>
      <c r="K3389" s="6">
        <f t="shared" si="211"/>
        <v>129.69602282284316</v>
      </c>
      <c r="L3389" s="27">
        <f>2.721*J3389*G3389+VLOOKUP(B3389,Summary!$A$32:$B$37,2,0)*I3389</f>
        <v>22.662413747231746</v>
      </c>
    </row>
    <row r="3390" spans="1:12">
      <c r="A3390" s="5" t="s">
        <v>622</v>
      </c>
      <c r="B3390" s="5" t="s">
        <v>597</v>
      </c>
      <c r="C3390" s="11">
        <v>1850</v>
      </c>
      <c r="D3390" s="5" t="str">
        <f t="shared" si="208"/>
        <v>Parks and Zoos</v>
      </c>
      <c r="E3390" s="11" t="s">
        <v>591</v>
      </c>
      <c r="F3390" s="12">
        <f t="shared" si="209"/>
        <v>0.96797880682585713</v>
      </c>
      <c r="G3390" s="13">
        <f t="shared" si="210"/>
        <v>0.12452938169209543</v>
      </c>
      <c r="H3390" s="13">
        <f>HLOOKUP(E3390,ROCs!$B$1:$I$17,MATCH(VLOOKUP(C3390,HROC,2,0),ROCs!$A$2:$A$17,0)+1,0)</f>
        <v>0.34081381503347608</v>
      </c>
      <c r="I3390" s="24">
        <v>3.196742</v>
      </c>
      <c r="J3390" s="24">
        <f>VLOOKUP(B3390,Summary!$A$32:$C$37,3,0)*H3390*I3390/12+VLOOKUP(B3390,Summary!$A$32:$D$37,4,0)*I3390</f>
        <v>4.6121905753537851</v>
      </c>
      <c r="K3390" s="6">
        <f t="shared" si="211"/>
        <v>12.147911928287609</v>
      </c>
      <c r="L3390" s="27">
        <f>2.721*J3390*G3390+VLOOKUP(B3390,Summary!$A$32:$B$37,2,0)*I3390</f>
        <v>2.2553064649379042</v>
      </c>
    </row>
    <row r="3391" spans="1:12">
      <c r="A3391" s="5" t="s">
        <v>622</v>
      </c>
      <c r="B3391" s="5" t="s">
        <v>597</v>
      </c>
      <c r="C3391" s="11">
        <v>3100</v>
      </c>
      <c r="D3391" s="5" t="str">
        <f t="shared" si="208"/>
        <v>Herbaceous (Dry Prairie)</v>
      </c>
      <c r="E3391" s="11" t="s">
        <v>591</v>
      </c>
      <c r="F3391" s="12">
        <f t="shared" si="209"/>
        <v>0.69141343344704065</v>
      </c>
      <c r="G3391" s="13">
        <f t="shared" si="210"/>
        <v>3.5859246036990831E-2</v>
      </c>
      <c r="H3391" s="13">
        <f>HLOOKUP(E3391,ROCs!$B$1:$I$17,MATCH(VLOOKUP(C3391,HROC,2,0),ROCs!$A$2:$A$17,0)+1,0)</f>
        <v>0.26229721460804234</v>
      </c>
      <c r="I3391" s="24">
        <v>12.673095</v>
      </c>
      <c r="J3391" s="24">
        <f>VLOOKUP(B3391,Summary!$A$32:$C$37,3,0)*H3391*I3391/12+VLOOKUP(B3391,Summary!$A$32:$D$37,4,0)*I3391</f>
        <v>14.072097496943824</v>
      </c>
      <c r="K3391" s="6">
        <f t="shared" si="211"/>
        <v>26.474342946810712</v>
      </c>
      <c r="L3391" s="27">
        <f>2.721*J3391*G3391+VLOOKUP(B3391,Summary!$A$32:$B$37,2,0)*I3391</f>
        <v>4.1183544433773713</v>
      </c>
    </row>
    <row r="3392" spans="1:12">
      <c r="A3392" s="5" t="s">
        <v>622</v>
      </c>
      <c r="B3392" s="5" t="s">
        <v>597</v>
      </c>
      <c r="C3392" s="11">
        <v>3200</v>
      </c>
      <c r="D3392" s="5" t="str">
        <f t="shared" si="208"/>
        <v>Shrub and Brushland</v>
      </c>
      <c r="E3392" s="11" t="s">
        <v>591</v>
      </c>
      <c r="F3392" s="12">
        <f t="shared" si="209"/>
        <v>0.69141343344704065</v>
      </c>
      <c r="G3392" s="13">
        <f t="shared" si="210"/>
        <v>3.5859246036990831E-2</v>
      </c>
      <c r="H3392" s="13">
        <f>HLOOKUP(E3392,ROCs!$B$1:$I$17,MATCH(VLOOKUP(C3392,HROC,2,0),ROCs!$A$2:$A$17,0)+1,0)</f>
        <v>0.26229721460804234</v>
      </c>
      <c r="I3392" s="24">
        <v>47.765971</v>
      </c>
      <c r="J3392" s="24">
        <f>VLOOKUP(B3392,Summary!$A$32:$C$37,3,0)*H3392*I3392/12+VLOOKUP(B3392,Summary!$A$32:$D$37,4,0)*I3392</f>
        <v>53.038930186208766</v>
      </c>
      <c r="K3392" s="6">
        <f t="shared" si="211"/>
        <v>99.784046236646631</v>
      </c>
      <c r="L3392" s="27">
        <f>2.721*J3392*G3392+VLOOKUP(B3392,Summary!$A$32:$B$37,2,0)*I3392</f>
        <v>15.522427545132791</v>
      </c>
    </row>
    <row r="3393" spans="1:12">
      <c r="A3393" s="5" t="s">
        <v>622</v>
      </c>
      <c r="B3393" s="5" t="s">
        <v>597</v>
      </c>
      <c r="C3393" s="11">
        <v>3210</v>
      </c>
      <c r="D3393" s="5" t="str">
        <f t="shared" si="208"/>
        <v>Palmetto Prairies</v>
      </c>
      <c r="E3393" s="11" t="s">
        <v>591</v>
      </c>
      <c r="F3393" s="12">
        <f t="shared" si="209"/>
        <v>0.69141343344704065</v>
      </c>
      <c r="G3393" s="13">
        <f t="shared" si="210"/>
        <v>3.5859246036990831E-2</v>
      </c>
      <c r="H3393" s="13">
        <f>HLOOKUP(E3393,ROCs!$B$1:$I$17,MATCH(VLOOKUP(C3393,HROC,2,0),ROCs!$A$2:$A$17,0)+1,0)</f>
        <v>0.26229721460804234</v>
      </c>
      <c r="I3393" s="24">
        <v>4.8922109999999996</v>
      </c>
      <c r="J3393" s="24">
        <f>VLOOKUP(B3393,Summary!$A$32:$C$37,3,0)*H3393*I3393/12+VLOOKUP(B3393,Summary!$A$32:$D$37,4,0)*I3393</f>
        <v>5.4322697153000936</v>
      </c>
      <c r="K3393" s="6">
        <f t="shared" si="211"/>
        <v>10.219924318578828</v>
      </c>
      <c r="L3393" s="27">
        <f>2.721*J3393*G3393+VLOOKUP(B3393,Summary!$A$32:$B$37,2,0)*I3393</f>
        <v>1.5898136098395579</v>
      </c>
    </row>
    <row r="3394" spans="1:12">
      <c r="A3394" s="5" t="s">
        <v>622</v>
      </c>
      <c r="B3394" s="5" t="s">
        <v>597</v>
      </c>
      <c r="C3394" s="11">
        <v>4110</v>
      </c>
      <c r="D3394" s="5" t="str">
        <f t="shared" ref="D3394:D3457" si="212">VLOOKUP(C3394,FLUCCS,2,0)</f>
        <v>Pine Flatwoods</v>
      </c>
      <c r="E3394" s="11" t="s">
        <v>591</v>
      </c>
      <c r="F3394" s="12">
        <f t="shared" ref="F3394:F3457" si="213">VLOOKUP(VLOOKUP(C3394,HEMC,2,0),EMCN,2,0)</f>
        <v>0.69141343344704065</v>
      </c>
      <c r="G3394" s="13">
        <f t="shared" ref="G3394:G3457" si="214">VLOOKUP(VLOOKUP(C3394,HEMC,2,0),EMCP,3,0)</f>
        <v>3.5859246036990831E-2</v>
      </c>
      <c r="H3394" s="13">
        <f>HLOOKUP(E3394,ROCs!$B$1:$I$17,MATCH(VLOOKUP(C3394,HROC,2,0),ROCs!$A$2:$A$17,0)+1,0)</f>
        <v>0.26229721460804234</v>
      </c>
      <c r="I3394" s="24">
        <v>223.35199499999999</v>
      </c>
      <c r="J3394" s="24">
        <f>VLOOKUP(B3394,Summary!$A$32:$C$37,3,0)*H3394*I3394/12+VLOOKUP(B3394,Summary!$A$32:$D$37,4,0)*I3394</f>
        <v>248.00816610124909</v>
      </c>
      <c r="K3394" s="6">
        <f t="shared" ref="K3394:K3457" si="215">2.721*J3394*F3394</f>
        <v>466.58667937740154</v>
      </c>
      <c r="L3394" s="27">
        <f>2.721*J3394*G3394+VLOOKUP(B3394,Summary!$A$32:$B$37,2,0)*I3394</f>
        <v>72.582323500727355</v>
      </c>
    </row>
    <row r="3395" spans="1:12">
      <c r="A3395" s="5" t="s">
        <v>622</v>
      </c>
      <c r="B3395" s="5" t="s">
        <v>597</v>
      </c>
      <c r="C3395" s="11">
        <v>4130</v>
      </c>
      <c r="D3395" s="5" t="str">
        <f t="shared" si="212"/>
        <v>Sand Pine</v>
      </c>
      <c r="E3395" s="11" t="s">
        <v>591</v>
      </c>
      <c r="F3395" s="12">
        <f t="shared" si="213"/>
        <v>0.69141343344704065</v>
      </c>
      <c r="G3395" s="13">
        <f t="shared" si="214"/>
        <v>3.5859246036990831E-2</v>
      </c>
      <c r="H3395" s="13">
        <f>HLOOKUP(E3395,ROCs!$B$1:$I$17,MATCH(VLOOKUP(C3395,HROC,2,0),ROCs!$A$2:$A$17,0)+1,0)</f>
        <v>0.26229721460804234</v>
      </c>
      <c r="I3395" s="24">
        <v>1.5440830000000001</v>
      </c>
      <c r="J3395" s="24">
        <f>VLOOKUP(B3395,Summary!$A$32:$C$37,3,0)*H3395*I3395/12+VLOOKUP(B3395,Summary!$A$32:$D$37,4,0)*I3395</f>
        <v>1.7145367031000329</v>
      </c>
      <c r="K3395" s="6">
        <f t="shared" si="215"/>
        <v>3.2256195412675694</v>
      </c>
      <c r="L3395" s="27">
        <f>2.721*J3395*G3395+VLOOKUP(B3395,Summary!$A$32:$B$37,2,0)*I3395</f>
        <v>0.50177806478949782</v>
      </c>
    </row>
    <row r="3396" spans="1:12">
      <c r="A3396" s="5" t="s">
        <v>622</v>
      </c>
      <c r="B3396" s="5" t="s">
        <v>597</v>
      </c>
      <c r="C3396" s="11">
        <v>4200</v>
      </c>
      <c r="D3396" s="5" t="str">
        <f t="shared" si="212"/>
        <v>Upland Hardwood Forests</v>
      </c>
      <c r="E3396" s="11" t="s">
        <v>591</v>
      </c>
      <c r="F3396" s="12">
        <f t="shared" si="213"/>
        <v>0.69141343344704065</v>
      </c>
      <c r="G3396" s="13">
        <f t="shared" si="214"/>
        <v>3.5859246036990831E-2</v>
      </c>
      <c r="H3396" s="13">
        <f>HLOOKUP(E3396,ROCs!$B$1:$I$17,MATCH(VLOOKUP(C3396,HROC,2,0),ROCs!$A$2:$A$17,0)+1,0)</f>
        <v>0.26229721460804234</v>
      </c>
      <c r="I3396" s="24">
        <v>0.37440299999999999</v>
      </c>
      <c r="J3396" s="24">
        <f>VLOOKUP(B3396,Summary!$A$32:$C$37,3,0)*H3396*I3396/12+VLOOKUP(B3396,Summary!$A$32:$D$37,4,0)*I3396</f>
        <v>0.41573392443978824</v>
      </c>
      <c r="K3396" s="6">
        <f t="shared" si="215"/>
        <v>0.78213517868482552</v>
      </c>
      <c r="L3396" s="27">
        <f>2.721*J3396*G3396+VLOOKUP(B3396,Summary!$A$32:$B$37,2,0)*I3396</f>
        <v>0.12166911545</v>
      </c>
    </row>
    <row r="3397" spans="1:12">
      <c r="A3397" s="5" t="s">
        <v>622</v>
      </c>
      <c r="B3397" s="5" t="s">
        <v>597</v>
      </c>
      <c r="C3397" s="11">
        <v>4220</v>
      </c>
      <c r="D3397" s="5" t="str">
        <f t="shared" si="212"/>
        <v>Brazilian Pepper</v>
      </c>
      <c r="E3397" s="11" t="s">
        <v>591</v>
      </c>
      <c r="F3397" s="12">
        <f t="shared" si="213"/>
        <v>0.69141343344704065</v>
      </c>
      <c r="G3397" s="13">
        <f t="shared" si="214"/>
        <v>3.5859246036990831E-2</v>
      </c>
      <c r="H3397" s="13">
        <f>HLOOKUP(E3397,ROCs!$B$1:$I$17,MATCH(VLOOKUP(C3397,HROC,2,0),ROCs!$A$2:$A$17,0)+1,0)</f>
        <v>0.26229721460804234</v>
      </c>
      <c r="I3397" s="24">
        <v>16.332153000000002</v>
      </c>
      <c r="J3397" s="24">
        <f>VLOOKUP(B3397,Summary!$A$32:$C$37,3,0)*H3397*I3397/12+VLOOKUP(B3397,Summary!$A$32:$D$37,4,0)*I3397</f>
        <v>18.135084551248422</v>
      </c>
      <c r="K3397" s="6">
        <f t="shared" si="215"/>
        <v>34.1181865662479</v>
      </c>
      <c r="L3397" s="27">
        <f>2.721*J3397*G3397+VLOOKUP(B3397,Summary!$A$32:$B$37,2,0)*I3397</f>
        <v>5.3074323894414954</v>
      </c>
    </row>
    <row r="3398" spans="1:12">
      <c r="A3398" s="5" t="s">
        <v>622</v>
      </c>
      <c r="B3398" s="5" t="s">
        <v>597</v>
      </c>
      <c r="C3398" s="11">
        <v>4240</v>
      </c>
      <c r="D3398" s="5" t="str">
        <f t="shared" si="212"/>
        <v>Melaleuca</v>
      </c>
      <c r="E3398" s="11" t="s">
        <v>591</v>
      </c>
      <c r="F3398" s="12">
        <f t="shared" si="213"/>
        <v>0.69141343344704065</v>
      </c>
      <c r="G3398" s="13">
        <f t="shared" si="214"/>
        <v>3.5859246036990831E-2</v>
      </c>
      <c r="H3398" s="13">
        <f>HLOOKUP(E3398,ROCs!$B$1:$I$17,MATCH(VLOOKUP(C3398,HROC,2,0),ROCs!$A$2:$A$17,0)+1,0)</f>
        <v>0.26229721460804234</v>
      </c>
      <c r="I3398" s="24">
        <v>0.67075300000000004</v>
      </c>
      <c r="J3398" s="24">
        <f>VLOOKUP(B3398,Summary!$A$32:$C$37,3,0)*H3398*I3398/12+VLOOKUP(B3398,Summary!$A$32:$D$37,4,0)*I3398</f>
        <v>0.74479845786428356</v>
      </c>
      <c r="K3398" s="6">
        <f t="shared" si="215"/>
        <v>1.4012161160791525</v>
      </c>
      <c r="L3398" s="27">
        <f>2.721*J3398*G3398+VLOOKUP(B3398,Summary!$A$32:$B$37,2,0)*I3398</f>
        <v>0.21797347829860836</v>
      </c>
    </row>
    <row r="3399" spans="1:12">
      <c r="A3399" s="5" t="s">
        <v>622</v>
      </c>
      <c r="B3399" s="5" t="s">
        <v>597</v>
      </c>
      <c r="C3399" s="11">
        <v>4340</v>
      </c>
      <c r="D3399" s="5" t="str">
        <f t="shared" si="212"/>
        <v>Hardwood - Coniferous Mixed</v>
      </c>
      <c r="E3399" s="11" t="s">
        <v>591</v>
      </c>
      <c r="F3399" s="12">
        <f t="shared" si="213"/>
        <v>0.69141343344704065</v>
      </c>
      <c r="G3399" s="13">
        <f t="shared" si="214"/>
        <v>3.5859246036990831E-2</v>
      </c>
      <c r="H3399" s="13">
        <f>HLOOKUP(E3399,ROCs!$B$1:$I$17,MATCH(VLOOKUP(C3399,HROC,2,0),ROCs!$A$2:$A$17,0)+1,0)</f>
        <v>0.26229721460804234</v>
      </c>
      <c r="I3399" s="24">
        <v>17.865053</v>
      </c>
      <c r="J3399" s="24">
        <f>VLOOKUP(B3399,Summary!$A$32:$C$37,3,0)*H3399*I3399/12+VLOOKUP(B3399,Summary!$A$32:$D$37,4,0)*I3399</f>
        <v>19.837203745736044</v>
      </c>
      <c r="K3399" s="6">
        <f t="shared" si="215"/>
        <v>37.320444602123594</v>
      </c>
      <c r="L3399" s="27">
        <f>2.721*J3399*G3399+VLOOKUP(B3399,Summary!$A$32:$B$37,2,0)*I3399</f>
        <v>5.8055763334625228</v>
      </c>
    </row>
    <row r="3400" spans="1:12">
      <c r="A3400" s="5" t="s">
        <v>622</v>
      </c>
      <c r="B3400" s="5" t="s">
        <v>597</v>
      </c>
      <c r="C3400" s="11">
        <v>4370</v>
      </c>
      <c r="D3400" s="5" t="str">
        <f t="shared" si="212"/>
        <v>Australian Pines</v>
      </c>
      <c r="E3400" s="11" t="s">
        <v>591</v>
      </c>
      <c r="F3400" s="12">
        <f t="shared" si="213"/>
        <v>0.69141343344704065</v>
      </c>
      <c r="G3400" s="13">
        <f t="shared" si="214"/>
        <v>3.5859246036990831E-2</v>
      </c>
      <c r="H3400" s="13">
        <f>HLOOKUP(E3400,ROCs!$B$1:$I$17,MATCH(VLOOKUP(C3400,HROC,2,0),ROCs!$A$2:$A$17,0)+1,0)</f>
        <v>0.26229721460804234</v>
      </c>
      <c r="I3400" s="24">
        <v>5.5099999999999995E-4</v>
      </c>
      <c r="J3400" s="24">
        <f>VLOOKUP(B3400,Summary!$A$32:$C$37,3,0)*H3400*I3400/12+VLOOKUP(B3400,Summary!$A$32:$D$37,4,0)*I3400</f>
        <v>6.118257395542325E-4</v>
      </c>
      <c r="K3400" s="6">
        <f t="shared" si="215"/>
        <v>1.1510497604328462E-3</v>
      </c>
      <c r="L3400" s="27">
        <f>2.721*J3400*G3400+VLOOKUP(B3400,Summary!$A$32:$B$37,2,0)*I3400</f>
        <v>1.7905754658202524E-4</v>
      </c>
    </row>
    <row r="3401" spans="1:12">
      <c r="A3401" s="5" t="s">
        <v>622</v>
      </c>
      <c r="B3401" s="5" t="s">
        <v>597</v>
      </c>
      <c r="C3401" s="11">
        <v>5110</v>
      </c>
      <c r="D3401" s="5" t="e">
        <f t="shared" si="212"/>
        <v>#N/A</v>
      </c>
      <c r="E3401" s="11" t="s">
        <v>591</v>
      </c>
      <c r="F3401" s="12">
        <f t="shared" si="213"/>
        <v>0.50503242095262102</v>
      </c>
      <c r="G3401" s="13">
        <f t="shared" si="214"/>
        <v>6.8458560616073402E-2</v>
      </c>
      <c r="H3401" s="13">
        <f>HLOOKUP(E3401,ROCs!$B$1:$I$17,MATCH(VLOOKUP(C3401,HROC,2,0),ROCs!$A$2:$A$17,0)+1,0)</f>
        <v>5.2632006878587441E-2</v>
      </c>
      <c r="I3401" s="24">
        <v>3.3065289999999998</v>
      </c>
      <c r="J3401" s="24">
        <f>VLOOKUP(B3401,Summary!$A$32:$C$37,3,0)*H3401*I3401/12+VLOOKUP(B3401,Summary!$A$32:$D$37,4,0)*I3401</f>
        <v>0.73672385493918668</v>
      </c>
      <c r="K3401" s="6">
        <f t="shared" si="215"/>
        <v>1.0124009245631129</v>
      </c>
      <c r="L3401" s="27">
        <f>2.721*J3401*G3401+VLOOKUP(B3401,Summary!$A$32:$B$37,2,0)*I3401</f>
        <v>0.85350758902312596</v>
      </c>
    </row>
    <row r="3402" spans="1:12">
      <c r="A3402" s="5" t="s">
        <v>622</v>
      </c>
      <c r="B3402" s="5" t="s">
        <v>597</v>
      </c>
      <c r="C3402" s="11">
        <v>5200</v>
      </c>
      <c r="D3402" s="5" t="str">
        <f t="shared" si="212"/>
        <v>Lakes</v>
      </c>
      <c r="E3402" s="11" t="s">
        <v>591</v>
      </c>
      <c r="F3402" s="12">
        <f t="shared" si="213"/>
        <v>0.50503242095262102</v>
      </c>
      <c r="G3402" s="13">
        <f t="shared" si="214"/>
        <v>6.8458560616073402E-2</v>
      </c>
      <c r="H3402" s="13">
        <f>HLOOKUP(E3402,ROCs!$B$1:$I$17,MATCH(VLOOKUP(C3402,HROC,2,0),ROCs!$A$2:$A$17,0)+1,0)</f>
        <v>5.2632006878587441E-2</v>
      </c>
      <c r="I3402" s="24">
        <v>0.66204200000000002</v>
      </c>
      <c r="J3402" s="24">
        <f>VLOOKUP(B3402,Summary!$A$32:$C$37,3,0)*H3402*I3402/12+VLOOKUP(B3402,Summary!$A$32:$D$37,4,0)*I3402</f>
        <v>0.14750880284783502</v>
      </c>
      <c r="K3402" s="6">
        <f t="shared" si="215"/>
        <v>0.20270559638207086</v>
      </c>
      <c r="L3402" s="27">
        <f>2.721*J3402*G3402+VLOOKUP(B3402,Summary!$A$32:$B$37,2,0)*I3402</f>
        <v>0.17089155160957259</v>
      </c>
    </row>
    <row r="3403" spans="1:12">
      <c r="A3403" s="5" t="s">
        <v>622</v>
      </c>
      <c r="B3403" s="5" t="s">
        <v>597</v>
      </c>
      <c r="C3403" s="11">
        <v>5250</v>
      </c>
      <c r="D3403" s="5" t="str">
        <f t="shared" si="212"/>
        <v>Marshy Lakes</v>
      </c>
      <c r="E3403" s="11" t="s">
        <v>591</v>
      </c>
      <c r="F3403" s="12">
        <f t="shared" si="213"/>
        <v>0.50503242095262102</v>
      </c>
      <c r="G3403" s="13">
        <f t="shared" si="214"/>
        <v>6.8458560616073402E-2</v>
      </c>
      <c r="H3403" s="13">
        <f>HLOOKUP(E3403,ROCs!$B$1:$I$17,MATCH(VLOOKUP(C3403,HROC,2,0),ROCs!$A$2:$A$17,0)+1,0)</f>
        <v>5.2632006878587441E-2</v>
      </c>
      <c r="I3403" s="24">
        <v>9.5173999999999995E-2</v>
      </c>
      <c r="J3403" s="24">
        <f>VLOOKUP(B3403,Summary!$A$32:$C$37,3,0)*H3403*I3403/12+VLOOKUP(B3403,Summary!$A$32:$D$37,4,0)*I3403</f>
        <v>2.1205607502605348E-2</v>
      </c>
      <c r="K3403" s="6">
        <f t="shared" si="215"/>
        <v>2.9140602001183024E-2</v>
      </c>
      <c r="L3403" s="27">
        <f>2.721*J3403*G3403+VLOOKUP(B3403,Summary!$A$32:$B$37,2,0)*I3403</f>
        <v>2.4567070567863458E-2</v>
      </c>
    </row>
    <row r="3404" spans="1:12">
      <c r="A3404" s="5" t="s">
        <v>622</v>
      </c>
      <c r="B3404" s="5" t="s">
        <v>597</v>
      </c>
      <c r="C3404" s="11">
        <v>5300</v>
      </c>
      <c r="D3404" s="5" t="str">
        <f t="shared" si="212"/>
        <v>Reservoirs</v>
      </c>
      <c r="E3404" s="11" t="s">
        <v>591</v>
      </c>
      <c r="F3404" s="12">
        <f t="shared" si="213"/>
        <v>0.50503242095262102</v>
      </c>
      <c r="G3404" s="13">
        <f t="shared" si="214"/>
        <v>6.8458560616073402E-2</v>
      </c>
      <c r="H3404" s="13">
        <f>HLOOKUP(E3404,ROCs!$B$1:$I$17,MATCH(VLOOKUP(C3404,HROC,2,0),ROCs!$A$2:$A$17,0)+1,0)</f>
        <v>5.2632006878587441E-2</v>
      </c>
      <c r="I3404" s="24">
        <v>5.2409749999999997</v>
      </c>
      <c r="J3404" s="24">
        <f>VLOOKUP(B3404,Summary!$A$32:$C$37,3,0)*H3404*I3404/12+VLOOKUP(B3404,Summary!$A$32:$D$37,4,0)*I3404</f>
        <v>1.1677355031938035</v>
      </c>
      <c r="K3404" s="6">
        <f t="shared" si="215"/>
        <v>1.6046942082202091</v>
      </c>
      <c r="L3404" s="27">
        <f>2.721*J3404*G3404+VLOOKUP(B3404,Summary!$A$32:$B$37,2,0)*I3404</f>
        <v>1.35284219082321</v>
      </c>
    </row>
    <row r="3405" spans="1:12">
      <c r="A3405" s="5" t="s">
        <v>622</v>
      </c>
      <c r="B3405" s="5" t="s">
        <v>597</v>
      </c>
      <c r="C3405" s="11">
        <v>6120</v>
      </c>
      <c r="D3405" s="5" t="str">
        <f t="shared" si="212"/>
        <v>Mangrove Swamps</v>
      </c>
      <c r="E3405" s="11" t="s">
        <v>591</v>
      </c>
      <c r="F3405" s="12">
        <f t="shared" si="213"/>
        <v>0.60724136328827061</v>
      </c>
      <c r="G3405" s="13">
        <f t="shared" si="214"/>
        <v>3.2599314579082571E-2</v>
      </c>
      <c r="H3405" s="13">
        <f>HLOOKUP(E3405,ROCs!$B$1:$I$17,MATCH(VLOOKUP(C3405,HROC,2,0),ROCs!$A$2:$A$17,0)+1,0)</f>
        <v>2.5884593546846281E-2</v>
      </c>
      <c r="I3405" s="24">
        <v>19.090221</v>
      </c>
      <c r="J3405" s="24">
        <f>VLOOKUP(B3405,Summary!$A$32:$C$37,3,0)*H3405*I3405/12+VLOOKUP(B3405,Summary!$A$32:$D$37,4,0)*I3405</f>
        <v>2.0918703878555864</v>
      </c>
      <c r="K3405" s="6">
        <f t="shared" si="215"/>
        <v>3.4564052853372522</v>
      </c>
      <c r="L3405" s="27">
        <f>2.721*J3405*G3405+VLOOKUP(B3405,Summary!$A$32:$B$37,2,0)*I3405</f>
        <v>4.3209562008457576</v>
      </c>
    </row>
    <row r="3406" spans="1:12">
      <c r="A3406" s="5" t="s">
        <v>622</v>
      </c>
      <c r="B3406" s="5" t="s">
        <v>597</v>
      </c>
      <c r="C3406" s="11">
        <v>6170</v>
      </c>
      <c r="D3406" s="5" t="str">
        <f t="shared" si="212"/>
        <v>Mixed Wetland Hardwoods</v>
      </c>
      <c r="E3406" s="11" t="s">
        <v>591</v>
      </c>
      <c r="F3406" s="12">
        <f t="shared" si="213"/>
        <v>0.60724136328827061</v>
      </c>
      <c r="G3406" s="13">
        <f t="shared" si="214"/>
        <v>3.2599314579082571E-2</v>
      </c>
      <c r="H3406" s="13">
        <f>HLOOKUP(E3406,ROCs!$B$1:$I$17,MATCH(VLOOKUP(C3406,HROC,2,0),ROCs!$A$2:$A$17,0)+1,0)</f>
        <v>2.5884593546846281E-2</v>
      </c>
      <c r="I3406" s="24">
        <v>17.797004000000001</v>
      </c>
      <c r="J3406" s="24">
        <f>VLOOKUP(B3406,Summary!$A$32:$C$37,3,0)*H3406*I3406/12+VLOOKUP(B3406,Summary!$A$32:$D$37,4,0)*I3406</f>
        <v>1.9501621097077624</v>
      </c>
      <c r="K3406" s="6">
        <f t="shared" si="215"/>
        <v>3.2222601660173669</v>
      </c>
      <c r="L3406" s="27">
        <f>2.721*J3406*G3406+VLOOKUP(B3406,Summary!$A$32:$B$37,2,0)*I3406</f>
        <v>4.0282443451166312</v>
      </c>
    </row>
    <row r="3407" spans="1:12">
      <c r="A3407" s="5" t="s">
        <v>622</v>
      </c>
      <c r="B3407" s="5" t="s">
        <v>597</v>
      </c>
      <c r="C3407" s="11">
        <v>6172</v>
      </c>
      <c r="D3407" s="5" t="str">
        <f t="shared" si="212"/>
        <v>Mixed Shrubs</v>
      </c>
      <c r="E3407" s="11" t="s">
        <v>591</v>
      </c>
      <c r="F3407" s="12">
        <f t="shared" si="213"/>
        <v>0.60724136328827061</v>
      </c>
      <c r="G3407" s="13">
        <f t="shared" si="214"/>
        <v>3.2599314579082571E-2</v>
      </c>
      <c r="H3407" s="13">
        <f>HLOOKUP(E3407,ROCs!$B$1:$I$17,MATCH(VLOOKUP(C3407,HROC,2,0),ROCs!$A$2:$A$17,0)+1,0)</f>
        <v>2.5884593546846281E-2</v>
      </c>
      <c r="I3407" s="24">
        <v>30.163278999999999</v>
      </c>
      <c r="J3407" s="24">
        <f>VLOOKUP(B3407,Summary!$A$32:$C$37,3,0)*H3407*I3407/12+VLOOKUP(B3407,Summary!$A$32:$D$37,4,0)*I3407</f>
        <v>3.3052351851100243</v>
      </c>
      <c r="K3407" s="6">
        <f t="shared" si="215"/>
        <v>5.4612524893610273</v>
      </c>
      <c r="L3407" s="27">
        <f>2.721*J3407*G3407+VLOOKUP(B3407,Summary!$A$32:$B$37,2,0)*I3407</f>
        <v>6.8272759876845122</v>
      </c>
    </row>
    <row r="3408" spans="1:12">
      <c r="A3408" s="5" t="s">
        <v>622</v>
      </c>
      <c r="B3408" s="5" t="s">
        <v>597</v>
      </c>
      <c r="C3408" s="11">
        <v>6191</v>
      </c>
      <c r="D3408" s="5" t="e">
        <f t="shared" si="212"/>
        <v>#N/A</v>
      </c>
      <c r="E3408" s="11" t="s">
        <v>591</v>
      </c>
      <c r="F3408" s="12">
        <f t="shared" si="213"/>
        <v>0.60724136328827061</v>
      </c>
      <c r="G3408" s="13">
        <f t="shared" si="214"/>
        <v>3.2599314579082571E-2</v>
      </c>
      <c r="H3408" s="13">
        <f>HLOOKUP(E3408,ROCs!$B$1:$I$17,MATCH(VLOOKUP(C3408,HROC,2,0),ROCs!$A$2:$A$17,0)+1,0)</f>
        <v>2.5884593546846281E-2</v>
      </c>
      <c r="I3408" s="24">
        <v>5.0051759999999996</v>
      </c>
      <c r="J3408" s="24">
        <f>VLOOKUP(B3408,Summary!$A$32:$C$37,3,0)*H3408*I3408/12+VLOOKUP(B3408,Summary!$A$32:$D$37,4,0)*I3408</f>
        <v>0.54845773971948641</v>
      </c>
      <c r="K3408" s="6">
        <f t="shared" si="215"/>
        <v>0.90621877978485255</v>
      </c>
      <c r="L3408" s="27">
        <f>2.721*J3408*G3408+VLOOKUP(B3408,Summary!$A$32:$B$37,2,0)*I3408</f>
        <v>1.1328913517305201</v>
      </c>
    </row>
    <row r="3409" spans="1:12">
      <c r="A3409" s="5" t="s">
        <v>622</v>
      </c>
      <c r="B3409" s="5" t="s">
        <v>597</v>
      </c>
      <c r="C3409" s="11">
        <v>6250</v>
      </c>
      <c r="D3409" s="5" t="str">
        <f t="shared" si="212"/>
        <v>Hydric Pine Flatwoods</v>
      </c>
      <c r="E3409" s="11" t="s">
        <v>591</v>
      </c>
      <c r="F3409" s="12">
        <f t="shared" si="213"/>
        <v>0.60724136328827061</v>
      </c>
      <c r="G3409" s="13">
        <f t="shared" si="214"/>
        <v>3.2599314579082571E-2</v>
      </c>
      <c r="H3409" s="13">
        <f>HLOOKUP(E3409,ROCs!$B$1:$I$17,MATCH(VLOOKUP(C3409,HROC,2,0),ROCs!$A$2:$A$17,0)+1,0)</f>
        <v>2.5884593546846281E-2</v>
      </c>
      <c r="I3409" s="24">
        <v>21.150646999999999</v>
      </c>
      <c r="J3409" s="24">
        <f>VLOOKUP(B3409,Summary!$A$32:$C$37,3,0)*H3409*I3409/12+VLOOKUP(B3409,Summary!$A$32:$D$37,4,0)*I3409</f>
        <v>2.3176479802557863</v>
      </c>
      <c r="K3409" s="6">
        <f t="shared" si="215"/>
        <v>3.8294584478148521</v>
      </c>
      <c r="L3409" s="27">
        <f>2.721*J3409*G3409+VLOOKUP(B3409,Summary!$A$32:$B$37,2,0)*I3409</f>
        <v>4.787321179076435</v>
      </c>
    </row>
    <row r="3410" spans="1:12">
      <c r="A3410" s="5" t="s">
        <v>622</v>
      </c>
      <c r="B3410" s="5" t="s">
        <v>597</v>
      </c>
      <c r="C3410" s="11">
        <v>6410</v>
      </c>
      <c r="D3410" s="5" t="str">
        <f t="shared" si="212"/>
        <v>Freshwater Marshes</v>
      </c>
      <c r="E3410" s="11" t="s">
        <v>591</v>
      </c>
      <c r="F3410" s="12">
        <f t="shared" si="213"/>
        <v>0.60724136328827061</v>
      </c>
      <c r="G3410" s="13">
        <f t="shared" si="214"/>
        <v>3.2599314579082571E-2</v>
      </c>
      <c r="H3410" s="13">
        <f>HLOOKUP(E3410,ROCs!$B$1:$I$17,MATCH(VLOOKUP(C3410,HROC,2,0),ROCs!$A$2:$A$17,0)+1,0)</f>
        <v>2.5884593546846281E-2</v>
      </c>
      <c r="I3410" s="24">
        <v>109.980183</v>
      </c>
      <c r="J3410" s="24">
        <f>VLOOKUP(B3410,Summary!$A$32:$C$37,3,0)*H3410*I3410/12+VLOOKUP(B3410,Summary!$A$32:$D$37,4,0)*I3410</f>
        <v>12.051420885522404</v>
      </c>
      <c r="K3410" s="6">
        <f t="shared" si="215"/>
        <v>19.912607916040269</v>
      </c>
      <c r="L3410" s="27">
        <f>2.721*J3410*G3410+VLOOKUP(B3410,Summary!$A$32:$B$37,2,0)*I3410</f>
        <v>24.893350040526045</v>
      </c>
    </row>
    <row r="3411" spans="1:12">
      <c r="A3411" s="5" t="s">
        <v>622</v>
      </c>
      <c r="B3411" s="5" t="s">
        <v>597</v>
      </c>
      <c r="C3411" s="11">
        <v>6430</v>
      </c>
      <c r="D3411" s="5" t="str">
        <f t="shared" si="212"/>
        <v>Wet Prairies</v>
      </c>
      <c r="E3411" s="11" t="s">
        <v>591</v>
      </c>
      <c r="F3411" s="12">
        <f t="shared" si="213"/>
        <v>0.60724136328827061</v>
      </c>
      <c r="G3411" s="13">
        <f t="shared" si="214"/>
        <v>3.2599314579082571E-2</v>
      </c>
      <c r="H3411" s="13">
        <f>HLOOKUP(E3411,ROCs!$B$1:$I$17,MATCH(VLOOKUP(C3411,HROC,2,0),ROCs!$A$2:$A$17,0)+1,0)</f>
        <v>2.5884593546846281E-2</v>
      </c>
      <c r="I3411" s="24">
        <v>4.512E-2</v>
      </c>
      <c r="J3411" s="24">
        <f>VLOOKUP(B3411,Summary!$A$32:$C$37,3,0)*H3411*I3411/12+VLOOKUP(B3411,Summary!$A$32:$D$37,4,0)*I3411</f>
        <v>4.9441644441960133E-3</v>
      </c>
      <c r="K3411" s="6">
        <f t="shared" si="215"/>
        <v>8.1692614493261654E-3</v>
      </c>
      <c r="L3411" s="27">
        <f>2.721*J3411*G3411+VLOOKUP(B3411,Summary!$A$32:$B$37,2,0)*I3411</f>
        <v>1.0212639433674476E-2</v>
      </c>
    </row>
    <row r="3412" spans="1:12">
      <c r="A3412" s="5" t="s">
        <v>622</v>
      </c>
      <c r="B3412" s="5" t="s">
        <v>597</v>
      </c>
      <c r="C3412" s="11">
        <v>6440</v>
      </c>
      <c r="D3412" s="5" t="str">
        <f t="shared" si="212"/>
        <v>Emergent Aquatic Vegetation</v>
      </c>
      <c r="E3412" s="11" t="s">
        <v>591</v>
      </c>
      <c r="F3412" s="12">
        <f t="shared" si="213"/>
        <v>0.60724136328827061</v>
      </c>
      <c r="G3412" s="13">
        <f t="shared" si="214"/>
        <v>3.2599314579082571E-2</v>
      </c>
      <c r="H3412" s="13">
        <f>HLOOKUP(E3412,ROCs!$B$1:$I$17,MATCH(VLOOKUP(C3412,HROC,2,0),ROCs!$A$2:$A$17,0)+1,0)</f>
        <v>2.5884593546846281E-2</v>
      </c>
      <c r="I3412" s="24">
        <v>7.6719520000000001</v>
      </c>
      <c r="J3412" s="24">
        <f>VLOOKUP(B3412,Summary!$A$32:$C$37,3,0)*H3412*I3412/12+VLOOKUP(B3412,Summary!$A$32:$D$37,4,0)*I3412</f>
        <v>0.84067802074420428</v>
      </c>
      <c r="K3412" s="6">
        <f t="shared" si="215"/>
        <v>1.3890554458040953</v>
      </c>
      <c r="L3412" s="27">
        <f>2.721*J3412*G3412+VLOOKUP(B3412,Summary!$A$32:$B$37,2,0)*I3412</f>
        <v>1.7364999895491524</v>
      </c>
    </row>
    <row r="3413" spans="1:12">
      <c r="A3413" s="5" t="s">
        <v>622</v>
      </c>
      <c r="B3413" s="5" t="s">
        <v>597</v>
      </c>
      <c r="C3413" s="11">
        <v>7430</v>
      </c>
      <c r="D3413" s="5" t="str">
        <f t="shared" si="212"/>
        <v>Spoil Areas</v>
      </c>
      <c r="E3413" s="11" t="s">
        <v>591</v>
      </c>
      <c r="F3413" s="12">
        <f t="shared" si="213"/>
        <v>0.70945030562392009</v>
      </c>
      <c r="G3413" s="13">
        <f t="shared" si="214"/>
        <v>9.7797943737247719E-2</v>
      </c>
      <c r="H3413" s="13">
        <f>HLOOKUP(E3413,ROCs!$B$1:$I$17,MATCH(VLOOKUP(C3413,HROC,2,0),ROCs!$A$2:$A$17,0)+1,0)</f>
        <v>0.26229721460804234</v>
      </c>
      <c r="I3413" s="24">
        <v>15.372239</v>
      </c>
      <c r="J3413" s="24">
        <f>VLOOKUP(B3413,Summary!$A$32:$C$37,3,0)*H3413*I3413/12+VLOOKUP(B3413,Summary!$A$32:$D$37,4,0)*I3413</f>
        <v>17.069204164753934</v>
      </c>
      <c r="K3413" s="6">
        <f t="shared" si="215"/>
        <v>32.950635495233051</v>
      </c>
      <c r="L3413" s="27">
        <f>2.721*J3413*G3413+VLOOKUP(B3413,Summary!$A$32:$B$37,2,0)*I3413</f>
        <v>7.8722524225984909</v>
      </c>
    </row>
    <row r="3414" spans="1:12">
      <c r="A3414" s="5" t="s">
        <v>622</v>
      </c>
      <c r="B3414" s="5" t="s">
        <v>597</v>
      </c>
      <c r="C3414" s="11">
        <v>8100</v>
      </c>
      <c r="D3414" s="5" t="str">
        <f t="shared" si="212"/>
        <v>Transportation</v>
      </c>
      <c r="E3414" s="11" t="s">
        <v>591</v>
      </c>
      <c r="F3414" s="12">
        <f t="shared" si="213"/>
        <v>0.98601567900273634</v>
      </c>
      <c r="G3414" s="13">
        <f t="shared" si="214"/>
        <v>0.14343698414796333</v>
      </c>
      <c r="H3414" s="13">
        <f>HLOOKUP(E3414,ROCs!$B$1:$I$17,MATCH(VLOOKUP(C3414,HROC,2,0),ROCs!$A$2:$A$17,0)+1,0)</f>
        <v>0.44607782879065094</v>
      </c>
      <c r="I3414" s="24">
        <v>0.93123900000000004</v>
      </c>
      <c r="J3414" s="24">
        <f>VLOOKUP(B3414,Summary!$A$32:$C$37,3,0)*H3414*I3414/12+VLOOKUP(B3414,Summary!$A$32:$D$37,4,0)*I3414</f>
        <v>1.7585481347685825</v>
      </c>
      <c r="K3414" s="6">
        <f t="shared" si="215"/>
        <v>4.7180943662360857</v>
      </c>
      <c r="L3414" s="27">
        <f>2.721*J3414*G3414+VLOOKUP(B3414,Summary!$A$32:$B$37,2,0)*I3414</f>
        <v>0.8880761205438088</v>
      </c>
    </row>
    <row r="3415" spans="1:12">
      <c r="A3415" s="5" t="s">
        <v>622</v>
      </c>
      <c r="B3415" s="5" t="s">
        <v>597</v>
      </c>
      <c r="C3415" s="11">
        <v>8140</v>
      </c>
      <c r="D3415" s="5" t="str">
        <f t="shared" si="212"/>
        <v>Roads and Highways</v>
      </c>
      <c r="E3415" s="11" t="s">
        <v>591</v>
      </c>
      <c r="F3415" s="12">
        <f t="shared" si="213"/>
        <v>0.98601567900273634</v>
      </c>
      <c r="G3415" s="13">
        <f t="shared" si="214"/>
        <v>0.14343698414796333</v>
      </c>
      <c r="H3415" s="13">
        <f>HLOOKUP(E3415,ROCs!$B$1:$I$17,MATCH(VLOOKUP(C3415,HROC,2,0),ROCs!$A$2:$A$17,0)+1,0)</f>
        <v>0.44607782879065094</v>
      </c>
      <c r="I3415" s="24">
        <v>13.45782</v>
      </c>
      <c r="J3415" s="24">
        <f>VLOOKUP(B3415,Summary!$A$32:$C$37,3,0)*H3415*I3415/12+VLOOKUP(B3415,Summary!$A$32:$D$37,4,0)*I3415</f>
        <v>25.413695366121186</v>
      </c>
      <c r="K3415" s="6">
        <f t="shared" si="215"/>
        <v>68.183639993405905</v>
      </c>
      <c r="L3415" s="27">
        <f>2.721*J3415*G3415+VLOOKUP(B3415,Summary!$A$32:$B$37,2,0)*I3415</f>
        <v>12.834050739473842</v>
      </c>
    </row>
    <row r="3416" spans="1:12">
      <c r="A3416" s="5" t="s">
        <v>622</v>
      </c>
      <c r="B3416" s="5" t="s">
        <v>597</v>
      </c>
      <c r="C3416" s="11">
        <v>8310</v>
      </c>
      <c r="D3416" s="5" t="str">
        <f t="shared" si="212"/>
        <v>Electric Power Facilities</v>
      </c>
      <c r="E3416" s="11" t="s">
        <v>591</v>
      </c>
      <c r="F3416" s="12">
        <f t="shared" si="213"/>
        <v>0.72147488707517293</v>
      </c>
      <c r="G3416" s="13">
        <f t="shared" si="214"/>
        <v>0.16951643581122938</v>
      </c>
      <c r="H3416" s="13">
        <f>HLOOKUP(E3416,ROCs!$B$1:$I$17,MATCH(VLOOKUP(C3416,HROC,2,0),ROCs!$A$2:$A$17,0)+1,0)</f>
        <v>0.43140989244743805</v>
      </c>
      <c r="I3416" s="24">
        <v>2.5368000000000002E-2</v>
      </c>
      <c r="J3416" s="24">
        <f>VLOOKUP(B3416,Summary!$A$32:$C$37,3,0)*H3416*I3416/12+VLOOKUP(B3416,Summary!$A$32:$D$37,4,0)*I3416</f>
        <v>4.6329626041801304E-2</v>
      </c>
      <c r="K3416" s="6">
        <f t="shared" si="215"/>
        <v>9.0951225531259311E-2</v>
      </c>
      <c r="L3416" s="27">
        <f>2.721*J3416*G3416+VLOOKUP(B3416,Summary!$A$32:$B$37,2,0)*I3416</f>
        <v>2.6865055289689486E-2</v>
      </c>
    </row>
    <row r="3417" spans="1:12">
      <c r="A3417" s="5" t="s">
        <v>622</v>
      </c>
      <c r="B3417" s="5" t="s">
        <v>597</v>
      </c>
      <c r="C3417" s="11">
        <v>8320</v>
      </c>
      <c r="D3417" s="5" t="str">
        <f t="shared" si="212"/>
        <v>Electrical Power Transmission Lines</v>
      </c>
      <c r="E3417" s="11" t="s">
        <v>591</v>
      </c>
      <c r="F3417" s="12">
        <f t="shared" si="213"/>
        <v>0.70945030562392009</v>
      </c>
      <c r="G3417" s="13">
        <f t="shared" si="214"/>
        <v>0.1167055461931156</v>
      </c>
      <c r="H3417" s="13">
        <f>HLOOKUP(E3417,ROCs!$B$1:$I$17,MATCH(VLOOKUP(C3417,HROC,2,0),ROCs!$A$2:$A$17,0)+1,0)</f>
        <v>0.26229721460804234</v>
      </c>
      <c r="I3417" s="24">
        <v>4.6628619999999996</v>
      </c>
      <c r="J3417" s="24">
        <f>VLOOKUP(B3417,Summary!$A$32:$C$37,3,0)*H3417*I3417/12+VLOOKUP(B3417,Summary!$A$32:$D$37,4,0)*I3417</f>
        <v>5.1776025255704683</v>
      </c>
      <c r="K3417" s="6">
        <f t="shared" si="215"/>
        <v>9.9949178598233708</v>
      </c>
      <c r="L3417" s="27">
        <f>2.721*J3417*G3417+VLOOKUP(B3417,Summary!$A$32:$B$37,2,0)*I3417</f>
        <v>2.6542658610923535</v>
      </c>
    </row>
    <row r="3418" spans="1:12">
      <c r="A3418" s="5" t="s">
        <v>622</v>
      </c>
      <c r="B3418" s="5" t="s">
        <v>597</v>
      </c>
      <c r="C3418" s="11">
        <v>3200</v>
      </c>
      <c r="D3418" s="5" t="str">
        <f t="shared" si="212"/>
        <v>Shrub and Brushland</v>
      </c>
      <c r="E3418" s="11" t="s">
        <v>592</v>
      </c>
      <c r="F3418" s="12">
        <f t="shared" si="213"/>
        <v>0.69141343344704065</v>
      </c>
      <c r="G3418" s="13">
        <f t="shared" si="214"/>
        <v>3.5859246036990831E-2</v>
      </c>
      <c r="H3418" s="13">
        <f>HLOOKUP(E3418,ROCs!$B$1:$I$17,MATCH(VLOOKUP(C3418,HROC,2,0),ROCs!$A$2:$A$17,0)+1,0)</f>
        <v>0.26229721460804234</v>
      </c>
      <c r="I3418" s="24">
        <v>9.1314000000000006E-2</v>
      </c>
      <c r="J3418" s="24">
        <f>VLOOKUP(B3418,Summary!$A$32:$C$37,3,0)*H3418*I3418/12+VLOOKUP(B3418,Summary!$A$32:$D$37,4,0)*I3418</f>
        <v>0.10139429325164283</v>
      </c>
      <c r="K3418" s="6">
        <f t="shared" si="215"/>
        <v>0.19075672926345721</v>
      </c>
      <c r="L3418" s="27">
        <f>2.721*J3418*G3418+VLOOKUP(B3418,Summary!$A$32:$B$37,2,0)*I3418</f>
        <v>2.9674157547352187E-2</v>
      </c>
    </row>
    <row r="3419" spans="1:12">
      <c r="A3419" s="5" t="s">
        <v>622</v>
      </c>
      <c r="B3419" s="5" t="s">
        <v>597</v>
      </c>
      <c r="C3419" s="11">
        <v>4110</v>
      </c>
      <c r="D3419" s="5" t="str">
        <f t="shared" si="212"/>
        <v>Pine Flatwoods</v>
      </c>
      <c r="E3419" s="11" t="s">
        <v>592</v>
      </c>
      <c r="F3419" s="12">
        <f t="shared" si="213"/>
        <v>0.69141343344704065</v>
      </c>
      <c r="G3419" s="13">
        <f t="shared" si="214"/>
        <v>3.5859246036990831E-2</v>
      </c>
      <c r="H3419" s="13">
        <f>HLOOKUP(E3419,ROCs!$B$1:$I$17,MATCH(VLOOKUP(C3419,HROC,2,0),ROCs!$A$2:$A$17,0)+1,0)</f>
        <v>0.26229721460804234</v>
      </c>
      <c r="I3419" s="24">
        <v>0.21044599999999999</v>
      </c>
      <c r="J3419" s="24">
        <f>VLOOKUP(B3419,Summary!$A$32:$C$37,3,0)*H3419*I3419/12+VLOOKUP(B3419,Summary!$A$32:$D$37,4,0)*I3419</f>
        <v>0.23367745841421059</v>
      </c>
      <c r="K3419" s="6">
        <f t="shared" si="215"/>
        <v>0.43962580378230631</v>
      </c>
      <c r="L3419" s="27">
        <f>2.721*J3419*G3419+VLOOKUP(B3419,Summary!$A$32:$B$37,2,0)*I3419</f>
        <v>6.8388283934665867E-2</v>
      </c>
    </row>
    <row r="3420" spans="1:12">
      <c r="A3420" s="5" t="s">
        <v>622</v>
      </c>
      <c r="B3420" s="5" t="s">
        <v>597</v>
      </c>
      <c r="C3420" s="11">
        <v>8140</v>
      </c>
      <c r="D3420" s="5" t="str">
        <f t="shared" si="212"/>
        <v>Roads and Highways</v>
      </c>
      <c r="E3420" s="11" t="s">
        <v>592</v>
      </c>
      <c r="F3420" s="12">
        <f t="shared" si="213"/>
        <v>0.98601567900273634</v>
      </c>
      <c r="G3420" s="13">
        <f t="shared" si="214"/>
        <v>0.14343698414796333</v>
      </c>
      <c r="H3420" s="13">
        <f>HLOOKUP(E3420,ROCs!$B$1:$I$17,MATCH(VLOOKUP(C3420,HROC,2,0),ROCs!$A$2:$A$17,0)+1,0)</f>
        <v>0.44607782879065094</v>
      </c>
      <c r="I3420" s="24">
        <v>6.0109000000000003E-2</v>
      </c>
      <c r="J3420" s="24">
        <f>VLOOKUP(B3420,Summary!$A$32:$C$37,3,0)*H3420*I3420/12+VLOOKUP(B3420,Summary!$A$32:$D$37,4,0)*I3420</f>
        <v>0.11350960369229031</v>
      </c>
      <c r="K3420" s="6">
        <f t="shared" si="215"/>
        <v>0.30454043941467757</v>
      </c>
      <c r="L3420" s="27">
        <f>2.721*J3420*G3420+VLOOKUP(B3420,Summary!$A$32:$B$37,2,0)*I3420</f>
        <v>5.7322950960782153E-2</v>
      </c>
    </row>
    <row r="3421" spans="1:12">
      <c r="A3421" s="5" t="s">
        <v>622</v>
      </c>
      <c r="B3421" s="5" t="s">
        <v>597</v>
      </c>
      <c r="C3421" s="11">
        <v>8320</v>
      </c>
      <c r="D3421" s="5" t="str">
        <f t="shared" si="212"/>
        <v>Electrical Power Transmission Lines</v>
      </c>
      <c r="E3421" s="11" t="s">
        <v>592</v>
      </c>
      <c r="F3421" s="12">
        <f t="shared" si="213"/>
        <v>0.70945030562392009</v>
      </c>
      <c r="G3421" s="13">
        <f t="shared" si="214"/>
        <v>0.1167055461931156</v>
      </c>
      <c r="H3421" s="13">
        <f>HLOOKUP(E3421,ROCs!$B$1:$I$17,MATCH(VLOOKUP(C3421,HROC,2,0),ROCs!$A$2:$A$17,0)+1,0)</f>
        <v>0.26229721460804234</v>
      </c>
      <c r="I3421" s="24">
        <v>0.63997499999999996</v>
      </c>
      <c r="J3421" s="24">
        <f>VLOOKUP(B3421,Summary!$A$32:$C$37,3,0)*H3421*I3421/12+VLOOKUP(B3421,Summary!$A$32:$D$37,4,0)*I3421</f>
        <v>0.71062282698950996</v>
      </c>
      <c r="K3421" s="6">
        <f t="shared" si="215"/>
        <v>1.3717964540534251</v>
      </c>
      <c r="L3421" s="27">
        <f>2.721*J3421*G3421+VLOOKUP(B3421,Summary!$A$32:$B$37,2,0)*I3421</f>
        <v>0.36429639016822268</v>
      </c>
    </row>
    <row r="3422" spans="1:12">
      <c r="A3422" s="5" t="s">
        <v>622</v>
      </c>
      <c r="B3422" s="5" t="s">
        <v>597</v>
      </c>
      <c r="C3422" s="11">
        <v>1110</v>
      </c>
      <c r="D3422" s="5" t="str">
        <f t="shared" si="212"/>
        <v>Fixed Single Family Units</v>
      </c>
      <c r="E3422" s="11" t="s">
        <v>593</v>
      </c>
      <c r="F3422" s="12">
        <f t="shared" si="213"/>
        <v>0.96797880682585713</v>
      </c>
      <c r="G3422" s="13">
        <f t="shared" si="214"/>
        <v>0.12452938169209543</v>
      </c>
      <c r="H3422" s="13">
        <f>HLOOKUP(E3422,ROCs!$B$1:$I$17,MATCH(VLOOKUP(C3422,HROC,2,0),ROCs!$A$2:$A$17,0)+1,0)</f>
        <v>0.28818180815488864</v>
      </c>
      <c r="I3422" s="24">
        <v>168.013992</v>
      </c>
      <c r="J3422" s="24">
        <f>VLOOKUP(B3422,Summary!$A$32:$C$37,3,0)*H3422*I3422/12+VLOOKUP(B3422,Summary!$A$32:$D$37,4,0)*I3422</f>
        <v>204.97197177516284</v>
      </c>
      <c r="K3422" s="6">
        <f t="shared" si="215"/>
        <v>539.86959563160156</v>
      </c>
      <c r="L3422" s="27">
        <f>2.721*J3422*G3422+VLOOKUP(B3422,Summary!$A$32:$B$37,2,0)*I3422</f>
        <v>105.84949112358973</v>
      </c>
    </row>
    <row r="3423" spans="1:12">
      <c r="A3423" s="5" t="s">
        <v>622</v>
      </c>
      <c r="B3423" s="5" t="s">
        <v>597</v>
      </c>
      <c r="C3423" s="11">
        <v>1210</v>
      </c>
      <c r="D3423" s="5" t="str">
        <f t="shared" si="212"/>
        <v>Fixed Single Family Units</v>
      </c>
      <c r="E3423" s="11" t="s">
        <v>593</v>
      </c>
      <c r="F3423" s="12">
        <f t="shared" si="213"/>
        <v>1.2445441802046733</v>
      </c>
      <c r="G3423" s="13">
        <f t="shared" si="214"/>
        <v>0.21319951734720002</v>
      </c>
      <c r="H3423" s="13">
        <f>HLOOKUP(E3423,ROCs!$B$1:$I$17,MATCH(VLOOKUP(C3423,HROC,2,0),ROCs!$A$2:$A$17,0)+1,0)</f>
        <v>0.28818180815488864</v>
      </c>
      <c r="I3423" s="24">
        <v>241.480414</v>
      </c>
      <c r="J3423" s="24">
        <f>VLOOKUP(B3423,Summary!$A$32:$C$37,3,0)*H3423*I3423/12+VLOOKUP(B3423,Summary!$A$32:$D$37,4,0)*I3423</f>
        <v>294.59877724149686</v>
      </c>
      <c r="K3423" s="6">
        <f t="shared" si="215"/>
        <v>997.63068808849607</v>
      </c>
      <c r="L3423" s="27">
        <f>2.721*J3423*G3423+VLOOKUP(B3423,Summary!$A$32:$B$37,2,0)*I3423</f>
        <v>223.21190359271509</v>
      </c>
    </row>
    <row r="3424" spans="1:12">
      <c r="A3424" s="5" t="s">
        <v>622</v>
      </c>
      <c r="B3424" s="5" t="s">
        <v>597</v>
      </c>
      <c r="C3424" s="11">
        <v>1310</v>
      </c>
      <c r="D3424" s="5" t="str">
        <f t="shared" si="212"/>
        <v>Fixed Single Family Units &lt;Six or more dwelling units per acre&gt;</v>
      </c>
      <c r="E3424" s="11" t="s">
        <v>593</v>
      </c>
      <c r="F3424" s="12">
        <f t="shared" si="213"/>
        <v>1.2445441802046733</v>
      </c>
      <c r="G3424" s="13">
        <f t="shared" si="214"/>
        <v>0.21319951734720002</v>
      </c>
      <c r="H3424" s="13">
        <f>HLOOKUP(E3424,ROCs!$B$1:$I$17,MATCH(VLOOKUP(C3424,HROC,2,0),ROCs!$A$2:$A$17,0)+1,0)</f>
        <v>0.39344582191206351</v>
      </c>
      <c r="I3424" s="24">
        <v>12.996169999999999</v>
      </c>
      <c r="J3424" s="24">
        <f>VLOOKUP(B3424,Summary!$A$32:$C$37,3,0)*H3424*I3424/12+VLOOKUP(B3424,Summary!$A$32:$D$37,4,0)*I3424</f>
        <v>21.646255866486015</v>
      </c>
      <c r="K3424" s="6">
        <f t="shared" si="215"/>
        <v>73.302982914011366</v>
      </c>
      <c r="L3424" s="27">
        <f>2.721*J3424*G3424+VLOOKUP(B3424,Summary!$A$32:$B$37,2,0)*I3424</f>
        <v>15.372620295825477</v>
      </c>
    </row>
    <row r="3425" spans="1:12">
      <c r="A3425" s="5" t="s">
        <v>622</v>
      </c>
      <c r="B3425" s="5" t="s">
        <v>597</v>
      </c>
      <c r="C3425" s="11">
        <v>1320</v>
      </c>
      <c r="D3425" s="5" t="str">
        <f t="shared" si="212"/>
        <v>Mobile Home Units &lt;Six or more dwelling units per acre&gt;</v>
      </c>
      <c r="E3425" s="11" t="s">
        <v>593</v>
      </c>
      <c r="F3425" s="12">
        <f t="shared" si="213"/>
        <v>1.3948514483453343</v>
      </c>
      <c r="G3425" s="13">
        <f t="shared" si="214"/>
        <v>0.33903287162245876</v>
      </c>
      <c r="H3425" s="13">
        <f>HLOOKUP(E3425,ROCs!$B$1:$I$17,MATCH(VLOOKUP(C3425,HROC,2,0),ROCs!$A$2:$A$17,0)+1,0)</f>
        <v>0.39344582191206351</v>
      </c>
      <c r="I3425" s="24">
        <v>49.059148999999998</v>
      </c>
      <c r="J3425" s="24">
        <f>VLOOKUP(B3425,Summary!$A$32:$C$37,3,0)*H3425*I3425/12+VLOOKUP(B3425,Summary!$A$32:$D$37,4,0)*I3425</f>
        <v>81.712296149254868</v>
      </c>
      <c r="K3425" s="6">
        <f t="shared" si="215"/>
        <v>310.13009631206944</v>
      </c>
      <c r="L3425" s="27">
        <f>2.721*J3425*G3425+VLOOKUP(B3425,Summary!$A$32:$B$37,2,0)*I3425</f>
        <v>86.007676207115352</v>
      </c>
    </row>
    <row r="3426" spans="1:12">
      <c r="A3426" s="5" t="s">
        <v>622</v>
      </c>
      <c r="B3426" s="5" t="s">
        <v>597</v>
      </c>
      <c r="C3426" s="11">
        <v>1330</v>
      </c>
      <c r="D3426" s="5" t="str">
        <f t="shared" si="212"/>
        <v>Multiple Dwelling Units, Low Rise &lt;Two stories or less&gt;</v>
      </c>
      <c r="E3426" s="11" t="s">
        <v>593</v>
      </c>
      <c r="F3426" s="12">
        <f t="shared" si="213"/>
        <v>1.3948514483453343</v>
      </c>
      <c r="G3426" s="13">
        <f t="shared" si="214"/>
        <v>0.33903287162245876</v>
      </c>
      <c r="H3426" s="13">
        <f>HLOOKUP(E3426,ROCs!$B$1:$I$17,MATCH(VLOOKUP(C3426,HROC,2,0),ROCs!$A$2:$A$17,0)+1,0)</f>
        <v>0.39344582191206351</v>
      </c>
      <c r="I3426" s="24">
        <v>82.414412999999996</v>
      </c>
      <c r="J3426" s="24">
        <f>VLOOKUP(B3426,Summary!$A$32:$C$37,3,0)*H3426*I3426/12+VLOOKUP(B3426,Summary!$A$32:$D$37,4,0)*I3426</f>
        <v>137.26840068145088</v>
      </c>
      <c r="K3426" s="6">
        <f t="shared" si="215"/>
        <v>520.98722383449149</v>
      </c>
      <c r="L3426" s="27">
        <f>2.721*J3426*G3426+VLOOKUP(B3426,Summary!$A$32:$B$37,2,0)*I3426</f>
        <v>144.48420513987062</v>
      </c>
    </row>
    <row r="3427" spans="1:12">
      <c r="A3427" s="5" t="s">
        <v>622</v>
      </c>
      <c r="B3427" s="5" t="s">
        <v>597</v>
      </c>
      <c r="C3427" s="11">
        <v>1390</v>
      </c>
      <c r="D3427" s="5" t="str">
        <f t="shared" si="212"/>
        <v>High Density Under Construction</v>
      </c>
      <c r="E3427" s="11" t="s">
        <v>593</v>
      </c>
      <c r="F3427" s="12">
        <f t="shared" si="213"/>
        <v>1.3948514483453343</v>
      </c>
      <c r="G3427" s="13">
        <f t="shared" si="214"/>
        <v>0.33903287162245876</v>
      </c>
      <c r="H3427" s="13">
        <f>HLOOKUP(E3427,ROCs!$B$1:$I$17,MATCH(VLOOKUP(C3427,HROC,2,0),ROCs!$A$2:$A$17,0)+1,0)</f>
        <v>0.39344582191206351</v>
      </c>
      <c r="I3427" s="24">
        <v>38.593128999999998</v>
      </c>
      <c r="J3427" s="24">
        <f>VLOOKUP(B3427,Summary!$A$32:$C$37,3,0)*H3427*I3427/12+VLOOKUP(B3427,Summary!$A$32:$D$37,4,0)*I3427</f>
        <v>64.280226022151268</v>
      </c>
      <c r="K3427" s="6">
        <f t="shared" si="215"/>
        <v>243.96857788450671</v>
      </c>
      <c r="L3427" s="27">
        <f>2.721*J3427*G3427+VLOOKUP(B3427,Summary!$A$32:$B$37,2,0)*I3427</f>
        <v>67.659252361907733</v>
      </c>
    </row>
    <row r="3428" spans="1:12">
      <c r="A3428" s="5" t="s">
        <v>622</v>
      </c>
      <c r="B3428" s="5" t="s">
        <v>597</v>
      </c>
      <c r="C3428" s="11">
        <v>1400</v>
      </c>
      <c r="D3428" s="5" t="str">
        <f t="shared" si="212"/>
        <v>Commercial and Services</v>
      </c>
      <c r="E3428" s="11" t="s">
        <v>593</v>
      </c>
      <c r="F3428" s="12">
        <f t="shared" si="213"/>
        <v>0.70945030562392009</v>
      </c>
      <c r="G3428" s="13">
        <f t="shared" si="214"/>
        <v>0.1167055461931156</v>
      </c>
      <c r="H3428" s="13">
        <f>HLOOKUP(E3428,ROCs!$B$1:$I$17,MATCH(VLOOKUP(C3428,HROC,2,0),ROCs!$A$2:$A$17,0)+1,0)</f>
        <v>0.43140989244743805</v>
      </c>
      <c r="I3428" s="24">
        <v>70.270821999999995</v>
      </c>
      <c r="J3428" s="24">
        <f>VLOOKUP(B3428,Summary!$A$32:$C$37,3,0)*H3428*I3428/12+VLOOKUP(B3428,Summary!$A$32:$D$37,4,0)*I3428</f>
        <v>128.33573418913531</v>
      </c>
      <c r="K3428" s="6">
        <f t="shared" si="215"/>
        <v>247.74113411867299</v>
      </c>
      <c r="L3428" s="27">
        <f>2.721*J3428*G3428+VLOOKUP(B3428,Summary!$A$32:$B$37,2,0)*I3428</f>
        <v>55.976107830816026</v>
      </c>
    </row>
    <row r="3429" spans="1:12">
      <c r="A3429" s="5" t="s">
        <v>622</v>
      </c>
      <c r="B3429" s="5" t="s">
        <v>597</v>
      </c>
      <c r="C3429" s="11">
        <v>1411</v>
      </c>
      <c r="D3429" s="5" t="str">
        <f t="shared" si="212"/>
        <v>Shopping Centers (Plazas, Malls)</v>
      </c>
      <c r="E3429" s="11" t="s">
        <v>593</v>
      </c>
      <c r="F3429" s="12">
        <f t="shared" si="213"/>
        <v>1.4429497741503459</v>
      </c>
      <c r="G3429" s="13">
        <f t="shared" si="214"/>
        <v>0.22493527059566973</v>
      </c>
      <c r="H3429" s="13">
        <f>HLOOKUP(E3429,ROCs!$B$1:$I$17,MATCH(VLOOKUP(C3429,HROC,2,0),ROCs!$A$2:$A$17,0)+1,0)</f>
        <v>0.43140989244743805</v>
      </c>
      <c r="I3429" s="24">
        <v>3.8227739999999999</v>
      </c>
      <c r="J3429" s="24">
        <f>VLOOKUP(B3429,Summary!$A$32:$C$37,3,0)*H3429*I3429/12+VLOOKUP(B3429,Summary!$A$32:$D$37,4,0)*I3429</f>
        <v>6.9815393354746513</v>
      </c>
      <c r="K3429" s="6">
        <f t="shared" si="215"/>
        <v>27.411382862585484</v>
      </c>
      <c r="L3429" s="27">
        <f>2.721*J3429*G3429+VLOOKUP(B3429,Summary!$A$32:$B$37,2,0)*I3429</f>
        <v>5.1011481739752078</v>
      </c>
    </row>
    <row r="3430" spans="1:12">
      <c r="A3430" s="5" t="s">
        <v>622</v>
      </c>
      <c r="B3430" s="5" t="s">
        <v>597</v>
      </c>
      <c r="C3430" s="11">
        <v>1550</v>
      </c>
      <c r="D3430" s="5" t="str">
        <f t="shared" si="212"/>
        <v>Other Light Industrial</v>
      </c>
      <c r="E3430" s="11" t="s">
        <v>593</v>
      </c>
      <c r="F3430" s="12">
        <f t="shared" si="213"/>
        <v>0.72147488707517293</v>
      </c>
      <c r="G3430" s="13">
        <f t="shared" si="214"/>
        <v>0.16951643581122938</v>
      </c>
      <c r="H3430" s="13">
        <f>HLOOKUP(E3430,ROCs!$B$1:$I$17,MATCH(VLOOKUP(C3430,HROC,2,0),ROCs!$A$2:$A$17,0)+1,0)</f>
        <v>0.34081381503347608</v>
      </c>
      <c r="I3430" s="24">
        <v>19.094956</v>
      </c>
      <c r="J3430" s="24">
        <f>VLOOKUP(B3430,Summary!$A$32:$C$37,3,0)*H3430*I3430/12+VLOOKUP(B3430,Summary!$A$32:$D$37,4,0)*I3430</f>
        <v>27.549791662885273</v>
      </c>
      <c r="K3430" s="6">
        <f t="shared" si="215"/>
        <v>54.08390977750409</v>
      </c>
      <c r="L3430" s="27">
        <f>2.721*J3430*G3430+VLOOKUP(B3430,Summary!$A$32:$B$37,2,0)*I3430</f>
        <v>16.843885006646573</v>
      </c>
    </row>
    <row r="3431" spans="1:12">
      <c r="A3431" s="5" t="s">
        <v>622</v>
      </c>
      <c r="B3431" s="5" t="s">
        <v>597</v>
      </c>
      <c r="C3431" s="11">
        <v>1700</v>
      </c>
      <c r="D3431" s="5" t="str">
        <f t="shared" si="212"/>
        <v>Institutional</v>
      </c>
      <c r="E3431" s="11" t="s">
        <v>593</v>
      </c>
      <c r="F3431" s="12">
        <f t="shared" si="213"/>
        <v>0.96797880682585713</v>
      </c>
      <c r="G3431" s="13">
        <f t="shared" si="214"/>
        <v>0.12452938169209543</v>
      </c>
      <c r="H3431" s="13">
        <f>HLOOKUP(E3431,ROCs!$B$1:$I$17,MATCH(VLOOKUP(C3431,HROC,2,0),ROCs!$A$2:$A$17,0)+1,0)</f>
        <v>0.34081381503347608</v>
      </c>
      <c r="I3431" s="24">
        <v>24.746486999999998</v>
      </c>
      <c r="J3431" s="24">
        <f>VLOOKUP(B3431,Summary!$A$32:$C$37,3,0)*H3431*I3431/12+VLOOKUP(B3431,Summary!$A$32:$D$37,4,0)*I3431</f>
        <v>35.70369898931942</v>
      </c>
      <c r="K3431" s="6">
        <f t="shared" si="215"/>
        <v>94.038913559653608</v>
      </c>
      <c r="L3431" s="27">
        <f>2.721*J3431*G3431+VLOOKUP(B3431,Summary!$A$32:$B$37,2,0)*I3431</f>
        <v>17.45868515995404</v>
      </c>
    </row>
    <row r="3432" spans="1:12">
      <c r="A3432" s="5" t="s">
        <v>622</v>
      </c>
      <c r="B3432" s="5" t="s">
        <v>597</v>
      </c>
      <c r="C3432" s="11">
        <v>1710</v>
      </c>
      <c r="D3432" s="5" t="str">
        <f t="shared" si="212"/>
        <v>Educational Facilities</v>
      </c>
      <c r="E3432" s="11" t="s">
        <v>593</v>
      </c>
      <c r="F3432" s="12">
        <f t="shared" si="213"/>
        <v>0.96797880682585713</v>
      </c>
      <c r="G3432" s="13">
        <f t="shared" si="214"/>
        <v>0.12452938169209543</v>
      </c>
      <c r="H3432" s="13">
        <f>HLOOKUP(E3432,ROCs!$B$1:$I$17,MATCH(VLOOKUP(C3432,HROC,2,0),ROCs!$A$2:$A$17,0)+1,0)</f>
        <v>0.34081381503347608</v>
      </c>
      <c r="I3432" s="24">
        <v>30.143308999999999</v>
      </c>
      <c r="J3432" s="24">
        <f>VLOOKUP(B3432,Summary!$A$32:$C$37,3,0)*H3432*I3432/12+VLOOKUP(B3432,Summary!$A$32:$D$37,4,0)*I3432</f>
        <v>43.490117650963668</v>
      </c>
      <c r="K3432" s="6">
        <f t="shared" si="215"/>
        <v>114.54733067578151</v>
      </c>
      <c r="L3432" s="27">
        <f>2.721*J3432*G3432+VLOOKUP(B3432,Summary!$A$32:$B$37,2,0)*I3432</f>
        <v>21.266151494966095</v>
      </c>
    </row>
    <row r="3433" spans="1:12">
      <c r="A3433" s="5" t="s">
        <v>622</v>
      </c>
      <c r="B3433" s="5" t="s">
        <v>597</v>
      </c>
      <c r="C3433" s="11">
        <v>1820</v>
      </c>
      <c r="D3433" s="5" t="str">
        <f t="shared" si="212"/>
        <v>Golf Courses</v>
      </c>
      <c r="E3433" s="11" t="s">
        <v>593</v>
      </c>
      <c r="F3433" s="12">
        <f t="shared" si="213"/>
        <v>2.0141173930848577</v>
      </c>
      <c r="G3433" s="13">
        <f t="shared" si="214"/>
        <v>0.28687396829592665</v>
      </c>
      <c r="H3433" s="13">
        <f>HLOOKUP(E3433,ROCs!$B$1:$I$17,MATCH(VLOOKUP(C3433,HROC,2,0),ROCs!$A$2:$A$17,0)+1,0)</f>
        <v>0.28904462793978353</v>
      </c>
      <c r="I3433" s="24">
        <v>148.742346</v>
      </c>
      <c r="J3433" s="24">
        <f>VLOOKUP(B3433,Summary!$A$32:$C$37,3,0)*H3433*I3433/12+VLOOKUP(B3433,Summary!$A$32:$D$37,4,0)*I3433</f>
        <v>182.00444531414965</v>
      </c>
      <c r="K3433" s="6">
        <f t="shared" si="215"/>
        <v>997.45960579762061</v>
      </c>
      <c r="L3433" s="27">
        <f>2.721*J3433*G3433+VLOOKUP(B3433,Summary!$A$32:$B$37,2,0)*I3433</f>
        <v>174.2909442459403</v>
      </c>
    </row>
    <row r="3434" spans="1:12">
      <c r="A3434" s="5" t="s">
        <v>622</v>
      </c>
      <c r="B3434" s="5" t="s">
        <v>597</v>
      </c>
      <c r="C3434" s="11">
        <v>1850</v>
      </c>
      <c r="D3434" s="5" t="str">
        <f t="shared" si="212"/>
        <v>Parks and Zoos</v>
      </c>
      <c r="E3434" s="11" t="s">
        <v>593</v>
      </c>
      <c r="F3434" s="12">
        <f t="shared" si="213"/>
        <v>0.96797880682585713</v>
      </c>
      <c r="G3434" s="13">
        <f t="shared" si="214"/>
        <v>0.12452938169209543</v>
      </c>
      <c r="H3434" s="13">
        <f>HLOOKUP(E3434,ROCs!$B$1:$I$17,MATCH(VLOOKUP(C3434,HROC,2,0),ROCs!$A$2:$A$17,0)+1,0)</f>
        <v>0.34081381503347608</v>
      </c>
      <c r="I3434" s="24">
        <v>1.2716890000000001</v>
      </c>
      <c r="J3434" s="24">
        <f>VLOOKUP(B3434,Summary!$A$32:$C$37,3,0)*H3434*I3434/12+VLOOKUP(B3434,Summary!$A$32:$D$37,4,0)*I3434</f>
        <v>1.8347655270838494</v>
      </c>
      <c r="K3434" s="6">
        <f t="shared" si="215"/>
        <v>4.8325344904819154</v>
      </c>
      <c r="L3434" s="27">
        <f>2.721*J3434*G3434+VLOOKUP(B3434,Summary!$A$32:$B$37,2,0)*I3434</f>
        <v>0.89717857214952557</v>
      </c>
    </row>
    <row r="3435" spans="1:12">
      <c r="A3435" s="5" t="s">
        <v>622</v>
      </c>
      <c r="B3435" s="5" t="s">
        <v>597</v>
      </c>
      <c r="C3435" s="11">
        <v>3100</v>
      </c>
      <c r="D3435" s="5" t="str">
        <f t="shared" si="212"/>
        <v>Herbaceous (Dry Prairie)</v>
      </c>
      <c r="E3435" s="11" t="s">
        <v>593</v>
      </c>
      <c r="F3435" s="12">
        <f t="shared" si="213"/>
        <v>0.69141343344704065</v>
      </c>
      <c r="G3435" s="13">
        <f t="shared" si="214"/>
        <v>3.5859246036990831E-2</v>
      </c>
      <c r="H3435" s="13">
        <f>HLOOKUP(E3435,ROCs!$B$1:$I$17,MATCH(VLOOKUP(C3435,HROC,2,0),ROCs!$A$2:$A$17,0)+1,0)</f>
        <v>0.26229721460804234</v>
      </c>
      <c r="I3435" s="24">
        <v>230.47592399999999</v>
      </c>
      <c r="J3435" s="24">
        <f>VLOOKUP(B3435,Summary!$A$32:$C$37,3,0)*H3435*I3435/12+VLOOKUP(B3435,Summary!$A$32:$D$37,4,0)*I3435</f>
        <v>255.91851660752286</v>
      </c>
      <c r="K3435" s="6">
        <f t="shared" si="215"/>
        <v>481.46870618101423</v>
      </c>
      <c r="L3435" s="27">
        <f>2.721*J3435*G3435+VLOOKUP(B3435,Summary!$A$32:$B$37,2,0)*I3435</f>
        <v>74.897374768902552</v>
      </c>
    </row>
    <row r="3436" spans="1:12">
      <c r="A3436" s="5" t="s">
        <v>622</v>
      </c>
      <c r="B3436" s="5" t="s">
        <v>597</v>
      </c>
      <c r="C3436" s="11">
        <v>3200</v>
      </c>
      <c r="D3436" s="5" t="str">
        <f t="shared" si="212"/>
        <v>Shrub and Brushland</v>
      </c>
      <c r="E3436" s="11" t="s">
        <v>593</v>
      </c>
      <c r="F3436" s="12">
        <f t="shared" si="213"/>
        <v>0.69141343344704065</v>
      </c>
      <c r="G3436" s="13">
        <f t="shared" si="214"/>
        <v>3.5859246036990831E-2</v>
      </c>
      <c r="H3436" s="13">
        <f>HLOOKUP(E3436,ROCs!$B$1:$I$17,MATCH(VLOOKUP(C3436,HROC,2,0),ROCs!$A$2:$A$17,0)+1,0)</f>
        <v>0.26229721460804234</v>
      </c>
      <c r="I3436" s="24">
        <v>96.565653999999995</v>
      </c>
      <c r="J3436" s="24">
        <f>VLOOKUP(B3436,Summary!$A$32:$C$37,3,0)*H3436*I3436/12+VLOOKUP(B3436,Summary!$A$32:$D$37,4,0)*I3436</f>
        <v>107.22568543391675</v>
      </c>
      <c r="K3436" s="6">
        <f t="shared" si="215"/>
        <v>201.72753702856824</v>
      </c>
      <c r="L3436" s="27">
        <f>2.721*J3436*G3436+VLOOKUP(B3436,Summary!$A$32:$B$37,2,0)*I3436</f>
        <v>31.380778746513123</v>
      </c>
    </row>
    <row r="3437" spans="1:12">
      <c r="A3437" s="5" t="s">
        <v>622</v>
      </c>
      <c r="B3437" s="5" t="s">
        <v>597</v>
      </c>
      <c r="C3437" s="11">
        <v>3210</v>
      </c>
      <c r="D3437" s="5" t="str">
        <f t="shared" si="212"/>
        <v>Palmetto Prairies</v>
      </c>
      <c r="E3437" s="11" t="s">
        <v>593</v>
      </c>
      <c r="F3437" s="12">
        <f t="shared" si="213"/>
        <v>0.69141343344704065</v>
      </c>
      <c r="G3437" s="13">
        <f t="shared" si="214"/>
        <v>3.5859246036990831E-2</v>
      </c>
      <c r="H3437" s="13">
        <f>HLOOKUP(E3437,ROCs!$B$1:$I$17,MATCH(VLOOKUP(C3437,HROC,2,0),ROCs!$A$2:$A$17,0)+1,0)</f>
        <v>0.26229721460804234</v>
      </c>
      <c r="I3437" s="24">
        <v>58.185707999999998</v>
      </c>
      <c r="J3437" s="24">
        <f>VLOOKUP(B3437,Summary!$A$32:$C$37,3,0)*H3437*I3437/12+VLOOKUP(B3437,Summary!$A$32:$D$37,4,0)*I3437</f>
        <v>64.608918019213476</v>
      </c>
      <c r="K3437" s="6">
        <f t="shared" si="215"/>
        <v>121.55108031581769</v>
      </c>
      <c r="L3437" s="27">
        <f>2.721*J3437*G3437+VLOOKUP(B3437,Summary!$A$32:$B$37,2,0)*I3437</f>
        <v>18.90851201564087</v>
      </c>
    </row>
    <row r="3438" spans="1:12">
      <c r="A3438" s="5" t="s">
        <v>622</v>
      </c>
      <c r="B3438" s="5" t="s">
        <v>597</v>
      </c>
      <c r="C3438" s="11">
        <v>4110</v>
      </c>
      <c r="D3438" s="5" t="str">
        <f t="shared" si="212"/>
        <v>Pine Flatwoods</v>
      </c>
      <c r="E3438" s="11" t="s">
        <v>593</v>
      </c>
      <c r="F3438" s="12">
        <f t="shared" si="213"/>
        <v>0.69141343344704065</v>
      </c>
      <c r="G3438" s="13">
        <f t="shared" si="214"/>
        <v>3.5859246036990831E-2</v>
      </c>
      <c r="H3438" s="13">
        <f>HLOOKUP(E3438,ROCs!$B$1:$I$17,MATCH(VLOOKUP(C3438,HROC,2,0),ROCs!$A$2:$A$17,0)+1,0)</f>
        <v>0.26229721460804234</v>
      </c>
      <c r="I3438" s="24">
        <v>515.55763200000001</v>
      </c>
      <c r="J3438" s="24">
        <f>VLOOKUP(B3438,Summary!$A$32:$C$37,3,0)*H3438*I3438/12+VLOOKUP(B3438,Summary!$A$32:$D$37,4,0)*I3438</f>
        <v>572.47083390422665</v>
      </c>
      <c r="K3438" s="6">
        <f t="shared" si="215"/>
        <v>1077.0099615298104</v>
      </c>
      <c r="L3438" s="27">
        <f>2.721*J3438*G3438+VLOOKUP(B3438,Summary!$A$32:$B$37,2,0)*I3438</f>
        <v>167.53989965074163</v>
      </c>
    </row>
    <row r="3439" spans="1:12">
      <c r="A3439" s="5" t="s">
        <v>622</v>
      </c>
      <c r="B3439" s="5" t="s">
        <v>597</v>
      </c>
      <c r="C3439" s="11">
        <v>4200</v>
      </c>
      <c r="D3439" s="5" t="str">
        <f t="shared" si="212"/>
        <v>Upland Hardwood Forests</v>
      </c>
      <c r="E3439" s="11" t="s">
        <v>593</v>
      </c>
      <c r="F3439" s="12">
        <f t="shared" si="213"/>
        <v>0.69141343344704065</v>
      </c>
      <c r="G3439" s="13">
        <f t="shared" si="214"/>
        <v>3.5859246036990831E-2</v>
      </c>
      <c r="H3439" s="13">
        <f>HLOOKUP(E3439,ROCs!$B$1:$I$17,MATCH(VLOOKUP(C3439,HROC,2,0),ROCs!$A$2:$A$17,0)+1,0)</f>
        <v>0.26229721460804234</v>
      </c>
      <c r="I3439" s="24">
        <v>17.169937999999998</v>
      </c>
      <c r="J3439" s="24">
        <f>VLOOKUP(B3439,Summary!$A$32:$C$37,3,0)*H3439*I3439/12+VLOOKUP(B3439,Summary!$A$32:$D$37,4,0)*I3439</f>
        <v>19.06535392912944</v>
      </c>
      <c r="K3439" s="6">
        <f t="shared" si="215"/>
        <v>35.868335792280988</v>
      </c>
      <c r="L3439" s="27">
        <f>2.721*J3439*G3439+VLOOKUP(B3439,Summary!$A$32:$B$37,2,0)*I3439</f>
        <v>5.579685976852061</v>
      </c>
    </row>
    <row r="3440" spans="1:12">
      <c r="A3440" s="5" t="s">
        <v>622</v>
      </c>
      <c r="B3440" s="5" t="s">
        <v>597</v>
      </c>
      <c r="C3440" s="11">
        <v>4220</v>
      </c>
      <c r="D3440" s="5" t="str">
        <f t="shared" si="212"/>
        <v>Brazilian Pepper</v>
      </c>
      <c r="E3440" s="11" t="s">
        <v>593</v>
      </c>
      <c r="F3440" s="12">
        <f t="shared" si="213"/>
        <v>0.69141343344704065</v>
      </c>
      <c r="G3440" s="13">
        <f t="shared" si="214"/>
        <v>3.5859246036990831E-2</v>
      </c>
      <c r="H3440" s="13">
        <f>HLOOKUP(E3440,ROCs!$B$1:$I$17,MATCH(VLOOKUP(C3440,HROC,2,0),ROCs!$A$2:$A$17,0)+1,0)</f>
        <v>0.26229721460804234</v>
      </c>
      <c r="I3440" s="24">
        <v>46.662706999999997</v>
      </c>
      <c r="J3440" s="24">
        <f>VLOOKUP(B3440,Summary!$A$32:$C$37,3,0)*H3440*I3440/12+VLOOKUP(B3440,Summary!$A$32:$D$37,4,0)*I3440</f>
        <v>51.813875172191409</v>
      </c>
      <c r="K3440" s="6">
        <f t="shared" si="215"/>
        <v>97.47930619509637</v>
      </c>
      <c r="L3440" s="27">
        <f>2.721*J3440*G3440+VLOOKUP(B3440,Summary!$A$32:$B$37,2,0)*I3440</f>
        <v>15.163901692007073</v>
      </c>
    </row>
    <row r="3441" spans="1:12">
      <c r="A3441" s="5" t="s">
        <v>622</v>
      </c>
      <c r="B3441" s="5" t="s">
        <v>597</v>
      </c>
      <c r="C3441" s="11">
        <v>4240</v>
      </c>
      <c r="D3441" s="5" t="str">
        <f t="shared" si="212"/>
        <v>Melaleuca</v>
      </c>
      <c r="E3441" s="11" t="s">
        <v>593</v>
      </c>
      <c r="F3441" s="12">
        <f t="shared" si="213"/>
        <v>0.69141343344704065</v>
      </c>
      <c r="G3441" s="13">
        <f t="shared" si="214"/>
        <v>3.5859246036990831E-2</v>
      </c>
      <c r="H3441" s="13">
        <f>HLOOKUP(E3441,ROCs!$B$1:$I$17,MATCH(VLOOKUP(C3441,HROC,2,0),ROCs!$A$2:$A$17,0)+1,0)</f>
        <v>0.26229721460804234</v>
      </c>
      <c r="I3441" s="24">
        <v>13.16574</v>
      </c>
      <c r="J3441" s="24">
        <f>VLOOKUP(B3441,Summary!$A$32:$C$37,3,0)*H3441*I3441/12+VLOOKUP(B3441,Summary!$A$32:$D$37,4,0)*I3441</f>
        <v>14.619126338073942</v>
      </c>
      <c r="K3441" s="6">
        <f t="shared" si="215"/>
        <v>27.50348797263365</v>
      </c>
      <c r="L3441" s="27">
        <f>2.721*J3441*G3441+VLOOKUP(B3441,Summary!$A$32:$B$37,2,0)*I3441</f>
        <v>4.2784484634062316</v>
      </c>
    </row>
    <row r="3442" spans="1:12">
      <c r="A3442" s="5" t="s">
        <v>622</v>
      </c>
      <c r="B3442" s="5" t="s">
        <v>597</v>
      </c>
      <c r="C3442" s="11">
        <v>4340</v>
      </c>
      <c r="D3442" s="5" t="str">
        <f t="shared" si="212"/>
        <v>Hardwood - Coniferous Mixed</v>
      </c>
      <c r="E3442" s="11" t="s">
        <v>593</v>
      </c>
      <c r="F3442" s="12">
        <f t="shared" si="213"/>
        <v>0.69141343344704065</v>
      </c>
      <c r="G3442" s="13">
        <f t="shared" si="214"/>
        <v>3.5859246036990831E-2</v>
      </c>
      <c r="H3442" s="13">
        <f>HLOOKUP(E3442,ROCs!$B$1:$I$17,MATCH(VLOOKUP(C3442,HROC,2,0),ROCs!$A$2:$A$17,0)+1,0)</f>
        <v>0.26229721460804234</v>
      </c>
      <c r="I3442" s="24">
        <v>74.007874000000001</v>
      </c>
      <c r="J3442" s="24">
        <f>VLOOKUP(B3442,Summary!$A$32:$C$37,3,0)*H3442*I3442/12+VLOOKUP(B3442,Summary!$A$32:$D$37,4,0)*I3442</f>
        <v>82.177717319213187</v>
      </c>
      <c r="K3442" s="6">
        <f t="shared" si="215"/>
        <v>154.6038940795722</v>
      </c>
      <c r="L3442" s="27">
        <f>2.721*J3442*G3442+VLOOKUP(B3442,Summary!$A$32:$B$37,2,0)*I3442</f>
        <v>24.050214784376873</v>
      </c>
    </row>
    <row r="3443" spans="1:12">
      <c r="A3443" s="5" t="s">
        <v>622</v>
      </c>
      <c r="B3443" s="5" t="s">
        <v>597</v>
      </c>
      <c r="C3443" s="11">
        <v>4370</v>
      </c>
      <c r="D3443" s="5" t="str">
        <f t="shared" si="212"/>
        <v>Australian Pines</v>
      </c>
      <c r="E3443" s="11" t="s">
        <v>593</v>
      </c>
      <c r="F3443" s="12">
        <f t="shared" si="213"/>
        <v>0.69141343344704065</v>
      </c>
      <c r="G3443" s="13">
        <f t="shared" si="214"/>
        <v>3.5859246036990831E-2</v>
      </c>
      <c r="H3443" s="13">
        <f>HLOOKUP(E3443,ROCs!$B$1:$I$17,MATCH(VLOOKUP(C3443,HROC,2,0),ROCs!$A$2:$A$17,0)+1,0)</f>
        <v>0.26229721460804234</v>
      </c>
      <c r="I3443" s="24">
        <v>1.2944899999999999</v>
      </c>
      <c r="J3443" s="24">
        <f>VLOOKUP(B3443,Summary!$A$32:$C$37,3,0)*H3443*I3443/12+VLOOKUP(B3443,Summary!$A$32:$D$37,4,0)*I3443</f>
        <v>1.4373907469973839</v>
      </c>
      <c r="K3443" s="6">
        <f t="shared" si="215"/>
        <v>2.7042148899867788</v>
      </c>
      <c r="L3443" s="27">
        <f>2.721*J3443*G3443+VLOOKUP(B3443,Summary!$A$32:$B$37,2,0)*I3443</f>
        <v>0.42066824587108143</v>
      </c>
    </row>
    <row r="3444" spans="1:12">
      <c r="A3444" s="5" t="s">
        <v>622</v>
      </c>
      <c r="B3444" s="5" t="s">
        <v>597</v>
      </c>
      <c r="C3444" s="11">
        <v>5110</v>
      </c>
      <c r="D3444" s="5" t="e">
        <f t="shared" si="212"/>
        <v>#N/A</v>
      </c>
      <c r="E3444" s="11" t="s">
        <v>593</v>
      </c>
      <c r="F3444" s="12">
        <f t="shared" si="213"/>
        <v>0.50503242095262102</v>
      </c>
      <c r="G3444" s="13">
        <f t="shared" si="214"/>
        <v>6.8458560616073402E-2</v>
      </c>
      <c r="H3444" s="13">
        <f>HLOOKUP(E3444,ROCs!$B$1:$I$17,MATCH(VLOOKUP(C3444,HROC,2,0),ROCs!$A$2:$A$17,0)+1,0)</f>
        <v>5.2632006878587441E-2</v>
      </c>
      <c r="I3444" s="24">
        <v>8.1737000000000004E-2</v>
      </c>
      <c r="J3444" s="24">
        <f>VLOOKUP(B3444,Summary!$A$32:$C$37,3,0)*H3444*I3444/12+VLOOKUP(B3444,Summary!$A$32:$D$37,4,0)*I3444</f>
        <v>1.8211725265728597E-2</v>
      </c>
      <c r="K3444" s="6">
        <f t="shared" si="215"/>
        <v>2.5026429337536481E-2</v>
      </c>
      <c r="L3444" s="27">
        <f>2.721*J3444*G3444+VLOOKUP(B3444,Summary!$A$32:$B$37,2,0)*I3444</f>
        <v>2.1098605154826481E-2</v>
      </c>
    </row>
    <row r="3445" spans="1:12">
      <c r="A3445" s="5" t="s">
        <v>622</v>
      </c>
      <c r="B3445" s="5" t="s">
        <v>597</v>
      </c>
      <c r="C3445" s="11">
        <v>5120</v>
      </c>
      <c r="D3445" s="5" t="e">
        <f t="shared" si="212"/>
        <v>#N/A</v>
      </c>
      <c r="E3445" s="11" t="s">
        <v>593</v>
      </c>
      <c r="F3445" s="12">
        <f t="shared" si="213"/>
        <v>0.50503242095262102</v>
      </c>
      <c r="G3445" s="13">
        <f t="shared" si="214"/>
        <v>6.8458560616073402E-2</v>
      </c>
      <c r="H3445" s="13">
        <f>HLOOKUP(E3445,ROCs!$B$1:$I$17,MATCH(VLOOKUP(C3445,HROC,2,0),ROCs!$A$2:$A$17,0)+1,0)</f>
        <v>5.2632006878587441E-2</v>
      </c>
      <c r="I3445" s="24">
        <v>0.54196800000000001</v>
      </c>
      <c r="J3445" s="24">
        <f>VLOOKUP(B3445,Summary!$A$32:$C$37,3,0)*H3445*I3445/12+VLOOKUP(B3445,Summary!$A$32:$D$37,4,0)*I3445</f>
        <v>0.12075525550015777</v>
      </c>
      <c r="K3445" s="6">
        <f t="shared" si="215"/>
        <v>0.16594105307517981</v>
      </c>
      <c r="L3445" s="27">
        <f>2.721*J3445*G3445+VLOOKUP(B3445,Summary!$A$32:$B$37,2,0)*I3445</f>
        <v>0.13989709481080781</v>
      </c>
    </row>
    <row r="3446" spans="1:12">
      <c r="A3446" s="5" t="s">
        <v>622</v>
      </c>
      <c r="B3446" s="5" t="s">
        <v>597</v>
      </c>
      <c r="C3446" s="11">
        <v>5200</v>
      </c>
      <c r="D3446" s="5" t="str">
        <f t="shared" si="212"/>
        <v>Lakes</v>
      </c>
      <c r="E3446" s="11" t="s">
        <v>593</v>
      </c>
      <c r="F3446" s="12">
        <f t="shared" si="213"/>
        <v>0.50503242095262102</v>
      </c>
      <c r="G3446" s="13">
        <f t="shared" si="214"/>
        <v>6.8458560616073402E-2</v>
      </c>
      <c r="H3446" s="13">
        <f>HLOOKUP(E3446,ROCs!$B$1:$I$17,MATCH(VLOOKUP(C3446,HROC,2,0),ROCs!$A$2:$A$17,0)+1,0)</f>
        <v>5.2632006878587441E-2</v>
      </c>
      <c r="I3446" s="24">
        <v>1.365156</v>
      </c>
      <c r="J3446" s="24">
        <f>VLOOKUP(B3446,Summary!$A$32:$C$37,3,0)*H3446*I3446/12+VLOOKUP(B3446,Summary!$A$32:$D$37,4,0)*I3446</f>
        <v>0.30416880992526013</v>
      </c>
      <c r="K3446" s="6">
        <f t="shared" si="215"/>
        <v>0.4179867155475972</v>
      </c>
      <c r="L3446" s="27">
        <f>2.721*J3446*G3446+VLOOKUP(B3446,Summary!$A$32:$B$37,2,0)*I3446</f>
        <v>0.35238493483663824</v>
      </c>
    </row>
    <row r="3447" spans="1:12">
      <c r="A3447" s="5" t="s">
        <v>622</v>
      </c>
      <c r="B3447" s="5" t="s">
        <v>597</v>
      </c>
      <c r="C3447" s="11">
        <v>5250</v>
      </c>
      <c r="D3447" s="5" t="str">
        <f t="shared" si="212"/>
        <v>Marshy Lakes</v>
      </c>
      <c r="E3447" s="11" t="s">
        <v>593</v>
      </c>
      <c r="F3447" s="12">
        <f t="shared" si="213"/>
        <v>0.50503242095262102</v>
      </c>
      <c r="G3447" s="13">
        <f t="shared" si="214"/>
        <v>6.8458560616073402E-2</v>
      </c>
      <c r="H3447" s="13">
        <f>HLOOKUP(E3447,ROCs!$B$1:$I$17,MATCH(VLOOKUP(C3447,HROC,2,0),ROCs!$A$2:$A$17,0)+1,0)</f>
        <v>5.2632006878587441E-2</v>
      </c>
      <c r="I3447" s="24">
        <v>10.457509999999999</v>
      </c>
      <c r="J3447" s="24">
        <f>VLOOKUP(B3447,Summary!$A$32:$C$37,3,0)*H3447*I3447/12+VLOOKUP(B3447,Summary!$A$32:$D$37,4,0)*I3447</f>
        <v>2.3300255586039298</v>
      </c>
      <c r="K3447" s="6">
        <f t="shared" si="215"/>
        <v>3.2019053190303177</v>
      </c>
      <c r="L3447" s="27">
        <f>2.721*J3447*G3447+VLOOKUP(B3447,Summary!$A$32:$B$37,2,0)*I3447</f>
        <v>2.6993757342776155</v>
      </c>
    </row>
    <row r="3448" spans="1:12">
      <c r="A3448" s="5" t="s">
        <v>622</v>
      </c>
      <c r="B3448" s="5" t="s">
        <v>597</v>
      </c>
      <c r="C3448" s="11">
        <v>5300</v>
      </c>
      <c r="D3448" s="5" t="str">
        <f t="shared" si="212"/>
        <v>Reservoirs</v>
      </c>
      <c r="E3448" s="11" t="s">
        <v>593</v>
      </c>
      <c r="F3448" s="12">
        <f t="shared" si="213"/>
        <v>0.50503242095262102</v>
      </c>
      <c r="G3448" s="13">
        <f t="shared" si="214"/>
        <v>6.8458560616073402E-2</v>
      </c>
      <c r="H3448" s="13">
        <f>HLOOKUP(E3448,ROCs!$B$1:$I$17,MATCH(VLOOKUP(C3448,HROC,2,0),ROCs!$A$2:$A$17,0)+1,0)</f>
        <v>5.2632006878587441E-2</v>
      </c>
      <c r="I3448" s="24">
        <v>56.363830999999998</v>
      </c>
      <c r="J3448" s="24">
        <f>VLOOKUP(B3448,Summary!$A$32:$C$37,3,0)*H3448*I3448/12+VLOOKUP(B3448,Summary!$A$32:$D$37,4,0)*I3448</f>
        <v>12.558359189791117</v>
      </c>
      <c r="K3448" s="6">
        <f t="shared" si="215"/>
        <v>17.257612020435641</v>
      </c>
      <c r="L3448" s="27">
        <f>2.721*J3448*G3448+VLOOKUP(B3448,Summary!$A$32:$B$37,2,0)*I3448</f>
        <v>14.549080774708743</v>
      </c>
    </row>
    <row r="3449" spans="1:12">
      <c r="A3449" s="5" t="s">
        <v>622</v>
      </c>
      <c r="B3449" s="5" t="s">
        <v>597</v>
      </c>
      <c r="C3449" s="11">
        <v>6120</v>
      </c>
      <c r="D3449" s="5" t="str">
        <f t="shared" si="212"/>
        <v>Mangrove Swamps</v>
      </c>
      <c r="E3449" s="11" t="s">
        <v>593</v>
      </c>
      <c r="F3449" s="12">
        <f t="shared" si="213"/>
        <v>0.60724136328827061</v>
      </c>
      <c r="G3449" s="13">
        <f t="shared" si="214"/>
        <v>3.2599314579082571E-2</v>
      </c>
      <c r="H3449" s="13">
        <f>HLOOKUP(E3449,ROCs!$B$1:$I$17,MATCH(VLOOKUP(C3449,HROC,2,0),ROCs!$A$2:$A$17,0)+1,0)</f>
        <v>2.5884593546846281E-2</v>
      </c>
      <c r="I3449" s="24">
        <v>0.591499</v>
      </c>
      <c r="J3449" s="24">
        <f>VLOOKUP(B3449,Summary!$A$32:$C$37,3,0)*H3449*I3449/12+VLOOKUP(B3449,Summary!$A$32:$D$37,4,0)*I3449</f>
        <v>6.4815344073082842E-2</v>
      </c>
      <c r="K3449" s="6">
        <f t="shared" si="215"/>
        <v>0.10709463603756601</v>
      </c>
      <c r="L3449" s="27">
        <f>2.721*J3449*G3449+VLOOKUP(B3449,Summary!$A$32:$B$37,2,0)*I3449</f>
        <v>0.13388222545166265</v>
      </c>
    </row>
    <row r="3450" spans="1:12">
      <c r="A3450" s="5" t="s">
        <v>622</v>
      </c>
      <c r="B3450" s="5" t="s">
        <v>597</v>
      </c>
      <c r="C3450" s="11">
        <v>6170</v>
      </c>
      <c r="D3450" s="5" t="str">
        <f t="shared" si="212"/>
        <v>Mixed Wetland Hardwoods</v>
      </c>
      <c r="E3450" s="11" t="s">
        <v>593</v>
      </c>
      <c r="F3450" s="12">
        <f t="shared" si="213"/>
        <v>0.60724136328827061</v>
      </c>
      <c r="G3450" s="13">
        <f t="shared" si="214"/>
        <v>3.2599314579082571E-2</v>
      </c>
      <c r="H3450" s="13">
        <f>HLOOKUP(E3450,ROCs!$B$1:$I$17,MATCH(VLOOKUP(C3450,HROC,2,0),ROCs!$A$2:$A$17,0)+1,0)</f>
        <v>2.5884593546846281E-2</v>
      </c>
      <c r="I3450" s="24">
        <v>4.1229570000000004</v>
      </c>
      <c r="J3450" s="24">
        <f>VLOOKUP(B3450,Summary!$A$32:$C$37,3,0)*H3450*I3450/12+VLOOKUP(B3450,Summary!$A$32:$D$37,4,0)*I3450</f>
        <v>0.45178584672759459</v>
      </c>
      <c r="K3450" s="6">
        <f t="shared" si="215"/>
        <v>0.74648744852237292</v>
      </c>
      <c r="L3450" s="27">
        <f>2.721*J3450*G3450+VLOOKUP(B3450,Summary!$A$32:$B$37,2,0)*I3450</f>
        <v>0.93320641049521758</v>
      </c>
    </row>
    <row r="3451" spans="1:12">
      <c r="A3451" s="5" t="s">
        <v>622</v>
      </c>
      <c r="B3451" s="5" t="s">
        <v>597</v>
      </c>
      <c r="C3451" s="11">
        <v>6172</v>
      </c>
      <c r="D3451" s="5" t="str">
        <f t="shared" si="212"/>
        <v>Mixed Shrubs</v>
      </c>
      <c r="E3451" s="11" t="s">
        <v>593</v>
      </c>
      <c r="F3451" s="12">
        <f t="shared" si="213"/>
        <v>0.60724136328827061</v>
      </c>
      <c r="G3451" s="13">
        <f t="shared" si="214"/>
        <v>3.2599314579082571E-2</v>
      </c>
      <c r="H3451" s="13">
        <f>HLOOKUP(E3451,ROCs!$B$1:$I$17,MATCH(VLOOKUP(C3451,HROC,2,0),ROCs!$A$2:$A$17,0)+1,0)</f>
        <v>2.5884593546846281E-2</v>
      </c>
      <c r="I3451" s="24">
        <v>25.184221000000001</v>
      </c>
      <c r="J3451" s="24">
        <f>VLOOKUP(B3451,Summary!$A$32:$C$37,3,0)*H3451*I3451/12+VLOOKUP(B3451,Summary!$A$32:$D$37,4,0)*I3451</f>
        <v>2.7596394065375573</v>
      </c>
      <c r="K3451" s="6">
        <f t="shared" si="215"/>
        <v>4.5597625387103395</v>
      </c>
      <c r="L3451" s="27">
        <f>2.721*J3451*G3451+VLOOKUP(B3451,Summary!$A$32:$B$37,2,0)*I3451</f>
        <v>5.7002962874772356</v>
      </c>
    </row>
    <row r="3452" spans="1:12">
      <c r="A3452" s="5" t="s">
        <v>622</v>
      </c>
      <c r="B3452" s="5" t="s">
        <v>597</v>
      </c>
      <c r="C3452" s="11">
        <v>6191</v>
      </c>
      <c r="D3452" s="5" t="e">
        <f t="shared" si="212"/>
        <v>#N/A</v>
      </c>
      <c r="E3452" s="11" t="s">
        <v>593</v>
      </c>
      <c r="F3452" s="12">
        <f t="shared" si="213"/>
        <v>0.60724136328827061</v>
      </c>
      <c r="G3452" s="13">
        <f t="shared" si="214"/>
        <v>3.2599314579082571E-2</v>
      </c>
      <c r="H3452" s="13">
        <f>HLOOKUP(E3452,ROCs!$B$1:$I$17,MATCH(VLOOKUP(C3452,HROC,2,0),ROCs!$A$2:$A$17,0)+1,0)</f>
        <v>2.5884593546846281E-2</v>
      </c>
      <c r="I3452" s="24">
        <v>9.6633779999999998</v>
      </c>
      <c r="J3452" s="24">
        <f>VLOOKUP(B3452,Summary!$A$32:$C$37,3,0)*H3452*I3452/12+VLOOKUP(B3452,Summary!$A$32:$D$37,4,0)*I3452</f>
        <v>1.0588947233693704</v>
      </c>
      <c r="K3452" s="6">
        <f t="shared" si="215"/>
        <v>1.7496157217567954</v>
      </c>
      <c r="L3452" s="27">
        <f>2.721*J3452*G3452+VLOOKUP(B3452,Summary!$A$32:$B$37,2,0)*I3452</f>
        <v>2.1872472346033329</v>
      </c>
    </row>
    <row r="3453" spans="1:12">
      <c r="A3453" s="5" t="s">
        <v>622</v>
      </c>
      <c r="B3453" s="5" t="s">
        <v>597</v>
      </c>
      <c r="C3453" s="11">
        <v>6250</v>
      </c>
      <c r="D3453" s="5" t="str">
        <f t="shared" si="212"/>
        <v>Hydric Pine Flatwoods</v>
      </c>
      <c r="E3453" s="11" t="s">
        <v>593</v>
      </c>
      <c r="F3453" s="12">
        <f t="shared" si="213"/>
        <v>0.60724136328827061</v>
      </c>
      <c r="G3453" s="13">
        <f t="shared" si="214"/>
        <v>3.2599314579082571E-2</v>
      </c>
      <c r="H3453" s="13">
        <f>HLOOKUP(E3453,ROCs!$B$1:$I$17,MATCH(VLOOKUP(C3453,HROC,2,0),ROCs!$A$2:$A$17,0)+1,0)</f>
        <v>2.5884593546846281E-2</v>
      </c>
      <c r="I3453" s="24">
        <v>92.699690000000004</v>
      </c>
      <c r="J3453" s="24">
        <f>VLOOKUP(B3453,Summary!$A$32:$C$37,3,0)*H3453*I3453/12+VLOOKUP(B3453,Summary!$A$32:$D$37,4,0)*I3453</f>
        <v>10.157857076373954</v>
      </c>
      <c r="K3453" s="6">
        <f t="shared" si="215"/>
        <v>16.783865334252802</v>
      </c>
      <c r="L3453" s="27">
        <f>2.721*J3453*G3453+VLOOKUP(B3453,Summary!$A$32:$B$37,2,0)*I3453</f>
        <v>20.982014840057612</v>
      </c>
    </row>
    <row r="3454" spans="1:12">
      <c r="A3454" s="5" t="s">
        <v>622</v>
      </c>
      <c r="B3454" s="5" t="s">
        <v>597</v>
      </c>
      <c r="C3454" s="11">
        <v>6410</v>
      </c>
      <c r="D3454" s="5" t="str">
        <f t="shared" si="212"/>
        <v>Freshwater Marshes</v>
      </c>
      <c r="E3454" s="11" t="s">
        <v>593</v>
      </c>
      <c r="F3454" s="12">
        <f t="shared" si="213"/>
        <v>0.60724136328827061</v>
      </c>
      <c r="G3454" s="13">
        <f t="shared" si="214"/>
        <v>3.2599314579082571E-2</v>
      </c>
      <c r="H3454" s="13">
        <f>HLOOKUP(E3454,ROCs!$B$1:$I$17,MATCH(VLOOKUP(C3454,HROC,2,0),ROCs!$A$2:$A$17,0)+1,0)</f>
        <v>2.5884593546846281E-2</v>
      </c>
      <c r="I3454" s="24">
        <v>163.77749600000001</v>
      </c>
      <c r="J3454" s="24">
        <f>VLOOKUP(B3454,Summary!$A$32:$C$37,3,0)*H3454*I3454/12+VLOOKUP(B3454,Summary!$A$32:$D$37,4,0)*I3454</f>
        <v>17.946428911406361</v>
      </c>
      <c r="K3454" s="6">
        <f t="shared" si="215"/>
        <v>29.652951780584459</v>
      </c>
      <c r="L3454" s="27">
        <f>2.721*J3454*G3454+VLOOKUP(B3454,Summary!$A$32:$B$37,2,0)*I3454</f>
        <v>37.070046852793972</v>
      </c>
    </row>
    <row r="3455" spans="1:12">
      <c r="A3455" s="5" t="s">
        <v>622</v>
      </c>
      <c r="B3455" s="5" t="s">
        <v>597</v>
      </c>
      <c r="C3455" s="11">
        <v>6430</v>
      </c>
      <c r="D3455" s="5" t="str">
        <f t="shared" si="212"/>
        <v>Wet Prairies</v>
      </c>
      <c r="E3455" s="11" t="s">
        <v>593</v>
      </c>
      <c r="F3455" s="12">
        <f t="shared" si="213"/>
        <v>0.60724136328827061</v>
      </c>
      <c r="G3455" s="13">
        <f t="shared" si="214"/>
        <v>3.2599314579082571E-2</v>
      </c>
      <c r="H3455" s="13">
        <f>HLOOKUP(E3455,ROCs!$B$1:$I$17,MATCH(VLOOKUP(C3455,HROC,2,0),ROCs!$A$2:$A$17,0)+1,0)</f>
        <v>2.5884593546846281E-2</v>
      </c>
      <c r="I3455" s="24">
        <v>5.82538</v>
      </c>
      <c r="J3455" s="24">
        <f>VLOOKUP(B3455,Summary!$A$32:$C$37,3,0)*H3455*I3455/12+VLOOKUP(B3455,Summary!$A$32:$D$37,4,0)*I3455</f>
        <v>0.63833414605342587</v>
      </c>
      <c r="K3455" s="6">
        <f t="shared" si="215"/>
        <v>1.05472190296267</v>
      </c>
      <c r="L3455" s="27">
        <f>2.721*J3455*G3455+VLOOKUP(B3455,Summary!$A$32:$B$37,2,0)*I3455</f>
        <v>1.3185395723434978</v>
      </c>
    </row>
    <row r="3456" spans="1:12">
      <c r="A3456" s="5" t="s">
        <v>622</v>
      </c>
      <c r="B3456" s="5" t="s">
        <v>597</v>
      </c>
      <c r="C3456" s="11">
        <v>6440</v>
      </c>
      <c r="D3456" s="5" t="str">
        <f t="shared" si="212"/>
        <v>Emergent Aquatic Vegetation</v>
      </c>
      <c r="E3456" s="11" t="s">
        <v>593</v>
      </c>
      <c r="F3456" s="12">
        <f t="shared" si="213"/>
        <v>0.60724136328827061</v>
      </c>
      <c r="G3456" s="13">
        <f t="shared" si="214"/>
        <v>3.2599314579082571E-2</v>
      </c>
      <c r="H3456" s="13">
        <f>HLOOKUP(E3456,ROCs!$B$1:$I$17,MATCH(VLOOKUP(C3456,HROC,2,0),ROCs!$A$2:$A$17,0)+1,0)</f>
        <v>2.5884593546846281E-2</v>
      </c>
      <c r="I3456" s="24">
        <v>0.40478999999999998</v>
      </c>
      <c r="J3456" s="24">
        <f>VLOOKUP(B3456,Summary!$A$32:$C$37,3,0)*H3456*I3456/12+VLOOKUP(B3456,Summary!$A$32:$D$37,4,0)*I3456</f>
        <v>4.4356124232404794E-2</v>
      </c>
      <c r="K3456" s="6">
        <f t="shared" si="215"/>
        <v>7.3289790382817799E-2</v>
      </c>
      <c r="L3456" s="27">
        <f>2.721*J3456*G3456+VLOOKUP(B3456,Summary!$A$32:$B$37,2,0)*I3456</f>
        <v>9.1621771195857502E-2</v>
      </c>
    </row>
    <row r="3457" spans="1:12">
      <c r="A3457" s="5" t="s">
        <v>622</v>
      </c>
      <c r="B3457" s="5" t="s">
        <v>597</v>
      </c>
      <c r="C3457" s="11">
        <v>7400</v>
      </c>
      <c r="D3457" s="5" t="str">
        <f t="shared" si="212"/>
        <v>Disturbed Land</v>
      </c>
      <c r="E3457" s="11" t="s">
        <v>593</v>
      </c>
      <c r="F3457" s="12">
        <f t="shared" si="213"/>
        <v>0.70945030562392009</v>
      </c>
      <c r="G3457" s="13">
        <f t="shared" si="214"/>
        <v>9.7797943737247719E-2</v>
      </c>
      <c r="H3457" s="13">
        <f>HLOOKUP(E3457,ROCs!$B$1:$I$17,MATCH(VLOOKUP(C3457,HROC,2,0),ROCs!$A$2:$A$17,0)+1,0)</f>
        <v>0.26229721460804234</v>
      </c>
      <c r="I3457" s="24">
        <v>0.28129700000000002</v>
      </c>
      <c r="J3457" s="24">
        <f>VLOOKUP(B3457,Summary!$A$32:$C$37,3,0)*H3457*I3457/12+VLOOKUP(B3457,Summary!$A$32:$D$37,4,0)*I3457</f>
        <v>0.31234980954516695</v>
      </c>
      <c r="K3457" s="6">
        <f t="shared" si="215"/>
        <v>0.60296453320186938</v>
      </c>
      <c r="L3457" s="27">
        <f>2.721*J3457*G3457+VLOOKUP(B3457,Summary!$A$32:$B$37,2,0)*I3457</f>
        <v>0.14405455117629173</v>
      </c>
    </row>
    <row r="3458" spans="1:12">
      <c r="A3458" s="5" t="s">
        <v>622</v>
      </c>
      <c r="B3458" s="5" t="s">
        <v>597</v>
      </c>
      <c r="C3458" s="11">
        <v>7430</v>
      </c>
      <c r="D3458" s="5" t="str">
        <f t="shared" ref="D3458:D3521" si="216">VLOOKUP(C3458,FLUCCS,2,0)</f>
        <v>Spoil Areas</v>
      </c>
      <c r="E3458" s="11" t="s">
        <v>593</v>
      </c>
      <c r="F3458" s="12">
        <f t="shared" ref="F3458:F3521" si="217">VLOOKUP(VLOOKUP(C3458,HEMC,2,0),EMCN,2,0)</f>
        <v>0.70945030562392009</v>
      </c>
      <c r="G3458" s="13">
        <f t="shared" ref="G3458:G3521" si="218">VLOOKUP(VLOOKUP(C3458,HEMC,2,0),EMCP,3,0)</f>
        <v>9.7797943737247719E-2</v>
      </c>
      <c r="H3458" s="13">
        <f>HLOOKUP(E3458,ROCs!$B$1:$I$17,MATCH(VLOOKUP(C3458,HROC,2,0),ROCs!$A$2:$A$17,0)+1,0)</f>
        <v>0.26229721460804234</v>
      </c>
      <c r="I3458" s="24">
        <v>17.506342</v>
      </c>
      <c r="J3458" s="24">
        <f>VLOOKUP(B3458,Summary!$A$32:$C$37,3,0)*H3458*I3458/12+VLOOKUP(B3458,Summary!$A$32:$D$37,4,0)*I3458</f>
        <v>19.438894085370823</v>
      </c>
      <c r="K3458" s="6">
        <f t="shared" ref="K3458:K3521" si="219">2.721*J3458*F3458</f>
        <v>37.525118760961831</v>
      </c>
      <c r="L3458" s="27">
        <f>2.721*J3458*G3458+VLOOKUP(B3458,Summary!$A$32:$B$37,2,0)*I3458</f>
        <v>8.9651444542553449</v>
      </c>
    </row>
    <row r="3459" spans="1:12">
      <c r="A3459" s="5" t="s">
        <v>622</v>
      </c>
      <c r="B3459" s="5" t="s">
        <v>597</v>
      </c>
      <c r="C3459" s="11">
        <v>8100</v>
      </c>
      <c r="D3459" s="5" t="str">
        <f t="shared" si="216"/>
        <v>Transportation</v>
      </c>
      <c r="E3459" s="11" t="s">
        <v>593</v>
      </c>
      <c r="F3459" s="12">
        <f t="shared" si="217"/>
        <v>0.98601567900273634</v>
      </c>
      <c r="G3459" s="13">
        <f t="shared" si="218"/>
        <v>0.14343698414796333</v>
      </c>
      <c r="H3459" s="13">
        <f>HLOOKUP(E3459,ROCs!$B$1:$I$17,MATCH(VLOOKUP(C3459,HROC,2,0),ROCs!$A$2:$A$17,0)+1,0)</f>
        <v>0.44607782879065094</v>
      </c>
      <c r="I3459" s="24">
        <v>31.264188000000001</v>
      </c>
      <c r="J3459" s="24">
        <f>VLOOKUP(B3459,Summary!$A$32:$C$37,3,0)*H3459*I3459/12+VLOOKUP(B3459,Summary!$A$32:$D$37,4,0)*I3459</f>
        <v>59.039171998224198</v>
      </c>
      <c r="K3459" s="6">
        <f t="shared" si="219"/>
        <v>158.39906755166595</v>
      </c>
      <c r="L3459" s="27">
        <f>2.721*J3459*G3459+VLOOKUP(B3459,Summary!$A$32:$B$37,2,0)*I3459</f>
        <v>29.815094504195272</v>
      </c>
    </row>
    <row r="3460" spans="1:12">
      <c r="A3460" s="5" t="s">
        <v>622</v>
      </c>
      <c r="B3460" s="5" t="s">
        <v>597</v>
      </c>
      <c r="C3460" s="11">
        <v>8140</v>
      </c>
      <c r="D3460" s="5" t="str">
        <f t="shared" si="216"/>
        <v>Roads and Highways</v>
      </c>
      <c r="E3460" s="11" t="s">
        <v>593</v>
      </c>
      <c r="F3460" s="12">
        <f t="shared" si="217"/>
        <v>0.98601567900273634</v>
      </c>
      <c r="G3460" s="13">
        <f t="shared" si="218"/>
        <v>0.14343698414796333</v>
      </c>
      <c r="H3460" s="13">
        <f>HLOOKUP(E3460,ROCs!$B$1:$I$17,MATCH(VLOOKUP(C3460,HROC,2,0),ROCs!$A$2:$A$17,0)+1,0)</f>
        <v>0.44607782879065094</v>
      </c>
      <c r="I3460" s="24">
        <v>19.506781</v>
      </c>
      <c r="J3460" s="24">
        <f>VLOOKUP(B3460,Summary!$A$32:$C$37,3,0)*H3460*I3460/12+VLOOKUP(B3460,Summary!$A$32:$D$37,4,0)*I3460</f>
        <v>36.836529980906327</v>
      </c>
      <c r="K3460" s="6">
        <f t="shared" si="219"/>
        <v>98.83051884586142</v>
      </c>
      <c r="L3460" s="27">
        <f>2.721*J3460*G3460+VLOOKUP(B3460,Summary!$A$32:$B$37,2,0)*I3460</f>
        <v>18.602642710171807</v>
      </c>
    </row>
    <row r="3461" spans="1:12">
      <c r="A3461" s="5" t="s">
        <v>622</v>
      </c>
      <c r="B3461" s="5" t="s">
        <v>597</v>
      </c>
      <c r="C3461" s="11">
        <v>8200</v>
      </c>
      <c r="D3461" s="5" t="str">
        <f t="shared" si="216"/>
        <v>Communications</v>
      </c>
      <c r="E3461" s="11" t="s">
        <v>593</v>
      </c>
      <c r="F3461" s="12">
        <f t="shared" si="217"/>
        <v>0.72147488707517293</v>
      </c>
      <c r="G3461" s="13">
        <f t="shared" si="218"/>
        <v>0.16951643581122938</v>
      </c>
      <c r="H3461" s="13">
        <f>HLOOKUP(E3461,ROCs!$B$1:$I$17,MATCH(VLOOKUP(C3461,HROC,2,0),ROCs!$A$2:$A$17,0)+1,0)</f>
        <v>0.43140989244743805</v>
      </c>
      <c r="I3461" s="24">
        <v>3.3644479999999999</v>
      </c>
      <c r="J3461" s="24">
        <f>VLOOKUP(B3461,Summary!$A$32:$C$37,3,0)*H3461*I3461/12+VLOOKUP(B3461,Summary!$A$32:$D$37,4,0)*I3461</f>
        <v>6.1444977009258253</v>
      </c>
      <c r="K3461" s="6">
        <f t="shared" si="219"/>
        <v>12.062467235737715</v>
      </c>
      <c r="L3461" s="27">
        <f>2.721*J3461*G3461+VLOOKUP(B3461,Summary!$A$32:$B$37,2,0)*I3461</f>
        <v>3.562995961025119</v>
      </c>
    </row>
    <row r="3462" spans="1:12">
      <c r="A3462" s="5" t="s">
        <v>622</v>
      </c>
      <c r="B3462" s="5" t="s">
        <v>597</v>
      </c>
      <c r="C3462" s="11">
        <v>8300</v>
      </c>
      <c r="D3462" s="5" t="str">
        <f t="shared" si="216"/>
        <v>Utilities</v>
      </c>
      <c r="E3462" s="11" t="s">
        <v>593</v>
      </c>
      <c r="F3462" s="12">
        <f t="shared" si="217"/>
        <v>0.72147488707517293</v>
      </c>
      <c r="G3462" s="13">
        <f t="shared" si="218"/>
        <v>0.16951643581122938</v>
      </c>
      <c r="H3462" s="13">
        <f>HLOOKUP(E3462,ROCs!$B$1:$I$17,MATCH(VLOOKUP(C3462,HROC,2,0),ROCs!$A$2:$A$17,0)+1,0)</f>
        <v>0.43140989244743805</v>
      </c>
      <c r="I3462" s="24">
        <v>0.38865</v>
      </c>
      <c r="J3462" s="24">
        <f>VLOOKUP(B3462,Summary!$A$32:$C$37,3,0)*H3462*I3462/12+VLOOKUP(B3462,Summary!$A$32:$D$37,4,0)*I3462</f>
        <v>0.70979222489538307</v>
      </c>
      <c r="K3462" s="6">
        <f t="shared" si="219"/>
        <v>1.3934166588900951</v>
      </c>
      <c r="L3462" s="27">
        <f>2.721*J3462*G3462+VLOOKUP(B3462,Summary!$A$32:$B$37,2,0)*I3462</f>
        <v>0.41158560936367938</v>
      </c>
    </row>
    <row r="3463" spans="1:12">
      <c r="A3463" s="5" t="s">
        <v>622</v>
      </c>
      <c r="B3463" s="5" t="s">
        <v>597</v>
      </c>
      <c r="C3463" s="11">
        <v>8310</v>
      </c>
      <c r="D3463" s="5" t="str">
        <f t="shared" si="216"/>
        <v>Electric Power Facilities</v>
      </c>
      <c r="E3463" s="11" t="s">
        <v>593</v>
      </c>
      <c r="F3463" s="12">
        <f t="shared" si="217"/>
        <v>0.72147488707517293</v>
      </c>
      <c r="G3463" s="13">
        <f t="shared" si="218"/>
        <v>0.16951643581122938</v>
      </c>
      <c r="H3463" s="13">
        <f>HLOOKUP(E3463,ROCs!$B$1:$I$17,MATCH(VLOOKUP(C3463,HROC,2,0),ROCs!$A$2:$A$17,0)+1,0)</f>
        <v>0.43140989244743805</v>
      </c>
      <c r="I3463" s="24">
        <v>0.893621</v>
      </c>
      <c r="J3463" s="24">
        <f>VLOOKUP(B3463,Summary!$A$32:$C$37,3,0)*H3463*I3463/12+VLOOKUP(B3463,Summary!$A$32:$D$37,4,0)*I3463</f>
        <v>1.6320217105448016</v>
      </c>
      <c r="K3463" s="6">
        <f t="shared" si="219"/>
        <v>3.203875950428472</v>
      </c>
      <c r="L3463" s="27">
        <f>2.721*J3463*G3463+VLOOKUP(B3463,Summary!$A$32:$B$37,2,0)*I3463</f>
        <v>0.94635673182858748</v>
      </c>
    </row>
    <row r="3464" spans="1:12">
      <c r="A3464" s="5" t="s">
        <v>622</v>
      </c>
      <c r="B3464" s="5" t="s">
        <v>597</v>
      </c>
      <c r="C3464" s="11">
        <v>8320</v>
      </c>
      <c r="D3464" s="5" t="str">
        <f t="shared" si="216"/>
        <v>Electrical Power Transmission Lines</v>
      </c>
      <c r="E3464" s="11" t="s">
        <v>593</v>
      </c>
      <c r="F3464" s="12">
        <f t="shared" si="217"/>
        <v>0.70945030562392009</v>
      </c>
      <c r="G3464" s="13">
        <f t="shared" si="218"/>
        <v>0.1167055461931156</v>
      </c>
      <c r="H3464" s="13">
        <f>HLOOKUP(E3464,ROCs!$B$1:$I$17,MATCH(VLOOKUP(C3464,HROC,2,0),ROCs!$A$2:$A$17,0)+1,0)</f>
        <v>0.26229721460804234</v>
      </c>
      <c r="I3464" s="24">
        <v>2.7885110000000002</v>
      </c>
      <c r="J3464" s="24">
        <f>VLOOKUP(B3464,Summary!$A$32:$C$37,3,0)*H3464*I3464/12+VLOOKUP(B3464,Summary!$A$32:$D$37,4,0)*I3464</f>
        <v>3.0963390287297874</v>
      </c>
      <c r="K3464" s="6">
        <f t="shared" si="219"/>
        <v>5.9772170817437731</v>
      </c>
      <c r="L3464" s="27">
        <f>2.721*J3464*G3464+VLOOKUP(B3464,Summary!$A$32:$B$37,2,0)*I3464</f>
        <v>1.5873190222186504</v>
      </c>
    </row>
    <row r="3465" spans="1:12">
      <c r="A3465" s="5" t="s">
        <v>622</v>
      </c>
      <c r="B3465" s="5" t="s">
        <v>597</v>
      </c>
      <c r="C3465" s="11">
        <v>1110</v>
      </c>
      <c r="D3465" s="5" t="str">
        <f t="shared" si="216"/>
        <v>Fixed Single Family Units</v>
      </c>
      <c r="E3465" s="11" t="s">
        <v>2</v>
      </c>
      <c r="F3465" s="12">
        <f t="shared" si="217"/>
        <v>0.96797880682585713</v>
      </c>
      <c r="G3465" s="13">
        <f t="shared" si="218"/>
        <v>0.12452938169209543</v>
      </c>
      <c r="H3465" s="13">
        <f>HLOOKUP(E3465,ROCs!$B$1:$I$17,MATCH(VLOOKUP(C3465,HROC,2,0),ROCs!$A$2:$A$17,0)+1,0)</f>
        <v>0.28818180815488864</v>
      </c>
      <c r="I3465" s="24">
        <v>5.1261219999999996</v>
      </c>
      <c r="J3465" s="24">
        <f>VLOOKUP(B3465,Summary!$A$32:$C$37,3,0)*H3465*I3465/12+VLOOKUP(B3465,Summary!$A$32:$D$37,4,0)*I3465</f>
        <v>6.2537132853794786</v>
      </c>
      <c r="K3465" s="6">
        <f t="shared" si="219"/>
        <v>16.47146989578259</v>
      </c>
      <c r="L3465" s="27">
        <f>2.721*J3465*G3465+VLOOKUP(B3465,Summary!$A$32:$B$37,2,0)*I3465</f>
        <v>3.2294774898119085</v>
      </c>
    </row>
    <row r="3466" spans="1:12">
      <c r="A3466" s="5" t="s">
        <v>622</v>
      </c>
      <c r="B3466" s="5" t="s">
        <v>597</v>
      </c>
      <c r="C3466" s="11">
        <v>1210</v>
      </c>
      <c r="D3466" s="5" t="str">
        <f t="shared" si="216"/>
        <v>Fixed Single Family Units</v>
      </c>
      <c r="E3466" s="11" t="s">
        <v>2</v>
      </c>
      <c r="F3466" s="12">
        <f t="shared" si="217"/>
        <v>1.2445441802046733</v>
      </c>
      <c r="G3466" s="13">
        <f t="shared" si="218"/>
        <v>0.21319951734720002</v>
      </c>
      <c r="H3466" s="13">
        <f>HLOOKUP(E3466,ROCs!$B$1:$I$17,MATCH(VLOOKUP(C3466,HROC,2,0),ROCs!$A$2:$A$17,0)+1,0)</f>
        <v>0.28818180815488864</v>
      </c>
      <c r="I3466" s="24">
        <v>24.997229999999998</v>
      </c>
      <c r="J3466" s="24">
        <f>VLOOKUP(B3466,Summary!$A$32:$C$37,3,0)*H3466*I3466/12+VLOOKUP(B3466,Summary!$A$32:$D$37,4,0)*I3466</f>
        <v>30.495862047116017</v>
      </c>
      <c r="K3466" s="6">
        <f t="shared" si="219"/>
        <v>103.27133100412192</v>
      </c>
      <c r="L3466" s="27">
        <f>2.721*J3466*G3466+VLOOKUP(B3466,Summary!$A$32:$B$37,2,0)*I3466</f>
        <v>23.106136023292247</v>
      </c>
    </row>
    <row r="3467" spans="1:12">
      <c r="A3467" s="5" t="s">
        <v>622</v>
      </c>
      <c r="B3467" s="5" t="s">
        <v>597</v>
      </c>
      <c r="C3467" s="11">
        <v>1330</v>
      </c>
      <c r="D3467" s="5" t="str">
        <f t="shared" si="216"/>
        <v>Multiple Dwelling Units, Low Rise &lt;Two stories or less&gt;</v>
      </c>
      <c r="E3467" s="11" t="s">
        <v>2</v>
      </c>
      <c r="F3467" s="12">
        <f t="shared" si="217"/>
        <v>1.3948514483453343</v>
      </c>
      <c r="G3467" s="13">
        <f t="shared" si="218"/>
        <v>0.33903287162245876</v>
      </c>
      <c r="H3467" s="13">
        <f>HLOOKUP(E3467,ROCs!$B$1:$I$17,MATCH(VLOOKUP(C3467,HROC,2,0),ROCs!$A$2:$A$17,0)+1,0)</f>
        <v>0.39344582191206351</v>
      </c>
      <c r="I3467" s="24">
        <v>10.200214000000001</v>
      </c>
      <c r="J3467" s="24">
        <f>VLOOKUP(B3467,Summary!$A$32:$C$37,3,0)*H3467*I3467/12+VLOOKUP(B3467,Summary!$A$32:$D$37,4,0)*I3467</f>
        <v>16.989347025847831</v>
      </c>
      <c r="K3467" s="6">
        <f t="shared" si="219"/>
        <v>64.481211246116786</v>
      </c>
      <c r="L3467" s="27">
        <f>2.721*J3467*G3467+VLOOKUP(B3467,Summary!$A$32:$B$37,2,0)*I3467</f>
        <v>17.882428065665895</v>
      </c>
    </row>
    <row r="3468" spans="1:12">
      <c r="A3468" s="5" t="s">
        <v>622</v>
      </c>
      <c r="B3468" s="5" t="s">
        <v>597</v>
      </c>
      <c r="C3468" s="11">
        <v>1400</v>
      </c>
      <c r="D3468" s="5" t="str">
        <f t="shared" si="216"/>
        <v>Commercial and Services</v>
      </c>
      <c r="E3468" s="11" t="s">
        <v>2</v>
      </c>
      <c r="F3468" s="12">
        <f t="shared" si="217"/>
        <v>0.70945030562392009</v>
      </c>
      <c r="G3468" s="13">
        <f t="shared" si="218"/>
        <v>0.1167055461931156</v>
      </c>
      <c r="H3468" s="13">
        <f>HLOOKUP(E3468,ROCs!$B$1:$I$17,MATCH(VLOOKUP(C3468,HROC,2,0),ROCs!$A$2:$A$17,0)+1,0)</f>
        <v>0.43140989244743805</v>
      </c>
      <c r="I3468" s="24">
        <v>2.0393000000000001E-2</v>
      </c>
      <c r="J3468" s="24">
        <f>VLOOKUP(B3468,Summary!$A$32:$C$37,3,0)*H3468*I3468/12+VLOOKUP(B3468,Summary!$A$32:$D$37,4,0)*I3468</f>
        <v>3.7243774198614556E-2</v>
      </c>
      <c r="K3468" s="6">
        <f t="shared" si="219"/>
        <v>7.189591361379119E-2</v>
      </c>
      <c r="L3468" s="27">
        <f>2.721*J3468*G3468+VLOOKUP(B3468,Summary!$A$32:$B$37,2,0)*I3468</f>
        <v>1.6244591062188389E-2</v>
      </c>
    </row>
    <row r="3469" spans="1:12">
      <c r="A3469" s="5" t="s">
        <v>622</v>
      </c>
      <c r="B3469" s="5" t="s">
        <v>597</v>
      </c>
      <c r="C3469" s="11">
        <v>1820</v>
      </c>
      <c r="D3469" s="5" t="str">
        <f t="shared" si="216"/>
        <v>Golf Courses</v>
      </c>
      <c r="E3469" s="11" t="s">
        <v>2</v>
      </c>
      <c r="F3469" s="12">
        <f t="shared" si="217"/>
        <v>2.0141173930848577</v>
      </c>
      <c r="G3469" s="13">
        <f t="shared" si="218"/>
        <v>0.28687396829592665</v>
      </c>
      <c r="H3469" s="13">
        <f>HLOOKUP(E3469,ROCs!$B$1:$I$17,MATCH(VLOOKUP(C3469,HROC,2,0),ROCs!$A$2:$A$17,0)+1,0)</f>
        <v>0.28904462793978353</v>
      </c>
      <c r="I3469" s="24">
        <v>3.9425000000000002E-2</v>
      </c>
      <c r="J3469" s="24">
        <f>VLOOKUP(B3469,Summary!$A$32:$C$37,3,0)*H3469*I3469/12+VLOOKUP(B3469,Summary!$A$32:$D$37,4,0)*I3469</f>
        <v>4.8241307532626593E-2</v>
      </c>
      <c r="K3469" s="6">
        <f t="shared" si="219"/>
        <v>0.26438230951776975</v>
      </c>
      <c r="L3469" s="27">
        <f>2.721*J3469*G3469+VLOOKUP(B3469,Summary!$A$32:$B$37,2,0)*I3469</f>
        <v>4.6196800451810786E-2</v>
      </c>
    </row>
    <row r="3470" spans="1:12">
      <c r="A3470" s="5" t="s">
        <v>622</v>
      </c>
      <c r="B3470" s="5" t="s">
        <v>597</v>
      </c>
      <c r="C3470" s="11">
        <v>3100</v>
      </c>
      <c r="D3470" s="5" t="str">
        <f t="shared" si="216"/>
        <v>Herbaceous (Dry Prairie)</v>
      </c>
      <c r="E3470" s="11" t="s">
        <v>2</v>
      </c>
      <c r="F3470" s="12">
        <f t="shared" si="217"/>
        <v>0.69141343344704065</v>
      </c>
      <c r="G3470" s="13">
        <f t="shared" si="218"/>
        <v>3.5859246036990831E-2</v>
      </c>
      <c r="H3470" s="13">
        <f>HLOOKUP(E3470,ROCs!$B$1:$I$17,MATCH(VLOOKUP(C3470,HROC,2,0),ROCs!$A$2:$A$17,0)+1,0)</f>
        <v>0.26229721460804234</v>
      </c>
      <c r="I3470" s="24">
        <v>6.0548700000000002</v>
      </c>
      <c r="J3470" s="24">
        <f>VLOOKUP(B3470,Summary!$A$32:$C$37,3,0)*H3470*I3470/12+VLOOKUP(B3470,Summary!$A$32:$D$37,4,0)*I3470</f>
        <v>6.7232764349450749</v>
      </c>
      <c r="K3470" s="6">
        <f t="shared" si="219"/>
        <v>12.648741675049052</v>
      </c>
      <c r="L3470" s="27">
        <f>2.721*J3470*G3470+VLOOKUP(B3470,Summary!$A$32:$B$37,2,0)*I3470</f>
        <v>1.9676409565755124</v>
      </c>
    </row>
    <row r="3471" spans="1:12">
      <c r="A3471" s="5" t="s">
        <v>622</v>
      </c>
      <c r="B3471" s="5" t="s">
        <v>597</v>
      </c>
      <c r="C3471" s="11">
        <v>3200</v>
      </c>
      <c r="D3471" s="5" t="str">
        <f t="shared" si="216"/>
        <v>Shrub and Brushland</v>
      </c>
      <c r="E3471" s="11" t="s">
        <v>2</v>
      </c>
      <c r="F3471" s="12">
        <f t="shared" si="217"/>
        <v>0.69141343344704065</v>
      </c>
      <c r="G3471" s="13">
        <f t="shared" si="218"/>
        <v>3.5859246036990831E-2</v>
      </c>
      <c r="H3471" s="13">
        <f>HLOOKUP(E3471,ROCs!$B$1:$I$17,MATCH(VLOOKUP(C3471,HROC,2,0),ROCs!$A$2:$A$17,0)+1,0)</f>
        <v>0.26229721460804234</v>
      </c>
      <c r="I3471" s="24">
        <v>20.593616000000001</v>
      </c>
      <c r="J3471" s="24">
        <f>VLOOKUP(B3471,Summary!$A$32:$C$37,3,0)*H3471*I3471/12+VLOOKUP(B3471,Summary!$A$32:$D$37,4,0)*I3471</f>
        <v>22.866977022315567</v>
      </c>
      <c r="K3471" s="6">
        <f t="shared" si="219"/>
        <v>43.020465995001871</v>
      </c>
      <c r="L3471" s="27">
        <f>2.721*J3471*G3471+VLOOKUP(B3471,Summary!$A$32:$B$37,2,0)*I3471</f>
        <v>6.6922728787882777</v>
      </c>
    </row>
    <row r="3472" spans="1:12">
      <c r="A3472" s="5" t="s">
        <v>622</v>
      </c>
      <c r="B3472" s="5" t="s">
        <v>597</v>
      </c>
      <c r="C3472" s="11">
        <v>3210</v>
      </c>
      <c r="D3472" s="5" t="str">
        <f t="shared" si="216"/>
        <v>Palmetto Prairies</v>
      </c>
      <c r="E3472" s="11" t="s">
        <v>2</v>
      </c>
      <c r="F3472" s="12">
        <f t="shared" si="217"/>
        <v>0.69141343344704065</v>
      </c>
      <c r="G3472" s="13">
        <f t="shared" si="218"/>
        <v>3.5859246036990831E-2</v>
      </c>
      <c r="H3472" s="13">
        <f>HLOOKUP(E3472,ROCs!$B$1:$I$17,MATCH(VLOOKUP(C3472,HROC,2,0),ROCs!$A$2:$A$17,0)+1,0)</f>
        <v>0.26229721460804234</v>
      </c>
      <c r="I3472" s="24">
        <v>7.3499999999999998E-4</v>
      </c>
      <c r="J3472" s="24">
        <f>VLOOKUP(B3472,Summary!$A$32:$C$37,3,0)*H3472*I3472/12+VLOOKUP(B3472,Summary!$A$32:$D$37,4,0)*I3472</f>
        <v>8.1613778325292366E-4</v>
      </c>
      <c r="K3472" s="6">
        <f t="shared" si="219"/>
        <v>1.5354293537534337E-3</v>
      </c>
      <c r="L3472" s="27">
        <f>2.721*J3472*G3472+VLOOKUP(B3472,Summary!$A$32:$B$37,2,0)*I3472</f>
        <v>2.388517182174021E-4</v>
      </c>
    </row>
    <row r="3473" spans="1:12">
      <c r="A3473" s="5" t="s">
        <v>622</v>
      </c>
      <c r="B3473" s="5" t="s">
        <v>597</v>
      </c>
      <c r="C3473" s="11">
        <v>4110</v>
      </c>
      <c r="D3473" s="5" t="str">
        <f t="shared" si="216"/>
        <v>Pine Flatwoods</v>
      </c>
      <c r="E3473" s="11" t="s">
        <v>2</v>
      </c>
      <c r="F3473" s="12">
        <f t="shared" si="217"/>
        <v>0.69141343344704065</v>
      </c>
      <c r="G3473" s="13">
        <f t="shared" si="218"/>
        <v>3.5859246036990831E-2</v>
      </c>
      <c r="H3473" s="13">
        <f>HLOOKUP(E3473,ROCs!$B$1:$I$17,MATCH(VLOOKUP(C3473,HROC,2,0),ROCs!$A$2:$A$17,0)+1,0)</f>
        <v>0.26229721460804234</v>
      </c>
      <c r="I3473" s="24">
        <v>4.415025</v>
      </c>
      <c r="J3473" s="24">
        <f>VLOOKUP(B3473,Summary!$A$32:$C$37,3,0)*H3473*I3473/12+VLOOKUP(B3473,Summary!$A$32:$D$37,4,0)*I3473</f>
        <v>4.9024064170152917</v>
      </c>
      <c r="K3473" s="6">
        <f t="shared" si="219"/>
        <v>9.2230734456534069</v>
      </c>
      <c r="L3473" s="27">
        <f>2.721*J3473*G3473+VLOOKUP(B3473,Summary!$A$32:$B$37,2,0)*I3473</f>
        <v>1.4347432751330418</v>
      </c>
    </row>
    <row r="3474" spans="1:12">
      <c r="A3474" s="5" t="s">
        <v>622</v>
      </c>
      <c r="B3474" s="5" t="s">
        <v>597</v>
      </c>
      <c r="C3474" s="11">
        <v>4240</v>
      </c>
      <c r="D3474" s="5" t="str">
        <f t="shared" si="216"/>
        <v>Melaleuca</v>
      </c>
      <c r="E3474" s="11" t="s">
        <v>2</v>
      </c>
      <c r="F3474" s="12">
        <f t="shared" si="217"/>
        <v>0.69141343344704065</v>
      </c>
      <c r="G3474" s="13">
        <f t="shared" si="218"/>
        <v>3.5859246036990831E-2</v>
      </c>
      <c r="H3474" s="13">
        <f>HLOOKUP(E3474,ROCs!$B$1:$I$17,MATCH(VLOOKUP(C3474,HROC,2,0),ROCs!$A$2:$A$17,0)+1,0)</f>
        <v>0.26229721460804234</v>
      </c>
      <c r="I3474" s="24">
        <v>1.2256119999999999</v>
      </c>
      <c r="J3474" s="24">
        <f>VLOOKUP(B3474,Summary!$A$32:$C$37,3,0)*H3474*I3474/12+VLOOKUP(B3474,Summary!$A$32:$D$37,4,0)*I3474</f>
        <v>1.3609091983784793</v>
      </c>
      <c r="K3474" s="6">
        <f t="shared" si="219"/>
        <v>2.5603274028740861</v>
      </c>
      <c r="L3474" s="27">
        <f>2.721*J3474*G3474+VLOOKUP(B3474,Summary!$A$32:$B$37,2,0)*I3474</f>
        <v>0.39828507764335597</v>
      </c>
    </row>
    <row r="3475" spans="1:12">
      <c r="A3475" s="5" t="s">
        <v>622</v>
      </c>
      <c r="B3475" s="5" t="s">
        <v>597</v>
      </c>
      <c r="C3475" s="11">
        <v>4340</v>
      </c>
      <c r="D3475" s="5" t="str">
        <f t="shared" si="216"/>
        <v>Hardwood - Coniferous Mixed</v>
      </c>
      <c r="E3475" s="11" t="s">
        <v>2</v>
      </c>
      <c r="F3475" s="12">
        <f t="shared" si="217"/>
        <v>0.69141343344704065</v>
      </c>
      <c r="G3475" s="13">
        <f t="shared" si="218"/>
        <v>3.5859246036990831E-2</v>
      </c>
      <c r="H3475" s="13">
        <f>HLOOKUP(E3475,ROCs!$B$1:$I$17,MATCH(VLOOKUP(C3475,HROC,2,0),ROCs!$A$2:$A$17,0)+1,0)</f>
        <v>0.26229721460804234</v>
      </c>
      <c r="I3475" s="24">
        <v>14.768433</v>
      </c>
      <c r="J3475" s="24">
        <f>VLOOKUP(B3475,Summary!$A$32:$C$37,3,0)*H3475*I3475/12+VLOOKUP(B3475,Summary!$A$32:$D$37,4,0)*I3475</f>
        <v>16.398743089441258</v>
      </c>
      <c r="K3475" s="6">
        <f t="shared" si="219"/>
        <v>30.851544948490996</v>
      </c>
      <c r="L3475" s="27">
        <f>2.721*J3475*G3475+VLOOKUP(B3475,Summary!$A$32:$B$37,2,0)*I3475</f>
        <v>4.7992729216715411</v>
      </c>
    </row>
    <row r="3476" spans="1:12">
      <c r="A3476" s="5" t="s">
        <v>622</v>
      </c>
      <c r="B3476" s="5" t="s">
        <v>597</v>
      </c>
      <c r="C3476" s="11">
        <v>5110</v>
      </c>
      <c r="D3476" s="5" t="e">
        <f t="shared" si="216"/>
        <v>#N/A</v>
      </c>
      <c r="E3476" s="11" t="s">
        <v>2</v>
      </c>
      <c r="F3476" s="12">
        <f t="shared" si="217"/>
        <v>0.50503242095262102</v>
      </c>
      <c r="G3476" s="13">
        <f t="shared" si="218"/>
        <v>6.8458560616073402E-2</v>
      </c>
      <c r="H3476" s="13">
        <f>HLOOKUP(E3476,ROCs!$B$1:$I$17,MATCH(VLOOKUP(C3476,HROC,2,0),ROCs!$A$2:$A$17,0)+1,0)</f>
        <v>5.2632006878587441E-2</v>
      </c>
      <c r="I3476" s="24">
        <v>0.40493499999999999</v>
      </c>
      <c r="J3476" s="24">
        <f>VLOOKUP(B3476,Summary!$A$32:$C$37,3,0)*H3476*I3476/12+VLOOKUP(B3476,Summary!$A$32:$D$37,4,0)*I3476</f>
        <v>9.0223093219445397E-2</v>
      </c>
      <c r="K3476" s="6">
        <f t="shared" si="219"/>
        <v>0.12398396275609985</v>
      </c>
      <c r="L3476" s="27">
        <f>2.721*J3476*G3476+VLOOKUP(B3476,Summary!$A$32:$B$37,2,0)*I3476</f>
        <v>0.10452504592008099</v>
      </c>
    </row>
    <row r="3477" spans="1:12">
      <c r="A3477" s="5" t="s">
        <v>622</v>
      </c>
      <c r="B3477" s="5" t="s">
        <v>597</v>
      </c>
      <c r="C3477" s="11">
        <v>5120</v>
      </c>
      <c r="D3477" s="5" t="e">
        <f t="shared" si="216"/>
        <v>#N/A</v>
      </c>
      <c r="E3477" s="11" t="s">
        <v>2</v>
      </c>
      <c r="F3477" s="12">
        <f t="shared" si="217"/>
        <v>0.50503242095262102</v>
      </c>
      <c r="G3477" s="13">
        <f t="shared" si="218"/>
        <v>6.8458560616073402E-2</v>
      </c>
      <c r="H3477" s="13">
        <f>HLOOKUP(E3477,ROCs!$B$1:$I$17,MATCH(VLOOKUP(C3477,HROC,2,0),ROCs!$A$2:$A$17,0)+1,0)</f>
        <v>5.2632006878587441E-2</v>
      </c>
      <c r="I3477" s="24">
        <v>1.2333E-2</v>
      </c>
      <c r="J3477" s="24">
        <f>VLOOKUP(B3477,Summary!$A$32:$C$37,3,0)*H3477*I3477/12+VLOOKUP(B3477,Summary!$A$32:$D$37,4,0)*I3477</f>
        <v>2.7479012895289864E-3</v>
      </c>
      <c r="K3477" s="6">
        <f t="shared" si="219"/>
        <v>3.7761473141886466E-3</v>
      </c>
      <c r="L3477" s="27">
        <f>2.721*J3477*G3477+VLOOKUP(B3477,Summary!$A$32:$B$37,2,0)*I3477</f>
        <v>3.1834921440042452E-3</v>
      </c>
    </row>
    <row r="3478" spans="1:12">
      <c r="A3478" s="5" t="s">
        <v>622</v>
      </c>
      <c r="B3478" s="5" t="s">
        <v>597</v>
      </c>
      <c r="C3478" s="11">
        <v>5300</v>
      </c>
      <c r="D3478" s="5" t="str">
        <f t="shared" si="216"/>
        <v>Reservoirs</v>
      </c>
      <c r="E3478" s="11" t="s">
        <v>2</v>
      </c>
      <c r="F3478" s="12">
        <f t="shared" si="217"/>
        <v>0.50503242095262102</v>
      </c>
      <c r="G3478" s="13">
        <f t="shared" si="218"/>
        <v>6.8458560616073402E-2</v>
      </c>
      <c r="H3478" s="13">
        <f>HLOOKUP(E3478,ROCs!$B$1:$I$17,MATCH(VLOOKUP(C3478,HROC,2,0),ROCs!$A$2:$A$17,0)+1,0)</f>
        <v>5.2632006878587441E-2</v>
      </c>
      <c r="I3478" s="24">
        <v>7.0268999999999998E-2</v>
      </c>
      <c r="J3478" s="24">
        <f>VLOOKUP(B3478,Summary!$A$32:$C$37,3,0)*H3478*I3478/12+VLOOKUP(B3478,Summary!$A$32:$D$37,4,0)*I3478</f>
        <v>1.5656553613387848E-2</v>
      </c>
      <c r="K3478" s="6">
        <f t="shared" si="219"/>
        <v>2.1515129783566202E-2</v>
      </c>
      <c r="L3478" s="27">
        <f>2.721*J3478*G3478+VLOOKUP(B3478,Summary!$A$32:$B$37,2,0)*I3478</f>
        <v>1.8138393697156759E-2</v>
      </c>
    </row>
    <row r="3479" spans="1:12">
      <c r="A3479" s="5" t="s">
        <v>622</v>
      </c>
      <c r="B3479" s="5" t="s">
        <v>597</v>
      </c>
      <c r="C3479" s="11">
        <v>6120</v>
      </c>
      <c r="D3479" s="5" t="str">
        <f t="shared" si="216"/>
        <v>Mangrove Swamps</v>
      </c>
      <c r="E3479" s="11" t="s">
        <v>2</v>
      </c>
      <c r="F3479" s="12">
        <f t="shared" si="217"/>
        <v>0.60724136328827061</v>
      </c>
      <c r="G3479" s="13">
        <f t="shared" si="218"/>
        <v>3.2599314579082571E-2</v>
      </c>
      <c r="H3479" s="13">
        <f>HLOOKUP(E3479,ROCs!$B$1:$I$17,MATCH(VLOOKUP(C3479,HROC,2,0),ROCs!$A$2:$A$17,0)+1,0)</f>
        <v>2.5884593546846281E-2</v>
      </c>
      <c r="I3479" s="24">
        <v>0.80305800000000005</v>
      </c>
      <c r="J3479" s="24">
        <f>VLOOKUP(B3479,Summary!$A$32:$C$37,3,0)*H3479*I3479/12+VLOOKUP(B3479,Summary!$A$32:$D$37,4,0)*I3479</f>
        <v>8.7997580013899887E-2</v>
      </c>
      <c r="K3479" s="6">
        <f t="shared" si="219"/>
        <v>0.14539873140454285</v>
      </c>
      <c r="L3479" s="27">
        <f>2.721*J3479*G3479+VLOOKUP(B3479,Summary!$A$32:$B$37,2,0)*I3479</f>
        <v>0.18176732709059745</v>
      </c>
    </row>
    <row r="3480" spans="1:12">
      <c r="A3480" s="5" t="s">
        <v>622</v>
      </c>
      <c r="B3480" s="5" t="s">
        <v>597</v>
      </c>
      <c r="C3480" s="11">
        <v>6170</v>
      </c>
      <c r="D3480" s="5" t="str">
        <f t="shared" si="216"/>
        <v>Mixed Wetland Hardwoods</v>
      </c>
      <c r="E3480" s="11" t="s">
        <v>2</v>
      </c>
      <c r="F3480" s="12">
        <f t="shared" si="217"/>
        <v>0.60724136328827061</v>
      </c>
      <c r="G3480" s="13">
        <f t="shared" si="218"/>
        <v>3.2599314579082571E-2</v>
      </c>
      <c r="H3480" s="13">
        <f>HLOOKUP(E3480,ROCs!$B$1:$I$17,MATCH(VLOOKUP(C3480,HROC,2,0),ROCs!$A$2:$A$17,0)+1,0)</f>
        <v>2.5884593546846281E-2</v>
      </c>
      <c r="I3480" s="24">
        <v>4.5419809999999998</v>
      </c>
      <c r="J3480" s="24">
        <f>VLOOKUP(B3480,Summary!$A$32:$C$37,3,0)*H3480*I3480/12+VLOOKUP(B3480,Summary!$A$32:$D$37,4,0)*I3480</f>
        <v>0.49770170581590989</v>
      </c>
      <c r="K3480" s="6">
        <f t="shared" si="219"/>
        <v>0.82235439465584914</v>
      </c>
      <c r="L3480" s="27">
        <f>2.721*J3480*G3480+VLOOKUP(B3480,Summary!$A$32:$B$37,2,0)*I3480</f>
        <v>1.028049961604615</v>
      </c>
    </row>
    <row r="3481" spans="1:12">
      <c r="A3481" s="5" t="s">
        <v>622</v>
      </c>
      <c r="B3481" s="5" t="s">
        <v>597</v>
      </c>
      <c r="C3481" s="11">
        <v>6410</v>
      </c>
      <c r="D3481" s="5" t="str">
        <f t="shared" si="216"/>
        <v>Freshwater Marshes</v>
      </c>
      <c r="E3481" s="11" t="s">
        <v>2</v>
      </c>
      <c r="F3481" s="12">
        <f t="shared" si="217"/>
        <v>0.60724136328827061</v>
      </c>
      <c r="G3481" s="13">
        <f t="shared" si="218"/>
        <v>3.2599314579082571E-2</v>
      </c>
      <c r="H3481" s="13">
        <f>HLOOKUP(E3481,ROCs!$B$1:$I$17,MATCH(VLOOKUP(C3481,HROC,2,0),ROCs!$A$2:$A$17,0)+1,0)</f>
        <v>2.5884593546846281E-2</v>
      </c>
      <c r="I3481" s="24">
        <v>2.05E-4</v>
      </c>
      <c r="J3481" s="24">
        <f>VLOOKUP(B3481,Summary!$A$32:$C$37,3,0)*H3481*I3481/12+VLOOKUP(B3481,Summary!$A$32:$D$37,4,0)*I3481</f>
        <v>2.2463513099738094E-5</v>
      </c>
      <c r="K3481" s="6">
        <f t="shared" si="219"/>
        <v>3.7116546921805501E-5</v>
      </c>
      <c r="L3481" s="27">
        <f>2.721*J3481*G3481+VLOOKUP(B3481,Summary!$A$32:$B$37,2,0)*I3481</f>
        <v>4.6400511611331285E-5</v>
      </c>
    </row>
    <row r="3482" spans="1:12">
      <c r="A3482" s="5" t="s">
        <v>622</v>
      </c>
      <c r="B3482" s="5" t="s">
        <v>597</v>
      </c>
      <c r="C3482" s="11">
        <v>6430</v>
      </c>
      <c r="D3482" s="5" t="str">
        <f t="shared" si="216"/>
        <v>Wet Prairies</v>
      </c>
      <c r="E3482" s="11" t="s">
        <v>2</v>
      </c>
      <c r="F3482" s="12">
        <f t="shared" si="217"/>
        <v>0.60724136328827061</v>
      </c>
      <c r="G3482" s="13">
        <f t="shared" si="218"/>
        <v>3.2599314579082571E-2</v>
      </c>
      <c r="H3482" s="13">
        <f>HLOOKUP(E3482,ROCs!$B$1:$I$17,MATCH(VLOOKUP(C3482,HROC,2,0),ROCs!$A$2:$A$17,0)+1,0)</f>
        <v>2.5884593546846281E-2</v>
      </c>
      <c r="I3482" s="24">
        <v>7.7710000000000001E-2</v>
      </c>
      <c r="J3482" s="24">
        <f>VLOOKUP(B3482,Summary!$A$32:$C$37,3,0)*H3482*I3482/12+VLOOKUP(B3482,Summary!$A$32:$D$37,4,0)*I3482</f>
        <v>8.5153151364909616E-3</v>
      </c>
      <c r="K3482" s="6">
        <f t="shared" si="219"/>
        <v>1.4069887128261E-2</v>
      </c>
      <c r="L3482" s="27">
        <f>2.721*J3482*G3482+VLOOKUP(B3482,Summary!$A$32:$B$37,2,0)*I3482</f>
        <v>1.7589189060080751E-2</v>
      </c>
    </row>
    <row r="3483" spans="1:12">
      <c r="A3483" s="5" t="s">
        <v>622</v>
      </c>
      <c r="B3483" s="5" t="s">
        <v>597</v>
      </c>
      <c r="C3483" s="11">
        <v>7400</v>
      </c>
      <c r="D3483" s="5" t="str">
        <f t="shared" si="216"/>
        <v>Disturbed Land</v>
      </c>
      <c r="E3483" s="11" t="s">
        <v>2</v>
      </c>
      <c r="F3483" s="12">
        <f t="shared" si="217"/>
        <v>0.70945030562392009</v>
      </c>
      <c r="G3483" s="13">
        <f t="shared" si="218"/>
        <v>9.7797943737247719E-2</v>
      </c>
      <c r="H3483" s="13">
        <f>HLOOKUP(E3483,ROCs!$B$1:$I$17,MATCH(VLOOKUP(C3483,HROC,2,0),ROCs!$A$2:$A$17,0)+1,0)</f>
        <v>0.26229721460804234</v>
      </c>
      <c r="I3483" s="24">
        <v>0.22600500000000001</v>
      </c>
      <c r="J3483" s="24">
        <f>VLOOKUP(B3483,Summary!$A$32:$C$37,3,0)*H3483*I3483/12+VLOOKUP(B3483,Summary!$A$32:$D$37,4,0)*I3483</f>
        <v>0.25095404041371022</v>
      </c>
      <c r="K3483" s="6">
        <f t="shared" si="219"/>
        <v>0.48444526364052398</v>
      </c>
      <c r="L3483" s="27">
        <f>2.721*J3483*G3483+VLOOKUP(B3483,Summary!$A$32:$B$37,2,0)*I3483</f>
        <v>0.11573905458855877</v>
      </c>
    </row>
    <row r="3484" spans="1:12">
      <c r="A3484" s="5" t="s">
        <v>622</v>
      </c>
      <c r="B3484" s="5" t="s">
        <v>597</v>
      </c>
      <c r="C3484" s="11">
        <v>8100</v>
      </c>
      <c r="D3484" s="5" t="str">
        <f t="shared" si="216"/>
        <v>Transportation</v>
      </c>
      <c r="E3484" s="11" t="s">
        <v>2</v>
      </c>
      <c r="F3484" s="12">
        <f t="shared" si="217"/>
        <v>0.98601567900273634</v>
      </c>
      <c r="G3484" s="13">
        <f t="shared" si="218"/>
        <v>0.14343698414796333</v>
      </c>
      <c r="H3484" s="13">
        <f>HLOOKUP(E3484,ROCs!$B$1:$I$17,MATCH(VLOOKUP(C3484,HROC,2,0),ROCs!$A$2:$A$17,0)+1,0)</f>
        <v>0.44607782879065094</v>
      </c>
      <c r="I3484" s="24">
        <v>26.518827000000002</v>
      </c>
      <c r="J3484" s="24">
        <f>VLOOKUP(B3484,Summary!$A$32:$C$37,3,0)*H3484*I3484/12+VLOOKUP(B3484,Summary!$A$32:$D$37,4,0)*I3484</f>
        <v>50.078050593994369</v>
      </c>
      <c r="K3484" s="6">
        <f t="shared" si="219"/>
        <v>134.35683886509202</v>
      </c>
      <c r="L3484" s="27">
        <f>2.721*J3484*G3484+VLOOKUP(B3484,Summary!$A$32:$B$37,2,0)*I3484</f>
        <v>25.289680740961678</v>
      </c>
    </row>
    <row r="3485" spans="1:12">
      <c r="A3485" s="5" t="s">
        <v>622</v>
      </c>
      <c r="B3485" s="5" t="s">
        <v>597</v>
      </c>
      <c r="C3485" s="11">
        <v>8140</v>
      </c>
      <c r="D3485" s="5" t="str">
        <f t="shared" si="216"/>
        <v>Roads and Highways</v>
      </c>
      <c r="E3485" s="11" t="s">
        <v>2</v>
      </c>
      <c r="F3485" s="12">
        <f t="shared" si="217"/>
        <v>0.98601567900273634</v>
      </c>
      <c r="G3485" s="13">
        <f t="shared" si="218"/>
        <v>0.14343698414796333</v>
      </c>
      <c r="H3485" s="13">
        <f>HLOOKUP(E3485,ROCs!$B$1:$I$17,MATCH(VLOOKUP(C3485,HROC,2,0),ROCs!$A$2:$A$17,0)+1,0)</f>
        <v>0.44607782879065094</v>
      </c>
      <c r="I3485" s="24">
        <v>0.47665999999999997</v>
      </c>
      <c r="J3485" s="24">
        <f>VLOOKUP(B3485,Summary!$A$32:$C$37,3,0)*H3485*I3485/12+VLOOKUP(B3485,Summary!$A$32:$D$37,4,0)*I3485</f>
        <v>0.90012290498872194</v>
      </c>
      <c r="K3485" s="6">
        <f t="shared" si="219"/>
        <v>2.4149835440849152</v>
      </c>
      <c r="L3485" s="27">
        <f>2.721*J3485*G3485+VLOOKUP(B3485,Summary!$A$32:$B$37,2,0)*I3485</f>
        <v>0.45456683366827622</v>
      </c>
    </row>
    <row r="3486" spans="1:12">
      <c r="A3486" s="5" t="s">
        <v>622</v>
      </c>
      <c r="B3486" s="5" t="s">
        <v>597</v>
      </c>
      <c r="C3486" s="11">
        <v>8320</v>
      </c>
      <c r="D3486" s="5" t="str">
        <f t="shared" si="216"/>
        <v>Electrical Power Transmission Lines</v>
      </c>
      <c r="E3486" s="11" t="s">
        <v>2</v>
      </c>
      <c r="F3486" s="12">
        <f t="shared" si="217"/>
        <v>0.70945030562392009</v>
      </c>
      <c r="G3486" s="13">
        <f t="shared" si="218"/>
        <v>0.1167055461931156</v>
      </c>
      <c r="H3486" s="13">
        <f>HLOOKUP(E3486,ROCs!$B$1:$I$17,MATCH(VLOOKUP(C3486,HROC,2,0),ROCs!$A$2:$A$17,0)+1,0)</f>
        <v>0.26229721460804234</v>
      </c>
      <c r="I3486" s="24">
        <v>4.0528459999999997</v>
      </c>
      <c r="J3486" s="24">
        <f>VLOOKUP(B3486,Summary!$A$32:$C$37,3,0)*H3486*I3486/12+VLOOKUP(B3486,Summary!$A$32:$D$37,4,0)*I3486</f>
        <v>4.500245918782964</v>
      </c>
      <c r="K3486" s="6">
        <f t="shared" si="219"/>
        <v>8.6873389923428377</v>
      </c>
      <c r="L3486" s="27">
        <f>2.721*J3486*G3486+VLOOKUP(B3486,Summary!$A$32:$B$37,2,0)*I3486</f>
        <v>2.3070231926367755</v>
      </c>
    </row>
    <row r="3487" spans="1:12">
      <c r="A3487" s="5" t="s">
        <v>613</v>
      </c>
      <c r="B3487" s="5" t="s">
        <v>597</v>
      </c>
      <c r="C3487" s="11">
        <v>1210</v>
      </c>
      <c r="D3487" s="5" t="str">
        <f t="shared" si="216"/>
        <v>Fixed Single Family Units</v>
      </c>
      <c r="E3487" s="11" t="s">
        <v>3</v>
      </c>
      <c r="F3487" s="12">
        <f t="shared" si="217"/>
        <v>1.2445441802046733</v>
      </c>
      <c r="G3487" s="13">
        <f t="shared" si="218"/>
        <v>0.21319951734720002</v>
      </c>
      <c r="H3487" s="13">
        <f>HLOOKUP(E3487,ROCs!$B$1:$I$17,MATCH(VLOOKUP(C3487,HROC,2,0),ROCs!$A$2:$A$17,0)+1,0)</f>
        <v>0.28818180815488864</v>
      </c>
      <c r="I3487" s="24">
        <v>9.3480000000000004E-3</v>
      </c>
      <c r="J3487" s="24">
        <f>VLOOKUP(B3487,Summary!$A$32:$C$37,3,0)*H3487*I3487/12+VLOOKUP(B3487,Summary!$A$32:$D$37,4,0)*I3487</f>
        <v>1.1404276330475039E-2</v>
      </c>
      <c r="K3487" s="6">
        <f t="shared" si="219"/>
        <v>3.8619495129121578E-2</v>
      </c>
      <c r="L3487" s="27">
        <f>2.721*J3487*G3487+VLOOKUP(B3487,Summary!$A$32:$B$37,2,0)*I3487</f>
        <v>8.6408037828885828E-3</v>
      </c>
    </row>
    <row r="3488" spans="1:12">
      <c r="A3488" s="5" t="s">
        <v>613</v>
      </c>
      <c r="B3488" s="5" t="s">
        <v>597</v>
      </c>
      <c r="C3488" s="11">
        <v>1400</v>
      </c>
      <c r="D3488" s="5" t="str">
        <f t="shared" si="216"/>
        <v>Commercial and Services</v>
      </c>
      <c r="E3488" s="11" t="s">
        <v>3</v>
      </c>
      <c r="F3488" s="12">
        <f t="shared" si="217"/>
        <v>0.70945030562392009</v>
      </c>
      <c r="G3488" s="13">
        <f t="shared" si="218"/>
        <v>0.1167055461931156</v>
      </c>
      <c r="H3488" s="13">
        <f>HLOOKUP(E3488,ROCs!$B$1:$I$17,MATCH(VLOOKUP(C3488,HROC,2,0),ROCs!$A$2:$A$17,0)+1,0)</f>
        <v>0.43140989244743805</v>
      </c>
      <c r="I3488" s="24">
        <v>0.77281699999999998</v>
      </c>
      <c r="J3488" s="24">
        <f>VLOOKUP(B3488,Summary!$A$32:$C$37,3,0)*H3488*I3488/12+VLOOKUP(B3488,Summary!$A$32:$D$37,4,0)*I3488</f>
        <v>1.4113971384715691</v>
      </c>
      <c r="K3488" s="6">
        <f t="shared" si="219"/>
        <v>2.7245811931186816</v>
      </c>
      <c r="L3488" s="27">
        <f>2.721*J3488*G3488+VLOOKUP(B3488,Summary!$A$32:$B$37,2,0)*I3488</f>
        <v>0.61560810723813297</v>
      </c>
    </row>
    <row r="3489" spans="1:12">
      <c r="A3489" s="5" t="s">
        <v>613</v>
      </c>
      <c r="B3489" s="5" t="s">
        <v>597</v>
      </c>
      <c r="C3489" s="11">
        <v>1411</v>
      </c>
      <c r="D3489" s="5" t="str">
        <f t="shared" si="216"/>
        <v>Shopping Centers (Plazas, Malls)</v>
      </c>
      <c r="E3489" s="11" t="s">
        <v>3</v>
      </c>
      <c r="F3489" s="12">
        <f t="shared" si="217"/>
        <v>1.4429497741503459</v>
      </c>
      <c r="G3489" s="13">
        <f t="shared" si="218"/>
        <v>0.22493527059566973</v>
      </c>
      <c r="H3489" s="13">
        <f>HLOOKUP(E3489,ROCs!$B$1:$I$17,MATCH(VLOOKUP(C3489,HROC,2,0),ROCs!$A$2:$A$17,0)+1,0)</f>
        <v>0.43140989244743805</v>
      </c>
      <c r="I3489" s="24">
        <v>0.22773199999999999</v>
      </c>
      <c r="J3489" s="24">
        <f>VLOOKUP(B3489,Summary!$A$32:$C$37,3,0)*H3489*I3489/12+VLOOKUP(B3489,Summary!$A$32:$D$37,4,0)*I3489</f>
        <v>0.41590737928695581</v>
      </c>
      <c r="K3489" s="6">
        <f t="shared" si="219"/>
        <v>1.6329631419650539</v>
      </c>
      <c r="L3489" s="27">
        <f>2.721*J3489*G3489+VLOOKUP(B3489,Summary!$A$32:$B$37,2,0)*I3489</f>
        <v>0.30388787722102384</v>
      </c>
    </row>
    <row r="3490" spans="1:12">
      <c r="A3490" s="5" t="s">
        <v>613</v>
      </c>
      <c r="B3490" s="5" t="s">
        <v>597</v>
      </c>
      <c r="C3490" s="11">
        <v>1550</v>
      </c>
      <c r="D3490" s="5" t="str">
        <f t="shared" si="216"/>
        <v>Other Light Industrial</v>
      </c>
      <c r="E3490" s="11" t="s">
        <v>3</v>
      </c>
      <c r="F3490" s="12">
        <f t="shared" si="217"/>
        <v>0.72147488707517293</v>
      </c>
      <c r="G3490" s="13">
        <f t="shared" si="218"/>
        <v>0.16951643581122938</v>
      </c>
      <c r="H3490" s="13">
        <f>HLOOKUP(E3490,ROCs!$B$1:$I$17,MATCH(VLOOKUP(C3490,HROC,2,0),ROCs!$A$2:$A$17,0)+1,0)</f>
        <v>0.34081381503347608</v>
      </c>
      <c r="I3490" s="24">
        <v>0.239671</v>
      </c>
      <c r="J3490" s="24">
        <f>VLOOKUP(B3490,Summary!$A$32:$C$37,3,0)*H3490*I3490/12+VLOOKUP(B3490,Summary!$A$32:$D$37,4,0)*I3490</f>
        <v>0.34579216195289358</v>
      </c>
      <c r="K3490" s="6">
        <f t="shared" si="219"/>
        <v>0.67883606227132365</v>
      </c>
      <c r="L3490" s="27">
        <f>2.721*J3490*G3490+VLOOKUP(B3490,Summary!$A$32:$B$37,2,0)*I3490</f>
        <v>0.21141660464826373</v>
      </c>
    </row>
    <row r="3491" spans="1:12">
      <c r="A3491" s="5" t="s">
        <v>613</v>
      </c>
      <c r="B3491" s="5" t="s">
        <v>597</v>
      </c>
      <c r="C3491" s="11">
        <v>1710</v>
      </c>
      <c r="D3491" s="5" t="str">
        <f t="shared" si="216"/>
        <v>Educational Facilities</v>
      </c>
      <c r="E3491" s="11" t="s">
        <v>3</v>
      </c>
      <c r="F3491" s="12">
        <f t="shared" si="217"/>
        <v>0.96797880682585713</v>
      </c>
      <c r="G3491" s="13">
        <f t="shared" si="218"/>
        <v>0.12452938169209543</v>
      </c>
      <c r="H3491" s="13">
        <f>HLOOKUP(E3491,ROCs!$B$1:$I$17,MATCH(VLOOKUP(C3491,HROC,2,0),ROCs!$A$2:$A$17,0)+1,0)</f>
        <v>0.34081381503347608</v>
      </c>
      <c r="I3491" s="24">
        <v>5.4186999999999999E-2</v>
      </c>
      <c r="J3491" s="24">
        <f>VLOOKUP(B3491,Summary!$A$32:$C$37,3,0)*H3491*I3491/12+VLOOKUP(B3491,Summary!$A$32:$D$37,4,0)*I3491</f>
        <v>7.8179837693093626E-2</v>
      </c>
      <c r="K3491" s="6">
        <f t="shared" si="219"/>
        <v>0.20591555516776786</v>
      </c>
      <c r="L3491" s="27">
        <f>2.721*J3491*G3491+VLOOKUP(B3491,Summary!$A$32:$B$37,2,0)*I3491</f>
        <v>3.8229012981213437E-2</v>
      </c>
    </row>
    <row r="3492" spans="1:12">
      <c r="A3492" s="5" t="s">
        <v>613</v>
      </c>
      <c r="B3492" s="5" t="s">
        <v>597</v>
      </c>
      <c r="C3492" s="11">
        <v>2140</v>
      </c>
      <c r="D3492" s="5" t="str">
        <f t="shared" si="216"/>
        <v>Row Crops</v>
      </c>
      <c r="E3492" s="11" t="s">
        <v>3</v>
      </c>
      <c r="F3492" s="12">
        <f t="shared" si="217"/>
        <v>1.7435643104316678</v>
      </c>
      <c r="G3492" s="13">
        <f t="shared" si="218"/>
        <v>0.58026779950766982</v>
      </c>
      <c r="H3492" s="13">
        <f>HLOOKUP(E3492,ROCs!$B$1:$I$17,MATCH(VLOOKUP(C3492,HROC,2,0),ROCs!$A$2:$A$17,0)+1,0)</f>
        <v>0.36669840858032232</v>
      </c>
      <c r="I3492" s="24">
        <v>1.34E-4</v>
      </c>
      <c r="J3492" s="24">
        <f>VLOOKUP(B3492,Summary!$A$32:$C$37,3,0)*H3492*I3492/12+VLOOKUP(B3492,Summary!$A$32:$D$37,4,0)*I3492</f>
        <v>2.0801578390733085E-4</v>
      </c>
      <c r="K3492" s="6">
        <f t="shared" si="219"/>
        <v>9.8687648826705095E-4</v>
      </c>
      <c r="L3492" s="27">
        <f>2.721*J3492*G3492+VLOOKUP(B3492,Summary!$A$32:$B$37,2,0)*I3492</f>
        <v>3.5746555412621085E-4</v>
      </c>
    </row>
    <row r="3493" spans="1:12">
      <c r="A3493" s="5" t="s">
        <v>613</v>
      </c>
      <c r="B3493" s="5" t="s">
        <v>597</v>
      </c>
      <c r="C3493" s="11">
        <v>2210</v>
      </c>
      <c r="D3493" s="5" t="str">
        <f t="shared" si="216"/>
        <v>Citrus Groves</v>
      </c>
      <c r="E3493" s="11" t="s">
        <v>3</v>
      </c>
      <c r="F3493" s="12">
        <f t="shared" si="217"/>
        <v>1.3467531225403229</v>
      </c>
      <c r="G3493" s="13">
        <f t="shared" si="218"/>
        <v>0.27383424246429361</v>
      </c>
      <c r="H3493" s="13">
        <f>HLOOKUP(E3493,ROCs!$B$1:$I$17,MATCH(VLOOKUP(C3493,HROC,2,0),ROCs!$A$2:$A$17,0)+1,0)</f>
        <v>0.31492922148662977</v>
      </c>
      <c r="I3493" s="24">
        <v>0.15792600000000001</v>
      </c>
      <c r="J3493" s="24">
        <f>VLOOKUP(B3493,Summary!$A$32:$C$37,3,0)*H3493*I3493/12+VLOOKUP(B3493,Summary!$A$32:$D$37,4,0)*I3493</f>
        <v>0.21054700178423938</v>
      </c>
      <c r="K3493" s="6">
        <f t="shared" si="219"/>
        <v>0.77155269812893679</v>
      </c>
      <c r="L3493" s="27">
        <f>2.721*J3493*G3493+VLOOKUP(B3493,Summary!$A$32:$B$37,2,0)*I3493</f>
        <v>0.19108977172575803</v>
      </c>
    </row>
    <row r="3494" spans="1:12">
      <c r="A3494" s="5" t="s">
        <v>613</v>
      </c>
      <c r="B3494" s="5" t="s">
        <v>597</v>
      </c>
      <c r="C3494" s="11">
        <v>3100</v>
      </c>
      <c r="D3494" s="5" t="str">
        <f t="shared" si="216"/>
        <v>Herbaceous (Dry Prairie)</v>
      </c>
      <c r="E3494" s="11" t="s">
        <v>3</v>
      </c>
      <c r="F3494" s="12">
        <f t="shared" si="217"/>
        <v>0.69141343344704065</v>
      </c>
      <c r="G3494" s="13">
        <f t="shared" si="218"/>
        <v>3.5859246036990831E-2</v>
      </c>
      <c r="H3494" s="13">
        <f>HLOOKUP(E3494,ROCs!$B$1:$I$17,MATCH(VLOOKUP(C3494,HROC,2,0),ROCs!$A$2:$A$17,0)+1,0)</f>
        <v>0.26229721460804234</v>
      </c>
      <c r="I3494" s="24">
        <v>1.9949999999999998E-3</v>
      </c>
      <c r="J3494" s="24">
        <f>VLOOKUP(B3494,Summary!$A$32:$C$37,3,0)*H3494*I3494/12+VLOOKUP(B3494,Summary!$A$32:$D$37,4,0)*I3494</f>
        <v>2.2152311259722212E-3</v>
      </c>
      <c r="K3494" s="6">
        <f t="shared" si="219"/>
        <v>4.1675939601878908E-3</v>
      </c>
      <c r="L3494" s="27">
        <f>2.721*J3494*G3494+VLOOKUP(B3494,Summary!$A$32:$B$37,2,0)*I3494</f>
        <v>6.4831180659009142E-4</v>
      </c>
    </row>
    <row r="3495" spans="1:12">
      <c r="A3495" s="5" t="s">
        <v>613</v>
      </c>
      <c r="B3495" s="5" t="s">
        <v>597</v>
      </c>
      <c r="C3495" s="11">
        <v>3300</v>
      </c>
      <c r="D3495" s="5" t="str">
        <f t="shared" si="216"/>
        <v>Mixed Rangeland</v>
      </c>
      <c r="E3495" s="11" t="s">
        <v>3</v>
      </c>
      <c r="F3495" s="12">
        <f t="shared" si="217"/>
        <v>0.69141343344704065</v>
      </c>
      <c r="G3495" s="13">
        <f t="shared" si="218"/>
        <v>3.5859246036990831E-2</v>
      </c>
      <c r="H3495" s="13">
        <f>HLOOKUP(E3495,ROCs!$B$1:$I$17,MATCH(VLOOKUP(C3495,HROC,2,0),ROCs!$A$2:$A$17,0)+1,0)</f>
        <v>0.26229721460804234</v>
      </c>
      <c r="I3495" s="24">
        <v>1.8443000000000001E-2</v>
      </c>
      <c r="J3495" s="24">
        <f>VLOOKUP(B3495,Summary!$A$32:$C$37,3,0)*H3495*I3495/12+VLOOKUP(B3495,Summary!$A$32:$D$37,4,0)*I3495</f>
        <v>2.0478951206168262E-2</v>
      </c>
      <c r="K3495" s="6">
        <f t="shared" si="219"/>
        <v>3.852778717180215E-2</v>
      </c>
      <c r="L3495" s="27">
        <f>2.721*J3495*G3495+VLOOKUP(B3495,Summary!$A$32:$B$37,2,0)*I3495</f>
        <v>5.9933908014742146E-3</v>
      </c>
    </row>
    <row r="3496" spans="1:12">
      <c r="A3496" s="5" t="s">
        <v>613</v>
      </c>
      <c r="B3496" s="5" t="s">
        <v>597</v>
      </c>
      <c r="C3496" s="11">
        <v>4110</v>
      </c>
      <c r="D3496" s="5" t="str">
        <f t="shared" si="216"/>
        <v>Pine Flatwoods</v>
      </c>
      <c r="E3496" s="11" t="s">
        <v>3</v>
      </c>
      <c r="F3496" s="12">
        <f t="shared" si="217"/>
        <v>0.69141343344704065</v>
      </c>
      <c r="G3496" s="13">
        <f t="shared" si="218"/>
        <v>3.5859246036990831E-2</v>
      </c>
      <c r="H3496" s="13">
        <f>HLOOKUP(E3496,ROCs!$B$1:$I$17,MATCH(VLOOKUP(C3496,HROC,2,0),ROCs!$A$2:$A$17,0)+1,0)</f>
        <v>0.26229721460804234</v>
      </c>
      <c r="I3496" s="24">
        <v>4.9888000000000002E-2</v>
      </c>
      <c r="J3496" s="24">
        <f>VLOOKUP(B3496,Summary!$A$32:$C$37,3,0)*H3496*I3496/12+VLOOKUP(B3496,Summary!$A$32:$D$37,4,0)*I3496</f>
        <v>5.5395213239349463E-2</v>
      </c>
      <c r="K3496" s="6">
        <f t="shared" si="219"/>
        <v>0.10421700625857319</v>
      </c>
      <c r="L3496" s="27">
        <f>2.721*J3496*G3496+VLOOKUP(B3496,Summary!$A$32:$B$37,2,0)*I3496</f>
        <v>1.6212019752965656E-2</v>
      </c>
    </row>
    <row r="3497" spans="1:12">
      <c r="A3497" s="5" t="s">
        <v>613</v>
      </c>
      <c r="B3497" s="5" t="s">
        <v>597</v>
      </c>
      <c r="C3497" s="11">
        <v>5110</v>
      </c>
      <c r="D3497" s="5" t="e">
        <f t="shared" si="216"/>
        <v>#N/A</v>
      </c>
      <c r="E3497" s="11" t="s">
        <v>3</v>
      </c>
      <c r="F3497" s="12">
        <f t="shared" si="217"/>
        <v>0.50503242095262102</v>
      </c>
      <c r="G3497" s="13">
        <f t="shared" si="218"/>
        <v>6.8458560616073402E-2</v>
      </c>
      <c r="H3497" s="13">
        <f>HLOOKUP(E3497,ROCs!$B$1:$I$17,MATCH(VLOOKUP(C3497,HROC,2,0),ROCs!$A$2:$A$17,0)+1,0)</f>
        <v>5.2632006878587441E-2</v>
      </c>
      <c r="I3497" s="24">
        <v>3.0182509999999998</v>
      </c>
      <c r="J3497" s="24">
        <f>VLOOKUP(B3497,Summary!$A$32:$C$37,3,0)*H3497*I3497/12+VLOOKUP(B3497,Summary!$A$32:$D$37,4,0)*I3497</f>
        <v>0.67249297129831775</v>
      </c>
      <c r="K3497" s="6">
        <f t="shared" si="219"/>
        <v>0.92413527991544608</v>
      </c>
      <c r="L3497" s="27">
        <f>2.721*J3497*G3497+VLOOKUP(B3497,Summary!$A$32:$B$37,2,0)*I3497</f>
        <v>0.77909497665879801</v>
      </c>
    </row>
    <row r="3498" spans="1:12">
      <c r="A3498" s="5" t="s">
        <v>613</v>
      </c>
      <c r="B3498" s="5" t="s">
        <v>597</v>
      </c>
      <c r="C3498" s="11">
        <v>5120</v>
      </c>
      <c r="D3498" s="5" t="e">
        <f t="shared" si="216"/>
        <v>#N/A</v>
      </c>
      <c r="E3498" s="11" t="s">
        <v>3</v>
      </c>
      <c r="F3498" s="12">
        <f t="shared" si="217"/>
        <v>0.50503242095262102</v>
      </c>
      <c r="G3498" s="13">
        <f t="shared" si="218"/>
        <v>6.8458560616073402E-2</v>
      </c>
      <c r="H3498" s="13">
        <f>HLOOKUP(E3498,ROCs!$B$1:$I$17,MATCH(VLOOKUP(C3498,HROC,2,0),ROCs!$A$2:$A$17,0)+1,0)</f>
        <v>5.2632006878587441E-2</v>
      </c>
      <c r="I3498" s="24">
        <v>1.36598</v>
      </c>
      <c r="J3498" s="24">
        <f>VLOOKUP(B3498,Summary!$A$32:$C$37,3,0)*H3498*I3498/12+VLOOKUP(B3498,Summary!$A$32:$D$37,4,0)*I3498</f>
        <v>0.30435240440045447</v>
      </c>
      <c r="K3498" s="6">
        <f t="shared" si="219"/>
        <v>0.41823900983016354</v>
      </c>
      <c r="L3498" s="27">
        <f>2.721*J3498*G3498+VLOOKUP(B3498,Summary!$A$32:$B$37,2,0)*I3498</f>
        <v>0.35259763227656843</v>
      </c>
    </row>
    <row r="3499" spans="1:12">
      <c r="A3499" s="5" t="s">
        <v>613</v>
      </c>
      <c r="B3499" s="5" t="s">
        <v>597</v>
      </c>
      <c r="C3499" s="11">
        <v>5300</v>
      </c>
      <c r="D3499" s="5" t="str">
        <f t="shared" si="216"/>
        <v>Reservoirs</v>
      </c>
      <c r="E3499" s="11" t="s">
        <v>3</v>
      </c>
      <c r="F3499" s="12">
        <f t="shared" si="217"/>
        <v>0.50503242095262102</v>
      </c>
      <c r="G3499" s="13">
        <f t="shared" si="218"/>
        <v>6.8458560616073402E-2</v>
      </c>
      <c r="H3499" s="13">
        <f>HLOOKUP(E3499,ROCs!$B$1:$I$17,MATCH(VLOOKUP(C3499,HROC,2,0),ROCs!$A$2:$A$17,0)+1,0)</f>
        <v>5.2632006878587441E-2</v>
      </c>
      <c r="I3499" s="24">
        <v>8.2605660000000007</v>
      </c>
      <c r="J3499" s="24">
        <f>VLOOKUP(B3499,Summary!$A$32:$C$37,3,0)*H3499*I3499/12+VLOOKUP(B3499,Summary!$A$32:$D$37,4,0)*I3499</f>
        <v>1.8405270383231416</v>
      </c>
      <c r="K3499" s="6">
        <f t="shared" si="219"/>
        <v>2.529239772527208</v>
      </c>
      <c r="L3499" s="27">
        <f>2.721*J3499*G3499+VLOOKUP(B3499,Summary!$A$32:$B$37,2,0)*I3499</f>
        <v>2.1322830589498558</v>
      </c>
    </row>
    <row r="3500" spans="1:12">
      <c r="A3500" s="5" t="s">
        <v>613</v>
      </c>
      <c r="B3500" s="5" t="s">
        <v>597</v>
      </c>
      <c r="C3500" s="11">
        <v>6120</v>
      </c>
      <c r="D3500" s="5" t="str">
        <f t="shared" si="216"/>
        <v>Mangrove Swamps</v>
      </c>
      <c r="E3500" s="11" t="s">
        <v>3</v>
      </c>
      <c r="F3500" s="12">
        <f t="shared" si="217"/>
        <v>0.60724136328827061</v>
      </c>
      <c r="G3500" s="13">
        <f t="shared" si="218"/>
        <v>3.2599314579082571E-2</v>
      </c>
      <c r="H3500" s="13">
        <f>HLOOKUP(E3500,ROCs!$B$1:$I$17,MATCH(VLOOKUP(C3500,HROC,2,0),ROCs!$A$2:$A$17,0)+1,0)</f>
        <v>2.5884593546846281E-2</v>
      </c>
      <c r="I3500" s="24">
        <v>3.258E-3</v>
      </c>
      <c r="J3500" s="24">
        <f>VLOOKUP(B3500,Summary!$A$32:$C$37,3,0)*H3500*I3500/12+VLOOKUP(B3500,Summary!$A$32:$D$37,4,0)*I3500</f>
        <v>3.5700549111681326E-4</v>
      </c>
      <c r="K3500" s="6">
        <f t="shared" si="219"/>
        <v>5.8988151156703569E-4</v>
      </c>
      <c r="L3500" s="27">
        <f>2.721*J3500*G3500+VLOOKUP(B3500,Summary!$A$32:$B$37,2,0)*I3500</f>
        <v>7.3742861868154787E-4</v>
      </c>
    </row>
    <row r="3501" spans="1:12">
      <c r="A3501" s="5" t="s">
        <v>613</v>
      </c>
      <c r="B3501" s="5" t="s">
        <v>597</v>
      </c>
      <c r="C3501" s="11">
        <v>6170</v>
      </c>
      <c r="D3501" s="5" t="str">
        <f t="shared" si="216"/>
        <v>Mixed Wetland Hardwoods</v>
      </c>
      <c r="E3501" s="11" t="s">
        <v>3</v>
      </c>
      <c r="F3501" s="12">
        <f t="shared" si="217"/>
        <v>0.60724136328827061</v>
      </c>
      <c r="G3501" s="13">
        <f t="shared" si="218"/>
        <v>3.2599314579082571E-2</v>
      </c>
      <c r="H3501" s="13">
        <f>HLOOKUP(E3501,ROCs!$B$1:$I$17,MATCH(VLOOKUP(C3501,HROC,2,0),ROCs!$A$2:$A$17,0)+1,0)</f>
        <v>2.5884593546846281E-2</v>
      </c>
      <c r="I3501" s="24">
        <v>1.124E-2</v>
      </c>
      <c r="J3501" s="24">
        <f>VLOOKUP(B3501,Summary!$A$32:$C$37,3,0)*H3501*I3501/12+VLOOKUP(B3501,Summary!$A$32:$D$37,4,0)*I3501</f>
        <v>1.2316579865417376E-3</v>
      </c>
      <c r="K3501" s="6">
        <f t="shared" si="219"/>
        <v>2.0350731092736284E-3</v>
      </c>
      <c r="L3501" s="27">
        <f>2.721*J3501*G3501+VLOOKUP(B3501,Summary!$A$32:$B$37,2,0)*I3501</f>
        <v>2.5441061000554322E-3</v>
      </c>
    </row>
    <row r="3502" spans="1:12">
      <c r="A3502" s="5" t="s">
        <v>613</v>
      </c>
      <c r="B3502" s="5" t="s">
        <v>597</v>
      </c>
      <c r="C3502" s="11">
        <v>6172</v>
      </c>
      <c r="D3502" s="5" t="str">
        <f t="shared" si="216"/>
        <v>Mixed Shrubs</v>
      </c>
      <c r="E3502" s="11" t="s">
        <v>3</v>
      </c>
      <c r="F3502" s="12">
        <f t="shared" si="217"/>
        <v>0.60724136328827061</v>
      </c>
      <c r="G3502" s="13">
        <f t="shared" si="218"/>
        <v>3.2599314579082571E-2</v>
      </c>
      <c r="H3502" s="13">
        <f>HLOOKUP(E3502,ROCs!$B$1:$I$17,MATCH(VLOOKUP(C3502,HROC,2,0),ROCs!$A$2:$A$17,0)+1,0)</f>
        <v>2.5884593546846281E-2</v>
      </c>
      <c r="I3502" s="24">
        <v>0.15986</v>
      </c>
      <c r="J3502" s="24">
        <f>VLOOKUP(B3502,Summary!$A$32:$C$37,3,0)*H3502*I3502/12+VLOOKUP(B3502,Summary!$A$32:$D$37,4,0)*I3502</f>
        <v>1.7517157093288448E-2</v>
      </c>
      <c r="K3502" s="6">
        <f t="shared" si="219"/>
        <v>2.894366434595038E-2</v>
      </c>
      <c r="L3502" s="27">
        <f>2.721*J3502*G3502+VLOOKUP(B3502,Summary!$A$32:$B$37,2,0)*I3502</f>
        <v>3.6183345298475215E-2</v>
      </c>
    </row>
    <row r="3503" spans="1:12">
      <c r="A3503" s="5" t="s">
        <v>613</v>
      </c>
      <c r="B3503" s="5" t="s">
        <v>597</v>
      </c>
      <c r="C3503" s="11">
        <v>8100</v>
      </c>
      <c r="D3503" s="5" t="str">
        <f t="shared" si="216"/>
        <v>Transportation</v>
      </c>
      <c r="E3503" s="11" t="s">
        <v>3</v>
      </c>
      <c r="F3503" s="12">
        <f t="shared" si="217"/>
        <v>0.98601567900273634</v>
      </c>
      <c r="G3503" s="13">
        <f t="shared" si="218"/>
        <v>0.14343698414796333</v>
      </c>
      <c r="H3503" s="13">
        <f>HLOOKUP(E3503,ROCs!$B$1:$I$17,MATCH(VLOOKUP(C3503,HROC,2,0),ROCs!$A$2:$A$17,0)+1,0)</f>
        <v>0.44607782879065094</v>
      </c>
      <c r="I3503" s="24">
        <v>1.4609E-2</v>
      </c>
      <c r="J3503" s="24">
        <f>VLOOKUP(B3503,Summary!$A$32:$C$37,3,0)*H3503*I3503/12+VLOOKUP(B3503,Summary!$A$32:$D$37,4,0)*I3503</f>
        <v>2.7587579236731091E-2</v>
      </c>
      <c r="K3503" s="6">
        <f t="shared" si="219"/>
        <v>7.401605881663352E-2</v>
      </c>
      <c r="L3503" s="27">
        <f>2.721*J3503*G3503+VLOOKUP(B3503,Summary!$A$32:$B$37,2,0)*I3503</f>
        <v>1.3931873606050117E-2</v>
      </c>
    </row>
    <row r="3504" spans="1:12">
      <c r="A3504" s="5" t="s">
        <v>613</v>
      </c>
      <c r="B3504" s="5" t="s">
        <v>597</v>
      </c>
      <c r="C3504" s="11">
        <v>8140</v>
      </c>
      <c r="D3504" s="5" t="str">
        <f t="shared" si="216"/>
        <v>Roads and Highways</v>
      </c>
      <c r="E3504" s="11" t="s">
        <v>3</v>
      </c>
      <c r="F3504" s="12">
        <f t="shared" si="217"/>
        <v>0.98601567900273634</v>
      </c>
      <c r="G3504" s="13">
        <f t="shared" si="218"/>
        <v>0.14343698414796333</v>
      </c>
      <c r="H3504" s="13">
        <f>HLOOKUP(E3504,ROCs!$B$1:$I$17,MATCH(VLOOKUP(C3504,HROC,2,0),ROCs!$A$2:$A$17,0)+1,0)</f>
        <v>0.44607782879065094</v>
      </c>
      <c r="I3504" s="24">
        <v>7.4307569999999998</v>
      </c>
      <c r="J3504" s="24">
        <f>VLOOKUP(B3504,Summary!$A$32:$C$37,3,0)*H3504*I3504/12+VLOOKUP(B3504,Summary!$A$32:$D$37,4,0)*I3504</f>
        <v>14.032212850050941</v>
      </c>
      <c r="K3504" s="6">
        <f t="shared" si="219"/>
        <v>37.647706698891866</v>
      </c>
      <c r="L3504" s="27">
        <f>2.721*J3504*G3504+VLOOKUP(B3504,Summary!$A$32:$B$37,2,0)*I3504</f>
        <v>7.0863417976091556</v>
      </c>
    </row>
    <row r="3505" spans="1:12">
      <c r="A3505" s="5" t="s">
        <v>613</v>
      </c>
      <c r="B3505" s="5" t="s">
        <v>597</v>
      </c>
      <c r="C3505" s="11">
        <v>1110</v>
      </c>
      <c r="D3505" s="5" t="str">
        <f t="shared" si="216"/>
        <v>Fixed Single Family Units</v>
      </c>
      <c r="E3505" s="11" t="s">
        <v>4</v>
      </c>
      <c r="F3505" s="12">
        <f t="shared" si="217"/>
        <v>0.96797880682585713</v>
      </c>
      <c r="G3505" s="13">
        <f t="shared" si="218"/>
        <v>0.12452938169209543</v>
      </c>
      <c r="H3505" s="13">
        <f>HLOOKUP(E3505,ROCs!$B$1:$I$17,MATCH(VLOOKUP(C3505,HROC,2,0),ROCs!$A$2:$A$17,0)+1,0)</f>
        <v>0.28818180815488864</v>
      </c>
      <c r="I3505" s="24">
        <v>7.2400000000000003E-4</v>
      </c>
      <c r="J3505" s="24">
        <f>VLOOKUP(B3505,Summary!$A$32:$C$37,3,0)*H3505*I3505/12+VLOOKUP(B3505,Summary!$A$32:$D$37,4,0)*I3505</f>
        <v>8.8325802987418997E-4</v>
      </c>
      <c r="K3505" s="6">
        <f t="shared" si="219"/>
        <v>2.3263871215992507E-3</v>
      </c>
      <c r="L3505" s="27">
        <f>2.721*J3505*G3505+VLOOKUP(B3505,Summary!$A$32:$B$37,2,0)*I3505</f>
        <v>4.5612291370041946E-4</v>
      </c>
    </row>
    <row r="3506" spans="1:12">
      <c r="A3506" s="5" t="s">
        <v>613</v>
      </c>
      <c r="B3506" s="5" t="s">
        <v>597</v>
      </c>
      <c r="C3506" s="11">
        <v>1210</v>
      </c>
      <c r="D3506" s="5" t="str">
        <f t="shared" si="216"/>
        <v>Fixed Single Family Units</v>
      </c>
      <c r="E3506" s="11" t="s">
        <v>4</v>
      </c>
      <c r="F3506" s="12">
        <f t="shared" si="217"/>
        <v>1.2445441802046733</v>
      </c>
      <c r="G3506" s="13">
        <f t="shared" si="218"/>
        <v>0.21319951734720002</v>
      </c>
      <c r="H3506" s="13">
        <f>HLOOKUP(E3506,ROCs!$B$1:$I$17,MATCH(VLOOKUP(C3506,HROC,2,0),ROCs!$A$2:$A$17,0)+1,0)</f>
        <v>0.28818180815488864</v>
      </c>
      <c r="I3506" s="24">
        <v>2.5128170000000001</v>
      </c>
      <c r="J3506" s="24">
        <f>VLOOKUP(B3506,Summary!$A$32:$C$37,3,0)*H3506*I3506/12+VLOOKUP(B3506,Summary!$A$32:$D$37,4,0)*I3506</f>
        <v>3.0655604873679176</v>
      </c>
      <c r="K3506" s="6">
        <f t="shared" si="219"/>
        <v>10.381228486507691</v>
      </c>
      <c r="L3506" s="27">
        <f>2.721*J3506*G3506+VLOOKUP(B3506,Summary!$A$32:$B$37,2,0)*I3506</f>
        <v>2.322717013190708</v>
      </c>
    </row>
    <row r="3507" spans="1:12">
      <c r="A3507" s="5" t="s">
        <v>613</v>
      </c>
      <c r="B3507" s="5" t="s">
        <v>597</v>
      </c>
      <c r="C3507" s="11">
        <v>1320</v>
      </c>
      <c r="D3507" s="5" t="str">
        <f t="shared" si="216"/>
        <v>Mobile Home Units &lt;Six or more dwelling units per acre&gt;</v>
      </c>
      <c r="E3507" s="11" t="s">
        <v>4</v>
      </c>
      <c r="F3507" s="12">
        <f t="shared" si="217"/>
        <v>1.3948514483453343</v>
      </c>
      <c r="G3507" s="13">
        <f t="shared" si="218"/>
        <v>0.33903287162245876</v>
      </c>
      <c r="H3507" s="13">
        <f>HLOOKUP(E3507,ROCs!$B$1:$I$17,MATCH(VLOOKUP(C3507,HROC,2,0),ROCs!$A$2:$A$17,0)+1,0)</f>
        <v>0.39344582191206351</v>
      </c>
      <c r="I3507" s="24">
        <v>3.1112999999999998E-2</v>
      </c>
      <c r="J3507" s="24">
        <f>VLOOKUP(B3507,Summary!$A$32:$C$37,3,0)*H3507*I3507/12+VLOOKUP(B3507,Summary!$A$32:$D$37,4,0)*I3507</f>
        <v>5.1821418061935125E-2</v>
      </c>
      <c r="K3507" s="6">
        <f t="shared" si="219"/>
        <v>0.19668253288611701</v>
      </c>
      <c r="L3507" s="27">
        <f>2.721*J3507*G3507+VLOOKUP(B3507,Summary!$A$32:$B$37,2,0)*I3507</f>
        <v>5.454552075153158E-2</v>
      </c>
    </row>
    <row r="3508" spans="1:12">
      <c r="A3508" s="5" t="s">
        <v>613</v>
      </c>
      <c r="B3508" s="5" t="s">
        <v>597</v>
      </c>
      <c r="C3508" s="11">
        <v>1330</v>
      </c>
      <c r="D3508" s="5" t="str">
        <f t="shared" si="216"/>
        <v>Multiple Dwelling Units, Low Rise &lt;Two stories or less&gt;</v>
      </c>
      <c r="E3508" s="11" t="s">
        <v>4</v>
      </c>
      <c r="F3508" s="12">
        <f t="shared" si="217"/>
        <v>1.3948514483453343</v>
      </c>
      <c r="G3508" s="13">
        <f t="shared" si="218"/>
        <v>0.33903287162245876</v>
      </c>
      <c r="H3508" s="13">
        <f>HLOOKUP(E3508,ROCs!$B$1:$I$17,MATCH(VLOOKUP(C3508,HROC,2,0),ROCs!$A$2:$A$17,0)+1,0)</f>
        <v>0.39344582191206351</v>
      </c>
      <c r="I3508" s="24">
        <v>0.100116</v>
      </c>
      <c r="J3508" s="24">
        <f>VLOOKUP(B3508,Summary!$A$32:$C$37,3,0)*H3508*I3508/12+VLOOKUP(B3508,Summary!$A$32:$D$37,4,0)*I3508</f>
        <v>0.16675193940438715</v>
      </c>
      <c r="K3508" s="6">
        <f t="shared" si="219"/>
        <v>0.63288877518807229</v>
      </c>
      <c r="L3508" s="27">
        <f>2.721*J3508*G3508+VLOOKUP(B3508,Summary!$A$32:$B$37,2,0)*I3508</f>
        <v>0.17551760857391885</v>
      </c>
    </row>
    <row r="3509" spans="1:12">
      <c r="A3509" s="5" t="s">
        <v>613</v>
      </c>
      <c r="B3509" s="5" t="s">
        <v>597</v>
      </c>
      <c r="C3509" s="11">
        <v>1400</v>
      </c>
      <c r="D3509" s="5" t="str">
        <f t="shared" si="216"/>
        <v>Commercial and Services</v>
      </c>
      <c r="E3509" s="11" t="s">
        <v>4</v>
      </c>
      <c r="F3509" s="12">
        <f t="shared" si="217"/>
        <v>0.70945030562392009</v>
      </c>
      <c r="G3509" s="13">
        <f t="shared" si="218"/>
        <v>0.1167055461931156</v>
      </c>
      <c r="H3509" s="13">
        <f>HLOOKUP(E3509,ROCs!$B$1:$I$17,MATCH(VLOOKUP(C3509,HROC,2,0),ROCs!$A$2:$A$17,0)+1,0)</f>
        <v>0.43140989244743805</v>
      </c>
      <c r="I3509" s="24">
        <v>16.335422999999999</v>
      </c>
      <c r="J3509" s="24">
        <f>VLOOKUP(B3509,Summary!$A$32:$C$37,3,0)*H3509*I3509/12+VLOOKUP(B3509,Summary!$A$32:$D$37,4,0)*I3509</f>
        <v>29.833413703273418</v>
      </c>
      <c r="K3509" s="6">
        <f t="shared" si="219"/>
        <v>57.590847881760304</v>
      </c>
      <c r="L3509" s="27">
        <f>2.721*J3509*G3509+VLOOKUP(B3509,Summary!$A$32:$B$37,2,0)*I3509</f>
        <v>13.012419284208631</v>
      </c>
    </row>
    <row r="3510" spans="1:12">
      <c r="A3510" s="5" t="s">
        <v>613</v>
      </c>
      <c r="B3510" s="5" t="s">
        <v>597</v>
      </c>
      <c r="C3510" s="11">
        <v>1411</v>
      </c>
      <c r="D3510" s="5" t="str">
        <f t="shared" si="216"/>
        <v>Shopping Centers (Plazas, Malls)</v>
      </c>
      <c r="E3510" s="11" t="s">
        <v>4</v>
      </c>
      <c r="F3510" s="12">
        <f t="shared" si="217"/>
        <v>1.4429497741503459</v>
      </c>
      <c r="G3510" s="13">
        <f t="shared" si="218"/>
        <v>0.22493527059566973</v>
      </c>
      <c r="H3510" s="13">
        <f>HLOOKUP(E3510,ROCs!$B$1:$I$17,MATCH(VLOOKUP(C3510,HROC,2,0),ROCs!$A$2:$A$17,0)+1,0)</f>
        <v>0.43140989244743805</v>
      </c>
      <c r="I3510" s="24">
        <v>3.452979</v>
      </c>
      <c r="J3510" s="24">
        <f>VLOOKUP(B3510,Summary!$A$32:$C$37,3,0)*H3510*I3510/12+VLOOKUP(B3510,Summary!$A$32:$D$37,4,0)*I3510</f>
        <v>6.3061820324894766</v>
      </c>
      <c r="K3510" s="6">
        <f t="shared" si="219"/>
        <v>24.759750219465644</v>
      </c>
      <c r="L3510" s="27">
        <f>2.721*J3510*G3510+VLOOKUP(B3510,Summary!$A$32:$B$37,2,0)*I3510</f>
        <v>4.6076899970086487</v>
      </c>
    </row>
    <row r="3511" spans="1:12">
      <c r="A3511" s="5" t="s">
        <v>613</v>
      </c>
      <c r="B3511" s="5" t="s">
        <v>597</v>
      </c>
      <c r="C3511" s="11">
        <v>1480</v>
      </c>
      <c r="D3511" s="5" t="str">
        <f t="shared" si="216"/>
        <v>Cemeteries</v>
      </c>
      <c r="E3511" s="11" t="s">
        <v>4</v>
      </c>
      <c r="F3511" s="12">
        <f t="shared" si="217"/>
        <v>1.2445441802046733</v>
      </c>
      <c r="G3511" s="13">
        <f t="shared" si="218"/>
        <v>0.21319951734720002</v>
      </c>
      <c r="H3511" s="13">
        <f>HLOOKUP(E3511,ROCs!$B$1:$I$17,MATCH(VLOOKUP(C3511,HROC,2,0),ROCs!$A$2:$A$17,0)+1,0)</f>
        <v>0.28818180815488864</v>
      </c>
      <c r="I3511" s="24">
        <v>0.13348699999999999</v>
      </c>
      <c r="J3511" s="24">
        <f>VLOOKUP(B3511,Summary!$A$32:$C$37,3,0)*H3511*I3511/12+VLOOKUP(B3511,Summary!$A$32:$D$37,4,0)*I3511</f>
        <v>0.1628500892732265</v>
      </c>
      <c r="K3511" s="6">
        <f t="shared" si="219"/>
        <v>0.55147631004504183</v>
      </c>
      <c r="L3511" s="27">
        <f>2.721*J3511*G3511+VLOOKUP(B3511,Summary!$A$32:$B$37,2,0)*I3511</f>
        <v>0.12338842261087378</v>
      </c>
    </row>
    <row r="3512" spans="1:12">
      <c r="A3512" s="5" t="s">
        <v>613</v>
      </c>
      <c r="B3512" s="5" t="s">
        <v>597</v>
      </c>
      <c r="C3512" s="11">
        <v>1550</v>
      </c>
      <c r="D3512" s="5" t="str">
        <f t="shared" si="216"/>
        <v>Other Light Industrial</v>
      </c>
      <c r="E3512" s="11" t="s">
        <v>4</v>
      </c>
      <c r="F3512" s="12">
        <f t="shared" si="217"/>
        <v>0.72147488707517293</v>
      </c>
      <c r="G3512" s="13">
        <f t="shared" si="218"/>
        <v>0.16951643581122938</v>
      </c>
      <c r="H3512" s="13">
        <f>HLOOKUP(E3512,ROCs!$B$1:$I$17,MATCH(VLOOKUP(C3512,HROC,2,0),ROCs!$A$2:$A$17,0)+1,0)</f>
        <v>0.34081381503347608</v>
      </c>
      <c r="I3512" s="24">
        <v>0.27166699999999999</v>
      </c>
      <c r="J3512" s="24">
        <f>VLOOKUP(B3512,Summary!$A$32:$C$37,3,0)*H3512*I3512/12+VLOOKUP(B3512,Summary!$A$32:$D$37,4,0)*I3512</f>
        <v>0.39195530231549386</v>
      </c>
      <c r="K3512" s="6">
        <f t="shared" si="219"/>
        <v>0.76946045424379106</v>
      </c>
      <c r="L3512" s="27">
        <f>2.721*J3512*G3512+VLOOKUP(B3512,Summary!$A$32:$B$37,2,0)*I3512</f>
        <v>0.23964065212303473</v>
      </c>
    </row>
    <row r="3513" spans="1:12">
      <c r="A3513" s="5" t="s">
        <v>613</v>
      </c>
      <c r="B3513" s="5" t="s">
        <v>597</v>
      </c>
      <c r="C3513" s="11">
        <v>1700</v>
      </c>
      <c r="D3513" s="5" t="str">
        <f t="shared" si="216"/>
        <v>Institutional</v>
      </c>
      <c r="E3513" s="11" t="s">
        <v>4</v>
      </c>
      <c r="F3513" s="12">
        <f t="shared" si="217"/>
        <v>0.96797880682585713</v>
      </c>
      <c r="G3513" s="13">
        <f t="shared" si="218"/>
        <v>0.12452938169209543</v>
      </c>
      <c r="H3513" s="13">
        <f>HLOOKUP(E3513,ROCs!$B$1:$I$17,MATCH(VLOOKUP(C3513,HROC,2,0),ROCs!$A$2:$A$17,0)+1,0)</f>
        <v>0.34081381503347608</v>
      </c>
      <c r="I3513" s="24">
        <v>3.5038E-2</v>
      </c>
      <c r="J3513" s="24">
        <f>VLOOKUP(B3513,Summary!$A$32:$C$37,3,0)*H3513*I3513/12+VLOOKUP(B3513,Summary!$A$32:$D$37,4,0)*I3513</f>
        <v>5.0552072509838425E-2</v>
      </c>
      <c r="K3513" s="6">
        <f t="shared" si="219"/>
        <v>0.13314760407419216</v>
      </c>
      <c r="L3513" s="27">
        <f>2.721*J3513*G3513+VLOOKUP(B3513,Summary!$A$32:$B$37,2,0)*I3513</f>
        <v>2.4719363626621818E-2</v>
      </c>
    </row>
    <row r="3514" spans="1:12">
      <c r="A3514" s="5" t="s">
        <v>613</v>
      </c>
      <c r="B3514" s="5" t="s">
        <v>597</v>
      </c>
      <c r="C3514" s="11">
        <v>1840</v>
      </c>
      <c r="D3514" s="5" t="str">
        <f t="shared" si="216"/>
        <v>Marinas and Fish Camps</v>
      </c>
      <c r="E3514" s="11" t="s">
        <v>4</v>
      </c>
      <c r="F3514" s="12">
        <f t="shared" si="217"/>
        <v>0.70945030562392009</v>
      </c>
      <c r="G3514" s="13">
        <f t="shared" si="218"/>
        <v>0.1167055461931156</v>
      </c>
      <c r="H3514" s="13">
        <f>HLOOKUP(E3514,ROCs!$B$1:$I$17,MATCH(VLOOKUP(C3514,HROC,2,0),ROCs!$A$2:$A$17,0)+1,0)</f>
        <v>0.28818180815488864</v>
      </c>
      <c r="I3514" s="24">
        <v>4.9067E-2</v>
      </c>
      <c r="J3514" s="24">
        <f>VLOOKUP(B3514,Summary!$A$32:$C$37,3,0)*H3514*I3514/12+VLOOKUP(B3514,Summary!$A$32:$D$37,4,0)*I3514</f>
        <v>5.9860251038448727E-2</v>
      </c>
      <c r="K3514" s="6">
        <f t="shared" si="219"/>
        <v>0.11555508350494346</v>
      </c>
      <c r="L3514" s="27">
        <f>2.721*J3514*G3514+VLOOKUP(B3514,Summary!$A$32:$B$37,2,0)*I3514</f>
        <v>2.9638063151654841E-2</v>
      </c>
    </row>
    <row r="3515" spans="1:12">
      <c r="A3515" s="5" t="s">
        <v>613</v>
      </c>
      <c r="B3515" s="5" t="s">
        <v>597</v>
      </c>
      <c r="C3515" s="11">
        <v>2210</v>
      </c>
      <c r="D3515" s="5" t="str">
        <f t="shared" si="216"/>
        <v>Citrus Groves</v>
      </c>
      <c r="E3515" s="11" t="s">
        <v>4</v>
      </c>
      <c r="F3515" s="12">
        <f t="shared" si="217"/>
        <v>1.3467531225403229</v>
      </c>
      <c r="G3515" s="13">
        <f t="shared" si="218"/>
        <v>0.27383424246429361</v>
      </c>
      <c r="H3515" s="13">
        <f>HLOOKUP(E3515,ROCs!$B$1:$I$17,MATCH(VLOOKUP(C3515,HROC,2,0),ROCs!$A$2:$A$17,0)+1,0)</f>
        <v>0.31492922148662977</v>
      </c>
      <c r="I3515" s="24">
        <v>0.22012499999999999</v>
      </c>
      <c r="J3515" s="24">
        <f>VLOOKUP(B3515,Summary!$A$32:$C$37,3,0)*H3515*I3515/12+VLOOKUP(B3515,Summary!$A$32:$D$37,4,0)*I3515</f>
        <v>0.29347073165758447</v>
      </c>
      <c r="K3515" s="6">
        <f t="shared" si="219"/>
        <v>1.0754279705408365</v>
      </c>
      <c r="L3515" s="27">
        <f>2.721*J3515*G3515+VLOOKUP(B3515,Summary!$A$32:$B$37,2,0)*I3515</f>
        <v>0.26635029064962368</v>
      </c>
    </row>
    <row r="3516" spans="1:12">
      <c r="A3516" s="5" t="s">
        <v>613</v>
      </c>
      <c r="B3516" s="5" t="s">
        <v>597</v>
      </c>
      <c r="C3516" s="11">
        <v>3100</v>
      </c>
      <c r="D3516" s="5" t="str">
        <f t="shared" si="216"/>
        <v>Herbaceous (Dry Prairie)</v>
      </c>
      <c r="E3516" s="11" t="s">
        <v>4</v>
      </c>
      <c r="F3516" s="12">
        <f t="shared" si="217"/>
        <v>0.69141343344704065</v>
      </c>
      <c r="G3516" s="13">
        <f t="shared" si="218"/>
        <v>3.5859246036990831E-2</v>
      </c>
      <c r="H3516" s="13">
        <f>HLOOKUP(E3516,ROCs!$B$1:$I$17,MATCH(VLOOKUP(C3516,HROC,2,0),ROCs!$A$2:$A$17,0)+1,0)</f>
        <v>0.26229721460804234</v>
      </c>
      <c r="I3516" s="24">
        <v>8.6954000000000004E-2</v>
      </c>
      <c r="J3516" s="24">
        <f>VLOOKUP(B3516,Summary!$A$32:$C$37,3,0)*H3516*I3516/12+VLOOKUP(B3516,Summary!$A$32:$D$37,4,0)*I3516</f>
        <v>9.6552986129217311E-2</v>
      </c>
      <c r="K3516" s="6">
        <f t="shared" si="219"/>
        <v>0.1816486041173824</v>
      </c>
      <c r="L3516" s="27">
        <f>2.721*J3516*G3516+VLOOKUP(B3516,Summary!$A$32:$B$37,2,0)*I3516</f>
        <v>2.8257295654253039E-2</v>
      </c>
    </row>
    <row r="3517" spans="1:12">
      <c r="A3517" s="5" t="s">
        <v>613</v>
      </c>
      <c r="B3517" s="5" t="s">
        <v>597</v>
      </c>
      <c r="C3517" s="11">
        <v>3200</v>
      </c>
      <c r="D3517" s="5" t="str">
        <f t="shared" si="216"/>
        <v>Shrub and Brushland</v>
      </c>
      <c r="E3517" s="11" t="s">
        <v>4</v>
      </c>
      <c r="F3517" s="12">
        <f t="shared" si="217"/>
        <v>0.69141343344704065</v>
      </c>
      <c r="G3517" s="13">
        <f t="shared" si="218"/>
        <v>3.5859246036990831E-2</v>
      </c>
      <c r="H3517" s="13">
        <f>HLOOKUP(E3517,ROCs!$B$1:$I$17,MATCH(VLOOKUP(C3517,HROC,2,0),ROCs!$A$2:$A$17,0)+1,0)</f>
        <v>0.26229721460804234</v>
      </c>
      <c r="I3517" s="24">
        <v>8.6899999999999998E-4</v>
      </c>
      <c r="J3517" s="24">
        <f>VLOOKUP(B3517,Summary!$A$32:$C$37,3,0)*H3517*I3517/12+VLOOKUP(B3517,Summary!$A$32:$D$37,4,0)*I3517</f>
        <v>9.6493024985957923E-4</v>
      </c>
      <c r="K3517" s="6">
        <f t="shared" si="219"/>
        <v>1.8153579706282096E-3</v>
      </c>
      <c r="L3517" s="27">
        <f>2.721*J3517*G3517+VLOOKUP(B3517,Summary!$A$32:$B$37,2,0)*I3517</f>
        <v>2.823974736475135E-4</v>
      </c>
    </row>
    <row r="3518" spans="1:12">
      <c r="A3518" s="5" t="s">
        <v>613</v>
      </c>
      <c r="B3518" s="5" t="s">
        <v>597</v>
      </c>
      <c r="C3518" s="11">
        <v>4110</v>
      </c>
      <c r="D3518" s="5" t="str">
        <f t="shared" si="216"/>
        <v>Pine Flatwoods</v>
      </c>
      <c r="E3518" s="11" t="s">
        <v>4</v>
      </c>
      <c r="F3518" s="12">
        <f t="shared" si="217"/>
        <v>0.69141343344704065</v>
      </c>
      <c r="G3518" s="13">
        <f t="shared" si="218"/>
        <v>3.5859246036990831E-2</v>
      </c>
      <c r="H3518" s="13">
        <f>HLOOKUP(E3518,ROCs!$B$1:$I$17,MATCH(VLOOKUP(C3518,HROC,2,0),ROCs!$A$2:$A$17,0)+1,0)</f>
        <v>0.26229721460804234</v>
      </c>
      <c r="I3518" s="24">
        <v>0.108358</v>
      </c>
      <c r="J3518" s="24">
        <f>VLOOKUP(B3518,Summary!$A$32:$C$37,3,0)*H3518*I3518/12+VLOOKUP(B3518,Summary!$A$32:$D$37,4,0)*I3518</f>
        <v>0.12031980669077592</v>
      </c>
      <c r="K3518" s="6">
        <f t="shared" si="219"/>
        <v>0.22636197811430556</v>
      </c>
      <c r="L3518" s="27">
        <f>2.721*J3518*G3518+VLOOKUP(B3518,Summary!$A$32:$B$37,2,0)*I3518</f>
        <v>3.5212917663403072E-2</v>
      </c>
    </row>
    <row r="3519" spans="1:12">
      <c r="A3519" s="5" t="s">
        <v>613</v>
      </c>
      <c r="B3519" s="5" t="s">
        <v>597</v>
      </c>
      <c r="C3519" s="11">
        <v>4220</v>
      </c>
      <c r="D3519" s="5" t="str">
        <f t="shared" si="216"/>
        <v>Brazilian Pepper</v>
      </c>
      <c r="E3519" s="11" t="s">
        <v>4</v>
      </c>
      <c r="F3519" s="12">
        <f t="shared" si="217"/>
        <v>0.69141343344704065</v>
      </c>
      <c r="G3519" s="13">
        <f t="shared" si="218"/>
        <v>3.5859246036990831E-2</v>
      </c>
      <c r="H3519" s="13">
        <f>HLOOKUP(E3519,ROCs!$B$1:$I$17,MATCH(VLOOKUP(C3519,HROC,2,0),ROCs!$A$2:$A$17,0)+1,0)</f>
        <v>0.26229721460804234</v>
      </c>
      <c r="I3519" s="24">
        <v>0.27376</v>
      </c>
      <c r="J3519" s="24">
        <f>VLOOKUP(B3519,Summary!$A$32:$C$37,3,0)*H3519*I3519/12+VLOOKUP(B3519,Summary!$A$32:$D$37,4,0)*I3519</f>
        <v>0.30398078849431348</v>
      </c>
      <c r="K3519" s="6">
        <f t="shared" si="219"/>
        <v>0.57188998623610898</v>
      </c>
      <c r="L3519" s="27">
        <f>2.721*J3519*G3519+VLOOKUP(B3519,Summary!$A$32:$B$37,2,0)*I3519</f>
        <v>8.89633284070694E-2</v>
      </c>
    </row>
    <row r="3520" spans="1:12">
      <c r="A3520" s="5" t="s">
        <v>613</v>
      </c>
      <c r="B3520" s="5" t="s">
        <v>597</v>
      </c>
      <c r="C3520" s="11">
        <v>4340</v>
      </c>
      <c r="D3520" s="5" t="str">
        <f t="shared" si="216"/>
        <v>Hardwood - Coniferous Mixed</v>
      </c>
      <c r="E3520" s="11" t="s">
        <v>4</v>
      </c>
      <c r="F3520" s="12">
        <f t="shared" si="217"/>
        <v>0.69141343344704065</v>
      </c>
      <c r="G3520" s="13">
        <f t="shared" si="218"/>
        <v>3.5859246036990831E-2</v>
      </c>
      <c r="H3520" s="13">
        <f>HLOOKUP(E3520,ROCs!$B$1:$I$17,MATCH(VLOOKUP(C3520,HROC,2,0),ROCs!$A$2:$A$17,0)+1,0)</f>
        <v>0.26229721460804234</v>
      </c>
      <c r="I3520" s="24">
        <v>0.59748900000000005</v>
      </c>
      <c r="J3520" s="24">
        <f>VLOOKUP(B3520,Summary!$A$32:$C$37,3,0)*H3520*I3520/12+VLOOKUP(B3520,Summary!$A$32:$D$37,4,0)*I3520</f>
        <v>0.66344673194286552</v>
      </c>
      <c r="K3520" s="6">
        <f t="shared" si="219"/>
        <v>1.2481661893126332</v>
      </c>
      <c r="L3520" s="27">
        <f>2.721*J3520*G3520+VLOOKUP(B3520,Summary!$A$32:$B$37,2,0)*I3520</f>
        <v>0.19416499900135697</v>
      </c>
    </row>
    <row r="3521" spans="1:12">
      <c r="A3521" s="5" t="s">
        <v>613</v>
      </c>
      <c r="B3521" s="5" t="s">
        <v>597</v>
      </c>
      <c r="C3521" s="11">
        <v>5110</v>
      </c>
      <c r="D3521" s="5" t="e">
        <f t="shared" si="216"/>
        <v>#N/A</v>
      </c>
      <c r="E3521" s="11" t="s">
        <v>4</v>
      </c>
      <c r="F3521" s="12">
        <f t="shared" si="217"/>
        <v>0.50503242095262102</v>
      </c>
      <c r="G3521" s="13">
        <f t="shared" si="218"/>
        <v>6.8458560616073402E-2</v>
      </c>
      <c r="H3521" s="13">
        <f>HLOOKUP(E3521,ROCs!$B$1:$I$17,MATCH(VLOOKUP(C3521,HROC,2,0),ROCs!$A$2:$A$17,0)+1,0)</f>
        <v>5.2632006878587441E-2</v>
      </c>
      <c r="I3521" s="24">
        <v>3.3815999999999999E-2</v>
      </c>
      <c r="J3521" s="24">
        <f>VLOOKUP(B3521,Summary!$A$32:$C$37,3,0)*H3521*I3521/12+VLOOKUP(B3521,Summary!$A$32:$D$37,4,0)*I3521</f>
        <v>7.5345033655000561E-3</v>
      </c>
      <c r="K3521" s="6">
        <f t="shared" si="219"/>
        <v>1.035386342143868E-2</v>
      </c>
      <c r="L3521" s="27">
        <f>2.721*J3521*G3521+VLOOKUP(B3521,Summary!$A$32:$B$37,2,0)*I3521</f>
        <v>8.7288551318939062E-3</v>
      </c>
    </row>
    <row r="3522" spans="1:12">
      <c r="A3522" s="5" t="s">
        <v>613</v>
      </c>
      <c r="B3522" s="5" t="s">
        <v>597</v>
      </c>
      <c r="C3522" s="11">
        <v>5120</v>
      </c>
      <c r="D3522" s="5" t="e">
        <f t="shared" ref="D3522:D3585" si="220">VLOOKUP(C3522,FLUCCS,2,0)</f>
        <v>#N/A</v>
      </c>
      <c r="E3522" s="11" t="s">
        <v>4</v>
      </c>
      <c r="F3522" s="12">
        <f t="shared" ref="F3522:F3585" si="221">VLOOKUP(VLOOKUP(C3522,HEMC,2,0),EMCN,2,0)</f>
        <v>0.50503242095262102</v>
      </c>
      <c r="G3522" s="13">
        <f t="shared" ref="G3522:G3585" si="222">VLOOKUP(VLOOKUP(C3522,HEMC,2,0),EMCP,3,0)</f>
        <v>6.8458560616073402E-2</v>
      </c>
      <c r="H3522" s="13">
        <f>HLOOKUP(E3522,ROCs!$B$1:$I$17,MATCH(VLOOKUP(C3522,HROC,2,0),ROCs!$A$2:$A$17,0)+1,0)</f>
        <v>5.2632006878587441E-2</v>
      </c>
      <c r="I3522" s="24">
        <v>4.6550000000000003E-3</v>
      </c>
      <c r="J3522" s="24">
        <f>VLOOKUP(B3522,Summary!$A$32:$C$37,3,0)*H3522*I3522/12+VLOOKUP(B3522,Summary!$A$32:$D$37,4,0)*I3522</f>
        <v>1.0371750995505906E-3</v>
      </c>
      <c r="K3522" s="6">
        <f t="shared" ref="K3522:K3585" si="223">2.721*J3522*F3522</f>
        <v>1.4252789870711224E-3</v>
      </c>
      <c r="L3522" s="27">
        <f>2.721*J3522*G3522+VLOOKUP(B3522,Summary!$A$32:$B$37,2,0)*I3522</f>
        <v>1.2015856588291382E-3</v>
      </c>
    </row>
    <row r="3523" spans="1:12">
      <c r="A3523" s="5" t="s">
        <v>613</v>
      </c>
      <c r="B3523" s="5" t="s">
        <v>597</v>
      </c>
      <c r="C3523" s="11">
        <v>5300</v>
      </c>
      <c r="D3523" s="5" t="str">
        <f t="shared" si="220"/>
        <v>Reservoirs</v>
      </c>
      <c r="E3523" s="11" t="s">
        <v>4</v>
      </c>
      <c r="F3523" s="12">
        <f t="shared" si="221"/>
        <v>0.50503242095262102</v>
      </c>
      <c r="G3523" s="13">
        <f t="shared" si="222"/>
        <v>6.8458560616073402E-2</v>
      </c>
      <c r="H3523" s="13">
        <f>HLOOKUP(E3523,ROCs!$B$1:$I$17,MATCH(VLOOKUP(C3523,HROC,2,0),ROCs!$A$2:$A$17,0)+1,0)</f>
        <v>5.2632006878587441E-2</v>
      </c>
      <c r="I3523" s="24">
        <v>0.21674599999999999</v>
      </c>
      <c r="J3523" s="24">
        <f>VLOOKUP(B3523,Summary!$A$32:$C$37,3,0)*H3523*I3523/12+VLOOKUP(B3523,Summary!$A$32:$D$37,4,0)*I3523</f>
        <v>4.8292922476303381E-2</v>
      </c>
      <c r="K3523" s="6">
        <f t="shared" si="223"/>
        <v>6.6363806515943591E-2</v>
      </c>
      <c r="L3523" s="27">
        <f>2.721*J3523*G3523+VLOOKUP(B3523,Summary!$A$32:$B$37,2,0)*I3523</f>
        <v>5.594820305232661E-2</v>
      </c>
    </row>
    <row r="3524" spans="1:12">
      <c r="A3524" s="5" t="s">
        <v>613</v>
      </c>
      <c r="B3524" s="5" t="s">
        <v>597</v>
      </c>
      <c r="C3524" s="11">
        <v>6172</v>
      </c>
      <c r="D3524" s="5" t="str">
        <f t="shared" si="220"/>
        <v>Mixed Shrubs</v>
      </c>
      <c r="E3524" s="11" t="s">
        <v>4</v>
      </c>
      <c r="F3524" s="12">
        <f t="shared" si="221"/>
        <v>0.60724136328827061</v>
      </c>
      <c r="G3524" s="13">
        <f t="shared" si="222"/>
        <v>3.2599314579082571E-2</v>
      </c>
      <c r="H3524" s="13">
        <f>HLOOKUP(E3524,ROCs!$B$1:$I$17,MATCH(VLOOKUP(C3524,HROC,2,0),ROCs!$A$2:$A$17,0)+1,0)</f>
        <v>2.5884593546846281E-2</v>
      </c>
      <c r="I3524" s="24">
        <v>4.5766000000000001E-2</v>
      </c>
      <c r="J3524" s="24">
        <f>VLOOKUP(B3524,Summary!$A$32:$C$37,3,0)*H3524*I3524/12+VLOOKUP(B3524,Summary!$A$32:$D$37,4,0)*I3524</f>
        <v>5.0149519049883596E-3</v>
      </c>
      <c r="K3524" s="6">
        <f t="shared" si="223"/>
        <v>8.2862238362114669E-3</v>
      </c>
      <c r="L3524" s="27">
        <f>2.721*J3524*G3524+VLOOKUP(B3524,Summary!$A$32:$B$37,2,0)*I3524</f>
        <v>1.035885763123994E-2</v>
      </c>
    </row>
    <row r="3525" spans="1:12">
      <c r="A3525" s="5" t="s">
        <v>613</v>
      </c>
      <c r="B3525" s="5" t="s">
        <v>597</v>
      </c>
      <c r="C3525" s="11">
        <v>6300</v>
      </c>
      <c r="D3525" s="5" t="str">
        <f t="shared" si="220"/>
        <v>Wetland Forested Mixed</v>
      </c>
      <c r="E3525" s="11" t="s">
        <v>4</v>
      </c>
      <c r="F3525" s="12">
        <f t="shared" si="221"/>
        <v>0.60724136328827061</v>
      </c>
      <c r="G3525" s="13">
        <f t="shared" si="222"/>
        <v>3.2599314579082571E-2</v>
      </c>
      <c r="H3525" s="13">
        <f>HLOOKUP(E3525,ROCs!$B$1:$I$17,MATCH(VLOOKUP(C3525,HROC,2,0),ROCs!$A$2:$A$17,0)+1,0)</f>
        <v>2.5884593546846281E-2</v>
      </c>
      <c r="I3525" s="24">
        <v>5.4276999999999999E-2</v>
      </c>
      <c r="J3525" s="24">
        <f>VLOOKUP(B3525,Summary!$A$32:$C$37,3,0)*H3525*I3525/12+VLOOKUP(B3525,Summary!$A$32:$D$37,4,0)*I3525</f>
        <v>5.9475712220218753E-3</v>
      </c>
      <c r="K3525" s="6">
        <f t="shared" si="223"/>
        <v>9.8271942306089616E-3</v>
      </c>
      <c r="L3525" s="27">
        <f>2.721*J3525*G3525+VLOOKUP(B3525,Summary!$A$32:$B$37,2,0)*I3525</f>
        <v>1.2285271066966967E-2</v>
      </c>
    </row>
    <row r="3526" spans="1:12">
      <c r="A3526" s="5" t="s">
        <v>613</v>
      </c>
      <c r="B3526" s="5" t="s">
        <v>597</v>
      </c>
      <c r="C3526" s="11">
        <v>6410</v>
      </c>
      <c r="D3526" s="5" t="str">
        <f t="shared" si="220"/>
        <v>Freshwater Marshes</v>
      </c>
      <c r="E3526" s="11" t="s">
        <v>4</v>
      </c>
      <c r="F3526" s="12">
        <f t="shared" si="221"/>
        <v>0.60724136328827061</v>
      </c>
      <c r="G3526" s="13">
        <f t="shared" si="222"/>
        <v>3.2599314579082571E-2</v>
      </c>
      <c r="H3526" s="13">
        <f>HLOOKUP(E3526,ROCs!$B$1:$I$17,MATCH(VLOOKUP(C3526,HROC,2,0),ROCs!$A$2:$A$17,0)+1,0)</f>
        <v>2.5884593546846281E-2</v>
      </c>
      <c r="I3526" s="24">
        <v>3.1930000000000001E-3</v>
      </c>
      <c r="J3526" s="24">
        <f>VLOOKUP(B3526,Summary!$A$32:$C$37,3,0)*H3526*I3526/12+VLOOKUP(B3526,Summary!$A$32:$D$37,4,0)*I3526</f>
        <v>3.4988291379250605E-4</v>
      </c>
      <c r="K3526" s="6">
        <f t="shared" si="223"/>
        <v>5.7811285034792671E-4</v>
      </c>
      <c r="L3526" s="27">
        <f>2.721*J3526*G3526+VLOOKUP(B3526,Summary!$A$32:$B$37,2,0)*I3526</f>
        <v>7.2271626134136975E-4</v>
      </c>
    </row>
    <row r="3527" spans="1:12">
      <c r="A3527" s="5" t="s">
        <v>613</v>
      </c>
      <c r="B3527" s="5" t="s">
        <v>597</v>
      </c>
      <c r="C3527" s="11">
        <v>8100</v>
      </c>
      <c r="D3527" s="5" t="str">
        <f t="shared" si="220"/>
        <v>Transportation</v>
      </c>
      <c r="E3527" s="11" t="s">
        <v>4</v>
      </c>
      <c r="F3527" s="12">
        <f t="shared" si="221"/>
        <v>0.98601567900273634</v>
      </c>
      <c r="G3527" s="13">
        <f t="shared" si="222"/>
        <v>0.14343698414796333</v>
      </c>
      <c r="H3527" s="13">
        <f>HLOOKUP(E3527,ROCs!$B$1:$I$17,MATCH(VLOOKUP(C3527,HROC,2,0),ROCs!$A$2:$A$17,0)+1,0)</f>
        <v>0.44607782879065094</v>
      </c>
      <c r="I3527" s="24">
        <v>8.4119899999999994</v>
      </c>
      <c r="J3527" s="24">
        <f>VLOOKUP(B3527,Summary!$A$32:$C$37,3,0)*H3527*I3527/12+VLOOKUP(B3527,Summary!$A$32:$D$37,4,0)*I3527</f>
        <v>15.885169461536693</v>
      </c>
      <c r="K3527" s="6">
        <f t="shared" si="223"/>
        <v>42.61909416147121</v>
      </c>
      <c r="L3527" s="27">
        <f>2.721*J3527*G3527+VLOOKUP(B3527,Summary!$A$32:$B$37,2,0)*I3527</f>
        <v>8.0220946988402702</v>
      </c>
    </row>
    <row r="3528" spans="1:12">
      <c r="A3528" s="5" t="s">
        <v>613</v>
      </c>
      <c r="B3528" s="5" t="s">
        <v>597</v>
      </c>
      <c r="C3528" s="11">
        <v>8140</v>
      </c>
      <c r="D3528" s="5" t="str">
        <f t="shared" si="220"/>
        <v>Roads and Highways</v>
      </c>
      <c r="E3528" s="11" t="s">
        <v>4</v>
      </c>
      <c r="F3528" s="12">
        <f t="shared" si="221"/>
        <v>0.98601567900273634</v>
      </c>
      <c r="G3528" s="13">
        <f t="shared" si="222"/>
        <v>0.14343698414796333</v>
      </c>
      <c r="H3528" s="13">
        <f>HLOOKUP(E3528,ROCs!$B$1:$I$17,MATCH(VLOOKUP(C3528,HROC,2,0),ROCs!$A$2:$A$17,0)+1,0)</f>
        <v>0.44607782879065094</v>
      </c>
      <c r="I3528" s="24">
        <v>39.292048999999999</v>
      </c>
      <c r="J3528" s="24">
        <f>VLOOKUP(B3528,Summary!$A$32:$C$37,3,0)*H3528*I3528/12+VLOOKUP(B3528,Summary!$A$32:$D$37,4,0)*I3528</f>
        <v>74.198953738176499</v>
      </c>
      <c r="K3528" s="6">
        <f t="shared" si="223"/>
        <v>199.07198369567021</v>
      </c>
      <c r="L3528" s="27">
        <f>2.721*J3528*G3528+VLOOKUP(B3528,Summary!$A$32:$B$37,2,0)*I3528</f>
        <v>37.470864562305962</v>
      </c>
    </row>
    <row r="3529" spans="1:12">
      <c r="A3529" s="5" t="s">
        <v>613</v>
      </c>
      <c r="B3529" s="5" t="s">
        <v>597</v>
      </c>
      <c r="C3529" s="11">
        <v>8200</v>
      </c>
      <c r="D3529" s="5" t="str">
        <f t="shared" si="220"/>
        <v>Communications</v>
      </c>
      <c r="E3529" s="11" t="s">
        <v>4</v>
      </c>
      <c r="F3529" s="12">
        <f t="shared" si="221"/>
        <v>0.72147488707517293</v>
      </c>
      <c r="G3529" s="13">
        <f t="shared" si="222"/>
        <v>0.16951643581122938</v>
      </c>
      <c r="H3529" s="13">
        <f>HLOOKUP(E3529,ROCs!$B$1:$I$17,MATCH(VLOOKUP(C3529,HROC,2,0),ROCs!$A$2:$A$17,0)+1,0)</f>
        <v>0.43140989244743805</v>
      </c>
      <c r="I3529" s="24">
        <v>1.0283869999999999</v>
      </c>
      <c r="J3529" s="24">
        <f>VLOOKUP(B3529,Summary!$A$32:$C$37,3,0)*H3529*I3529/12+VLOOKUP(B3529,Summary!$A$32:$D$37,4,0)*I3529</f>
        <v>1.878145109439054</v>
      </c>
      <c r="K3529" s="6">
        <f t="shared" si="223"/>
        <v>3.6870489581526007</v>
      </c>
      <c r="L3529" s="27">
        <f>2.721*J3529*G3529+VLOOKUP(B3529,Summary!$A$32:$B$37,2,0)*I3529</f>
        <v>1.0890757495347643</v>
      </c>
    </row>
    <row r="3530" spans="1:12">
      <c r="A3530" s="5" t="s">
        <v>613</v>
      </c>
      <c r="B3530" s="5" t="s">
        <v>597</v>
      </c>
      <c r="C3530" s="11">
        <v>8310</v>
      </c>
      <c r="D3530" s="5" t="str">
        <f t="shared" si="220"/>
        <v>Electric Power Facilities</v>
      </c>
      <c r="E3530" s="11" t="s">
        <v>4</v>
      </c>
      <c r="F3530" s="12">
        <f t="shared" si="221"/>
        <v>0.72147488707517293</v>
      </c>
      <c r="G3530" s="13">
        <f t="shared" si="222"/>
        <v>0.16951643581122938</v>
      </c>
      <c r="H3530" s="13">
        <f>HLOOKUP(E3530,ROCs!$B$1:$I$17,MATCH(VLOOKUP(C3530,HROC,2,0),ROCs!$A$2:$A$17,0)+1,0)</f>
        <v>0.43140989244743805</v>
      </c>
      <c r="I3530" s="24">
        <v>0.40588000000000002</v>
      </c>
      <c r="J3530" s="24">
        <f>VLOOKUP(B3530,Summary!$A$32:$C$37,3,0)*H3530*I3530/12+VLOOKUP(B3530,Summary!$A$32:$D$37,4,0)*I3530</f>
        <v>0.74125940625379672</v>
      </c>
      <c r="K3530" s="6">
        <f t="shared" si="223"/>
        <v>1.4551909263098208</v>
      </c>
      <c r="L3530" s="27">
        <f>2.721*J3530*G3530+VLOOKUP(B3530,Summary!$A$32:$B$37,2,0)*I3530</f>
        <v>0.42983241252677273</v>
      </c>
    </row>
    <row r="3531" spans="1:12">
      <c r="A3531" s="5" t="s">
        <v>613</v>
      </c>
      <c r="B3531" s="5" t="s">
        <v>597</v>
      </c>
      <c r="C3531" s="11">
        <v>1110</v>
      </c>
      <c r="D3531" s="5" t="str">
        <f t="shared" si="220"/>
        <v>Fixed Single Family Units</v>
      </c>
      <c r="E3531" s="11" t="s">
        <v>591</v>
      </c>
      <c r="F3531" s="12">
        <f t="shared" si="221"/>
        <v>0.96797880682585713</v>
      </c>
      <c r="G3531" s="13">
        <f t="shared" si="222"/>
        <v>0.12452938169209543</v>
      </c>
      <c r="H3531" s="13">
        <f>HLOOKUP(E3531,ROCs!$B$1:$I$17,MATCH(VLOOKUP(C3531,HROC,2,0),ROCs!$A$2:$A$17,0)+1,0)</f>
        <v>0.28818180815488864</v>
      </c>
      <c r="I3531" s="24">
        <v>2.935181</v>
      </c>
      <c r="J3531" s="24">
        <f>VLOOKUP(B3531,Summary!$A$32:$C$37,3,0)*H3531*I3531/12+VLOOKUP(B3531,Summary!$A$32:$D$37,4,0)*I3531</f>
        <v>3.5808317505306007</v>
      </c>
      <c r="K3531" s="6">
        <f t="shared" si="223"/>
        <v>9.43144651652322</v>
      </c>
      <c r="L3531" s="27">
        <f>2.721*J3531*G3531+VLOOKUP(B3531,Summary!$A$32:$B$37,2,0)*I3531</f>
        <v>1.8491758424835787</v>
      </c>
    </row>
    <row r="3532" spans="1:12">
      <c r="A3532" s="5" t="s">
        <v>613</v>
      </c>
      <c r="B3532" s="5" t="s">
        <v>597</v>
      </c>
      <c r="C3532" s="11">
        <v>1210</v>
      </c>
      <c r="D3532" s="5" t="str">
        <f t="shared" si="220"/>
        <v>Fixed Single Family Units</v>
      </c>
      <c r="E3532" s="11" t="s">
        <v>591</v>
      </c>
      <c r="F3532" s="12">
        <f t="shared" si="221"/>
        <v>1.2445441802046733</v>
      </c>
      <c r="G3532" s="13">
        <f t="shared" si="222"/>
        <v>0.21319951734720002</v>
      </c>
      <c r="H3532" s="13">
        <f>HLOOKUP(E3532,ROCs!$B$1:$I$17,MATCH(VLOOKUP(C3532,HROC,2,0),ROCs!$A$2:$A$17,0)+1,0)</f>
        <v>0.28818180815488864</v>
      </c>
      <c r="I3532" s="24">
        <v>2.6057999999999999</v>
      </c>
      <c r="J3532" s="24">
        <f>VLOOKUP(B3532,Summary!$A$32:$C$37,3,0)*H3532*I3532/12+VLOOKUP(B3532,Summary!$A$32:$D$37,4,0)*I3532</f>
        <v>3.1789969257543702</v>
      </c>
      <c r="K3532" s="6">
        <f t="shared" si="223"/>
        <v>10.765370176237163</v>
      </c>
      <c r="L3532" s="27">
        <f>2.721*J3532*G3532+VLOOKUP(B3532,Summary!$A$32:$B$37,2,0)*I3532</f>
        <v>2.4086656501338322</v>
      </c>
    </row>
    <row r="3533" spans="1:12">
      <c r="A3533" s="5" t="s">
        <v>613</v>
      </c>
      <c r="B3533" s="5" t="s">
        <v>597</v>
      </c>
      <c r="C3533" s="11">
        <v>1310</v>
      </c>
      <c r="D3533" s="5" t="str">
        <f t="shared" si="220"/>
        <v>Fixed Single Family Units &lt;Six or more dwelling units per acre&gt;</v>
      </c>
      <c r="E3533" s="11" t="s">
        <v>591</v>
      </c>
      <c r="F3533" s="12">
        <f t="shared" si="221"/>
        <v>1.2445441802046733</v>
      </c>
      <c r="G3533" s="13">
        <f t="shared" si="222"/>
        <v>0.21319951734720002</v>
      </c>
      <c r="H3533" s="13">
        <f>HLOOKUP(E3533,ROCs!$B$1:$I$17,MATCH(VLOOKUP(C3533,HROC,2,0),ROCs!$A$2:$A$17,0)+1,0)</f>
        <v>0.39344582191206351</v>
      </c>
      <c r="I3533" s="24">
        <v>0.20979100000000001</v>
      </c>
      <c r="J3533" s="24">
        <f>VLOOKUP(B3533,Summary!$A$32:$C$37,3,0)*H3533*I3533/12+VLOOKUP(B3533,Summary!$A$32:$D$37,4,0)*I3533</f>
        <v>0.34942522793145736</v>
      </c>
      <c r="K3533" s="6">
        <f t="shared" si="223"/>
        <v>1.1832952391753386</v>
      </c>
      <c r="L3533" s="27">
        <f>2.721*J3533*G3533+VLOOKUP(B3533,Summary!$A$32:$B$37,2,0)*I3533</f>
        <v>0.24815290847084354</v>
      </c>
    </row>
    <row r="3534" spans="1:12">
      <c r="A3534" s="5" t="s">
        <v>613</v>
      </c>
      <c r="B3534" s="5" t="s">
        <v>597</v>
      </c>
      <c r="C3534" s="11">
        <v>1320</v>
      </c>
      <c r="D3534" s="5" t="str">
        <f t="shared" si="220"/>
        <v>Mobile Home Units &lt;Six or more dwelling units per acre&gt;</v>
      </c>
      <c r="E3534" s="11" t="s">
        <v>591</v>
      </c>
      <c r="F3534" s="12">
        <f t="shared" si="221"/>
        <v>1.3948514483453343</v>
      </c>
      <c r="G3534" s="13">
        <f t="shared" si="222"/>
        <v>0.33903287162245876</v>
      </c>
      <c r="H3534" s="13">
        <f>HLOOKUP(E3534,ROCs!$B$1:$I$17,MATCH(VLOOKUP(C3534,HROC,2,0),ROCs!$A$2:$A$17,0)+1,0)</f>
        <v>0.39344582191206351</v>
      </c>
      <c r="I3534" s="24">
        <v>0.46726699999999999</v>
      </c>
      <c r="J3534" s="24">
        <f>VLOOKUP(B3534,Summary!$A$32:$C$37,3,0)*H3534*I3534/12+VLOOKUP(B3534,Summary!$A$32:$D$37,4,0)*I3534</f>
        <v>0.77827398687192628</v>
      </c>
      <c r="K3534" s="6">
        <f t="shared" si="223"/>
        <v>2.9538539226078253</v>
      </c>
      <c r="L3534" s="27">
        <f>2.721*J3534*G3534+VLOOKUP(B3534,Summary!$A$32:$B$37,2,0)*I3534</f>
        <v>0.81918560874894453</v>
      </c>
    </row>
    <row r="3535" spans="1:12">
      <c r="A3535" s="5" t="s">
        <v>613</v>
      </c>
      <c r="B3535" s="5" t="s">
        <v>597</v>
      </c>
      <c r="C3535" s="11">
        <v>1330</v>
      </c>
      <c r="D3535" s="5" t="str">
        <f t="shared" si="220"/>
        <v>Multiple Dwelling Units, Low Rise &lt;Two stories or less&gt;</v>
      </c>
      <c r="E3535" s="11" t="s">
        <v>591</v>
      </c>
      <c r="F3535" s="12">
        <f t="shared" si="221"/>
        <v>1.3948514483453343</v>
      </c>
      <c r="G3535" s="13">
        <f t="shared" si="222"/>
        <v>0.33903287162245876</v>
      </c>
      <c r="H3535" s="13">
        <f>HLOOKUP(E3535,ROCs!$B$1:$I$17,MATCH(VLOOKUP(C3535,HROC,2,0),ROCs!$A$2:$A$17,0)+1,0)</f>
        <v>0.39344582191206351</v>
      </c>
      <c r="I3535" s="24">
        <v>5.2937999999999999E-2</v>
      </c>
      <c r="J3535" s="24">
        <f>VLOOKUP(B3535,Summary!$A$32:$C$37,3,0)*H3535*I3535/12+VLOOKUP(B3535,Summary!$A$32:$D$37,4,0)*I3535</f>
        <v>8.817286116294544E-2</v>
      </c>
      <c r="K3535" s="6">
        <f t="shared" si="223"/>
        <v>0.33465046526934922</v>
      </c>
      <c r="L3535" s="27">
        <f>2.721*J3535*G3535+VLOOKUP(B3535,Summary!$A$32:$B$37,2,0)*I3535</f>
        <v>9.2807854515623012E-2</v>
      </c>
    </row>
    <row r="3536" spans="1:12">
      <c r="A3536" s="5" t="s">
        <v>613</v>
      </c>
      <c r="B3536" s="5" t="s">
        <v>597</v>
      </c>
      <c r="C3536" s="11">
        <v>1390</v>
      </c>
      <c r="D3536" s="5" t="str">
        <f t="shared" si="220"/>
        <v>High Density Under Construction</v>
      </c>
      <c r="E3536" s="11" t="s">
        <v>591</v>
      </c>
      <c r="F3536" s="12">
        <f t="shared" si="221"/>
        <v>1.3948514483453343</v>
      </c>
      <c r="G3536" s="13">
        <f t="shared" si="222"/>
        <v>0.33903287162245876</v>
      </c>
      <c r="H3536" s="13">
        <f>HLOOKUP(E3536,ROCs!$B$1:$I$17,MATCH(VLOOKUP(C3536,HROC,2,0),ROCs!$A$2:$A$17,0)+1,0)</f>
        <v>0.39344582191206351</v>
      </c>
      <c r="I3536" s="24">
        <v>0.16294700000000001</v>
      </c>
      <c r="J3536" s="24">
        <f>VLOOKUP(B3536,Summary!$A$32:$C$37,3,0)*H3536*I3536/12+VLOOKUP(B3536,Summary!$A$32:$D$37,4,0)*I3536</f>
        <v>0.27140245585247785</v>
      </c>
      <c r="K3536" s="6">
        <f t="shared" si="223"/>
        <v>1.0300783815830719</v>
      </c>
      <c r="L3536" s="27">
        <f>2.721*J3536*G3536+VLOOKUP(B3536,Summary!$A$32:$B$37,2,0)*I3536</f>
        <v>0.28566930125348944</v>
      </c>
    </row>
    <row r="3537" spans="1:12">
      <c r="A3537" s="5" t="s">
        <v>613</v>
      </c>
      <c r="B3537" s="5" t="s">
        <v>597</v>
      </c>
      <c r="C3537" s="11">
        <v>1400</v>
      </c>
      <c r="D3537" s="5" t="str">
        <f t="shared" si="220"/>
        <v>Commercial and Services</v>
      </c>
      <c r="E3537" s="11" t="s">
        <v>591</v>
      </c>
      <c r="F3537" s="12">
        <f t="shared" si="221"/>
        <v>0.70945030562392009</v>
      </c>
      <c r="G3537" s="13">
        <f t="shared" si="222"/>
        <v>0.1167055461931156</v>
      </c>
      <c r="H3537" s="13">
        <f>HLOOKUP(E3537,ROCs!$B$1:$I$17,MATCH(VLOOKUP(C3537,HROC,2,0),ROCs!$A$2:$A$17,0)+1,0)</f>
        <v>0.43140989244743805</v>
      </c>
      <c r="I3537" s="24">
        <v>11.648363</v>
      </c>
      <c r="J3537" s="24">
        <f>VLOOKUP(B3537,Summary!$A$32:$C$37,3,0)*H3537*I3537/12+VLOOKUP(B3537,Summary!$A$32:$D$37,4,0)*I3537</f>
        <v>21.2734272228459</v>
      </c>
      <c r="K3537" s="6">
        <f t="shared" si="223"/>
        <v>41.066527729617107</v>
      </c>
      <c r="L3537" s="27">
        <f>2.721*J3537*G3537+VLOOKUP(B3537,Summary!$A$32:$B$37,2,0)*I3537</f>
        <v>9.2788159407113184</v>
      </c>
    </row>
    <row r="3538" spans="1:12">
      <c r="A3538" s="5" t="s">
        <v>613</v>
      </c>
      <c r="B3538" s="5" t="s">
        <v>597</v>
      </c>
      <c r="C3538" s="11">
        <v>1411</v>
      </c>
      <c r="D3538" s="5" t="str">
        <f t="shared" si="220"/>
        <v>Shopping Centers (Plazas, Malls)</v>
      </c>
      <c r="E3538" s="11" t="s">
        <v>591</v>
      </c>
      <c r="F3538" s="12">
        <f t="shared" si="221"/>
        <v>1.4429497741503459</v>
      </c>
      <c r="G3538" s="13">
        <f t="shared" si="222"/>
        <v>0.22493527059566973</v>
      </c>
      <c r="H3538" s="13">
        <f>HLOOKUP(E3538,ROCs!$B$1:$I$17,MATCH(VLOOKUP(C3538,HROC,2,0),ROCs!$A$2:$A$17,0)+1,0)</f>
        <v>0.43140989244743805</v>
      </c>
      <c r="I3538" s="24">
        <v>2.970825</v>
      </c>
      <c r="J3538" s="24">
        <f>VLOOKUP(B3538,Summary!$A$32:$C$37,3,0)*H3538*I3538/12+VLOOKUP(B3538,Summary!$A$32:$D$37,4,0)*I3538</f>
        <v>5.4256232767910113</v>
      </c>
      <c r="K3538" s="6">
        <f t="shared" si="223"/>
        <v>21.302442020569494</v>
      </c>
      <c r="L3538" s="27">
        <f>2.721*J3538*G3538+VLOOKUP(B3538,Summary!$A$32:$B$37,2,0)*I3538</f>
        <v>3.9642988374279771</v>
      </c>
    </row>
    <row r="3539" spans="1:12">
      <c r="A3539" s="5" t="s">
        <v>613</v>
      </c>
      <c r="B3539" s="5" t="s">
        <v>597</v>
      </c>
      <c r="C3539" s="11">
        <v>1480</v>
      </c>
      <c r="D3539" s="5" t="str">
        <f t="shared" si="220"/>
        <v>Cemeteries</v>
      </c>
      <c r="E3539" s="11" t="s">
        <v>591</v>
      </c>
      <c r="F3539" s="12">
        <f t="shared" si="221"/>
        <v>1.2445441802046733</v>
      </c>
      <c r="G3539" s="13">
        <f t="shared" si="222"/>
        <v>0.21319951734720002</v>
      </c>
      <c r="H3539" s="13">
        <f>HLOOKUP(E3539,ROCs!$B$1:$I$17,MATCH(VLOOKUP(C3539,HROC,2,0),ROCs!$A$2:$A$17,0)+1,0)</f>
        <v>0.28818180815488864</v>
      </c>
      <c r="I3539" s="24">
        <v>0.18807499999999999</v>
      </c>
      <c r="J3539" s="24">
        <f>VLOOKUP(B3539,Summary!$A$32:$C$37,3,0)*H3539*I3539/12+VLOOKUP(B3539,Summary!$A$32:$D$37,4,0)*I3539</f>
        <v>0.22944579277429319</v>
      </c>
      <c r="K3539" s="6">
        <f t="shared" si="223"/>
        <v>0.77699631433563765</v>
      </c>
      <c r="L3539" s="27">
        <f>2.721*J3539*G3539+VLOOKUP(B3539,Summary!$A$32:$B$37,2,0)*I3539</f>
        <v>0.17384672352019359</v>
      </c>
    </row>
    <row r="3540" spans="1:12">
      <c r="A3540" s="5" t="s">
        <v>613</v>
      </c>
      <c r="B3540" s="5" t="s">
        <v>597</v>
      </c>
      <c r="C3540" s="11">
        <v>1490</v>
      </c>
      <c r="D3540" s="5" t="str">
        <f t="shared" si="220"/>
        <v>Commercial and Services Under Construction</v>
      </c>
      <c r="E3540" s="11" t="s">
        <v>591</v>
      </c>
      <c r="F3540" s="12">
        <f t="shared" si="221"/>
        <v>1.4429497741503459</v>
      </c>
      <c r="G3540" s="13">
        <f t="shared" si="222"/>
        <v>0.22493527059566973</v>
      </c>
      <c r="H3540" s="13">
        <f>HLOOKUP(E3540,ROCs!$B$1:$I$17,MATCH(VLOOKUP(C3540,HROC,2,0),ROCs!$A$2:$A$17,0)+1,0)</f>
        <v>0.43140989244743805</v>
      </c>
      <c r="I3540" s="24">
        <v>0.86108799999999996</v>
      </c>
      <c r="J3540" s="24">
        <f>VLOOKUP(B3540,Summary!$A$32:$C$37,3,0)*H3540*I3540/12+VLOOKUP(B3540,Summary!$A$32:$D$37,4,0)*I3540</f>
        <v>1.5726066315469334</v>
      </c>
      <c r="K3540" s="6">
        <f t="shared" si="223"/>
        <v>6.1744724763687335</v>
      </c>
      <c r="L3540" s="27">
        <f>2.721*J3540*G3540+VLOOKUP(B3540,Summary!$A$32:$B$37,2,0)*I3540</f>
        <v>1.1490445103037648</v>
      </c>
    </row>
    <row r="3541" spans="1:12">
      <c r="A3541" s="5" t="s">
        <v>613</v>
      </c>
      <c r="B3541" s="5" t="s">
        <v>597</v>
      </c>
      <c r="C3541" s="11">
        <v>1550</v>
      </c>
      <c r="D3541" s="5" t="str">
        <f t="shared" si="220"/>
        <v>Other Light Industrial</v>
      </c>
      <c r="E3541" s="11" t="s">
        <v>591</v>
      </c>
      <c r="F3541" s="12">
        <f t="shared" si="221"/>
        <v>0.72147488707517293</v>
      </c>
      <c r="G3541" s="13">
        <f t="shared" si="222"/>
        <v>0.16951643581122938</v>
      </c>
      <c r="H3541" s="13">
        <f>HLOOKUP(E3541,ROCs!$B$1:$I$17,MATCH(VLOOKUP(C3541,HROC,2,0),ROCs!$A$2:$A$17,0)+1,0)</f>
        <v>0.34081381503347608</v>
      </c>
      <c r="I3541" s="24">
        <v>0.284605</v>
      </c>
      <c r="J3541" s="24">
        <f>VLOOKUP(B3541,Summary!$A$32:$C$37,3,0)*H3541*I3541/12+VLOOKUP(B3541,Summary!$A$32:$D$37,4,0)*I3541</f>
        <v>0.41062197033685038</v>
      </c>
      <c r="K3541" s="6">
        <f t="shared" si="223"/>
        <v>0.80610560936754982</v>
      </c>
      <c r="L3541" s="27">
        <f>2.721*J3541*G3541+VLOOKUP(B3541,Summary!$A$32:$B$37,2,0)*I3541</f>
        <v>0.25105341391290181</v>
      </c>
    </row>
    <row r="3542" spans="1:12">
      <c r="A3542" s="5" t="s">
        <v>613</v>
      </c>
      <c r="B3542" s="5" t="s">
        <v>597</v>
      </c>
      <c r="C3542" s="11">
        <v>1700</v>
      </c>
      <c r="D3542" s="5" t="str">
        <f t="shared" si="220"/>
        <v>Institutional</v>
      </c>
      <c r="E3542" s="11" t="s">
        <v>591</v>
      </c>
      <c r="F3542" s="12">
        <f t="shared" si="221"/>
        <v>0.96797880682585713</v>
      </c>
      <c r="G3542" s="13">
        <f t="shared" si="222"/>
        <v>0.12452938169209543</v>
      </c>
      <c r="H3542" s="13">
        <f>HLOOKUP(E3542,ROCs!$B$1:$I$17,MATCH(VLOOKUP(C3542,HROC,2,0),ROCs!$A$2:$A$17,0)+1,0)</f>
        <v>0.34081381503347608</v>
      </c>
      <c r="I3542" s="24">
        <v>2.3058960000000002</v>
      </c>
      <c r="J3542" s="24">
        <f>VLOOKUP(B3542,Summary!$A$32:$C$37,3,0)*H3542*I3542/12+VLOOKUP(B3542,Summary!$A$32:$D$37,4,0)*I3542</f>
        <v>3.3268971343154976</v>
      </c>
      <c r="K3542" s="6">
        <f t="shared" si="223"/>
        <v>8.7626156642577619</v>
      </c>
      <c r="L3542" s="27">
        <f>2.721*J3542*G3542+VLOOKUP(B3542,Summary!$A$32:$B$37,2,0)*I3542</f>
        <v>1.6268132230484833</v>
      </c>
    </row>
    <row r="3543" spans="1:12">
      <c r="A3543" s="5" t="s">
        <v>613</v>
      </c>
      <c r="B3543" s="5" t="s">
        <v>597</v>
      </c>
      <c r="C3543" s="11">
        <v>1820</v>
      </c>
      <c r="D3543" s="5" t="str">
        <f t="shared" si="220"/>
        <v>Golf Courses</v>
      </c>
      <c r="E3543" s="11" t="s">
        <v>591</v>
      </c>
      <c r="F3543" s="12">
        <f t="shared" si="221"/>
        <v>2.0141173930848577</v>
      </c>
      <c r="G3543" s="13">
        <f t="shared" si="222"/>
        <v>0.28687396829592665</v>
      </c>
      <c r="H3543" s="13">
        <f>HLOOKUP(E3543,ROCs!$B$1:$I$17,MATCH(VLOOKUP(C3543,HROC,2,0),ROCs!$A$2:$A$17,0)+1,0)</f>
        <v>0.28904462793978353</v>
      </c>
      <c r="I3543" s="24">
        <v>0.11827500000000001</v>
      </c>
      <c r="J3543" s="24">
        <f>VLOOKUP(B3543,Summary!$A$32:$C$37,3,0)*H3543*I3543/12+VLOOKUP(B3543,Summary!$A$32:$D$37,4,0)*I3543</f>
        <v>0.14472392259787978</v>
      </c>
      <c r="K3543" s="6">
        <f t="shared" si="223"/>
        <v>0.79314692855330915</v>
      </c>
      <c r="L3543" s="27">
        <f>2.721*J3543*G3543+VLOOKUP(B3543,Summary!$A$32:$B$37,2,0)*I3543</f>
        <v>0.13859040135543235</v>
      </c>
    </row>
    <row r="3544" spans="1:12">
      <c r="A3544" s="5" t="s">
        <v>613</v>
      </c>
      <c r="B3544" s="5" t="s">
        <v>597</v>
      </c>
      <c r="C3544" s="11">
        <v>2110</v>
      </c>
      <c r="D3544" s="5" t="str">
        <f t="shared" si="220"/>
        <v>Improved Pastures</v>
      </c>
      <c r="E3544" s="11" t="s">
        <v>591</v>
      </c>
      <c r="F3544" s="12">
        <f t="shared" si="221"/>
        <v>2.0141173930848577</v>
      </c>
      <c r="G3544" s="13">
        <f t="shared" si="222"/>
        <v>0.28687396829592665</v>
      </c>
      <c r="H3544" s="13">
        <f>HLOOKUP(E3544,ROCs!$B$1:$I$17,MATCH(VLOOKUP(C3544,HROC,2,0),ROCs!$A$2:$A$17,0)+1,0)</f>
        <v>0.31492922148662977</v>
      </c>
      <c r="I3544" s="24">
        <v>0.88389899999999999</v>
      </c>
      <c r="J3544" s="24">
        <f>VLOOKUP(B3544,Summary!$A$32:$C$37,3,0)*H3544*I3544/12+VLOOKUP(B3544,Summary!$A$32:$D$37,4,0)*I3544</f>
        <v>1.1784144746912313</v>
      </c>
      <c r="K3544" s="6">
        <f t="shared" si="223"/>
        <v>6.4581985091786347</v>
      </c>
      <c r="L3544" s="27">
        <f>2.721*J3544*G3544+VLOOKUP(B3544,Summary!$A$32:$B$37,2,0)*I3544</f>
        <v>1.1113253725181387</v>
      </c>
    </row>
    <row r="3545" spans="1:12">
      <c r="A3545" s="5" t="s">
        <v>613</v>
      </c>
      <c r="B3545" s="5" t="s">
        <v>597</v>
      </c>
      <c r="C3545" s="11">
        <v>2210</v>
      </c>
      <c r="D3545" s="5" t="str">
        <f t="shared" si="220"/>
        <v>Citrus Groves</v>
      </c>
      <c r="E3545" s="11" t="s">
        <v>591</v>
      </c>
      <c r="F3545" s="12">
        <f t="shared" si="221"/>
        <v>1.3467531225403229</v>
      </c>
      <c r="G3545" s="13">
        <f t="shared" si="222"/>
        <v>0.27383424246429361</v>
      </c>
      <c r="H3545" s="13">
        <f>HLOOKUP(E3545,ROCs!$B$1:$I$17,MATCH(VLOOKUP(C3545,HROC,2,0),ROCs!$A$2:$A$17,0)+1,0)</f>
        <v>0.31492922148662977</v>
      </c>
      <c r="I3545" s="24">
        <v>2.3339150000000002</v>
      </c>
      <c r="J3545" s="24">
        <f>VLOOKUP(B3545,Summary!$A$32:$C$37,3,0)*H3545*I3545/12+VLOOKUP(B3545,Summary!$A$32:$D$37,4,0)*I3545</f>
        <v>3.1115763437892627</v>
      </c>
      <c r="K3545" s="6">
        <f t="shared" si="223"/>
        <v>11.402418952253571</v>
      </c>
      <c r="L3545" s="27">
        <f>2.721*J3545*G3545+VLOOKUP(B3545,Summary!$A$32:$B$37,2,0)*I3545</f>
        <v>2.8240269783146696</v>
      </c>
    </row>
    <row r="3546" spans="1:12">
      <c r="A3546" s="5" t="s">
        <v>613</v>
      </c>
      <c r="B3546" s="5" t="s">
        <v>597</v>
      </c>
      <c r="C3546" s="11">
        <v>3100</v>
      </c>
      <c r="D3546" s="5" t="str">
        <f t="shared" si="220"/>
        <v>Herbaceous (Dry Prairie)</v>
      </c>
      <c r="E3546" s="11" t="s">
        <v>591</v>
      </c>
      <c r="F3546" s="12">
        <f t="shared" si="221"/>
        <v>0.69141343344704065</v>
      </c>
      <c r="G3546" s="13">
        <f t="shared" si="222"/>
        <v>3.5859246036990831E-2</v>
      </c>
      <c r="H3546" s="13">
        <f>HLOOKUP(E3546,ROCs!$B$1:$I$17,MATCH(VLOOKUP(C3546,HROC,2,0),ROCs!$A$2:$A$17,0)+1,0)</f>
        <v>0.26229721460804234</v>
      </c>
      <c r="I3546" s="24">
        <v>1.0134829999999999</v>
      </c>
      <c r="J3546" s="24">
        <f>VLOOKUP(B3546,Summary!$A$32:$C$37,3,0)*H3546*I3546/12+VLOOKUP(B3546,Summary!$A$32:$D$37,4,0)*I3546</f>
        <v>1.1253629509993508</v>
      </c>
      <c r="K3546" s="6">
        <f t="shared" si="223"/>
        <v>2.1171857792246143</v>
      </c>
      <c r="L3546" s="27">
        <f>2.721*J3546*G3546+VLOOKUP(B3546,Summary!$A$32:$B$37,2,0)*I3546</f>
        <v>0.32934987201922084</v>
      </c>
    </row>
    <row r="3547" spans="1:12">
      <c r="A3547" s="5" t="s">
        <v>613</v>
      </c>
      <c r="B3547" s="5" t="s">
        <v>597</v>
      </c>
      <c r="C3547" s="11">
        <v>3200</v>
      </c>
      <c r="D3547" s="5" t="str">
        <f t="shared" si="220"/>
        <v>Shrub and Brushland</v>
      </c>
      <c r="E3547" s="11" t="s">
        <v>591</v>
      </c>
      <c r="F3547" s="12">
        <f t="shared" si="221"/>
        <v>0.69141343344704065</v>
      </c>
      <c r="G3547" s="13">
        <f t="shared" si="222"/>
        <v>3.5859246036990831E-2</v>
      </c>
      <c r="H3547" s="13">
        <f>HLOOKUP(E3547,ROCs!$B$1:$I$17,MATCH(VLOOKUP(C3547,HROC,2,0),ROCs!$A$2:$A$17,0)+1,0)</f>
        <v>0.26229721460804234</v>
      </c>
      <c r="I3547" s="24">
        <v>3.2470210000000002</v>
      </c>
      <c r="J3547" s="24">
        <f>VLOOKUP(B3547,Summary!$A$32:$C$37,3,0)*H3547*I3547/12+VLOOKUP(B3547,Summary!$A$32:$D$37,4,0)*I3547</f>
        <v>3.6054646545791722</v>
      </c>
      <c r="K3547" s="6">
        <f t="shared" si="223"/>
        <v>6.7830902798011268</v>
      </c>
      <c r="L3547" s="27">
        <f>2.721*J3547*G3547+VLOOKUP(B3547,Summary!$A$32:$B$37,2,0)*I3547</f>
        <v>1.0551789727047445</v>
      </c>
    </row>
    <row r="3548" spans="1:12">
      <c r="A3548" s="5" t="s">
        <v>613</v>
      </c>
      <c r="B3548" s="5" t="s">
        <v>597</v>
      </c>
      <c r="C3548" s="11">
        <v>4110</v>
      </c>
      <c r="D3548" s="5" t="str">
        <f t="shared" si="220"/>
        <v>Pine Flatwoods</v>
      </c>
      <c r="E3548" s="11" t="s">
        <v>591</v>
      </c>
      <c r="F3548" s="12">
        <f t="shared" si="221"/>
        <v>0.69141343344704065</v>
      </c>
      <c r="G3548" s="13">
        <f t="shared" si="222"/>
        <v>3.5859246036990831E-2</v>
      </c>
      <c r="H3548" s="13">
        <f>HLOOKUP(E3548,ROCs!$B$1:$I$17,MATCH(VLOOKUP(C3548,HROC,2,0),ROCs!$A$2:$A$17,0)+1,0)</f>
        <v>0.26229721460804234</v>
      </c>
      <c r="I3548" s="24">
        <v>8.1960909999999991</v>
      </c>
      <c r="J3548" s="24">
        <f>VLOOKUP(B3548,Summary!$A$32:$C$37,3,0)*H3548*I3548/12+VLOOKUP(B3548,Summary!$A$32:$D$37,4,0)*I3548</f>
        <v>9.1008701225567865</v>
      </c>
      <c r="K3548" s="6">
        <f t="shared" si="223"/>
        <v>17.121794159774606</v>
      </c>
      <c r="L3548" s="27">
        <f>2.721*J3548*G3548+VLOOKUP(B3548,Summary!$A$32:$B$37,2,0)*I3548</f>
        <v>2.6634699564846063</v>
      </c>
    </row>
    <row r="3549" spans="1:12">
      <c r="A3549" s="5" t="s">
        <v>613</v>
      </c>
      <c r="B3549" s="5" t="s">
        <v>597</v>
      </c>
      <c r="C3549" s="11">
        <v>4130</v>
      </c>
      <c r="D3549" s="5" t="str">
        <f t="shared" si="220"/>
        <v>Sand Pine</v>
      </c>
      <c r="E3549" s="11" t="s">
        <v>591</v>
      </c>
      <c r="F3549" s="12">
        <f t="shared" si="221"/>
        <v>0.69141343344704065</v>
      </c>
      <c r="G3549" s="13">
        <f t="shared" si="222"/>
        <v>3.5859246036990831E-2</v>
      </c>
      <c r="H3549" s="13">
        <f>HLOOKUP(E3549,ROCs!$B$1:$I$17,MATCH(VLOOKUP(C3549,HROC,2,0),ROCs!$A$2:$A$17,0)+1,0)</f>
        <v>0.26229721460804234</v>
      </c>
      <c r="I3549" s="24">
        <v>1.6938999999999999E-2</v>
      </c>
      <c r="J3549" s="24">
        <f>VLOOKUP(B3549,Summary!$A$32:$C$37,3,0)*H3549*I3549/12+VLOOKUP(B3549,Summary!$A$32:$D$37,4,0)*I3549</f>
        <v>1.8808922327239828E-2</v>
      </c>
      <c r="K3549" s="6">
        <f t="shared" si="223"/>
        <v>3.5385901800312126E-2</v>
      </c>
      <c r="L3549" s="27">
        <f>2.721*J3549*G3549+VLOOKUP(B3549,Summary!$A$32:$B$37,2,0)*I3549</f>
        <v>5.5046384420198297E-3</v>
      </c>
    </row>
    <row r="3550" spans="1:12">
      <c r="A3550" s="5" t="s">
        <v>613</v>
      </c>
      <c r="B3550" s="5" t="s">
        <v>597</v>
      </c>
      <c r="C3550" s="11">
        <v>4200</v>
      </c>
      <c r="D3550" s="5" t="str">
        <f t="shared" si="220"/>
        <v>Upland Hardwood Forests</v>
      </c>
      <c r="E3550" s="11" t="s">
        <v>591</v>
      </c>
      <c r="F3550" s="12">
        <f t="shared" si="221"/>
        <v>0.69141343344704065</v>
      </c>
      <c r="G3550" s="13">
        <f t="shared" si="222"/>
        <v>3.5859246036990831E-2</v>
      </c>
      <c r="H3550" s="13">
        <f>HLOOKUP(E3550,ROCs!$B$1:$I$17,MATCH(VLOOKUP(C3550,HROC,2,0),ROCs!$A$2:$A$17,0)+1,0)</f>
        <v>0.26229721460804234</v>
      </c>
      <c r="I3550" s="24">
        <v>1.0972219999999999</v>
      </c>
      <c r="J3550" s="24">
        <f>VLOOKUP(B3550,Summary!$A$32:$C$37,3,0)*H3550*I3550/12+VLOOKUP(B3550,Summary!$A$32:$D$37,4,0)*I3550</f>
        <v>1.2183460283215501</v>
      </c>
      <c r="K3550" s="6">
        <f t="shared" si="223"/>
        <v>2.2921181855565305</v>
      </c>
      <c r="L3550" s="27">
        <f>2.721*J3550*G3550+VLOOKUP(B3550,Summary!$A$32:$B$37,2,0)*I3550</f>
        <v>0.35656239451147531</v>
      </c>
    </row>
    <row r="3551" spans="1:12">
      <c r="A3551" s="5" t="s">
        <v>613</v>
      </c>
      <c r="B3551" s="5" t="s">
        <v>597</v>
      </c>
      <c r="C3551" s="11">
        <v>4220</v>
      </c>
      <c r="D3551" s="5" t="str">
        <f t="shared" si="220"/>
        <v>Brazilian Pepper</v>
      </c>
      <c r="E3551" s="11" t="s">
        <v>591</v>
      </c>
      <c r="F3551" s="12">
        <f t="shared" si="221"/>
        <v>0.69141343344704065</v>
      </c>
      <c r="G3551" s="13">
        <f t="shared" si="222"/>
        <v>3.5859246036990831E-2</v>
      </c>
      <c r="H3551" s="13">
        <f>HLOOKUP(E3551,ROCs!$B$1:$I$17,MATCH(VLOOKUP(C3551,HROC,2,0),ROCs!$A$2:$A$17,0)+1,0)</f>
        <v>0.26229721460804234</v>
      </c>
      <c r="I3551" s="24">
        <v>1.889456</v>
      </c>
      <c r="J3551" s="24">
        <f>VLOOKUP(B3551,Summary!$A$32:$C$37,3,0)*H3551*I3551/12+VLOOKUP(B3551,Summary!$A$32:$D$37,4,0)*I3551</f>
        <v>2.0980359610801851</v>
      </c>
      <c r="K3551" s="6">
        <f t="shared" si="223"/>
        <v>3.9471104830279562</v>
      </c>
      <c r="L3551" s="27">
        <f>2.721*J3551*G3551+VLOOKUP(B3551,Summary!$A$32:$B$37,2,0)*I3551</f>
        <v>0.61401334979072075</v>
      </c>
    </row>
    <row r="3552" spans="1:12">
      <c r="A3552" s="5" t="s">
        <v>613</v>
      </c>
      <c r="B3552" s="5" t="s">
        <v>597</v>
      </c>
      <c r="C3552" s="11">
        <v>4240</v>
      </c>
      <c r="D3552" s="5" t="str">
        <f t="shared" si="220"/>
        <v>Melaleuca</v>
      </c>
      <c r="E3552" s="11" t="s">
        <v>591</v>
      </c>
      <c r="F3552" s="12">
        <f t="shared" si="221"/>
        <v>0.69141343344704065</v>
      </c>
      <c r="G3552" s="13">
        <f t="shared" si="222"/>
        <v>3.5859246036990831E-2</v>
      </c>
      <c r="H3552" s="13">
        <f>HLOOKUP(E3552,ROCs!$B$1:$I$17,MATCH(VLOOKUP(C3552,HROC,2,0),ROCs!$A$2:$A$17,0)+1,0)</f>
        <v>0.26229721460804234</v>
      </c>
      <c r="I3552" s="24">
        <v>9.4078999999999996E-2</v>
      </c>
      <c r="J3552" s="24">
        <f>VLOOKUP(B3552,Summary!$A$32:$C$37,3,0)*H3552*I3552/12+VLOOKUP(B3552,Summary!$A$32:$D$37,4,0)*I3552</f>
        <v>0.10446452586483239</v>
      </c>
      <c r="K3552" s="6">
        <f t="shared" si="223"/>
        <v>0.19653286826091063</v>
      </c>
      <c r="L3552" s="27">
        <f>2.721*J3552*G3552+VLOOKUP(B3552,Summary!$A$32:$B$37,2,0)*I3552</f>
        <v>3.0572694963503365E-2</v>
      </c>
    </row>
    <row r="3553" spans="1:12">
      <c r="A3553" s="5" t="s">
        <v>613</v>
      </c>
      <c r="B3553" s="5" t="s">
        <v>597</v>
      </c>
      <c r="C3553" s="11">
        <v>4340</v>
      </c>
      <c r="D3553" s="5" t="str">
        <f t="shared" si="220"/>
        <v>Hardwood - Coniferous Mixed</v>
      </c>
      <c r="E3553" s="11" t="s">
        <v>591</v>
      </c>
      <c r="F3553" s="12">
        <f t="shared" si="221"/>
        <v>0.69141343344704065</v>
      </c>
      <c r="G3553" s="13">
        <f t="shared" si="222"/>
        <v>3.5859246036990831E-2</v>
      </c>
      <c r="H3553" s="13">
        <f>HLOOKUP(E3553,ROCs!$B$1:$I$17,MATCH(VLOOKUP(C3553,HROC,2,0),ROCs!$A$2:$A$17,0)+1,0)</f>
        <v>0.26229721460804234</v>
      </c>
      <c r="I3553" s="24">
        <v>3.2112280000000002</v>
      </c>
      <c r="J3553" s="24">
        <f>VLOOKUP(B3553,Summary!$A$32:$C$37,3,0)*H3553*I3553/12+VLOOKUP(B3553,Summary!$A$32:$D$37,4,0)*I3553</f>
        <v>3.5657204101220681</v>
      </c>
      <c r="K3553" s="6">
        <f t="shared" si="223"/>
        <v>6.7083180038026287</v>
      </c>
      <c r="L3553" s="27">
        <f>2.721*J3553*G3553+VLOOKUP(B3553,Summary!$A$32:$B$37,2,0)*I3553</f>
        <v>1.0435473814800433</v>
      </c>
    </row>
    <row r="3554" spans="1:12">
      <c r="A3554" s="5" t="s">
        <v>613</v>
      </c>
      <c r="B3554" s="5" t="s">
        <v>597</v>
      </c>
      <c r="C3554" s="11">
        <v>4370</v>
      </c>
      <c r="D3554" s="5" t="str">
        <f t="shared" si="220"/>
        <v>Australian Pines</v>
      </c>
      <c r="E3554" s="11" t="s">
        <v>591</v>
      </c>
      <c r="F3554" s="12">
        <f t="shared" si="221"/>
        <v>0.69141343344704065</v>
      </c>
      <c r="G3554" s="13">
        <f t="shared" si="222"/>
        <v>3.5859246036990831E-2</v>
      </c>
      <c r="H3554" s="13">
        <f>HLOOKUP(E3554,ROCs!$B$1:$I$17,MATCH(VLOOKUP(C3554,HROC,2,0),ROCs!$A$2:$A$17,0)+1,0)</f>
        <v>0.26229721460804234</v>
      </c>
      <c r="I3554" s="24">
        <v>7.672E-3</v>
      </c>
      <c r="J3554" s="24">
        <f>VLOOKUP(B3554,Summary!$A$32:$C$37,3,0)*H3554*I3554/12+VLOOKUP(B3554,Summary!$A$32:$D$37,4,0)*I3554</f>
        <v>8.5189239090019461E-3</v>
      </c>
      <c r="K3554" s="6">
        <f t="shared" si="223"/>
        <v>1.6026957825845366E-2</v>
      </c>
      <c r="L3554" s="27">
        <f>2.721*J3554*G3554+VLOOKUP(B3554,Summary!$A$32:$B$37,2,0)*I3554</f>
        <v>2.4931569825359309E-3</v>
      </c>
    </row>
    <row r="3555" spans="1:12">
      <c r="A3555" s="5" t="s">
        <v>613</v>
      </c>
      <c r="B3555" s="5" t="s">
        <v>597</v>
      </c>
      <c r="C3555" s="11">
        <v>5110</v>
      </c>
      <c r="D3555" s="5" t="e">
        <f t="shared" si="220"/>
        <v>#N/A</v>
      </c>
      <c r="E3555" s="11" t="s">
        <v>591</v>
      </c>
      <c r="F3555" s="12">
        <f t="shared" si="221"/>
        <v>0.50503242095262102</v>
      </c>
      <c r="G3555" s="13">
        <f t="shared" si="222"/>
        <v>6.8458560616073402E-2</v>
      </c>
      <c r="H3555" s="13">
        <f>HLOOKUP(E3555,ROCs!$B$1:$I$17,MATCH(VLOOKUP(C3555,HROC,2,0),ROCs!$A$2:$A$17,0)+1,0)</f>
        <v>5.2632006878587441E-2</v>
      </c>
      <c r="I3555" s="24">
        <v>0.21539700000000001</v>
      </c>
      <c r="J3555" s="24">
        <f>VLOOKUP(B3555,Summary!$A$32:$C$37,3,0)*H3555*I3555/12+VLOOKUP(B3555,Summary!$A$32:$D$37,4,0)*I3555</f>
        <v>4.7992353365821382E-2</v>
      </c>
      <c r="K3555" s="6">
        <f t="shared" si="223"/>
        <v>6.5950766482955642E-2</v>
      </c>
      <c r="L3555" s="27">
        <f>2.721*J3555*G3555+VLOOKUP(B3555,Summary!$A$32:$B$37,2,0)*I3555</f>
        <v>5.5599988432829192E-2</v>
      </c>
    </row>
    <row r="3556" spans="1:12">
      <c r="A3556" s="5" t="s">
        <v>613</v>
      </c>
      <c r="B3556" s="5" t="s">
        <v>597</v>
      </c>
      <c r="C3556" s="11">
        <v>5300</v>
      </c>
      <c r="D3556" s="5" t="str">
        <f t="shared" si="220"/>
        <v>Reservoirs</v>
      </c>
      <c r="E3556" s="11" t="s">
        <v>591</v>
      </c>
      <c r="F3556" s="12">
        <f t="shared" si="221"/>
        <v>0.50503242095262102</v>
      </c>
      <c r="G3556" s="13">
        <f t="shared" si="222"/>
        <v>6.8458560616073402E-2</v>
      </c>
      <c r="H3556" s="13">
        <f>HLOOKUP(E3556,ROCs!$B$1:$I$17,MATCH(VLOOKUP(C3556,HROC,2,0),ROCs!$A$2:$A$17,0)+1,0)</f>
        <v>5.2632006878587441E-2</v>
      </c>
      <c r="I3556" s="24">
        <v>1.0056959999999999</v>
      </c>
      <c r="J3556" s="24">
        <f>VLOOKUP(B3556,Summary!$A$32:$C$37,3,0)*H3556*I3556/12+VLOOKUP(B3556,Summary!$A$32:$D$37,4,0)*I3556</f>
        <v>0.22407794821001728</v>
      </c>
      <c r="K3556" s="6">
        <f t="shared" si="223"/>
        <v>0.30792639660182153</v>
      </c>
      <c r="L3556" s="27">
        <f>2.721*J3556*G3556+VLOOKUP(B3556,Summary!$A$32:$B$37,2,0)*I3556</f>
        <v>0.25959825794668717</v>
      </c>
    </row>
    <row r="3557" spans="1:12">
      <c r="A3557" s="5" t="s">
        <v>613</v>
      </c>
      <c r="B3557" s="5" t="s">
        <v>597</v>
      </c>
      <c r="C3557" s="11">
        <v>6120</v>
      </c>
      <c r="D3557" s="5" t="str">
        <f t="shared" si="220"/>
        <v>Mangrove Swamps</v>
      </c>
      <c r="E3557" s="11" t="s">
        <v>591</v>
      </c>
      <c r="F3557" s="12">
        <f t="shared" si="221"/>
        <v>0.60724136328827061</v>
      </c>
      <c r="G3557" s="13">
        <f t="shared" si="222"/>
        <v>3.2599314579082571E-2</v>
      </c>
      <c r="H3557" s="13">
        <f>HLOOKUP(E3557,ROCs!$B$1:$I$17,MATCH(VLOOKUP(C3557,HROC,2,0),ROCs!$A$2:$A$17,0)+1,0)</f>
        <v>2.5884593546846281E-2</v>
      </c>
      <c r="I3557" s="24">
        <v>0.77734700000000001</v>
      </c>
      <c r="J3557" s="24">
        <f>VLOOKUP(B3557,Summary!$A$32:$C$37,3,0)*H3557*I3557/12+VLOOKUP(B3557,Summary!$A$32:$D$37,4,0)*I3557</f>
        <v>8.5180217158742008E-2</v>
      </c>
      <c r="K3557" s="6">
        <f t="shared" si="223"/>
        <v>0.14074359219524266</v>
      </c>
      <c r="L3557" s="27">
        <f>2.721*J3557*G3557+VLOOKUP(B3557,Summary!$A$32:$B$37,2,0)*I3557</f>
        <v>0.17594779755870021</v>
      </c>
    </row>
    <row r="3558" spans="1:12">
      <c r="A3558" s="5" t="s">
        <v>613</v>
      </c>
      <c r="B3558" s="5" t="s">
        <v>597</v>
      </c>
      <c r="C3558" s="11">
        <v>6172</v>
      </c>
      <c r="D3558" s="5" t="str">
        <f t="shared" si="220"/>
        <v>Mixed Shrubs</v>
      </c>
      <c r="E3558" s="11" t="s">
        <v>591</v>
      </c>
      <c r="F3558" s="12">
        <f t="shared" si="221"/>
        <v>0.60724136328827061</v>
      </c>
      <c r="G3558" s="13">
        <f t="shared" si="222"/>
        <v>3.2599314579082571E-2</v>
      </c>
      <c r="H3558" s="13">
        <f>HLOOKUP(E3558,ROCs!$B$1:$I$17,MATCH(VLOOKUP(C3558,HROC,2,0),ROCs!$A$2:$A$17,0)+1,0)</f>
        <v>2.5884593546846281E-2</v>
      </c>
      <c r="I3558" s="24">
        <v>5.5922190000000001</v>
      </c>
      <c r="J3558" s="24">
        <f>VLOOKUP(B3558,Summary!$A$32:$C$37,3,0)*H3558*I3558/12+VLOOKUP(B3558,Summary!$A$32:$D$37,4,0)*I3558</f>
        <v>0.6127848037224598</v>
      </c>
      <c r="K3558" s="6">
        <f t="shared" si="223"/>
        <v>1.0125066288317668</v>
      </c>
      <c r="L3558" s="27">
        <f>2.721*J3558*G3558+VLOOKUP(B3558,Summary!$A$32:$B$37,2,0)*I3558</f>
        <v>1.265764988500524</v>
      </c>
    </row>
    <row r="3559" spans="1:12">
      <c r="A3559" s="5" t="s">
        <v>613</v>
      </c>
      <c r="B3559" s="5" t="s">
        <v>597</v>
      </c>
      <c r="C3559" s="11">
        <v>6250</v>
      </c>
      <c r="D3559" s="5" t="str">
        <f t="shared" si="220"/>
        <v>Hydric Pine Flatwoods</v>
      </c>
      <c r="E3559" s="11" t="s">
        <v>591</v>
      </c>
      <c r="F3559" s="12">
        <f t="shared" si="221"/>
        <v>0.60724136328827061</v>
      </c>
      <c r="G3559" s="13">
        <f t="shared" si="222"/>
        <v>3.2599314579082571E-2</v>
      </c>
      <c r="H3559" s="13">
        <f>HLOOKUP(E3559,ROCs!$B$1:$I$17,MATCH(VLOOKUP(C3559,HROC,2,0),ROCs!$A$2:$A$17,0)+1,0)</f>
        <v>2.5884593546846281E-2</v>
      </c>
      <c r="I3559" s="24">
        <v>3.387235</v>
      </c>
      <c r="J3559" s="24">
        <f>VLOOKUP(B3559,Summary!$A$32:$C$37,3,0)*H3559*I3559/12+VLOOKUP(B3559,Summary!$A$32:$D$37,4,0)*I3559</f>
        <v>0.37116681850922623</v>
      </c>
      <c r="K3559" s="6">
        <f t="shared" si="223"/>
        <v>0.6132803259155214</v>
      </c>
      <c r="L3559" s="27">
        <f>2.721*J3559*G3559+VLOOKUP(B3559,Summary!$A$32:$B$37,2,0)*I3559</f>
        <v>0.76668018023320839</v>
      </c>
    </row>
    <row r="3560" spans="1:12">
      <c r="A3560" s="5" t="s">
        <v>613</v>
      </c>
      <c r="B3560" s="5" t="s">
        <v>597</v>
      </c>
      <c r="C3560" s="11">
        <v>6300</v>
      </c>
      <c r="D3560" s="5" t="str">
        <f t="shared" si="220"/>
        <v>Wetland Forested Mixed</v>
      </c>
      <c r="E3560" s="11" t="s">
        <v>591</v>
      </c>
      <c r="F3560" s="12">
        <f t="shared" si="221"/>
        <v>0.60724136328827061</v>
      </c>
      <c r="G3560" s="13">
        <f t="shared" si="222"/>
        <v>3.2599314579082571E-2</v>
      </c>
      <c r="H3560" s="13">
        <f>HLOOKUP(E3560,ROCs!$B$1:$I$17,MATCH(VLOOKUP(C3560,HROC,2,0),ROCs!$A$2:$A$17,0)+1,0)</f>
        <v>2.5884593546846281E-2</v>
      </c>
      <c r="I3560" s="24">
        <v>0.50250399999999995</v>
      </c>
      <c r="J3560" s="24">
        <f>VLOOKUP(B3560,Summary!$A$32:$C$37,3,0)*H3560*I3560/12+VLOOKUP(B3560,Summary!$A$32:$D$37,4,0)*I3560</f>
        <v>5.5063439934979468E-2</v>
      </c>
      <c r="K3560" s="6">
        <f t="shared" si="223"/>
        <v>9.0981528265341227E-2</v>
      </c>
      <c r="L3560" s="27">
        <f>2.721*J3560*G3560+VLOOKUP(B3560,Summary!$A$32:$B$37,2,0)*I3560</f>
        <v>0.11373874481336788</v>
      </c>
    </row>
    <row r="3561" spans="1:12">
      <c r="A3561" s="5" t="s">
        <v>613</v>
      </c>
      <c r="B3561" s="5" t="s">
        <v>597</v>
      </c>
      <c r="C3561" s="11">
        <v>6410</v>
      </c>
      <c r="D3561" s="5" t="str">
        <f t="shared" si="220"/>
        <v>Freshwater Marshes</v>
      </c>
      <c r="E3561" s="11" t="s">
        <v>591</v>
      </c>
      <c r="F3561" s="12">
        <f t="shared" si="221"/>
        <v>0.60724136328827061</v>
      </c>
      <c r="G3561" s="13">
        <f t="shared" si="222"/>
        <v>3.2599314579082571E-2</v>
      </c>
      <c r="H3561" s="13">
        <f>HLOOKUP(E3561,ROCs!$B$1:$I$17,MATCH(VLOOKUP(C3561,HROC,2,0),ROCs!$A$2:$A$17,0)+1,0)</f>
        <v>2.5884593546846281E-2</v>
      </c>
      <c r="I3561" s="24">
        <v>10.986338</v>
      </c>
      <c r="J3561" s="24">
        <f>VLOOKUP(B3561,Summary!$A$32:$C$37,3,0)*H3561*I3561/12+VLOOKUP(B3561,Summary!$A$32:$D$37,4,0)*I3561</f>
        <v>1.203862183322685</v>
      </c>
      <c r="K3561" s="6">
        <f t="shared" si="223"/>
        <v>1.9891459993942184</v>
      </c>
      <c r="L3561" s="27">
        <f>2.721*J3561*G3561+VLOOKUP(B3561,Summary!$A$32:$B$37,2,0)*I3561</f>
        <v>2.4866912387073667</v>
      </c>
    </row>
    <row r="3562" spans="1:12">
      <c r="A3562" s="5" t="s">
        <v>613</v>
      </c>
      <c r="B3562" s="5" t="s">
        <v>597</v>
      </c>
      <c r="C3562" s="11">
        <v>7400</v>
      </c>
      <c r="D3562" s="5" t="str">
        <f t="shared" si="220"/>
        <v>Disturbed Land</v>
      </c>
      <c r="E3562" s="11" t="s">
        <v>591</v>
      </c>
      <c r="F3562" s="12">
        <f t="shared" si="221"/>
        <v>0.70945030562392009</v>
      </c>
      <c r="G3562" s="13">
        <f t="shared" si="222"/>
        <v>9.7797943737247719E-2</v>
      </c>
      <c r="H3562" s="13">
        <f>HLOOKUP(E3562,ROCs!$B$1:$I$17,MATCH(VLOOKUP(C3562,HROC,2,0),ROCs!$A$2:$A$17,0)+1,0)</f>
        <v>0.26229721460804234</v>
      </c>
      <c r="I3562" s="24">
        <v>4.0212269999999997</v>
      </c>
      <c r="J3562" s="24">
        <f>VLOOKUP(B3562,Summary!$A$32:$C$37,3,0)*H3562*I3562/12+VLOOKUP(B3562,Summary!$A$32:$D$37,4,0)*I3562</f>
        <v>4.4651364486215028</v>
      </c>
      <c r="K3562" s="6">
        <f t="shared" si="223"/>
        <v>8.6195631697236497</v>
      </c>
      <c r="L3562" s="27">
        <f>2.721*J3562*G3562+VLOOKUP(B3562,Summary!$A$32:$B$37,2,0)*I3562</f>
        <v>2.0593040475475601</v>
      </c>
    </row>
    <row r="3563" spans="1:12">
      <c r="A3563" s="5" t="s">
        <v>613</v>
      </c>
      <c r="B3563" s="5" t="s">
        <v>597</v>
      </c>
      <c r="C3563" s="11">
        <v>7430</v>
      </c>
      <c r="D3563" s="5" t="str">
        <f t="shared" si="220"/>
        <v>Spoil Areas</v>
      </c>
      <c r="E3563" s="11" t="s">
        <v>591</v>
      </c>
      <c r="F3563" s="12">
        <f t="shared" si="221"/>
        <v>0.70945030562392009</v>
      </c>
      <c r="G3563" s="13">
        <f t="shared" si="222"/>
        <v>9.7797943737247719E-2</v>
      </c>
      <c r="H3563" s="13">
        <f>HLOOKUP(E3563,ROCs!$B$1:$I$17,MATCH(VLOOKUP(C3563,HROC,2,0),ROCs!$A$2:$A$17,0)+1,0)</f>
        <v>0.26229721460804234</v>
      </c>
      <c r="I3563" s="24">
        <v>7.7340000000000004E-3</v>
      </c>
      <c r="J3563" s="24">
        <f>VLOOKUP(B3563,Summary!$A$32:$C$37,3,0)*H3563*I3563/12+VLOOKUP(B3563,Summary!$A$32:$D$37,4,0)*I3563</f>
        <v>8.5877681845960719E-3</v>
      </c>
      <c r="K3563" s="6">
        <f t="shared" si="223"/>
        <v>1.6577950350637437E-2</v>
      </c>
      <c r="L3563" s="27">
        <f>2.721*J3563*G3563+VLOOKUP(B3563,Summary!$A$32:$B$37,2,0)*I3563</f>
        <v>3.960646216623143E-3</v>
      </c>
    </row>
    <row r="3564" spans="1:12">
      <c r="A3564" s="5" t="s">
        <v>613</v>
      </c>
      <c r="B3564" s="5" t="s">
        <v>597</v>
      </c>
      <c r="C3564" s="11">
        <v>8100</v>
      </c>
      <c r="D3564" s="5" t="str">
        <f t="shared" si="220"/>
        <v>Transportation</v>
      </c>
      <c r="E3564" s="11" t="s">
        <v>591</v>
      </c>
      <c r="F3564" s="12">
        <f t="shared" si="221"/>
        <v>0.98601567900273634</v>
      </c>
      <c r="G3564" s="13">
        <f t="shared" si="222"/>
        <v>0.14343698414796333</v>
      </c>
      <c r="H3564" s="13">
        <f>HLOOKUP(E3564,ROCs!$B$1:$I$17,MATCH(VLOOKUP(C3564,HROC,2,0),ROCs!$A$2:$A$17,0)+1,0)</f>
        <v>0.44607782879065094</v>
      </c>
      <c r="I3564" s="24">
        <v>0.77688999999999997</v>
      </c>
      <c r="J3564" s="24">
        <f>VLOOKUP(B3564,Summary!$A$32:$C$37,3,0)*H3564*I3564/12+VLOOKUP(B3564,Summary!$A$32:$D$37,4,0)*I3564</f>
        <v>1.4670760786654811</v>
      </c>
      <c r="K3564" s="6">
        <f t="shared" si="223"/>
        <v>3.9360898031387781</v>
      </c>
      <c r="L3564" s="27">
        <f>2.721*J3564*G3564+VLOOKUP(B3564,Summary!$A$32:$B$37,2,0)*I3564</f>
        <v>0.74088118870588504</v>
      </c>
    </row>
    <row r="3565" spans="1:12">
      <c r="A3565" s="5" t="s">
        <v>613</v>
      </c>
      <c r="B3565" s="5" t="s">
        <v>597</v>
      </c>
      <c r="C3565" s="11">
        <v>8140</v>
      </c>
      <c r="D3565" s="5" t="str">
        <f t="shared" si="220"/>
        <v>Roads and Highways</v>
      </c>
      <c r="E3565" s="11" t="s">
        <v>591</v>
      </c>
      <c r="F3565" s="12">
        <f t="shared" si="221"/>
        <v>0.98601567900273634</v>
      </c>
      <c r="G3565" s="13">
        <f t="shared" si="222"/>
        <v>0.14343698414796333</v>
      </c>
      <c r="H3565" s="13">
        <f>HLOOKUP(E3565,ROCs!$B$1:$I$17,MATCH(VLOOKUP(C3565,HROC,2,0),ROCs!$A$2:$A$17,0)+1,0)</f>
        <v>0.44607782879065094</v>
      </c>
      <c r="I3565" s="24">
        <v>165.384559</v>
      </c>
      <c r="J3565" s="24">
        <f>VLOOKUP(B3565,Summary!$A$32:$C$37,3,0)*H3565*I3565/12+VLOOKUP(B3565,Summary!$A$32:$D$37,4,0)*I3565</f>
        <v>312.31156314219504</v>
      </c>
      <c r="K3565" s="6">
        <f t="shared" si="223"/>
        <v>837.91589063638821</v>
      </c>
      <c r="L3565" s="27">
        <f>2.721*J3565*G3565+VLOOKUP(B3565,Summary!$A$32:$B$37,2,0)*I3565</f>
        <v>157.71899324938997</v>
      </c>
    </row>
    <row r="3566" spans="1:12">
      <c r="A3566" s="5" t="s">
        <v>613</v>
      </c>
      <c r="B3566" s="5" t="s">
        <v>597</v>
      </c>
      <c r="C3566" s="11">
        <v>8200</v>
      </c>
      <c r="D3566" s="5" t="str">
        <f t="shared" si="220"/>
        <v>Communications</v>
      </c>
      <c r="E3566" s="11" t="s">
        <v>591</v>
      </c>
      <c r="F3566" s="12">
        <f t="shared" si="221"/>
        <v>0.72147488707517293</v>
      </c>
      <c r="G3566" s="13">
        <f t="shared" si="222"/>
        <v>0.16951643581122938</v>
      </c>
      <c r="H3566" s="13">
        <f>HLOOKUP(E3566,ROCs!$B$1:$I$17,MATCH(VLOOKUP(C3566,HROC,2,0),ROCs!$A$2:$A$17,0)+1,0)</f>
        <v>0.43140989244743805</v>
      </c>
      <c r="I3566" s="24">
        <v>1.8484290000000001</v>
      </c>
      <c r="J3566" s="24">
        <f>VLOOKUP(B3566,Summary!$A$32:$C$37,3,0)*H3566*I3566/12+VLOOKUP(B3566,Summary!$A$32:$D$37,4,0)*I3566</f>
        <v>3.3757893541004713</v>
      </c>
      <c r="K3566" s="6">
        <f t="shared" si="223"/>
        <v>6.6271240483096863</v>
      </c>
      <c r="L3566" s="27">
        <f>2.721*J3566*G3566+VLOOKUP(B3566,Summary!$A$32:$B$37,2,0)*I3566</f>
        <v>1.9575113246635703</v>
      </c>
    </row>
    <row r="3567" spans="1:12">
      <c r="A3567" s="5" t="s">
        <v>613</v>
      </c>
      <c r="B3567" s="5" t="s">
        <v>597</v>
      </c>
      <c r="C3567" s="11">
        <v>8310</v>
      </c>
      <c r="D3567" s="5" t="str">
        <f t="shared" si="220"/>
        <v>Electric Power Facilities</v>
      </c>
      <c r="E3567" s="11" t="s">
        <v>591</v>
      </c>
      <c r="F3567" s="12">
        <f t="shared" si="221"/>
        <v>0.72147488707517293</v>
      </c>
      <c r="G3567" s="13">
        <f t="shared" si="222"/>
        <v>0.16951643581122938</v>
      </c>
      <c r="H3567" s="13">
        <f>HLOOKUP(E3567,ROCs!$B$1:$I$17,MATCH(VLOOKUP(C3567,HROC,2,0),ROCs!$A$2:$A$17,0)+1,0)</f>
        <v>0.43140989244743805</v>
      </c>
      <c r="I3567" s="24">
        <v>5.8569000000000003E-2</v>
      </c>
      <c r="J3567" s="24">
        <f>VLOOKUP(B3567,Summary!$A$32:$C$37,3,0)*H3567*I3567/12+VLOOKUP(B3567,Summary!$A$32:$D$37,4,0)*I3567</f>
        <v>0.10696467469419192</v>
      </c>
      <c r="K3567" s="6">
        <f t="shared" si="223"/>
        <v>0.20998590066778328</v>
      </c>
      <c r="L3567" s="27">
        <f>2.721*J3567*G3567+VLOOKUP(B3567,Summary!$A$32:$B$37,2,0)*I3567</f>
        <v>6.2025363578596004E-2</v>
      </c>
    </row>
    <row r="3568" spans="1:12">
      <c r="A3568" s="5" t="s">
        <v>613</v>
      </c>
      <c r="B3568" s="5" t="s">
        <v>597</v>
      </c>
      <c r="C3568" s="11">
        <v>8320</v>
      </c>
      <c r="D3568" s="5" t="str">
        <f t="shared" si="220"/>
        <v>Electrical Power Transmission Lines</v>
      </c>
      <c r="E3568" s="11" t="s">
        <v>591</v>
      </c>
      <c r="F3568" s="12">
        <f t="shared" si="221"/>
        <v>0.70945030562392009</v>
      </c>
      <c r="G3568" s="13">
        <f t="shared" si="222"/>
        <v>0.1167055461931156</v>
      </c>
      <c r="H3568" s="13">
        <f>HLOOKUP(E3568,ROCs!$B$1:$I$17,MATCH(VLOOKUP(C3568,HROC,2,0),ROCs!$A$2:$A$17,0)+1,0)</f>
        <v>0.26229721460804234</v>
      </c>
      <c r="I3568" s="24">
        <v>2.4151910000000001</v>
      </c>
      <c r="J3568" s="24">
        <f>VLOOKUP(B3568,Summary!$A$32:$C$37,3,0)*H3568*I3568/12+VLOOKUP(B3568,Summary!$A$32:$D$37,4,0)*I3568</f>
        <v>2.6818076583298125</v>
      </c>
      <c r="K3568" s="6">
        <f t="shared" si="223"/>
        <v>5.1769998041513281</v>
      </c>
      <c r="L3568" s="27">
        <f>2.721*J3568*G3568+VLOOKUP(B3568,Summary!$A$32:$B$37,2,0)*I3568</f>
        <v>1.3748120830763386</v>
      </c>
    </row>
    <row r="3569" spans="1:12">
      <c r="A3569" s="5" t="s">
        <v>613</v>
      </c>
      <c r="B3569" s="5" t="s">
        <v>597</v>
      </c>
      <c r="C3569" s="11">
        <v>1400</v>
      </c>
      <c r="D3569" s="5" t="str">
        <f t="shared" si="220"/>
        <v>Commercial and Services</v>
      </c>
      <c r="E3569" s="11" t="s">
        <v>592</v>
      </c>
      <c r="F3569" s="12">
        <f t="shared" si="221"/>
        <v>0.70945030562392009</v>
      </c>
      <c r="G3569" s="13">
        <f t="shared" si="222"/>
        <v>0.1167055461931156</v>
      </c>
      <c r="H3569" s="13">
        <f>HLOOKUP(E3569,ROCs!$B$1:$I$17,MATCH(VLOOKUP(C3569,HROC,2,0),ROCs!$A$2:$A$17,0)+1,0)</f>
        <v>0.43140989244743805</v>
      </c>
      <c r="I3569" s="24">
        <v>1.5443389999999999</v>
      </c>
      <c r="J3569" s="24">
        <f>VLOOKUP(B3569,Summary!$A$32:$C$37,3,0)*H3569*I3569/12+VLOOKUP(B3569,Summary!$A$32:$D$37,4,0)*I3569</f>
        <v>2.8204292160110924</v>
      </c>
      <c r="K3569" s="6">
        <f t="shared" si="223"/>
        <v>5.4445968388372812</v>
      </c>
      <c r="L3569" s="27">
        <f>2.721*J3569*G3569+VLOOKUP(B3569,Summary!$A$32:$B$37,2,0)*I3569</f>
        <v>1.2301846474961482</v>
      </c>
    </row>
    <row r="3570" spans="1:12">
      <c r="A3570" s="5" t="s">
        <v>613</v>
      </c>
      <c r="B3570" s="5" t="s">
        <v>597</v>
      </c>
      <c r="C3570" s="11">
        <v>2110</v>
      </c>
      <c r="D3570" s="5" t="str">
        <f t="shared" si="220"/>
        <v>Improved Pastures</v>
      </c>
      <c r="E3570" s="11" t="s">
        <v>592</v>
      </c>
      <c r="F3570" s="12">
        <f t="shared" si="221"/>
        <v>2.0141173930848577</v>
      </c>
      <c r="G3570" s="13">
        <f t="shared" si="222"/>
        <v>0.28687396829592665</v>
      </c>
      <c r="H3570" s="13">
        <f>HLOOKUP(E3570,ROCs!$B$1:$I$17,MATCH(VLOOKUP(C3570,HROC,2,0),ROCs!$A$2:$A$17,0)+1,0)</f>
        <v>0.31492922148662977</v>
      </c>
      <c r="I3570" s="24">
        <v>2.9299999999999999E-3</v>
      </c>
      <c r="J3570" s="24">
        <f>VLOOKUP(B3570,Summary!$A$32:$C$37,3,0)*H3570*I3570/12+VLOOKUP(B3570,Summary!$A$32:$D$37,4,0)*I3570</f>
        <v>3.906277086912993E-3</v>
      </c>
      <c r="K3570" s="6">
        <f t="shared" si="223"/>
        <v>2.1408013395075004E-2</v>
      </c>
      <c r="L3570" s="27">
        <f>2.721*J3570*G3570+VLOOKUP(B3570,Summary!$A$32:$B$37,2,0)*I3570</f>
        <v>3.683886214916123E-3</v>
      </c>
    </row>
    <row r="3571" spans="1:12">
      <c r="A3571" s="5" t="s">
        <v>613</v>
      </c>
      <c r="B3571" s="5" t="s">
        <v>597</v>
      </c>
      <c r="C3571" s="11">
        <v>2210</v>
      </c>
      <c r="D3571" s="5" t="str">
        <f t="shared" si="220"/>
        <v>Citrus Groves</v>
      </c>
      <c r="E3571" s="11" t="s">
        <v>592</v>
      </c>
      <c r="F3571" s="12">
        <f t="shared" si="221"/>
        <v>1.3467531225403229</v>
      </c>
      <c r="G3571" s="13">
        <f t="shared" si="222"/>
        <v>0.27383424246429361</v>
      </c>
      <c r="H3571" s="13">
        <f>HLOOKUP(E3571,ROCs!$B$1:$I$17,MATCH(VLOOKUP(C3571,HROC,2,0),ROCs!$A$2:$A$17,0)+1,0)</f>
        <v>0.31492922148662977</v>
      </c>
      <c r="I3571" s="24">
        <v>1.99848</v>
      </c>
      <c r="J3571" s="24">
        <f>VLOOKUP(B3571,Summary!$A$32:$C$37,3,0)*H3571*I3571/12+VLOOKUP(B3571,Summary!$A$32:$D$37,4,0)*I3571</f>
        <v>2.6643742773562726</v>
      </c>
      <c r="K3571" s="6">
        <f t="shared" si="223"/>
        <v>9.7636401615738855</v>
      </c>
      <c r="L3571" s="27">
        <f>2.721*J3571*G3571+VLOOKUP(B3571,Summary!$A$32:$B$37,2,0)*I3571</f>
        <v>2.4181520902099267</v>
      </c>
    </row>
    <row r="3572" spans="1:12">
      <c r="A3572" s="5" t="s">
        <v>613</v>
      </c>
      <c r="B3572" s="5" t="s">
        <v>597</v>
      </c>
      <c r="C3572" s="11">
        <v>3200</v>
      </c>
      <c r="D3572" s="5" t="str">
        <f t="shared" si="220"/>
        <v>Shrub and Brushland</v>
      </c>
      <c r="E3572" s="11" t="s">
        <v>592</v>
      </c>
      <c r="F3572" s="12">
        <f t="shared" si="221"/>
        <v>0.69141343344704065</v>
      </c>
      <c r="G3572" s="13">
        <f t="shared" si="222"/>
        <v>3.5859246036990831E-2</v>
      </c>
      <c r="H3572" s="13">
        <f>HLOOKUP(E3572,ROCs!$B$1:$I$17,MATCH(VLOOKUP(C3572,HROC,2,0),ROCs!$A$2:$A$17,0)+1,0)</f>
        <v>0.26229721460804234</v>
      </c>
      <c r="I3572" s="24">
        <v>1.5900999999999998E-2</v>
      </c>
      <c r="J3572" s="24">
        <f>VLOOKUP(B3572,Summary!$A$32:$C$37,3,0)*H3572*I3572/12+VLOOKUP(B3572,Summary!$A$32:$D$37,4,0)*I3572</f>
        <v>1.7656335906809168E-2</v>
      </c>
      <c r="K3572" s="6">
        <f t="shared" si="223"/>
        <v>3.3217499529297076E-2</v>
      </c>
      <c r="L3572" s="27">
        <f>2.721*J3572*G3572+VLOOKUP(B3572,Summary!$A$32:$B$37,2,0)*I3572</f>
        <v>5.1673213215985177E-3</v>
      </c>
    </row>
    <row r="3573" spans="1:12">
      <c r="A3573" s="5" t="s">
        <v>613</v>
      </c>
      <c r="B3573" s="5" t="s">
        <v>597</v>
      </c>
      <c r="C3573" s="11">
        <v>4110</v>
      </c>
      <c r="D3573" s="5" t="str">
        <f t="shared" si="220"/>
        <v>Pine Flatwoods</v>
      </c>
      <c r="E3573" s="11" t="s">
        <v>592</v>
      </c>
      <c r="F3573" s="12">
        <f t="shared" si="221"/>
        <v>0.69141343344704065</v>
      </c>
      <c r="G3573" s="13">
        <f t="shared" si="222"/>
        <v>3.5859246036990831E-2</v>
      </c>
      <c r="H3573" s="13">
        <f>HLOOKUP(E3573,ROCs!$B$1:$I$17,MATCH(VLOOKUP(C3573,HROC,2,0),ROCs!$A$2:$A$17,0)+1,0)</f>
        <v>0.26229721460804234</v>
      </c>
      <c r="I3573" s="24">
        <v>8.7699999999999996E-4</v>
      </c>
      <c r="J3573" s="24">
        <f>VLOOKUP(B3573,Summary!$A$32:$C$37,3,0)*H3573*I3573/12+VLOOKUP(B3573,Summary!$A$32:$D$37,4,0)*I3573</f>
        <v>9.7381338219430487E-4</v>
      </c>
      <c r="K3573" s="6">
        <f t="shared" si="223"/>
        <v>1.8320701268595392E-3</v>
      </c>
      <c r="L3573" s="27">
        <f>2.721*J3573*G3573+VLOOKUP(B3573,Summary!$A$32:$B$37,2,0)*I3573</f>
        <v>2.84997220240356E-4</v>
      </c>
    </row>
    <row r="3574" spans="1:12">
      <c r="A3574" s="5" t="s">
        <v>613</v>
      </c>
      <c r="B3574" s="5" t="s">
        <v>597</v>
      </c>
      <c r="C3574" s="11">
        <v>8140</v>
      </c>
      <c r="D3574" s="5" t="str">
        <f t="shared" si="220"/>
        <v>Roads and Highways</v>
      </c>
      <c r="E3574" s="11" t="s">
        <v>592</v>
      </c>
      <c r="F3574" s="12">
        <f t="shared" si="221"/>
        <v>0.98601567900273634</v>
      </c>
      <c r="G3574" s="13">
        <f t="shared" si="222"/>
        <v>0.14343698414796333</v>
      </c>
      <c r="H3574" s="13">
        <f>HLOOKUP(E3574,ROCs!$B$1:$I$17,MATCH(VLOOKUP(C3574,HROC,2,0),ROCs!$A$2:$A$17,0)+1,0)</f>
        <v>0.44607782879065094</v>
      </c>
      <c r="I3574" s="24">
        <v>4.5061169999999997</v>
      </c>
      <c r="J3574" s="24">
        <f>VLOOKUP(B3574,Summary!$A$32:$C$37,3,0)*H3574*I3574/12+VLOOKUP(B3574,Summary!$A$32:$D$37,4,0)*I3574</f>
        <v>8.5093339576617826</v>
      </c>
      <c r="K3574" s="6">
        <f t="shared" si="223"/>
        <v>22.830106161039918</v>
      </c>
      <c r="L3574" s="27">
        <f>2.721*J3574*G3574+VLOOKUP(B3574,Summary!$A$32:$B$37,2,0)*I3574</f>
        <v>4.2972587102521542</v>
      </c>
    </row>
    <row r="3575" spans="1:12">
      <c r="A3575" s="5" t="s">
        <v>613</v>
      </c>
      <c r="B3575" s="5" t="s">
        <v>597</v>
      </c>
      <c r="C3575" s="11">
        <v>8320</v>
      </c>
      <c r="D3575" s="5" t="str">
        <f t="shared" si="220"/>
        <v>Electrical Power Transmission Lines</v>
      </c>
      <c r="E3575" s="11" t="s">
        <v>592</v>
      </c>
      <c r="F3575" s="12">
        <f t="shared" si="221"/>
        <v>0.70945030562392009</v>
      </c>
      <c r="G3575" s="13">
        <f t="shared" si="222"/>
        <v>0.1167055461931156</v>
      </c>
      <c r="H3575" s="13">
        <f>HLOOKUP(E3575,ROCs!$B$1:$I$17,MATCH(VLOOKUP(C3575,HROC,2,0),ROCs!$A$2:$A$17,0)+1,0)</f>
        <v>0.26229721460804234</v>
      </c>
      <c r="I3575" s="24">
        <v>0.51526300000000003</v>
      </c>
      <c r="J3575" s="24">
        <f>VLOOKUP(B3575,Summary!$A$32:$C$37,3,0)*H3575*I3575/12+VLOOKUP(B3575,Summary!$A$32:$D$37,4,0)*I3575</f>
        <v>0.57214367702347102</v>
      </c>
      <c r="K3575" s="6">
        <f t="shared" si="223"/>
        <v>1.1044743252547833</v>
      </c>
      <c r="L3575" s="27">
        <f>2.721*J3575*G3575+VLOOKUP(B3575,Summary!$A$32:$B$37,2,0)*I3575</f>
        <v>0.29330591177350507</v>
      </c>
    </row>
    <row r="3576" spans="1:12">
      <c r="A3576" s="5" t="s">
        <v>613</v>
      </c>
      <c r="B3576" s="5" t="s">
        <v>597</v>
      </c>
      <c r="C3576" s="11">
        <v>1110</v>
      </c>
      <c r="D3576" s="5" t="str">
        <f t="shared" si="220"/>
        <v>Fixed Single Family Units</v>
      </c>
      <c r="E3576" s="11" t="s">
        <v>593</v>
      </c>
      <c r="F3576" s="12">
        <f t="shared" si="221"/>
        <v>0.96797880682585713</v>
      </c>
      <c r="G3576" s="13">
        <f t="shared" si="222"/>
        <v>0.12452938169209543</v>
      </c>
      <c r="H3576" s="13">
        <f>HLOOKUP(E3576,ROCs!$B$1:$I$17,MATCH(VLOOKUP(C3576,HROC,2,0),ROCs!$A$2:$A$17,0)+1,0)</f>
        <v>0.28818180815488864</v>
      </c>
      <c r="I3576" s="24">
        <v>21.805040000000002</v>
      </c>
      <c r="J3576" s="24">
        <f>VLOOKUP(B3576,Summary!$A$32:$C$37,3,0)*H3576*I3576/12+VLOOKUP(B3576,Summary!$A$32:$D$37,4,0)*I3576</f>
        <v>26.601487115646282</v>
      </c>
      <c r="K3576" s="6">
        <f t="shared" si="223"/>
        <v>70.064867737509033</v>
      </c>
      <c r="L3576" s="27">
        <f>2.721*J3576*G3576+VLOOKUP(B3576,Summary!$A$32:$B$37,2,0)*I3576</f>
        <v>13.737262953251651</v>
      </c>
    </row>
    <row r="3577" spans="1:12">
      <c r="A3577" s="5" t="s">
        <v>613</v>
      </c>
      <c r="B3577" s="5" t="s">
        <v>597</v>
      </c>
      <c r="C3577" s="11">
        <v>1210</v>
      </c>
      <c r="D3577" s="5" t="str">
        <f t="shared" si="220"/>
        <v>Fixed Single Family Units</v>
      </c>
      <c r="E3577" s="11" t="s">
        <v>593</v>
      </c>
      <c r="F3577" s="12">
        <f t="shared" si="221"/>
        <v>1.2445441802046733</v>
      </c>
      <c r="G3577" s="13">
        <f t="shared" si="222"/>
        <v>0.21319951734720002</v>
      </c>
      <c r="H3577" s="13">
        <f>HLOOKUP(E3577,ROCs!$B$1:$I$17,MATCH(VLOOKUP(C3577,HROC,2,0),ROCs!$A$2:$A$17,0)+1,0)</f>
        <v>0.28818180815488864</v>
      </c>
      <c r="I3577" s="24">
        <v>17.867245</v>
      </c>
      <c r="J3577" s="24">
        <f>VLOOKUP(B3577,Summary!$A$32:$C$37,3,0)*H3577*I3577/12+VLOOKUP(B3577,Summary!$A$32:$D$37,4,0)*I3577</f>
        <v>21.797496709916398</v>
      </c>
      <c r="K3577" s="6">
        <f t="shared" si="223"/>
        <v>73.815145619204301</v>
      </c>
      <c r="L3577" s="27">
        <f>2.721*J3577*G3577+VLOOKUP(B3577,Summary!$A$32:$B$37,2,0)*I3577</f>
        <v>16.515549656161433</v>
      </c>
    </row>
    <row r="3578" spans="1:12">
      <c r="A3578" s="5" t="s">
        <v>613</v>
      </c>
      <c r="B3578" s="5" t="s">
        <v>597</v>
      </c>
      <c r="C3578" s="11">
        <v>1320</v>
      </c>
      <c r="D3578" s="5" t="str">
        <f t="shared" si="220"/>
        <v>Mobile Home Units &lt;Six or more dwelling units per acre&gt;</v>
      </c>
      <c r="E3578" s="11" t="s">
        <v>593</v>
      </c>
      <c r="F3578" s="12">
        <f t="shared" si="221"/>
        <v>1.3948514483453343</v>
      </c>
      <c r="G3578" s="13">
        <f t="shared" si="222"/>
        <v>0.33903287162245876</v>
      </c>
      <c r="H3578" s="13">
        <f>HLOOKUP(E3578,ROCs!$B$1:$I$17,MATCH(VLOOKUP(C3578,HROC,2,0),ROCs!$A$2:$A$17,0)+1,0)</f>
        <v>0.39344582191206351</v>
      </c>
      <c r="I3578" s="24">
        <v>7.9552999999999999E-2</v>
      </c>
      <c r="J3578" s="24">
        <f>VLOOKUP(B3578,Summary!$A$32:$C$37,3,0)*H3578*I3578/12+VLOOKUP(B3578,Summary!$A$32:$D$37,4,0)*I3578</f>
        <v>0.13250246749208131</v>
      </c>
      <c r="K3578" s="6">
        <f t="shared" si="223"/>
        <v>0.50289864489728631</v>
      </c>
      <c r="L3578" s="27">
        <f>2.721*J3578*G3578+VLOOKUP(B3578,Summary!$A$32:$B$37,2,0)*I3578</f>
        <v>0.13946774056974873</v>
      </c>
    </row>
    <row r="3579" spans="1:12">
      <c r="A3579" s="5" t="s">
        <v>613</v>
      </c>
      <c r="B3579" s="5" t="s">
        <v>597</v>
      </c>
      <c r="C3579" s="11">
        <v>1330</v>
      </c>
      <c r="D3579" s="5" t="str">
        <f t="shared" si="220"/>
        <v>Multiple Dwelling Units, Low Rise &lt;Two stories or less&gt;</v>
      </c>
      <c r="E3579" s="11" t="s">
        <v>593</v>
      </c>
      <c r="F3579" s="12">
        <f t="shared" si="221"/>
        <v>1.3948514483453343</v>
      </c>
      <c r="G3579" s="13">
        <f t="shared" si="222"/>
        <v>0.33903287162245876</v>
      </c>
      <c r="H3579" s="13">
        <f>HLOOKUP(E3579,ROCs!$B$1:$I$17,MATCH(VLOOKUP(C3579,HROC,2,0),ROCs!$A$2:$A$17,0)+1,0)</f>
        <v>0.39344582191206351</v>
      </c>
      <c r="I3579" s="24">
        <v>1.5148090000000001</v>
      </c>
      <c r="J3579" s="24">
        <f>VLOOKUP(B3579,Summary!$A$32:$C$37,3,0)*H3579*I3579/12+VLOOKUP(B3579,Summary!$A$32:$D$37,4,0)*I3579</f>
        <v>2.5230466516562817</v>
      </c>
      <c r="K3579" s="6">
        <f t="shared" si="223"/>
        <v>9.5759480268275663</v>
      </c>
      <c r="L3579" s="27">
        <f>2.721*J3579*G3579+VLOOKUP(B3579,Summary!$A$32:$B$37,2,0)*I3579</f>
        <v>2.6556759471637839</v>
      </c>
    </row>
    <row r="3580" spans="1:12">
      <c r="A3580" s="5" t="s">
        <v>613</v>
      </c>
      <c r="B3580" s="5" t="s">
        <v>597</v>
      </c>
      <c r="C3580" s="11">
        <v>1390</v>
      </c>
      <c r="D3580" s="5" t="str">
        <f t="shared" si="220"/>
        <v>High Density Under Construction</v>
      </c>
      <c r="E3580" s="11" t="s">
        <v>593</v>
      </c>
      <c r="F3580" s="12">
        <f t="shared" si="221"/>
        <v>1.3948514483453343</v>
      </c>
      <c r="G3580" s="13">
        <f t="shared" si="222"/>
        <v>0.33903287162245876</v>
      </c>
      <c r="H3580" s="13">
        <f>HLOOKUP(E3580,ROCs!$B$1:$I$17,MATCH(VLOOKUP(C3580,HROC,2,0),ROCs!$A$2:$A$17,0)+1,0)</f>
        <v>0.39344582191206351</v>
      </c>
      <c r="I3580" s="24">
        <v>1.397E-2</v>
      </c>
      <c r="J3580" s="24">
        <f>VLOOKUP(B3580,Summary!$A$32:$C$37,3,0)*H3580*I3580/12+VLOOKUP(B3580,Summary!$A$32:$D$37,4,0)*I3580</f>
        <v>2.326825475927213E-2</v>
      </c>
      <c r="K3580" s="6">
        <f t="shared" si="223"/>
        <v>8.831211983476539E-2</v>
      </c>
      <c r="L3580" s="27">
        <f>2.721*J3580*G3580+VLOOKUP(B3580,Summary!$A$32:$B$37,2,0)*I3580</f>
        <v>2.4491399893899535E-2</v>
      </c>
    </row>
    <row r="3581" spans="1:12">
      <c r="A3581" s="5" t="s">
        <v>613</v>
      </c>
      <c r="B3581" s="5" t="s">
        <v>597</v>
      </c>
      <c r="C3581" s="11">
        <v>1400</v>
      </c>
      <c r="D3581" s="5" t="str">
        <f t="shared" si="220"/>
        <v>Commercial and Services</v>
      </c>
      <c r="E3581" s="11" t="s">
        <v>593</v>
      </c>
      <c r="F3581" s="12">
        <f t="shared" si="221"/>
        <v>0.70945030562392009</v>
      </c>
      <c r="G3581" s="13">
        <f t="shared" si="222"/>
        <v>0.1167055461931156</v>
      </c>
      <c r="H3581" s="13">
        <f>HLOOKUP(E3581,ROCs!$B$1:$I$17,MATCH(VLOOKUP(C3581,HROC,2,0),ROCs!$A$2:$A$17,0)+1,0)</f>
        <v>0.43140989244743805</v>
      </c>
      <c r="I3581" s="24">
        <v>25.339798999999999</v>
      </c>
      <c r="J3581" s="24">
        <f>VLOOKUP(B3581,Summary!$A$32:$C$37,3,0)*H3581*I3581/12+VLOOKUP(B3581,Summary!$A$32:$D$37,4,0)*I3581</f>
        <v>46.278122502539055</v>
      </c>
      <c r="K3581" s="6">
        <f t="shared" si="223"/>
        <v>89.335948604660061</v>
      </c>
      <c r="L3581" s="27">
        <f>2.721*J3581*G3581+VLOOKUP(B3581,Summary!$A$32:$B$37,2,0)*I3581</f>
        <v>20.185096471978142</v>
      </c>
    </row>
    <row r="3582" spans="1:12">
      <c r="A3582" s="5" t="s">
        <v>613</v>
      </c>
      <c r="B3582" s="5" t="s">
        <v>597</v>
      </c>
      <c r="C3582" s="11">
        <v>1411</v>
      </c>
      <c r="D3582" s="5" t="str">
        <f t="shared" si="220"/>
        <v>Shopping Centers (Plazas, Malls)</v>
      </c>
      <c r="E3582" s="11" t="s">
        <v>593</v>
      </c>
      <c r="F3582" s="12">
        <f t="shared" si="221"/>
        <v>1.4429497741503459</v>
      </c>
      <c r="G3582" s="13">
        <f t="shared" si="222"/>
        <v>0.22493527059566973</v>
      </c>
      <c r="H3582" s="13">
        <f>HLOOKUP(E3582,ROCs!$B$1:$I$17,MATCH(VLOOKUP(C3582,HROC,2,0),ROCs!$A$2:$A$17,0)+1,0)</f>
        <v>0.43140989244743805</v>
      </c>
      <c r="I3582" s="24">
        <v>9.6740619999999993</v>
      </c>
      <c r="J3582" s="24">
        <f>VLOOKUP(B3582,Summary!$A$32:$C$37,3,0)*H3582*I3582/12+VLOOKUP(B3582,Summary!$A$32:$D$37,4,0)*I3582</f>
        <v>17.667757598754353</v>
      </c>
      <c r="K3582" s="6">
        <f t="shared" si="223"/>
        <v>69.368321883111435</v>
      </c>
      <c r="L3582" s="27">
        <f>2.721*J3582*G3582+VLOOKUP(B3582,Summary!$A$32:$B$37,2,0)*I3582</f>
        <v>12.909165884832049</v>
      </c>
    </row>
    <row r="3583" spans="1:12">
      <c r="A3583" s="5" t="s">
        <v>613</v>
      </c>
      <c r="B3583" s="5" t="s">
        <v>597</v>
      </c>
      <c r="C3583" s="11">
        <v>1550</v>
      </c>
      <c r="D3583" s="5" t="str">
        <f t="shared" si="220"/>
        <v>Other Light Industrial</v>
      </c>
      <c r="E3583" s="11" t="s">
        <v>593</v>
      </c>
      <c r="F3583" s="12">
        <f t="shared" si="221"/>
        <v>0.72147488707517293</v>
      </c>
      <c r="G3583" s="13">
        <f t="shared" si="222"/>
        <v>0.16951643581122938</v>
      </c>
      <c r="H3583" s="13">
        <f>HLOOKUP(E3583,ROCs!$B$1:$I$17,MATCH(VLOOKUP(C3583,HROC,2,0),ROCs!$A$2:$A$17,0)+1,0)</f>
        <v>0.34081381503347608</v>
      </c>
      <c r="I3583" s="24">
        <v>1.8836919999999999</v>
      </c>
      <c r="J3583" s="24">
        <f>VLOOKUP(B3583,Summary!$A$32:$C$37,3,0)*H3583*I3583/12+VLOOKUP(B3583,Summary!$A$32:$D$37,4,0)*I3583</f>
        <v>2.7177502874080299</v>
      </c>
      <c r="K3583" s="6">
        <f t="shared" si="223"/>
        <v>5.3353057308226441</v>
      </c>
      <c r="L3583" s="27">
        <f>2.721*J3583*G3583+VLOOKUP(B3583,Summary!$A$32:$B$37,2,0)*I3583</f>
        <v>1.6616268419754463</v>
      </c>
    </row>
    <row r="3584" spans="1:12">
      <c r="A3584" s="5" t="s">
        <v>613</v>
      </c>
      <c r="B3584" s="5" t="s">
        <v>597</v>
      </c>
      <c r="C3584" s="11">
        <v>1700</v>
      </c>
      <c r="D3584" s="5" t="str">
        <f t="shared" si="220"/>
        <v>Institutional</v>
      </c>
      <c r="E3584" s="11" t="s">
        <v>593</v>
      </c>
      <c r="F3584" s="12">
        <f t="shared" si="221"/>
        <v>0.96797880682585713</v>
      </c>
      <c r="G3584" s="13">
        <f t="shared" si="222"/>
        <v>0.12452938169209543</v>
      </c>
      <c r="H3584" s="13">
        <f>HLOOKUP(E3584,ROCs!$B$1:$I$17,MATCH(VLOOKUP(C3584,HROC,2,0),ROCs!$A$2:$A$17,0)+1,0)</f>
        <v>0.34081381503347608</v>
      </c>
      <c r="I3584" s="24">
        <v>1.5453220000000001</v>
      </c>
      <c r="J3584" s="24">
        <f>VLOOKUP(B3584,Summary!$A$32:$C$37,3,0)*H3584*I3584/12+VLOOKUP(B3584,Summary!$A$32:$D$37,4,0)*I3584</f>
        <v>2.2295573318981829</v>
      </c>
      <c r="K3584" s="6">
        <f t="shared" si="223"/>
        <v>5.8723649130412339</v>
      </c>
      <c r="L3584" s="27">
        <f>2.721*J3584*G3584+VLOOKUP(B3584,Summary!$A$32:$B$37,2,0)*I3584</f>
        <v>1.090227080261958</v>
      </c>
    </row>
    <row r="3585" spans="1:12">
      <c r="A3585" s="5" t="s">
        <v>613</v>
      </c>
      <c r="B3585" s="5" t="s">
        <v>597</v>
      </c>
      <c r="C3585" s="11">
        <v>1710</v>
      </c>
      <c r="D3585" s="5" t="str">
        <f t="shared" si="220"/>
        <v>Educational Facilities</v>
      </c>
      <c r="E3585" s="11" t="s">
        <v>593</v>
      </c>
      <c r="F3585" s="12">
        <f t="shared" si="221"/>
        <v>0.96797880682585713</v>
      </c>
      <c r="G3585" s="13">
        <f t="shared" si="222"/>
        <v>0.12452938169209543</v>
      </c>
      <c r="H3585" s="13">
        <f>HLOOKUP(E3585,ROCs!$B$1:$I$17,MATCH(VLOOKUP(C3585,HROC,2,0),ROCs!$A$2:$A$17,0)+1,0)</f>
        <v>0.34081381503347608</v>
      </c>
      <c r="I3585" s="24">
        <v>1.892323</v>
      </c>
      <c r="J3585" s="24">
        <f>VLOOKUP(B3585,Summary!$A$32:$C$37,3,0)*H3585*I3585/12+VLOOKUP(B3585,Summary!$A$32:$D$37,4,0)*I3585</f>
        <v>2.7302029085003419</v>
      </c>
      <c r="K3585" s="6">
        <f t="shared" si="223"/>
        <v>7.191000444788159</v>
      </c>
      <c r="L3585" s="27">
        <f>2.721*J3585*G3585+VLOOKUP(B3585,Summary!$A$32:$B$37,2,0)*I3585</f>
        <v>1.3350368267600856</v>
      </c>
    </row>
    <row r="3586" spans="1:12">
      <c r="A3586" s="5" t="s">
        <v>613</v>
      </c>
      <c r="B3586" s="5" t="s">
        <v>597</v>
      </c>
      <c r="C3586" s="11">
        <v>2110</v>
      </c>
      <c r="D3586" s="5" t="str">
        <f t="shared" ref="D3586:D3649" si="224">VLOOKUP(C3586,FLUCCS,2,0)</f>
        <v>Improved Pastures</v>
      </c>
      <c r="E3586" s="11" t="s">
        <v>593</v>
      </c>
      <c r="F3586" s="12">
        <f t="shared" ref="F3586:F3649" si="225">VLOOKUP(VLOOKUP(C3586,HEMC,2,0),EMCN,2,0)</f>
        <v>2.0141173930848577</v>
      </c>
      <c r="G3586" s="13">
        <f t="shared" ref="G3586:G3649" si="226">VLOOKUP(VLOOKUP(C3586,HEMC,2,0),EMCP,3,0)</f>
        <v>0.28687396829592665</v>
      </c>
      <c r="H3586" s="13">
        <f>HLOOKUP(E3586,ROCs!$B$1:$I$17,MATCH(VLOOKUP(C3586,HROC,2,0),ROCs!$A$2:$A$17,0)+1,0)</f>
        <v>0.31492922148662977</v>
      </c>
      <c r="I3586" s="24">
        <v>19.874568</v>
      </c>
      <c r="J3586" s="24">
        <f>VLOOKUP(B3586,Summary!$A$32:$C$37,3,0)*H3586*I3586/12+VLOOKUP(B3586,Summary!$A$32:$D$37,4,0)*I3586</f>
        <v>26.496781430271056</v>
      </c>
      <c r="K3586" s="6">
        <f t="shared" ref="K3586:K3649" si="227">2.721*J3586*F3586</f>
        <v>145.2133167117164</v>
      </c>
      <c r="L3586" s="27">
        <f>2.721*J3586*G3586+VLOOKUP(B3586,Summary!$A$32:$B$37,2,0)*I3586</f>
        <v>24.988275454816758</v>
      </c>
    </row>
    <row r="3587" spans="1:12">
      <c r="A3587" s="5" t="s">
        <v>613</v>
      </c>
      <c r="B3587" s="5" t="s">
        <v>597</v>
      </c>
      <c r="C3587" s="11">
        <v>2120</v>
      </c>
      <c r="D3587" s="5" t="str">
        <f t="shared" si="224"/>
        <v>Unimproved Pastures</v>
      </c>
      <c r="E3587" s="11" t="s">
        <v>593</v>
      </c>
      <c r="F3587" s="12">
        <f t="shared" si="225"/>
        <v>1.022089423356495</v>
      </c>
      <c r="G3587" s="13">
        <f t="shared" si="226"/>
        <v>0.19559588747449544</v>
      </c>
      <c r="H3587" s="13">
        <f>HLOOKUP(E3587,ROCs!$B$1:$I$17,MATCH(VLOOKUP(C3587,HROC,2,0),ROCs!$A$2:$A$17,0)+1,0)</f>
        <v>0.26229721460804234</v>
      </c>
      <c r="I3587" s="24">
        <v>1.6795020000000001</v>
      </c>
      <c r="J3587" s="24">
        <f>VLOOKUP(B3587,Summary!$A$32:$C$37,3,0)*H3587*I3587/12+VLOOKUP(B3587,Summary!$A$32:$D$37,4,0)*I3587</f>
        <v>1.8649048153045602</v>
      </c>
      <c r="K3587" s="6">
        <f t="shared" si="227"/>
        <v>5.1864967049144264</v>
      </c>
      <c r="L3587" s="27">
        <f>2.721*J3587*G3587+VLOOKUP(B3587,Summary!$A$32:$B$37,2,0)*I3587</f>
        <v>1.3563535223921863</v>
      </c>
    </row>
    <row r="3588" spans="1:12">
      <c r="A3588" s="5" t="s">
        <v>613</v>
      </c>
      <c r="B3588" s="5" t="s">
        <v>597</v>
      </c>
      <c r="C3588" s="11">
        <v>2130</v>
      </c>
      <c r="D3588" s="5" t="str">
        <f t="shared" si="224"/>
        <v>Woodland Pastures</v>
      </c>
      <c r="E3588" s="11" t="s">
        <v>593</v>
      </c>
      <c r="F3588" s="12">
        <f t="shared" si="225"/>
        <v>1.022089423356495</v>
      </c>
      <c r="G3588" s="13">
        <f t="shared" si="226"/>
        <v>0.19559588747449544</v>
      </c>
      <c r="H3588" s="13">
        <f>HLOOKUP(E3588,ROCs!$B$1:$I$17,MATCH(VLOOKUP(C3588,HROC,2,0),ROCs!$A$2:$A$17,0)+1,0)</f>
        <v>0.26229721460804234</v>
      </c>
      <c r="I3588" s="24">
        <v>1.088301</v>
      </c>
      <c r="J3588" s="24">
        <f>VLOOKUP(B3588,Summary!$A$32:$C$37,3,0)*H3588*I3588/12+VLOOKUP(B3588,Summary!$A$32:$D$37,4,0)*I3588</f>
        <v>1.2084402253767892</v>
      </c>
      <c r="K3588" s="6">
        <f t="shared" si="227"/>
        <v>3.360799540849059</v>
      </c>
      <c r="L3588" s="27">
        <f>2.721*J3588*G3588+VLOOKUP(B3588,Summary!$A$32:$B$37,2,0)*I3588</f>
        <v>0.87890392197981237</v>
      </c>
    </row>
    <row r="3589" spans="1:12">
      <c r="A3589" s="5" t="s">
        <v>613</v>
      </c>
      <c r="B3589" s="5" t="s">
        <v>597</v>
      </c>
      <c r="C3589" s="11">
        <v>2140</v>
      </c>
      <c r="D3589" s="5" t="str">
        <f t="shared" si="224"/>
        <v>Row Crops</v>
      </c>
      <c r="E3589" s="11" t="s">
        <v>593</v>
      </c>
      <c r="F3589" s="12">
        <f t="shared" si="225"/>
        <v>1.7435643104316678</v>
      </c>
      <c r="G3589" s="13">
        <f t="shared" si="226"/>
        <v>0.58026779950766982</v>
      </c>
      <c r="H3589" s="13">
        <f>HLOOKUP(E3589,ROCs!$B$1:$I$17,MATCH(VLOOKUP(C3589,HROC,2,0),ROCs!$A$2:$A$17,0)+1,0)</f>
        <v>0.36669840858032232</v>
      </c>
      <c r="I3589" s="24">
        <v>0.203096</v>
      </c>
      <c r="J3589" s="24">
        <f>VLOOKUP(B3589,Summary!$A$32:$C$37,3,0)*H3589*I3589/12+VLOOKUP(B3589,Summary!$A$32:$D$37,4,0)*I3589</f>
        <v>0.31527741528689007</v>
      </c>
      <c r="K3589" s="6">
        <f t="shared" si="227"/>
        <v>1.4957512482170525</v>
      </c>
      <c r="L3589" s="27">
        <f>2.721*J3589*G3589+VLOOKUP(B3589,Summary!$A$32:$B$37,2,0)*I3589</f>
        <v>0.54178973269266373</v>
      </c>
    </row>
    <row r="3590" spans="1:12">
      <c r="A3590" s="5" t="s">
        <v>613</v>
      </c>
      <c r="B3590" s="5" t="s">
        <v>597</v>
      </c>
      <c r="C3590" s="11">
        <v>2210</v>
      </c>
      <c r="D3590" s="5" t="str">
        <f t="shared" si="224"/>
        <v>Citrus Groves</v>
      </c>
      <c r="E3590" s="11" t="s">
        <v>593</v>
      </c>
      <c r="F3590" s="12">
        <f t="shared" si="225"/>
        <v>1.3467531225403229</v>
      </c>
      <c r="G3590" s="13">
        <f t="shared" si="226"/>
        <v>0.27383424246429361</v>
      </c>
      <c r="H3590" s="13">
        <f>HLOOKUP(E3590,ROCs!$B$1:$I$17,MATCH(VLOOKUP(C3590,HROC,2,0),ROCs!$A$2:$A$17,0)+1,0)</f>
        <v>0.31492922148662977</v>
      </c>
      <c r="I3590" s="24">
        <v>148.798835</v>
      </c>
      <c r="J3590" s="24">
        <f>VLOOKUP(B3590,Summary!$A$32:$C$37,3,0)*H3590*I3590/12+VLOOKUP(B3590,Summary!$A$32:$D$37,4,0)*I3590</f>
        <v>198.37866202042562</v>
      </c>
      <c r="K3590" s="6">
        <f t="shared" si="227"/>
        <v>726.96163154067381</v>
      </c>
      <c r="L3590" s="27">
        <f>2.721*J3590*G3590+VLOOKUP(B3590,Summary!$A$32:$B$37,2,0)*I3590</f>
        <v>180.0459418538349</v>
      </c>
    </row>
    <row r="3591" spans="1:12">
      <c r="A3591" s="5" t="s">
        <v>613</v>
      </c>
      <c r="B3591" s="5" t="s">
        <v>597</v>
      </c>
      <c r="C3591" s="11">
        <v>2430</v>
      </c>
      <c r="D3591" s="5" t="str">
        <f t="shared" si="224"/>
        <v>Ornamentals</v>
      </c>
      <c r="E3591" s="11" t="s">
        <v>593</v>
      </c>
      <c r="F3591" s="12">
        <f t="shared" si="225"/>
        <v>1.6774291124497771</v>
      </c>
      <c r="G3591" s="13">
        <f t="shared" si="226"/>
        <v>0.48898971868623858</v>
      </c>
      <c r="H3591" s="13">
        <f>HLOOKUP(E3591,ROCs!$B$1:$I$17,MATCH(VLOOKUP(C3591,HROC,2,0),ROCs!$A$2:$A$17,0)+1,0)</f>
        <v>0.28904462793978353</v>
      </c>
      <c r="I3591" s="24">
        <v>1.9935000000000001E-2</v>
      </c>
      <c r="J3591" s="24">
        <f>VLOOKUP(B3591,Summary!$A$32:$C$37,3,0)*H3591*I3591/12+VLOOKUP(B3591,Summary!$A$32:$D$37,4,0)*I3591</f>
        <v>2.4392909718780244E-2</v>
      </c>
      <c r="K3591" s="6">
        <f t="shared" si="227"/>
        <v>0.11133618254392341</v>
      </c>
      <c r="L3591" s="27">
        <f>2.721*J3591*G3591+VLOOKUP(B3591,Summary!$A$32:$B$37,2,0)*I3591</f>
        <v>3.6774168139454028E-2</v>
      </c>
    </row>
    <row r="3592" spans="1:12">
      <c r="A3592" s="5" t="s">
        <v>613</v>
      </c>
      <c r="B3592" s="5" t="s">
        <v>597</v>
      </c>
      <c r="C3592" s="11">
        <v>2500</v>
      </c>
      <c r="D3592" s="5" t="str">
        <f t="shared" si="224"/>
        <v>Specialty Farms</v>
      </c>
      <c r="E3592" s="11" t="s">
        <v>593</v>
      </c>
      <c r="F3592" s="12">
        <f t="shared" si="225"/>
        <v>1.6774291124497771</v>
      </c>
      <c r="G3592" s="13">
        <f t="shared" si="226"/>
        <v>0.48898971868623858</v>
      </c>
      <c r="H3592" s="13">
        <f>HLOOKUP(E3592,ROCs!$B$1:$I$17,MATCH(VLOOKUP(C3592,HROC,2,0),ROCs!$A$2:$A$17,0)+1,0)</f>
        <v>0.28904462793978353</v>
      </c>
      <c r="I3592" s="24">
        <v>2.8101000000000001E-2</v>
      </c>
      <c r="J3592" s="24">
        <f>VLOOKUP(B3592,Summary!$A$32:$C$37,3,0)*H3592*I3592/12+VLOOKUP(B3592,Summary!$A$32:$D$37,4,0)*I3592</f>
        <v>3.4385009079881797E-2</v>
      </c>
      <c r="K3592" s="6">
        <f t="shared" si="227"/>
        <v>0.1569429679291092</v>
      </c>
      <c r="L3592" s="27">
        <f>2.721*J3592*G3592+VLOOKUP(B3592,Summary!$A$32:$B$37,2,0)*I3592</f>
        <v>5.1838018504479444E-2</v>
      </c>
    </row>
    <row r="3593" spans="1:12">
      <c r="A3593" s="5" t="s">
        <v>613</v>
      </c>
      <c r="B3593" s="5" t="s">
        <v>597</v>
      </c>
      <c r="C3593" s="11">
        <v>3100</v>
      </c>
      <c r="D3593" s="5" t="str">
        <f t="shared" si="224"/>
        <v>Herbaceous (Dry Prairie)</v>
      </c>
      <c r="E3593" s="11" t="s">
        <v>593</v>
      </c>
      <c r="F3593" s="12">
        <f t="shared" si="225"/>
        <v>0.69141343344704065</v>
      </c>
      <c r="G3593" s="13">
        <f t="shared" si="226"/>
        <v>3.5859246036990831E-2</v>
      </c>
      <c r="H3593" s="13">
        <f>HLOOKUP(E3593,ROCs!$B$1:$I$17,MATCH(VLOOKUP(C3593,HROC,2,0),ROCs!$A$2:$A$17,0)+1,0)</f>
        <v>0.26229721460804234</v>
      </c>
      <c r="I3593" s="24">
        <v>6.1725219999999998</v>
      </c>
      <c r="J3593" s="24">
        <f>VLOOKUP(B3593,Summary!$A$32:$C$37,3,0)*H3593*I3593/12+VLOOKUP(B3593,Summary!$A$32:$D$37,4,0)*I3593</f>
        <v>6.8539162206257176</v>
      </c>
      <c r="K3593" s="6">
        <f t="shared" si="227"/>
        <v>12.894519000665102</v>
      </c>
      <c r="L3593" s="27">
        <f>2.721*J3593*G3593+VLOOKUP(B3593,Summary!$A$32:$B$37,2,0)*I3593</f>
        <v>2.0058741298431499</v>
      </c>
    </row>
    <row r="3594" spans="1:12">
      <c r="A3594" s="5" t="s">
        <v>613</v>
      </c>
      <c r="B3594" s="5" t="s">
        <v>597</v>
      </c>
      <c r="C3594" s="11">
        <v>3200</v>
      </c>
      <c r="D3594" s="5" t="str">
        <f t="shared" si="224"/>
        <v>Shrub and Brushland</v>
      </c>
      <c r="E3594" s="11" t="s">
        <v>593</v>
      </c>
      <c r="F3594" s="12">
        <f t="shared" si="225"/>
        <v>0.69141343344704065</v>
      </c>
      <c r="G3594" s="13">
        <f t="shared" si="226"/>
        <v>3.5859246036990831E-2</v>
      </c>
      <c r="H3594" s="13">
        <f>HLOOKUP(E3594,ROCs!$B$1:$I$17,MATCH(VLOOKUP(C3594,HROC,2,0),ROCs!$A$2:$A$17,0)+1,0)</f>
        <v>0.26229721460804234</v>
      </c>
      <c r="I3594" s="24">
        <v>9.7723639999999996</v>
      </c>
      <c r="J3594" s="24">
        <f>VLOOKUP(B3594,Summary!$A$32:$C$37,3,0)*H3594*I3594/12+VLOOKUP(B3594,Summary!$A$32:$D$37,4,0)*I3594</f>
        <v>10.851150329388673</v>
      </c>
      <c r="K3594" s="6">
        <f t="shared" si="227"/>
        <v>20.414659239677988</v>
      </c>
      <c r="L3594" s="27">
        <f>2.721*J3594*G3594+VLOOKUP(B3594,Summary!$A$32:$B$37,2,0)*I3594</f>
        <v>3.1757087516270541</v>
      </c>
    </row>
    <row r="3595" spans="1:12">
      <c r="A3595" s="5" t="s">
        <v>613</v>
      </c>
      <c r="B3595" s="5" t="s">
        <v>597</v>
      </c>
      <c r="C3595" s="11">
        <v>3300</v>
      </c>
      <c r="D3595" s="5" t="str">
        <f t="shared" si="224"/>
        <v>Mixed Rangeland</v>
      </c>
      <c r="E3595" s="11" t="s">
        <v>593</v>
      </c>
      <c r="F3595" s="12">
        <f t="shared" si="225"/>
        <v>0.69141343344704065</v>
      </c>
      <c r="G3595" s="13">
        <f t="shared" si="226"/>
        <v>3.5859246036990831E-2</v>
      </c>
      <c r="H3595" s="13">
        <f>HLOOKUP(E3595,ROCs!$B$1:$I$17,MATCH(VLOOKUP(C3595,HROC,2,0),ROCs!$A$2:$A$17,0)+1,0)</f>
        <v>0.26229721460804234</v>
      </c>
      <c r="I3595" s="24">
        <v>1.414682</v>
      </c>
      <c r="J3595" s="24">
        <f>VLOOKUP(B3595,Summary!$A$32:$C$37,3,0)*H3595*I3595/12+VLOOKUP(B3595,Summary!$A$32:$D$37,4,0)*I3595</f>
        <v>1.5708509271943027</v>
      </c>
      <c r="K3595" s="6">
        <f t="shared" si="227"/>
        <v>2.9552983252062792</v>
      </c>
      <c r="L3595" s="27">
        <f>2.721*J3595*G3595+VLOOKUP(B3595,Summary!$A$32:$B$37,2,0)*I3595</f>
        <v>0.45972683868194675</v>
      </c>
    </row>
    <row r="3596" spans="1:12">
      <c r="A3596" s="5" t="s">
        <v>613</v>
      </c>
      <c r="B3596" s="5" t="s">
        <v>597</v>
      </c>
      <c r="C3596" s="11">
        <v>4110</v>
      </c>
      <c r="D3596" s="5" t="str">
        <f t="shared" si="224"/>
        <v>Pine Flatwoods</v>
      </c>
      <c r="E3596" s="11" t="s">
        <v>593</v>
      </c>
      <c r="F3596" s="12">
        <f t="shared" si="225"/>
        <v>0.69141343344704065</v>
      </c>
      <c r="G3596" s="13">
        <f t="shared" si="226"/>
        <v>3.5859246036990831E-2</v>
      </c>
      <c r="H3596" s="13">
        <f>HLOOKUP(E3596,ROCs!$B$1:$I$17,MATCH(VLOOKUP(C3596,HROC,2,0),ROCs!$A$2:$A$17,0)+1,0)</f>
        <v>0.26229721460804234</v>
      </c>
      <c r="I3596" s="24">
        <v>56.962175999999999</v>
      </c>
      <c r="J3596" s="24">
        <f>VLOOKUP(B3596,Summary!$A$32:$C$37,3,0)*H3596*I3596/12+VLOOKUP(B3596,Summary!$A$32:$D$37,4,0)*I3596</f>
        <v>63.250318435242029</v>
      </c>
      <c r="K3596" s="6">
        <f t="shared" si="227"/>
        <v>118.99509807356375</v>
      </c>
      <c r="L3596" s="27">
        <f>2.721*J3596*G3596+VLOOKUP(B3596,Summary!$A$32:$B$37,2,0)*I3596</f>
        <v>18.510902872111654</v>
      </c>
    </row>
    <row r="3597" spans="1:12">
      <c r="A3597" s="5" t="s">
        <v>613</v>
      </c>
      <c r="B3597" s="5" t="s">
        <v>597</v>
      </c>
      <c r="C3597" s="11">
        <v>4140</v>
      </c>
      <c r="D3597" s="5" t="str">
        <f t="shared" si="224"/>
        <v>Pine - Mesic Oak</v>
      </c>
      <c r="E3597" s="11" t="s">
        <v>593</v>
      </c>
      <c r="F3597" s="12">
        <f t="shared" si="225"/>
        <v>0.69141343344704065</v>
      </c>
      <c r="G3597" s="13">
        <f t="shared" si="226"/>
        <v>3.5859246036990831E-2</v>
      </c>
      <c r="H3597" s="13">
        <f>HLOOKUP(E3597,ROCs!$B$1:$I$17,MATCH(VLOOKUP(C3597,HROC,2,0),ROCs!$A$2:$A$17,0)+1,0)</f>
        <v>0.26229721460804234</v>
      </c>
      <c r="I3597" s="24">
        <v>0.46299800000000002</v>
      </c>
      <c r="J3597" s="24">
        <f>VLOOKUP(B3597,Summary!$A$32:$C$37,3,0)*H3597*I3597/12+VLOOKUP(B3597,Summary!$A$32:$D$37,4,0)*I3597</f>
        <v>0.51410906308916626</v>
      </c>
      <c r="K3597" s="6">
        <f t="shared" si="227"/>
        <v>0.96721186384915969</v>
      </c>
      <c r="L3597" s="27">
        <f>2.721*J3597*G3597+VLOOKUP(B3597,Summary!$A$32:$B$37,2,0)*I3597</f>
        <v>0.15045968412410987</v>
      </c>
    </row>
    <row r="3598" spans="1:12">
      <c r="A3598" s="5" t="s">
        <v>613</v>
      </c>
      <c r="B3598" s="5" t="s">
        <v>597</v>
      </c>
      <c r="C3598" s="11">
        <v>4200</v>
      </c>
      <c r="D3598" s="5" t="str">
        <f t="shared" si="224"/>
        <v>Upland Hardwood Forests</v>
      </c>
      <c r="E3598" s="11" t="s">
        <v>593</v>
      </c>
      <c r="F3598" s="12">
        <f t="shared" si="225"/>
        <v>0.69141343344704065</v>
      </c>
      <c r="G3598" s="13">
        <f t="shared" si="226"/>
        <v>3.5859246036990831E-2</v>
      </c>
      <c r="H3598" s="13">
        <f>HLOOKUP(E3598,ROCs!$B$1:$I$17,MATCH(VLOOKUP(C3598,HROC,2,0),ROCs!$A$2:$A$17,0)+1,0)</f>
        <v>0.26229721460804234</v>
      </c>
      <c r="I3598" s="24">
        <v>0.89805199999999996</v>
      </c>
      <c r="J3598" s="24">
        <f>VLOOKUP(B3598,Summary!$A$32:$C$37,3,0)*H3598*I3598/12+VLOOKUP(B3598,Summary!$A$32:$D$37,4,0)*I3598</f>
        <v>0.99718934493313549</v>
      </c>
      <c r="K3598" s="6">
        <f t="shared" si="227"/>
        <v>1.8760481659822839</v>
      </c>
      <c r="L3598" s="27">
        <f>2.721*J3598*G3598+VLOOKUP(B3598,Summary!$A$32:$B$37,2,0)*I3598</f>
        <v>0.29183845339942094</v>
      </c>
    </row>
    <row r="3599" spans="1:12">
      <c r="A3599" s="5" t="s">
        <v>613</v>
      </c>
      <c r="B3599" s="5" t="s">
        <v>597</v>
      </c>
      <c r="C3599" s="11">
        <v>4220</v>
      </c>
      <c r="D3599" s="5" t="str">
        <f t="shared" si="224"/>
        <v>Brazilian Pepper</v>
      </c>
      <c r="E3599" s="11" t="s">
        <v>593</v>
      </c>
      <c r="F3599" s="12">
        <f t="shared" si="225"/>
        <v>0.69141343344704065</v>
      </c>
      <c r="G3599" s="13">
        <f t="shared" si="226"/>
        <v>3.5859246036990831E-2</v>
      </c>
      <c r="H3599" s="13">
        <f>HLOOKUP(E3599,ROCs!$B$1:$I$17,MATCH(VLOOKUP(C3599,HROC,2,0),ROCs!$A$2:$A$17,0)+1,0)</f>
        <v>0.26229721460804234</v>
      </c>
      <c r="I3599" s="24">
        <v>47.386426999999998</v>
      </c>
      <c r="J3599" s="24">
        <f>VLOOKUP(B3599,Summary!$A$32:$C$37,3,0)*H3599*I3599/12+VLOOKUP(B3599,Summary!$A$32:$D$37,4,0)*I3599</f>
        <v>52.617487738852361</v>
      </c>
      <c r="K3599" s="6">
        <f t="shared" si="227"/>
        <v>98.991171408563602</v>
      </c>
      <c r="L3599" s="27">
        <f>2.721*J3599*G3599+VLOOKUP(B3599,Summary!$A$32:$B$37,2,0)*I3599</f>
        <v>15.399087767528563</v>
      </c>
    </row>
    <row r="3600" spans="1:12">
      <c r="A3600" s="5" t="s">
        <v>613</v>
      </c>
      <c r="B3600" s="5" t="s">
        <v>597</v>
      </c>
      <c r="C3600" s="11">
        <v>4270</v>
      </c>
      <c r="D3600" s="5" t="str">
        <f t="shared" si="224"/>
        <v>Live Oak</v>
      </c>
      <c r="E3600" s="11" t="s">
        <v>593</v>
      </c>
      <c r="F3600" s="12">
        <f t="shared" si="225"/>
        <v>0.69141343344704065</v>
      </c>
      <c r="G3600" s="13">
        <f t="shared" si="226"/>
        <v>3.5859246036990831E-2</v>
      </c>
      <c r="H3600" s="13">
        <f>HLOOKUP(E3600,ROCs!$B$1:$I$17,MATCH(VLOOKUP(C3600,HROC,2,0),ROCs!$A$2:$A$17,0)+1,0)</f>
        <v>0.26229721460804234</v>
      </c>
      <c r="I3600" s="24">
        <v>9.7546999999999995E-2</v>
      </c>
      <c r="J3600" s="24">
        <f>VLOOKUP(B3600,Summary!$A$32:$C$37,3,0)*H3600*I3600/12+VLOOKUP(B3600,Summary!$A$32:$D$37,4,0)*I3600</f>
        <v>0.10831536373193597</v>
      </c>
      <c r="K3600" s="6">
        <f t="shared" si="227"/>
        <v>0.20377758798719206</v>
      </c>
      <c r="L3600" s="27">
        <f>2.721*J3600*G3600+VLOOKUP(B3600,Summary!$A$32:$B$37,2,0)*I3600</f>
        <v>3.1699685111500578E-2</v>
      </c>
    </row>
    <row r="3601" spans="1:12">
      <c r="A3601" s="5" t="s">
        <v>613</v>
      </c>
      <c r="B3601" s="5" t="s">
        <v>597</v>
      </c>
      <c r="C3601" s="11">
        <v>4340</v>
      </c>
      <c r="D3601" s="5" t="str">
        <f t="shared" si="224"/>
        <v>Hardwood - Coniferous Mixed</v>
      </c>
      <c r="E3601" s="11" t="s">
        <v>593</v>
      </c>
      <c r="F3601" s="12">
        <f t="shared" si="225"/>
        <v>0.69141343344704065</v>
      </c>
      <c r="G3601" s="13">
        <f t="shared" si="226"/>
        <v>3.5859246036990831E-2</v>
      </c>
      <c r="H3601" s="13">
        <f>HLOOKUP(E3601,ROCs!$B$1:$I$17,MATCH(VLOOKUP(C3601,HROC,2,0),ROCs!$A$2:$A$17,0)+1,0)</f>
        <v>0.26229721460804234</v>
      </c>
      <c r="I3601" s="24">
        <v>5.4863900000000001</v>
      </c>
      <c r="J3601" s="24">
        <f>VLOOKUP(B3601,Summary!$A$32:$C$37,3,0)*H3601*I3601/12+VLOOKUP(B3601,Summary!$A$32:$D$37,4,0)*I3601</f>
        <v>6.0920410512394669</v>
      </c>
      <c r="K3601" s="6">
        <f t="shared" si="227"/>
        <v>11.461175853250751</v>
      </c>
      <c r="L3601" s="27">
        <f>2.721*J3601*G3601+VLOOKUP(B3601,Summary!$A$32:$B$37,2,0)*I3601</f>
        <v>1.7829029636881262</v>
      </c>
    </row>
    <row r="3602" spans="1:12">
      <c r="A3602" s="5" t="s">
        <v>613</v>
      </c>
      <c r="B3602" s="5" t="s">
        <v>597</v>
      </c>
      <c r="C3602" s="11">
        <v>4370</v>
      </c>
      <c r="D3602" s="5" t="str">
        <f t="shared" si="224"/>
        <v>Australian Pines</v>
      </c>
      <c r="E3602" s="11" t="s">
        <v>593</v>
      </c>
      <c r="F3602" s="12">
        <f t="shared" si="225"/>
        <v>0.69141343344704065</v>
      </c>
      <c r="G3602" s="13">
        <f t="shared" si="226"/>
        <v>3.5859246036990831E-2</v>
      </c>
      <c r="H3602" s="13">
        <f>HLOOKUP(E3602,ROCs!$B$1:$I$17,MATCH(VLOOKUP(C3602,HROC,2,0),ROCs!$A$2:$A$17,0)+1,0)</f>
        <v>0.26229721460804234</v>
      </c>
      <c r="I3602" s="24">
        <v>0.180173</v>
      </c>
      <c r="J3602" s="24">
        <f>VLOOKUP(B3602,Summary!$A$32:$C$37,3,0)*H3602*I3602/12+VLOOKUP(B3602,Summary!$A$32:$D$37,4,0)*I3602</f>
        <v>0.2000625752680667</v>
      </c>
      <c r="K3602" s="6">
        <f t="shared" si="227"/>
        <v>0.37638491558342507</v>
      </c>
      <c r="L3602" s="27">
        <f>2.721*J3602*G3602+VLOOKUP(B3602,Summary!$A$32:$B$37,2,0)*I3602</f>
        <v>5.855051785902584E-2</v>
      </c>
    </row>
    <row r="3603" spans="1:12">
      <c r="A3603" s="5" t="s">
        <v>613</v>
      </c>
      <c r="B3603" s="5" t="s">
        <v>597</v>
      </c>
      <c r="C3603" s="11">
        <v>5120</v>
      </c>
      <c r="D3603" s="5" t="e">
        <f t="shared" si="224"/>
        <v>#N/A</v>
      </c>
      <c r="E3603" s="11" t="s">
        <v>593</v>
      </c>
      <c r="F3603" s="12">
        <f t="shared" si="225"/>
        <v>0.50503242095262102</v>
      </c>
      <c r="G3603" s="13">
        <f t="shared" si="226"/>
        <v>6.8458560616073402E-2</v>
      </c>
      <c r="H3603" s="13">
        <f>HLOOKUP(E3603,ROCs!$B$1:$I$17,MATCH(VLOOKUP(C3603,HROC,2,0),ROCs!$A$2:$A$17,0)+1,0)</f>
        <v>5.2632006878587441E-2</v>
      </c>
      <c r="I3603" s="24">
        <v>0.27084799999999998</v>
      </c>
      <c r="J3603" s="24">
        <f>VLOOKUP(B3603,Summary!$A$32:$C$37,3,0)*H3603*I3603/12+VLOOKUP(B3603,Summary!$A$32:$D$37,4,0)*I3603</f>
        <v>6.0347325749318642E-2</v>
      </c>
      <c r="K3603" s="6">
        <f t="shared" si="227"/>
        <v>8.2928885733671159E-2</v>
      </c>
      <c r="L3603" s="27">
        <f>2.721*J3603*G3603+VLOOKUP(B3603,Summary!$A$32:$B$37,2,0)*I3603</f>
        <v>6.991344200269696E-2</v>
      </c>
    </row>
    <row r="3604" spans="1:12">
      <c r="A3604" s="5" t="s">
        <v>613</v>
      </c>
      <c r="B3604" s="5" t="s">
        <v>597</v>
      </c>
      <c r="C3604" s="11">
        <v>5300</v>
      </c>
      <c r="D3604" s="5" t="str">
        <f t="shared" si="224"/>
        <v>Reservoirs</v>
      </c>
      <c r="E3604" s="11" t="s">
        <v>593</v>
      </c>
      <c r="F3604" s="12">
        <f t="shared" si="225"/>
        <v>0.50503242095262102</v>
      </c>
      <c r="G3604" s="13">
        <f t="shared" si="226"/>
        <v>6.8458560616073402E-2</v>
      </c>
      <c r="H3604" s="13">
        <f>HLOOKUP(E3604,ROCs!$B$1:$I$17,MATCH(VLOOKUP(C3604,HROC,2,0),ROCs!$A$2:$A$17,0)+1,0)</f>
        <v>5.2632006878587441E-2</v>
      </c>
      <c r="I3604" s="24">
        <v>2.9879039999999999</v>
      </c>
      <c r="J3604" s="24">
        <f>VLOOKUP(B3604,Summary!$A$32:$C$37,3,0)*H3604*I3604/12+VLOOKUP(B3604,Summary!$A$32:$D$37,4,0)*I3604</f>
        <v>0.66573139176103269</v>
      </c>
      <c r="K3604" s="6">
        <f t="shared" si="227"/>
        <v>0.91484356317631665</v>
      </c>
      <c r="L3604" s="27">
        <f>2.721*J3604*G3604+VLOOKUP(B3604,Summary!$A$32:$B$37,2,0)*I3604</f>
        <v>0.77126156742389196</v>
      </c>
    </row>
    <row r="3605" spans="1:12">
      <c r="A3605" s="5" t="s">
        <v>613</v>
      </c>
      <c r="B3605" s="5" t="s">
        <v>597</v>
      </c>
      <c r="C3605" s="11">
        <v>6120</v>
      </c>
      <c r="D3605" s="5" t="str">
        <f t="shared" si="224"/>
        <v>Mangrove Swamps</v>
      </c>
      <c r="E3605" s="11" t="s">
        <v>593</v>
      </c>
      <c r="F3605" s="12">
        <f t="shared" si="225"/>
        <v>0.60724136328827061</v>
      </c>
      <c r="G3605" s="13">
        <f t="shared" si="226"/>
        <v>3.2599314579082571E-2</v>
      </c>
      <c r="H3605" s="13">
        <f>HLOOKUP(E3605,ROCs!$B$1:$I$17,MATCH(VLOOKUP(C3605,HROC,2,0),ROCs!$A$2:$A$17,0)+1,0)</f>
        <v>2.5884593546846281E-2</v>
      </c>
      <c r="I3605" s="24">
        <v>0.249469</v>
      </c>
      <c r="J3605" s="24">
        <f>VLOOKUP(B3605,Summary!$A$32:$C$37,3,0)*H3605*I3605/12+VLOOKUP(B3605,Summary!$A$32:$D$37,4,0)*I3605</f>
        <v>2.7336342192578356E-2</v>
      </c>
      <c r="K3605" s="6">
        <f t="shared" si="227"/>
        <v>4.516794070261413E-2</v>
      </c>
      <c r="L3605" s="27">
        <f>2.721*J3605*G3605+VLOOKUP(B3605,Summary!$A$32:$B$37,2,0)*I3605</f>
        <v>5.6465801127644898E-2</v>
      </c>
    </row>
    <row r="3606" spans="1:12">
      <c r="A3606" s="5" t="s">
        <v>613</v>
      </c>
      <c r="B3606" s="5" t="s">
        <v>597</v>
      </c>
      <c r="C3606" s="11">
        <v>6170</v>
      </c>
      <c r="D3606" s="5" t="str">
        <f t="shared" si="224"/>
        <v>Mixed Wetland Hardwoods</v>
      </c>
      <c r="E3606" s="11" t="s">
        <v>593</v>
      </c>
      <c r="F3606" s="12">
        <f t="shared" si="225"/>
        <v>0.60724136328827061</v>
      </c>
      <c r="G3606" s="13">
        <f t="shared" si="226"/>
        <v>3.2599314579082571E-2</v>
      </c>
      <c r="H3606" s="13">
        <f>HLOOKUP(E3606,ROCs!$B$1:$I$17,MATCH(VLOOKUP(C3606,HROC,2,0),ROCs!$A$2:$A$17,0)+1,0)</f>
        <v>2.5884593546846281E-2</v>
      </c>
      <c r="I3606" s="24">
        <v>0.56843100000000002</v>
      </c>
      <c r="J3606" s="24">
        <f>VLOOKUP(B3606,Summary!$A$32:$C$37,3,0)*H3606*I3606/12+VLOOKUP(B3606,Summary!$A$32:$D$37,4,0)*I3606</f>
        <v>6.2287596169742561E-2</v>
      </c>
      <c r="K3606" s="6">
        <f t="shared" si="227"/>
        <v>0.10291802869906742</v>
      </c>
      <c r="L3606" s="27">
        <f>2.721*J3606*G3606+VLOOKUP(B3606,Summary!$A$32:$B$37,2,0)*I3606</f>
        <v>0.12866092300361295</v>
      </c>
    </row>
    <row r="3607" spans="1:12">
      <c r="A3607" s="5" t="s">
        <v>613</v>
      </c>
      <c r="B3607" s="5" t="s">
        <v>597</v>
      </c>
      <c r="C3607" s="11">
        <v>6172</v>
      </c>
      <c r="D3607" s="5" t="str">
        <f t="shared" si="224"/>
        <v>Mixed Shrubs</v>
      </c>
      <c r="E3607" s="11" t="s">
        <v>593</v>
      </c>
      <c r="F3607" s="12">
        <f t="shared" si="225"/>
        <v>0.60724136328827061</v>
      </c>
      <c r="G3607" s="13">
        <f t="shared" si="226"/>
        <v>3.2599314579082571E-2</v>
      </c>
      <c r="H3607" s="13">
        <f>HLOOKUP(E3607,ROCs!$B$1:$I$17,MATCH(VLOOKUP(C3607,HROC,2,0),ROCs!$A$2:$A$17,0)+1,0)</f>
        <v>2.5884593546846281E-2</v>
      </c>
      <c r="I3607" s="24">
        <v>2.8630230000000001</v>
      </c>
      <c r="J3607" s="24">
        <f>VLOOKUP(B3607,Summary!$A$32:$C$37,3,0)*H3607*I3607/12+VLOOKUP(B3607,Summary!$A$32:$D$37,4,0)*I3607</f>
        <v>0.31372465690415346</v>
      </c>
      <c r="K3607" s="6">
        <f t="shared" si="227"/>
        <v>0.51836842691565055</v>
      </c>
      <c r="L3607" s="27">
        <f>2.721*J3607*G3607+VLOOKUP(B3607,Summary!$A$32:$B$37,2,0)*I3607</f>
        <v>0.64802796075613911</v>
      </c>
    </row>
    <row r="3608" spans="1:12">
      <c r="A3608" s="5" t="s">
        <v>613</v>
      </c>
      <c r="B3608" s="5" t="s">
        <v>597</v>
      </c>
      <c r="C3608" s="11">
        <v>6240</v>
      </c>
      <c r="D3608" s="5" t="str">
        <f t="shared" si="224"/>
        <v>Cypress - Pine - Cabbage Palm</v>
      </c>
      <c r="E3608" s="11" t="s">
        <v>593</v>
      </c>
      <c r="F3608" s="12">
        <f t="shared" si="225"/>
        <v>0.60724136328827061</v>
      </c>
      <c r="G3608" s="13">
        <f t="shared" si="226"/>
        <v>3.2599314579082571E-2</v>
      </c>
      <c r="H3608" s="13">
        <f>HLOOKUP(E3608,ROCs!$B$1:$I$17,MATCH(VLOOKUP(C3608,HROC,2,0),ROCs!$A$2:$A$17,0)+1,0)</f>
        <v>2.5884593546846281E-2</v>
      </c>
      <c r="I3608" s="24">
        <v>0.37756299999999998</v>
      </c>
      <c r="J3608" s="24">
        <f>VLOOKUP(B3608,Summary!$A$32:$C$37,3,0)*H3608*I3608/12+VLOOKUP(B3608,Summary!$A$32:$D$37,4,0)*I3608</f>
        <v>4.1372640958421532E-2</v>
      </c>
      <c r="K3608" s="6">
        <f t="shared" si="227"/>
        <v>6.8360169782622687E-2</v>
      </c>
      <c r="L3608" s="27">
        <f>2.721*J3608*G3608+VLOOKUP(B3608,Summary!$A$32:$B$37,2,0)*I3608</f>
        <v>8.5459104221995472E-2</v>
      </c>
    </row>
    <row r="3609" spans="1:12">
      <c r="A3609" s="5" t="s">
        <v>613</v>
      </c>
      <c r="B3609" s="5" t="s">
        <v>597</v>
      </c>
      <c r="C3609" s="11">
        <v>6300</v>
      </c>
      <c r="D3609" s="5" t="str">
        <f t="shared" si="224"/>
        <v>Wetland Forested Mixed</v>
      </c>
      <c r="E3609" s="11" t="s">
        <v>593</v>
      </c>
      <c r="F3609" s="12">
        <f t="shared" si="225"/>
        <v>0.60724136328827061</v>
      </c>
      <c r="G3609" s="13">
        <f t="shared" si="226"/>
        <v>3.2599314579082571E-2</v>
      </c>
      <c r="H3609" s="13">
        <f>HLOOKUP(E3609,ROCs!$B$1:$I$17,MATCH(VLOOKUP(C3609,HROC,2,0),ROCs!$A$2:$A$17,0)+1,0)</f>
        <v>2.5884593546846281E-2</v>
      </c>
      <c r="I3609" s="24">
        <v>3.2959999999999999E-3</v>
      </c>
      <c r="J3609" s="24">
        <f>VLOOKUP(B3609,Summary!$A$32:$C$37,3,0)*H3609*I3609/12+VLOOKUP(B3609,Summary!$A$32:$D$37,4,0)*I3609</f>
        <v>3.611694593987159E-4</v>
      </c>
      <c r="K3609" s="6">
        <f t="shared" si="227"/>
        <v>5.9676165197205329E-4</v>
      </c>
      <c r="L3609" s="27">
        <f>2.721*J3609*G3609+VLOOKUP(B3609,Summary!$A$32:$B$37,2,0)*I3609</f>
        <v>7.4602968912657519E-4</v>
      </c>
    </row>
    <row r="3610" spans="1:12">
      <c r="A3610" s="5" t="s">
        <v>613</v>
      </c>
      <c r="B3610" s="5" t="s">
        <v>597</v>
      </c>
      <c r="C3610" s="11">
        <v>6410</v>
      </c>
      <c r="D3610" s="5" t="str">
        <f t="shared" si="224"/>
        <v>Freshwater Marshes</v>
      </c>
      <c r="E3610" s="11" t="s">
        <v>593</v>
      </c>
      <c r="F3610" s="12">
        <f t="shared" si="225"/>
        <v>0.60724136328827061</v>
      </c>
      <c r="G3610" s="13">
        <f t="shared" si="226"/>
        <v>3.2599314579082571E-2</v>
      </c>
      <c r="H3610" s="13">
        <f>HLOOKUP(E3610,ROCs!$B$1:$I$17,MATCH(VLOOKUP(C3610,HROC,2,0),ROCs!$A$2:$A$17,0)+1,0)</f>
        <v>2.5884593546846281E-2</v>
      </c>
      <c r="I3610" s="24">
        <v>10.124311000000001</v>
      </c>
      <c r="J3610" s="24">
        <f>VLOOKUP(B3610,Summary!$A$32:$C$37,3,0)*H3610*I3610/12+VLOOKUP(B3610,Summary!$A$32:$D$37,4,0)*I3610</f>
        <v>1.1094028915820611</v>
      </c>
      <c r="K3610" s="6">
        <f t="shared" si="227"/>
        <v>1.8330705574753736</v>
      </c>
      <c r="L3610" s="27">
        <f>2.721*J3610*G3610+VLOOKUP(B3610,Summary!$A$32:$B$37,2,0)*I3610</f>
        <v>2.2915766346938007</v>
      </c>
    </row>
    <row r="3611" spans="1:12">
      <c r="A3611" s="5" t="s">
        <v>613</v>
      </c>
      <c r="B3611" s="5" t="s">
        <v>597</v>
      </c>
      <c r="C3611" s="11">
        <v>6430</v>
      </c>
      <c r="D3611" s="5" t="str">
        <f t="shared" si="224"/>
        <v>Wet Prairies</v>
      </c>
      <c r="E3611" s="11" t="s">
        <v>593</v>
      </c>
      <c r="F3611" s="12">
        <f t="shared" si="225"/>
        <v>0.60724136328827061</v>
      </c>
      <c r="G3611" s="13">
        <f t="shared" si="226"/>
        <v>3.2599314579082571E-2</v>
      </c>
      <c r="H3611" s="13">
        <f>HLOOKUP(E3611,ROCs!$B$1:$I$17,MATCH(VLOOKUP(C3611,HROC,2,0),ROCs!$A$2:$A$17,0)+1,0)</f>
        <v>2.5884593546846281E-2</v>
      </c>
      <c r="I3611" s="24">
        <v>0.13636799999999999</v>
      </c>
      <c r="J3611" s="24">
        <f>VLOOKUP(B3611,Summary!$A$32:$C$37,3,0)*H3611*I3611/12+VLOOKUP(B3611,Summary!$A$32:$D$37,4,0)*I3611</f>
        <v>1.4942948070171143E-2</v>
      </c>
      <c r="K3611" s="6">
        <f t="shared" si="227"/>
        <v>2.4690289125037915E-2</v>
      </c>
      <c r="L3611" s="27">
        <f>2.721*J3611*G3611+VLOOKUP(B3611,Summary!$A$32:$B$37,2,0)*I3611</f>
        <v>3.0866073011775727E-2</v>
      </c>
    </row>
    <row r="3612" spans="1:12">
      <c r="A3612" s="5" t="s">
        <v>613</v>
      </c>
      <c r="B3612" s="5" t="s">
        <v>597</v>
      </c>
      <c r="C3612" s="11">
        <v>7400</v>
      </c>
      <c r="D3612" s="5" t="str">
        <f t="shared" si="224"/>
        <v>Disturbed Land</v>
      </c>
      <c r="E3612" s="11" t="s">
        <v>593</v>
      </c>
      <c r="F3612" s="12">
        <f t="shared" si="225"/>
        <v>0.70945030562392009</v>
      </c>
      <c r="G3612" s="13">
        <f t="shared" si="226"/>
        <v>9.7797943737247719E-2</v>
      </c>
      <c r="H3612" s="13">
        <f>HLOOKUP(E3612,ROCs!$B$1:$I$17,MATCH(VLOOKUP(C3612,HROC,2,0),ROCs!$A$2:$A$17,0)+1,0)</f>
        <v>0.26229721460804234</v>
      </c>
      <c r="I3612" s="24">
        <v>0.17113800000000001</v>
      </c>
      <c r="J3612" s="24">
        <f>VLOOKUP(B3612,Summary!$A$32:$C$37,3,0)*H3612*I3612/12+VLOOKUP(B3612,Summary!$A$32:$D$37,4,0)*I3612</f>
        <v>0.19003018768753588</v>
      </c>
      <c r="K3612" s="6">
        <f t="shared" si="227"/>
        <v>0.36683698824765831</v>
      </c>
      <c r="L3612" s="27">
        <f>2.721*J3612*G3612+VLOOKUP(B3612,Summary!$A$32:$B$37,2,0)*I3612</f>
        <v>8.76412040626392E-2</v>
      </c>
    </row>
    <row r="3613" spans="1:12">
      <c r="A3613" s="5" t="s">
        <v>613</v>
      </c>
      <c r="B3613" s="5" t="s">
        <v>597</v>
      </c>
      <c r="C3613" s="11">
        <v>8100</v>
      </c>
      <c r="D3613" s="5" t="str">
        <f t="shared" si="224"/>
        <v>Transportation</v>
      </c>
      <c r="E3613" s="11" t="s">
        <v>593</v>
      </c>
      <c r="F3613" s="12">
        <f t="shared" si="225"/>
        <v>0.98601567900273634</v>
      </c>
      <c r="G3613" s="13">
        <f t="shared" si="226"/>
        <v>0.14343698414796333</v>
      </c>
      <c r="H3613" s="13">
        <f>HLOOKUP(E3613,ROCs!$B$1:$I$17,MATCH(VLOOKUP(C3613,HROC,2,0),ROCs!$A$2:$A$17,0)+1,0)</f>
        <v>0.44607782879065094</v>
      </c>
      <c r="I3613" s="24">
        <v>0.80202600000000002</v>
      </c>
      <c r="J3613" s="24">
        <f>VLOOKUP(B3613,Summary!$A$32:$C$37,3,0)*H3613*I3613/12+VLOOKUP(B3613,Summary!$A$32:$D$37,4,0)*I3613</f>
        <v>1.5145428040877877</v>
      </c>
      <c r="K3613" s="6">
        <f t="shared" si="227"/>
        <v>4.0634405906269642</v>
      </c>
      <c r="L3613" s="27">
        <f>2.721*J3613*G3613+VLOOKUP(B3613,Summary!$A$32:$B$37,2,0)*I3613</f>
        <v>0.76485213640673222</v>
      </c>
    </row>
    <row r="3614" spans="1:12">
      <c r="A3614" s="5" t="s">
        <v>613</v>
      </c>
      <c r="B3614" s="5" t="s">
        <v>597</v>
      </c>
      <c r="C3614" s="11">
        <v>8140</v>
      </c>
      <c r="D3614" s="5" t="str">
        <f t="shared" si="224"/>
        <v>Roads and Highways</v>
      </c>
      <c r="E3614" s="11" t="s">
        <v>593</v>
      </c>
      <c r="F3614" s="12">
        <f t="shared" si="225"/>
        <v>0.98601567900273634</v>
      </c>
      <c r="G3614" s="13">
        <f t="shared" si="226"/>
        <v>0.14343698414796333</v>
      </c>
      <c r="H3614" s="13">
        <f>HLOOKUP(E3614,ROCs!$B$1:$I$17,MATCH(VLOOKUP(C3614,HROC,2,0),ROCs!$A$2:$A$17,0)+1,0)</f>
        <v>0.44607782879065094</v>
      </c>
      <c r="I3614" s="24">
        <v>738.40072999999995</v>
      </c>
      <c r="J3614" s="24">
        <f>VLOOKUP(B3614,Summary!$A$32:$C$37,3,0)*H3614*I3614/12+VLOOKUP(B3614,Summary!$A$32:$D$37,4,0)*I3614</f>
        <v>1394.3930896936872</v>
      </c>
      <c r="K3614" s="6">
        <f t="shared" si="227"/>
        <v>3741.085075085572</v>
      </c>
      <c r="L3614" s="27">
        <f>2.721*J3614*G3614+VLOOKUP(B3614,Summary!$A$32:$B$37,2,0)*I3614</f>
        <v>704.17589437847471</v>
      </c>
    </row>
    <row r="3615" spans="1:12">
      <c r="A3615" s="5" t="s">
        <v>613</v>
      </c>
      <c r="B3615" s="5" t="s">
        <v>597</v>
      </c>
      <c r="C3615" s="11">
        <v>8200</v>
      </c>
      <c r="D3615" s="5" t="str">
        <f t="shared" si="224"/>
        <v>Communications</v>
      </c>
      <c r="E3615" s="11" t="s">
        <v>593</v>
      </c>
      <c r="F3615" s="12">
        <f t="shared" si="225"/>
        <v>0.72147488707517293</v>
      </c>
      <c r="G3615" s="13">
        <f t="shared" si="226"/>
        <v>0.16951643581122938</v>
      </c>
      <c r="H3615" s="13">
        <f>HLOOKUP(E3615,ROCs!$B$1:$I$17,MATCH(VLOOKUP(C3615,HROC,2,0),ROCs!$A$2:$A$17,0)+1,0)</f>
        <v>0.43140989244743805</v>
      </c>
      <c r="I3615" s="24">
        <v>0.30347200000000002</v>
      </c>
      <c r="J3615" s="24">
        <f>VLOOKUP(B3615,Summary!$A$32:$C$37,3,0)*H3615*I3615/12+VLOOKUP(B3615,Summary!$A$32:$D$37,4,0)*I3615</f>
        <v>0.55423148352875773</v>
      </c>
      <c r="K3615" s="6">
        <f t="shared" si="227"/>
        <v>1.0880302079163642</v>
      </c>
      <c r="L3615" s="27">
        <f>2.721*J3615*G3615+VLOOKUP(B3615,Summary!$A$32:$B$37,2,0)*I3615</f>
        <v>0.32138095470169692</v>
      </c>
    </row>
    <row r="3616" spans="1:12">
      <c r="A3616" s="5" t="s">
        <v>613</v>
      </c>
      <c r="B3616" s="5" t="s">
        <v>597</v>
      </c>
      <c r="C3616" s="11">
        <v>8300</v>
      </c>
      <c r="D3616" s="5" t="str">
        <f t="shared" si="224"/>
        <v>Utilities</v>
      </c>
      <c r="E3616" s="11" t="s">
        <v>593</v>
      </c>
      <c r="F3616" s="12">
        <f t="shared" si="225"/>
        <v>0.72147488707517293</v>
      </c>
      <c r="G3616" s="13">
        <f t="shared" si="226"/>
        <v>0.16951643581122938</v>
      </c>
      <c r="H3616" s="13">
        <f>HLOOKUP(E3616,ROCs!$B$1:$I$17,MATCH(VLOOKUP(C3616,HROC,2,0),ROCs!$A$2:$A$17,0)+1,0)</f>
        <v>0.43140989244743805</v>
      </c>
      <c r="I3616" s="24">
        <v>0.82224699999999995</v>
      </c>
      <c r="J3616" s="24">
        <f>VLOOKUP(B3616,Summary!$A$32:$C$37,3,0)*H3616*I3616/12+VLOOKUP(B3616,Summary!$A$32:$D$37,4,0)*I3616</f>
        <v>1.5016712403024677</v>
      </c>
      <c r="K3616" s="6">
        <f t="shared" si="227"/>
        <v>2.9479806188663424</v>
      </c>
      <c r="L3616" s="27">
        <f>2.721*J3616*G3616+VLOOKUP(B3616,Summary!$A$32:$B$37,2,0)*I3616</f>
        <v>0.87077069996772738</v>
      </c>
    </row>
    <row r="3617" spans="1:12">
      <c r="A3617" s="5" t="s">
        <v>613</v>
      </c>
      <c r="B3617" s="5" t="s">
        <v>597</v>
      </c>
      <c r="C3617" s="11">
        <v>8310</v>
      </c>
      <c r="D3617" s="5" t="str">
        <f t="shared" si="224"/>
        <v>Electric Power Facilities</v>
      </c>
      <c r="E3617" s="11" t="s">
        <v>593</v>
      </c>
      <c r="F3617" s="12">
        <f t="shared" si="225"/>
        <v>0.72147488707517293</v>
      </c>
      <c r="G3617" s="13">
        <f t="shared" si="226"/>
        <v>0.16951643581122938</v>
      </c>
      <c r="H3617" s="13">
        <f>HLOOKUP(E3617,ROCs!$B$1:$I$17,MATCH(VLOOKUP(C3617,HROC,2,0),ROCs!$A$2:$A$17,0)+1,0)</f>
        <v>0.43140989244743805</v>
      </c>
      <c r="I3617" s="24">
        <v>0.23808499999999999</v>
      </c>
      <c r="J3617" s="24">
        <f>VLOOKUP(B3617,Summary!$A$32:$C$37,3,0)*H3617*I3617/12+VLOOKUP(B3617,Summary!$A$32:$D$37,4,0)*I3617</f>
        <v>0.43481508263017438</v>
      </c>
      <c r="K3617" s="6">
        <f t="shared" si="227"/>
        <v>0.85359991054122797</v>
      </c>
      <c r="L3617" s="27">
        <f>2.721*J3617*G3617+VLOOKUP(B3617,Summary!$A$32:$B$37,2,0)*I3617</f>
        <v>0.25213523685926054</v>
      </c>
    </row>
    <row r="3618" spans="1:12">
      <c r="A3618" s="5" t="s">
        <v>613</v>
      </c>
      <c r="B3618" s="5" t="s">
        <v>597</v>
      </c>
      <c r="C3618" s="11">
        <v>8320</v>
      </c>
      <c r="D3618" s="5" t="str">
        <f t="shared" si="224"/>
        <v>Electrical Power Transmission Lines</v>
      </c>
      <c r="E3618" s="11" t="s">
        <v>593</v>
      </c>
      <c r="F3618" s="12">
        <f t="shared" si="225"/>
        <v>0.70945030562392009</v>
      </c>
      <c r="G3618" s="13">
        <f t="shared" si="226"/>
        <v>0.1167055461931156</v>
      </c>
      <c r="H3618" s="13">
        <f>HLOOKUP(E3618,ROCs!$B$1:$I$17,MATCH(VLOOKUP(C3618,HROC,2,0),ROCs!$A$2:$A$17,0)+1,0)</f>
        <v>0.26229721460804234</v>
      </c>
      <c r="I3618" s="24">
        <v>2.0001679999999999</v>
      </c>
      <c r="J3618" s="24">
        <f>VLOOKUP(B3618,Summary!$A$32:$C$37,3,0)*H3618*I3618/12+VLOOKUP(B3618,Summary!$A$32:$D$37,4,0)*I3618</f>
        <v>2.2209696294604542</v>
      </c>
      <c r="K3618" s="6">
        <f t="shared" si="227"/>
        <v>4.2873914917162876</v>
      </c>
      <c r="L3618" s="27">
        <f>2.721*J3618*G3618+VLOOKUP(B3618,Summary!$A$32:$B$37,2,0)*I3618</f>
        <v>1.1385663223250808</v>
      </c>
    </row>
    <row r="3619" spans="1:12">
      <c r="A3619" s="5" t="s">
        <v>613</v>
      </c>
      <c r="B3619" s="5" t="s">
        <v>597</v>
      </c>
      <c r="C3619" s="11">
        <v>8350</v>
      </c>
      <c r="D3619" s="5" t="str">
        <f t="shared" si="224"/>
        <v>Solid Waste Disposal</v>
      </c>
      <c r="E3619" s="11" t="s">
        <v>593</v>
      </c>
      <c r="F3619" s="12">
        <f t="shared" si="225"/>
        <v>1.4429497741503459</v>
      </c>
      <c r="G3619" s="13">
        <f t="shared" si="226"/>
        <v>0.22493527059566973</v>
      </c>
      <c r="H3619" s="13">
        <f>HLOOKUP(E3619,ROCs!$B$1:$I$17,MATCH(VLOOKUP(C3619,HROC,2,0),ROCs!$A$2:$A$17,0)+1,0)</f>
        <v>0.43140989244743805</v>
      </c>
      <c r="I3619" s="24">
        <v>0.238762</v>
      </c>
      <c r="J3619" s="24">
        <f>VLOOKUP(B3619,Summary!$A$32:$C$37,3,0)*H3619*I3619/12+VLOOKUP(B3619,Summary!$A$32:$D$37,4,0)*I3619</f>
        <v>0.43605148900159901</v>
      </c>
      <c r="K3619" s="6">
        <f t="shared" si="227"/>
        <v>1.7120542817955327</v>
      </c>
      <c r="L3619" s="27">
        <f>2.721*J3619*G3619+VLOOKUP(B3619,Summary!$A$32:$B$37,2,0)*I3619</f>
        <v>0.31860642044616522</v>
      </c>
    </row>
    <row r="3620" spans="1:12">
      <c r="A3620" s="5" t="s">
        <v>613</v>
      </c>
      <c r="B3620" s="5" t="s">
        <v>597</v>
      </c>
      <c r="C3620" s="11">
        <v>1110</v>
      </c>
      <c r="D3620" s="5" t="str">
        <f t="shared" si="224"/>
        <v>Fixed Single Family Units</v>
      </c>
      <c r="E3620" s="11" t="s">
        <v>2</v>
      </c>
      <c r="F3620" s="12">
        <f t="shared" si="225"/>
        <v>0.96797880682585713</v>
      </c>
      <c r="G3620" s="13">
        <f t="shared" si="226"/>
        <v>0.12452938169209543</v>
      </c>
      <c r="H3620" s="13">
        <f>HLOOKUP(E3620,ROCs!$B$1:$I$17,MATCH(VLOOKUP(C3620,HROC,2,0),ROCs!$A$2:$A$17,0)+1,0)</f>
        <v>0.28818180815488864</v>
      </c>
      <c r="I3620" s="24">
        <v>5.7888000000000002E-2</v>
      </c>
      <c r="J3620" s="24">
        <f>VLOOKUP(B3620,Summary!$A$32:$C$37,3,0)*H3620*I3620/12+VLOOKUP(B3620,Summary!$A$32:$D$37,4,0)*I3620</f>
        <v>7.0621603360990479E-2</v>
      </c>
      <c r="K3620" s="6">
        <f t="shared" si="227"/>
        <v>0.18600814598775889</v>
      </c>
      <c r="L3620" s="27">
        <f>2.721*J3620*G3620+VLOOKUP(B3620,Summary!$A$32:$B$37,2,0)*I3620</f>
        <v>3.6469672967251218E-2</v>
      </c>
    </row>
    <row r="3621" spans="1:12">
      <c r="A3621" s="5" t="s">
        <v>613</v>
      </c>
      <c r="B3621" s="5" t="s">
        <v>597</v>
      </c>
      <c r="C3621" s="11">
        <v>1210</v>
      </c>
      <c r="D3621" s="5" t="str">
        <f t="shared" si="224"/>
        <v>Fixed Single Family Units</v>
      </c>
      <c r="E3621" s="11" t="s">
        <v>2</v>
      </c>
      <c r="F3621" s="12">
        <f t="shared" si="225"/>
        <v>1.2445441802046733</v>
      </c>
      <c r="G3621" s="13">
        <f t="shared" si="226"/>
        <v>0.21319951734720002</v>
      </c>
      <c r="H3621" s="13">
        <f>HLOOKUP(E3621,ROCs!$B$1:$I$17,MATCH(VLOOKUP(C3621,HROC,2,0),ROCs!$A$2:$A$17,0)+1,0)</f>
        <v>0.28818180815488864</v>
      </c>
      <c r="I3621" s="24">
        <v>0.53587300000000004</v>
      </c>
      <c r="J3621" s="24">
        <f>VLOOKUP(B3621,Summary!$A$32:$C$37,3,0)*H3621*I3621/12+VLOOKUP(B3621,Summary!$A$32:$D$37,4,0)*I3621</f>
        <v>0.65374879867786162</v>
      </c>
      <c r="K3621" s="6">
        <f t="shared" si="227"/>
        <v>2.2138580138348058</v>
      </c>
      <c r="L3621" s="27">
        <f>2.721*J3621*G3621+VLOOKUP(B3621,Summary!$A$32:$B$37,2,0)*I3621</f>
        <v>0.4953330600714434</v>
      </c>
    </row>
    <row r="3622" spans="1:12">
      <c r="A3622" s="5" t="s">
        <v>613</v>
      </c>
      <c r="B3622" s="5" t="s">
        <v>597</v>
      </c>
      <c r="C3622" s="11">
        <v>1330</v>
      </c>
      <c r="D3622" s="5" t="str">
        <f t="shared" si="224"/>
        <v>Multiple Dwelling Units, Low Rise &lt;Two stories or less&gt;</v>
      </c>
      <c r="E3622" s="11" t="s">
        <v>2</v>
      </c>
      <c r="F3622" s="12">
        <f t="shared" si="225"/>
        <v>1.3948514483453343</v>
      </c>
      <c r="G3622" s="13">
        <f t="shared" si="226"/>
        <v>0.33903287162245876</v>
      </c>
      <c r="H3622" s="13">
        <f>HLOOKUP(E3622,ROCs!$B$1:$I$17,MATCH(VLOOKUP(C3622,HROC,2,0),ROCs!$A$2:$A$17,0)+1,0)</f>
        <v>0.39344582191206351</v>
      </c>
      <c r="I3622" s="24">
        <v>7.3720000000000001E-3</v>
      </c>
      <c r="J3622" s="24">
        <f>VLOOKUP(B3622,Summary!$A$32:$C$37,3,0)*H3622*I3622/12+VLOOKUP(B3622,Summary!$A$32:$D$37,4,0)*I3622</f>
        <v>1.2278709669674599E-2</v>
      </c>
      <c r="K3622" s="6">
        <f t="shared" si="227"/>
        <v>4.6602501605002886E-2</v>
      </c>
      <c r="L3622" s="27">
        <f>2.721*J3622*G3622+VLOOKUP(B3622,Summary!$A$32:$B$37,2,0)*I3622</f>
        <v>1.292416607142644E-2</v>
      </c>
    </row>
    <row r="3623" spans="1:12">
      <c r="A3623" s="5" t="s">
        <v>613</v>
      </c>
      <c r="B3623" s="5" t="s">
        <v>597</v>
      </c>
      <c r="C3623" s="11">
        <v>1400</v>
      </c>
      <c r="D3623" s="5" t="str">
        <f t="shared" si="224"/>
        <v>Commercial and Services</v>
      </c>
      <c r="E3623" s="11" t="s">
        <v>2</v>
      </c>
      <c r="F3623" s="12">
        <f t="shared" si="225"/>
        <v>0.70945030562392009</v>
      </c>
      <c r="G3623" s="13">
        <f t="shared" si="226"/>
        <v>0.1167055461931156</v>
      </c>
      <c r="H3623" s="13">
        <f>HLOOKUP(E3623,ROCs!$B$1:$I$17,MATCH(VLOOKUP(C3623,HROC,2,0),ROCs!$A$2:$A$17,0)+1,0)</f>
        <v>0.43140989244743805</v>
      </c>
      <c r="I3623" s="24">
        <v>0.44177899999999998</v>
      </c>
      <c r="J3623" s="24">
        <f>VLOOKUP(B3623,Summary!$A$32:$C$37,3,0)*H3623*I3623/12+VLOOKUP(B3623,Summary!$A$32:$D$37,4,0)*I3623</f>
        <v>0.80682181737310543</v>
      </c>
      <c r="K3623" s="6">
        <f t="shared" si="227"/>
        <v>1.5575003589656775</v>
      </c>
      <c r="L3623" s="27">
        <f>2.721*J3623*G3623+VLOOKUP(B3623,Summary!$A$32:$B$37,2,0)*I3623</f>
        <v>0.35191091035465721</v>
      </c>
    </row>
    <row r="3624" spans="1:12">
      <c r="A3624" s="5" t="s">
        <v>613</v>
      </c>
      <c r="B3624" s="5" t="s">
        <v>597</v>
      </c>
      <c r="C3624" s="11">
        <v>1411</v>
      </c>
      <c r="D3624" s="5" t="str">
        <f t="shared" si="224"/>
        <v>Shopping Centers (Plazas, Malls)</v>
      </c>
      <c r="E3624" s="11" t="s">
        <v>2</v>
      </c>
      <c r="F3624" s="12">
        <f t="shared" si="225"/>
        <v>1.4429497741503459</v>
      </c>
      <c r="G3624" s="13">
        <f t="shared" si="226"/>
        <v>0.22493527059566973</v>
      </c>
      <c r="H3624" s="13">
        <f>HLOOKUP(E3624,ROCs!$B$1:$I$17,MATCH(VLOOKUP(C3624,HROC,2,0),ROCs!$A$2:$A$17,0)+1,0)</f>
        <v>0.43140989244743805</v>
      </c>
      <c r="I3624" s="24">
        <v>1.6084999999999999E-2</v>
      </c>
      <c r="J3624" s="24">
        <f>VLOOKUP(B3624,Summary!$A$32:$C$37,3,0)*H3624*I3624/12+VLOOKUP(B3624,Summary!$A$32:$D$37,4,0)*I3624</f>
        <v>2.9376065708072135E-2</v>
      </c>
      <c r="K3624" s="6">
        <f t="shared" si="227"/>
        <v>0.11533825785795537</v>
      </c>
      <c r="L3624" s="27">
        <f>2.721*J3624*G3624+VLOOKUP(B3624,Summary!$A$32:$B$37,2,0)*I3624</f>
        <v>2.1463986199129537E-2</v>
      </c>
    </row>
    <row r="3625" spans="1:12">
      <c r="A3625" s="5" t="s">
        <v>613</v>
      </c>
      <c r="B3625" s="5" t="s">
        <v>597</v>
      </c>
      <c r="C3625" s="11">
        <v>2210</v>
      </c>
      <c r="D3625" s="5" t="str">
        <f t="shared" si="224"/>
        <v>Citrus Groves</v>
      </c>
      <c r="E3625" s="11" t="s">
        <v>2</v>
      </c>
      <c r="F3625" s="12">
        <f t="shared" si="225"/>
        <v>1.3467531225403229</v>
      </c>
      <c r="G3625" s="13">
        <f t="shared" si="226"/>
        <v>0.27383424246429361</v>
      </c>
      <c r="H3625" s="13">
        <f>HLOOKUP(E3625,ROCs!$B$1:$I$17,MATCH(VLOOKUP(C3625,HROC,2,0),ROCs!$A$2:$A$17,0)+1,0)</f>
        <v>0.31492922148662977</v>
      </c>
      <c r="I3625" s="24">
        <v>0.182805</v>
      </c>
      <c r="J3625" s="24">
        <f>VLOOKUP(B3625,Summary!$A$32:$C$37,3,0)*H3625*I3625/12+VLOOKUP(B3625,Summary!$A$32:$D$37,4,0)*I3625</f>
        <v>0.24371569381335487</v>
      </c>
      <c r="K3625" s="6">
        <f t="shared" si="227"/>
        <v>0.8930998757738452</v>
      </c>
      <c r="L3625" s="27">
        <f>2.721*J3625*G3625+VLOOKUP(B3625,Summary!$A$32:$B$37,2,0)*I3625</f>
        <v>0.22119325329791925</v>
      </c>
    </row>
    <row r="3626" spans="1:12">
      <c r="A3626" s="5" t="s">
        <v>613</v>
      </c>
      <c r="B3626" s="5" t="s">
        <v>597</v>
      </c>
      <c r="C3626" s="11">
        <v>3100</v>
      </c>
      <c r="D3626" s="5" t="str">
        <f t="shared" si="224"/>
        <v>Herbaceous (Dry Prairie)</v>
      </c>
      <c r="E3626" s="11" t="s">
        <v>2</v>
      </c>
      <c r="F3626" s="12">
        <f t="shared" si="225"/>
        <v>0.69141343344704065</v>
      </c>
      <c r="G3626" s="13">
        <f t="shared" si="226"/>
        <v>3.5859246036990831E-2</v>
      </c>
      <c r="H3626" s="13">
        <f>HLOOKUP(E3626,ROCs!$B$1:$I$17,MATCH(VLOOKUP(C3626,HROC,2,0),ROCs!$A$2:$A$17,0)+1,0)</f>
        <v>0.26229721460804234</v>
      </c>
      <c r="I3626" s="24">
        <v>1.9065749999999999</v>
      </c>
      <c r="J3626" s="24">
        <f>VLOOKUP(B3626,Summary!$A$32:$C$37,3,0)*H3626*I3626/12+VLOOKUP(B3626,Summary!$A$32:$D$37,4,0)*I3626</f>
        <v>2.1170447538849566</v>
      </c>
      <c r="K3626" s="6">
        <f t="shared" si="227"/>
        <v>3.9828724083434741</v>
      </c>
      <c r="L3626" s="27">
        <f>2.721*J3626*G3626+VLOOKUP(B3626,Summary!$A$32:$B$37,2,0)*I3626</f>
        <v>0.61957648253107944</v>
      </c>
    </row>
    <row r="3627" spans="1:12">
      <c r="A3627" s="5" t="s">
        <v>613</v>
      </c>
      <c r="B3627" s="5" t="s">
        <v>597</v>
      </c>
      <c r="C3627" s="11">
        <v>3200</v>
      </c>
      <c r="D3627" s="5" t="str">
        <f t="shared" si="224"/>
        <v>Shrub and Brushland</v>
      </c>
      <c r="E3627" s="11" t="s">
        <v>2</v>
      </c>
      <c r="F3627" s="12">
        <f t="shared" si="225"/>
        <v>0.69141343344704065</v>
      </c>
      <c r="G3627" s="13">
        <f t="shared" si="226"/>
        <v>3.5859246036990831E-2</v>
      </c>
      <c r="H3627" s="13">
        <f>HLOOKUP(E3627,ROCs!$B$1:$I$17,MATCH(VLOOKUP(C3627,HROC,2,0),ROCs!$A$2:$A$17,0)+1,0)</f>
        <v>0.26229721460804234</v>
      </c>
      <c r="I3627" s="24">
        <v>0.41450300000000001</v>
      </c>
      <c r="J3627" s="24">
        <f>VLOOKUP(B3627,Summary!$A$32:$C$37,3,0)*H3627*I3627/12+VLOOKUP(B3627,Summary!$A$32:$D$37,4,0)*I3627</f>
        <v>0.46026062526760086</v>
      </c>
      <c r="K3627" s="6">
        <f t="shared" si="227"/>
        <v>0.86590486179436676</v>
      </c>
      <c r="L3627" s="27">
        <f>2.721*J3627*G3627+VLOOKUP(B3627,Summary!$A$32:$B$37,2,0)*I3627</f>
        <v>0.13470034524662289</v>
      </c>
    </row>
    <row r="3628" spans="1:12">
      <c r="A3628" s="5" t="s">
        <v>613</v>
      </c>
      <c r="B3628" s="5" t="s">
        <v>597</v>
      </c>
      <c r="C3628" s="11">
        <v>4110</v>
      </c>
      <c r="D3628" s="5" t="str">
        <f t="shared" si="224"/>
        <v>Pine Flatwoods</v>
      </c>
      <c r="E3628" s="11" t="s">
        <v>2</v>
      </c>
      <c r="F3628" s="12">
        <f t="shared" si="225"/>
        <v>0.69141343344704065</v>
      </c>
      <c r="G3628" s="13">
        <f t="shared" si="226"/>
        <v>3.5859246036990831E-2</v>
      </c>
      <c r="H3628" s="13">
        <f>HLOOKUP(E3628,ROCs!$B$1:$I$17,MATCH(VLOOKUP(C3628,HROC,2,0),ROCs!$A$2:$A$17,0)+1,0)</f>
        <v>0.26229721460804234</v>
      </c>
      <c r="I3628" s="24">
        <v>10.907586</v>
      </c>
      <c r="J3628" s="24">
        <f>VLOOKUP(B3628,Summary!$A$32:$C$37,3,0)*H3628*I3628/12+VLOOKUP(B3628,Summary!$A$32:$D$37,4,0)*I3628</f>
        <v>12.111691236300169</v>
      </c>
      <c r="K3628" s="6">
        <f t="shared" si="227"/>
        <v>22.786160167333335</v>
      </c>
      <c r="L3628" s="27">
        <f>2.721*J3628*G3628+VLOOKUP(B3628,Summary!$A$32:$B$37,2,0)*I3628</f>
        <v>3.5446199424545313</v>
      </c>
    </row>
    <row r="3629" spans="1:12">
      <c r="A3629" s="5" t="s">
        <v>613</v>
      </c>
      <c r="B3629" s="5" t="s">
        <v>597</v>
      </c>
      <c r="C3629" s="11">
        <v>4220</v>
      </c>
      <c r="D3629" s="5" t="str">
        <f t="shared" si="224"/>
        <v>Brazilian Pepper</v>
      </c>
      <c r="E3629" s="11" t="s">
        <v>2</v>
      </c>
      <c r="F3629" s="12">
        <f t="shared" si="225"/>
        <v>0.69141343344704065</v>
      </c>
      <c r="G3629" s="13">
        <f t="shared" si="226"/>
        <v>3.5859246036990831E-2</v>
      </c>
      <c r="H3629" s="13">
        <f>HLOOKUP(E3629,ROCs!$B$1:$I$17,MATCH(VLOOKUP(C3629,HROC,2,0),ROCs!$A$2:$A$17,0)+1,0)</f>
        <v>0.26229721460804234</v>
      </c>
      <c r="I3629" s="24">
        <v>3.0634999999999999E-2</v>
      </c>
      <c r="J3629" s="24">
        <f>VLOOKUP(B3629,Summary!$A$32:$C$37,3,0)*H3629*I3629/12+VLOOKUP(B3629,Summary!$A$32:$D$37,4,0)*I3629</f>
        <v>3.4016844884290222E-2</v>
      </c>
      <c r="K3629" s="6">
        <f t="shared" si="227"/>
        <v>6.3997113268348893E-2</v>
      </c>
      <c r="L3629" s="27">
        <f>2.721*J3629*G3629+VLOOKUP(B3629,Summary!$A$32:$B$37,2,0)*I3629</f>
        <v>9.9554046089661407E-3</v>
      </c>
    </row>
    <row r="3630" spans="1:12">
      <c r="A3630" s="5" t="s">
        <v>613</v>
      </c>
      <c r="B3630" s="5" t="s">
        <v>597</v>
      </c>
      <c r="C3630" s="11">
        <v>4270</v>
      </c>
      <c r="D3630" s="5" t="str">
        <f t="shared" si="224"/>
        <v>Live Oak</v>
      </c>
      <c r="E3630" s="11" t="s">
        <v>2</v>
      </c>
      <c r="F3630" s="12">
        <f t="shared" si="225"/>
        <v>0.69141343344704065</v>
      </c>
      <c r="G3630" s="13">
        <f t="shared" si="226"/>
        <v>3.5859246036990831E-2</v>
      </c>
      <c r="H3630" s="13">
        <f>HLOOKUP(E3630,ROCs!$B$1:$I$17,MATCH(VLOOKUP(C3630,HROC,2,0),ROCs!$A$2:$A$17,0)+1,0)</f>
        <v>0.26229721460804234</v>
      </c>
      <c r="I3630" s="24">
        <v>0.118704</v>
      </c>
      <c r="J3630" s="24">
        <f>VLOOKUP(B3630,Summary!$A$32:$C$37,3,0)*H3630*I3630/12+VLOOKUP(B3630,Summary!$A$32:$D$37,4,0)*I3630</f>
        <v>0.13180791758265994</v>
      </c>
      <c r="K3630" s="6">
        <f t="shared" si="227"/>
        <v>0.24797497416047296</v>
      </c>
      <c r="L3630" s="27">
        <f>2.721*J3630*G3630+VLOOKUP(B3630,Summary!$A$32:$B$37,2,0)*I3630</f>
        <v>3.8575039944596601E-2</v>
      </c>
    </row>
    <row r="3631" spans="1:12">
      <c r="A3631" s="5" t="s">
        <v>613</v>
      </c>
      <c r="B3631" s="5" t="s">
        <v>597</v>
      </c>
      <c r="C3631" s="11">
        <v>4340</v>
      </c>
      <c r="D3631" s="5" t="str">
        <f t="shared" si="224"/>
        <v>Hardwood - Coniferous Mixed</v>
      </c>
      <c r="E3631" s="11" t="s">
        <v>2</v>
      </c>
      <c r="F3631" s="12">
        <f t="shared" si="225"/>
        <v>0.69141343344704065</v>
      </c>
      <c r="G3631" s="13">
        <f t="shared" si="226"/>
        <v>3.5859246036990831E-2</v>
      </c>
      <c r="H3631" s="13">
        <f>HLOOKUP(E3631,ROCs!$B$1:$I$17,MATCH(VLOOKUP(C3631,HROC,2,0),ROCs!$A$2:$A$17,0)+1,0)</f>
        <v>0.26229721460804234</v>
      </c>
      <c r="I3631" s="24">
        <v>1.0350919999999999</v>
      </c>
      <c r="J3631" s="24">
        <f>VLOOKUP(B3631,Summary!$A$32:$C$37,3,0)*H3631*I3631/12+VLOOKUP(B3631,Summary!$A$32:$D$37,4,0)*I3631</f>
        <v>1.1493574018269868</v>
      </c>
      <c r="K3631" s="6">
        <f t="shared" si="227"/>
        <v>2.1623274022249648</v>
      </c>
      <c r="L3631" s="27">
        <f>2.721*J3631*G3631+VLOOKUP(B3631,Summary!$A$32:$B$37,2,0)*I3631</f>
        <v>0.33637211253481247</v>
      </c>
    </row>
    <row r="3632" spans="1:12">
      <c r="A3632" s="5" t="s">
        <v>613</v>
      </c>
      <c r="B3632" s="5" t="s">
        <v>597</v>
      </c>
      <c r="C3632" s="11">
        <v>5110</v>
      </c>
      <c r="D3632" s="5" t="e">
        <f t="shared" si="224"/>
        <v>#N/A</v>
      </c>
      <c r="E3632" s="11" t="s">
        <v>2</v>
      </c>
      <c r="F3632" s="12">
        <f t="shared" si="225"/>
        <v>0.50503242095262102</v>
      </c>
      <c r="G3632" s="13">
        <f t="shared" si="226"/>
        <v>6.8458560616073402E-2</v>
      </c>
      <c r="H3632" s="13">
        <f>HLOOKUP(E3632,ROCs!$B$1:$I$17,MATCH(VLOOKUP(C3632,HROC,2,0),ROCs!$A$2:$A$17,0)+1,0)</f>
        <v>5.2632006878587441E-2</v>
      </c>
      <c r="I3632" s="24">
        <v>2.3692000000000001E-2</v>
      </c>
      <c r="J3632" s="24">
        <f>VLOOKUP(B3632,Summary!$A$32:$C$37,3,0)*H3632*I3632/12+VLOOKUP(B3632,Summary!$A$32:$D$37,4,0)*I3632</f>
        <v>5.2787867794957229E-3</v>
      </c>
      <c r="K3632" s="6">
        <f t="shared" si="227"/>
        <v>7.2540729885475887E-3</v>
      </c>
      <c r="L3632" s="27">
        <f>2.721*J3632*G3632+VLOOKUP(B3632,Summary!$A$32:$B$37,2,0)*I3632</f>
        <v>6.1155676539162065E-3</v>
      </c>
    </row>
    <row r="3633" spans="1:12">
      <c r="A3633" s="5" t="s">
        <v>613</v>
      </c>
      <c r="B3633" s="5" t="s">
        <v>597</v>
      </c>
      <c r="C3633" s="11">
        <v>5120</v>
      </c>
      <c r="D3633" s="5" t="e">
        <f t="shared" si="224"/>
        <v>#N/A</v>
      </c>
      <c r="E3633" s="11" t="s">
        <v>2</v>
      </c>
      <c r="F3633" s="12">
        <f t="shared" si="225"/>
        <v>0.50503242095262102</v>
      </c>
      <c r="G3633" s="13">
        <f t="shared" si="226"/>
        <v>6.8458560616073402E-2</v>
      </c>
      <c r="H3633" s="13">
        <f>HLOOKUP(E3633,ROCs!$B$1:$I$17,MATCH(VLOOKUP(C3633,HROC,2,0),ROCs!$A$2:$A$17,0)+1,0)</f>
        <v>5.2632006878587441E-2</v>
      </c>
      <c r="I3633" s="24">
        <v>0.112732</v>
      </c>
      <c r="J3633" s="24">
        <f>VLOOKUP(B3633,Summary!$A$32:$C$37,3,0)*H3633*I3633/12+VLOOKUP(B3633,Summary!$A$32:$D$37,4,0)*I3633</f>
        <v>2.5117684924282957E-2</v>
      </c>
      <c r="K3633" s="6">
        <f t="shared" si="227"/>
        <v>3.451655226004334E-2</v>
      </c>
      <c r="L3633" s="27">
        <f>2.721*J3633*G3633+VLOOKUP(B3633,Summary!$A$32:$B$37,2,0)*I3633</f>
        <v>2.9099281308512654E-2</v>
      </c>
    </row>
    <row r="3634" spans="1:12">
      <c r="A3634" s="5" t="s">
        <v>613</v>
      </c>
      <c r="B3634" s="5" t="s">
        <v>597</v>
      </c>
      <c r="C3634" s="11">
        <v>5300</v>
      </c>
      <c r="D3634" s="5" t="str">
        <f t="shared" si="224"/>
        <v>Reservoirs</v>
      </c>
      <c r="E3634" s="11" t="s">
        <v>2</v>
      </c>
      <c r="F3634" s="12">
        <f t="shared" si="225"/>
        <v>0.50503242095262102</v>
      </c>
      <c r="G3634" s="13">
        <f t="shared" si="226"/>
        <v>6.8458560616073402E-2</v>
      </c>
      <c r="H3634" s="13">
        <f>HLOOKUP(E3634,ROCs!$B$1:$I$17,MATCH(VLOOKUP(C3634,HROC,2,0),ROCs!$A$2:$A$17,0)+1,0)</f>
        <v>5.2632006878587441E-2</v>
      </c>
      <c r="I3634" s="24">
        <v>7.5690999999999994E-2</v>
      </c>
      <c r="J3634" s="24">
        <f>VLOOKUP(B3634,Summary!$A$32:$C$37,3,0)*H3634*I3634/12+VLOOKUP(B3634,Summary!$A$32:$D$37,4,0)*I3634</f>
        <v>1.6864623084872982E-2</v>
      </c>
      <c r="K3634" s="6">
        <f t="shared" si="227"/>
        <v>2.317525065744367E-2</v>
      </c>
      <c r="L3634" s="27">
        <f>2.721*J3634*G3634+VLOOKUP(B3634,Summary!$A$32:$B$37,2,0)*I3634</f>
        <v>1.9537963502134541E-2</v>
      </c>
    </row>
    <row r="3635" spans="1:12">
      <c r="A3635" s="5" t="s">
        <v>613</v>
      </c>
      <c r="B3635" s="5" t="s">
        <v>597</v>
      </c>
      <c r="C3635" s="11">
        <v>6170</v>
      </c>
      <c r="D3635" s="5" t="str">
        <f t="shared" si="224"/>
        <v>Mixed Wetland Hardwoods</v>
      </c>
      <c r="E3635" s="11" t="s">
        <v>2</v>
      </c>
      <c r="F3635" s="12">
        <f t="shared" si="225"/>
        <v>0.60724136328827061</v>
      </c>
      <c r="G3635" s="13">
        <f t="shared" si="226"/>
        <v>3.2599314579082571E-2</v>
      </c>
      <c r="H3635" s="13">
        <f>HLOOKUP(E3635,ROCs!$B$1:$I$17,MATCH(VLOOKUP(C3635,HROC,2,0),ROCs!$A$2:$A$17,0)+1,0)</f>
        <v>2.5884593546846281E-2</v>
      </c>
      <c r="I3635" s="24">
        <v>7.9985030000000004</v>
      </c>
      <c r="J3635" s="24">
        <f>VLOOKUP(B3635,Summary!$A$32:$C$37,3,0)*H3635*I3635/12+VLOOKUP(B3635,Summary!$A$32:$D$37,4,0)*I3635</f>
        <v>0.87646086301850945</v>
      </c>
      <c r="K3635" s="6">
        <f t="shared" si="227"/>
        <v>1.4481795702619613</v>
      </c>
      <c r="L3635" s="27">
        <f>2.721*J3635*G3635+VLOOKUP(B3635,Summary!$A$32:$B$37,2,0)*I3635</f>
        <v>1.8104128357305762</v>
      </c>
    </row>
    <row r="3636" spans="1:12">
      <c r="A3636" s="5" t="s">
        <v>613</v>
      </c>
      <c r="B3636" s="5" t="s">
        <v>597</v>
      </c>
      <c r="C3636" s="11">
        <v>6172</v>
      </c>
      <c r="D3636" s="5" t="str">
        <f t="shared" si="224"/>
        <v>Mixed Shrubs</v>
      </c>
      <c r="E3636" s="11" t="s">
        <v>2</v>
      </c>
      <c r="F3636" s="12">
        <f t="shared" si="225"/>
        <v>0.60724136328827061</v>
      </c>
      <c r="G3636" s="13">
        <f t="shared" si="226"/>
        <v>3.2599314579082571E-2</v>
      </c>
      <c r="H3636" s="13">
        <f>HLOOKUP(E3636,ROCs!$B$1:$I$17,MATCH(VLOOKUP(C3636,HROC,2,0),ROCs!$A$2:$A$17,0)+1,0)</f>
        <v>2.5884593546846281E-2</v>
      </c>
      <c r="I3636" s="24">
        <v>4.3878E-2</v>
      </c>
      <c r="J3636" s="24">
        <f>VLOOKUP(B3636,Summary!$A$32:$C$37,3,0)*H3636*I3636/12+VLOOKUP(B3636,Summary!$A$32:$D$37,4,0)*I3636</f>
        <v>4.8080684282454057E-3</v>
      </c>
      <c r="K3636" s="6">
        <f t="shared" si="227"/>
        <v>7.9443894918779599E-3</v>
      </c>
      <c r="L3636" s="27">
        <f>2.721*J3636*G3636+VLOOKUP(B3636,Summary!$A$32:$B$37,2,0)*I3636</f>
        <v>9.9315202364975309E-3</v>
      </c>
    </row>
    <row r="3637" spans="1:12">
      <c r="A3637" s="5" t="s">
        <v>613</v>
      </c>
      <c r="B3637" s="5" t="s">
        <v>597</v>
      </c>
      <c r="C3637" s="11">
        <v>6410</v>
      </c>
      <c r="D3637" s="5" t="str">
        <f t="shared" si="224"/>
        <v>Freshwater Marshes</v>
      </c>
      <c r="E3637" s="11" t="s">
        <v>2</v>
      </c>
      <c r="F3637" s="12">
        <f t="shared" si="225"/>
        <v>0.60724136328827061</v>
      </c>
      <c r="G3637" s="13">
        <f t="shared" si="226"/>
        <v>3.2599314579082571E-2</v>
      </c>
      <c r="H3637" s="13">
        <f>HLOOKUP(E3637,ROCs!$B$1:$I$17,MATCH(VLOOKUP(C3637,HROC,2,0),ROCs!$A$2:$A$17,0)+1,0)</f>
        <v>2.5884593546846281E-2</v>
      </c>
      <c r="I3637" s="24">
        <v>0.36871900000000002</v>
      </c>
      <c r="J3637" s="24">
        <f>VLOOKUP(B3637,Summary!$A$32:$C$37,3,0)*H3637*I3637/12+VLOOKUP(B3637,Summary!$A$32:$D$37,4,0)*I3637</f>
        <v>4.0403532129865027E-2</v>
      </c>
      <c r="K3637" s="6">
        <f t="shared" si="227"/>
        <v>6.6758907631518066E-2</v>
      </c>
      <c r="L3637" s="27">
        <f>2.721*J3637*G3637+VLOOKUP(B3637,Summary!$A$32:$B$37,2,0)*I3637</f>
        <v>8.3457318247894929E-2</v>
      </c>
    </row>
    <row r="3638" spans="1:12">
      <c r="A3638" s="5" t="s">
        <v>613</v>
      </c>
      <c r="B3638" s="5" t="s">
        <v>597</v>
      </c>
      <c r="C3638" s="11">
        <v>8140</v>
      </c>
      <c r="D3638" s="5" t="str">
        <f t="shared" si="224"/>
        <v>Roads and Highways</v>
      </c>
      <c r="E3638" s="11" t="s">
        <v>2</v>
      </c>
      <c r="F3638" s="12">
        <f t="shared" si="225"/>
        <v>0.98601567900273634</v>
      </c>
      <c r="G3638" s="13">
        <f t="shared" si="226"/>
        <v>0.14343698414796333</v>
      </c>
      <c r="H3638" s="13">
        <f>HLOOKUP(E3638,ROCs!$B$1:$I$17,MATCH(VLOOKUP(C3638,HROC,2,0),ROCs!$A$2:$A$17,0)+1,0)</f>
        <v>0.44607782879065094</v>
      </c>
      <c r="I3638" s="24">
        <v>81.292162000000005</v>
      </c>
      <c r="J3638" s="24">
        <f>VLOOKUP(B3638,Summary!$A$32:$C$37,3,0)*H3638*I3638/12+VLOOKUP(B3638,Summary!$A$32:$D$37,4,0)*I3638</f>
        <v>153.51180508591827</v>
      </c>
      <c r="K3638" s="6">
        <f t="shared" si="227"/>
        <v>411.8642921434253</v>
      </c>
      <c r="L3638" s="27">
        <f>2.721*J3638*G3638+VLOOKUP(B3638,Summary!$A$32:$B$37,2,0)*I3638</f>
        <v>77.524274498360612</v>
      </c>
    </row>
    <row r="3639" spans="1:12">
      <c r="A3639" s="5" t="s">
        <v>613</v>
      </c>
      <c r="B3639" s="5" t="s">
        <v>597</v>
      </c>
      <c r="C3639" s="11">
        <v>8320</v>
      </c>
      <c r="D3639" s="5" t="str">
        <f t="shared" si="224"/>
        <v>Electrical Power Transmission Lines</v>
      </c>
      <c r="E3639" s="11" t="s">
        <v>2</v>
      </c>
      <c r="F3639" s="12">
        <f t="shared" si="225"/>
        <v>0.70945030562392009</v>
      </c>
      <c r="G3639" s="13">
        <f t="shared" si="226"/>
        <v>0.1167055461931156</v>
      </c>
      <c r="H3639" s="13">
        <f>HLOOKUP(E3639,ROCs!$B$1:$I$17,MATCH(VLOOKUP(C3639,HROC,2,0),ROCs!$A$2:$A$17,0)+1,0)</f>
        <v>0.26229721460804234</v>
      </c>
      <c r="I3639" s="24">
        <v>2.3328259999999998</v>
      </c>
      <c r="J3639" s="24">
        <f>VLOOKUP(B3639,Summary!$A$32:$C$37,3,0)*H3639*I3639/12+VLOOKUP(B3639,Summary!$A$32:$D$37,4,0)*I3639</f>
        <v>2.5903502589861018</v>
      </c>
      <c r="K3639" s="6">
        <f t="shared" si="227"/>
        <v>5.0004491342999886</v>
      </c>
      <c r="L3639" s="27">
        <f>2.721*J3639*G3639+VLOOKUP(B3639,Summary!$A$32:$B$37,2,0)*I3639</f>
        <v>1.3279270138530008</v>
      </c>
    </row>
    <row r="3640" spans="1:12">
      <c r="A3640" s="5" t="s">
        <v>618</v>
      </c>
      <c r="B3640" s="5" t="s">
        <v>597</v>
      </c>
      <c r="C3640" s="11">
        <v>1210</v>
      </c>
      <c r="D3640" s="5" t="str">
        <f t="shared" si="224"/>
        <v>Fixed Single Family Units</v>
      </c>
      <c r="E3640" s="11" t="s">
        <v>3</v>
      </c>
      <c r="F3640" s="12">
        <f t="shared" si="225"/>
        <v>1.2445441802046733</v>
      </c>
      <c r="G3640" s="13">
        <f t="shared" si="226"/>
        <v>0.21319951734720002</v>
      </c>
      <c r="H3640" s="13">
        <f>HLOOKUP(E3640,ROCs!$B$1:$I$17,MATCH(VLOOKUP(C3640,HROC,2,0),ROCs!$A$2:$A$17,0)+1,0)</f>
        <v>0.28818180815488864</v>
      </c>
      <c r="I3640" s="24">
        <v>5.0369999999999998E-3</v>
      </c>
      <c r="J3640" s="24">
        <f>VLOOKUP(B3640,Summary!$A$32:$C$37,3,0)*H3640*I3640/12+VLOOKUP(B3640,Summary!$A$32:$D$37,4,0)*I3640</f>
        <v>6.1449871498291363E-3</v>
      </c>
      <c r="K3640" s="6">
        <f t="shared" si="227"/>
        <v>2.0809413453721153E-2</v>
      </c>
      <c r="L3640" s="27">
        <f>2.721*J3640*G3640+VLOOKUP(B3640,Summary!$A$32:$B$37,2,0)*I3640</f>
        <v>4.6559401641431087E-3</v>
      </c>
    </row>
    <row r="3641" spans="1:12">
      <c r="A3641" s="5" t="s">
        <v>618</v>
      </c>
      <c r="B3641" s="5" t="s">
        <v>597</v>
      </c>
      <c r="C3641" s="11">
        <v>4200</v>
      </c>
      <c r="D3641" s="5" t="str">
        <f t="shared" si="224"/>
        <v>Upland Hardwood Forests</v>
      </c>
      <c r="E3641" s="11" t="s">
        <v>3</v>
      </c>
      <c r="F3641" s="12">
        <f t="shared" si="225"/>
        <v>0.69141343344704065</v>
      </c>
      <c r="G3641" s="13">
        <f t="shared" si="226"/>
        <v>3.5859246036990831E-2</v>
      </c>
      <c r="H3641" s="13">
        <f>HLOOKUP(E3641,ROCs!$B$1:$I$17,MATCH(VLOOKUP(C3641,HROC,2,0),ROCs!$A$2:$A$17,0)+1,0)</f>
        <v>0.26229721460804234</v>
      </c>
      <c r="I3641" s="24">
        <v>0.29718</v>
      </c>
      <c r="J3641" s="24">
        <f>VLOOKUP(B3641,Summary!$A$32:$C$37,3,0)*H3641*I3641/12+VLOOKUP(B3641,Summary!$A$32:$D$37,4,0)*I3641</f>
        <v>0.32998615840422291</v>
      </c>
      <c r="K3641" s="6">
        <f t="shared" si="227"/>
        <v>0.62081482360332707</v>
      </c>
      <c r="L3641" s="27">
        <f>2.721*J3641*G3641+VLOOKUP(B3641,Summary!$A$32:$B$37,2,0)*I3641</f>
        <v>9.6574086557615721E-2</v>
      </c>
    </row>
    <row r="3642" spans="1:12">
      <c r="A3642" s="5" t="s">
        <v>618</v>
      </c>
      <c r="B3642" s="5" t="s">
        <v>597</v>
      </c>
      <c r="C3642" s="11">
        <v>5120</v>
      </c>
      <c r="D3642" s="5" t="e">
        <f t="shared" si="224"/>
        <v>#N/A</v>
      </c>
      <c r="E3642" s="11" t="s">
        <v>3</v>
      </c>
      <c r="F3642" s="12">
        <f t="shared" si="225"/>
        <v>0.50503242095262102</v>
      </c>
      <c r="G3642" s="13">
        <f t="shared" si="226"/>
        <v>6.8458560616073402E-2</v>
      </c>
      <c r="H3642" s="13">
        <f>HLOOKUP(E3642,ROCs!$B$1:$I$17,MATCH(VLOOKUP(C3642,HROC,2,0),ROCs!$A$2:$A$17,0)+1,0)</f>
        <v>5.2632006878587441E-2</v>
      </c>
      <c r="I3642" s="24">
        <v>1.4895929999999999</v>
      </c>
      <c r="J3642" s="24">
        <f>VLOOKUP(B3642,Summary!$A$32:$C$37,3,0)*H3642*I3642/12+VLOOKUP(B3642,Summary!$A$32:$D$37,4,0)*I3642</f>
        <v>0.33189447219438512</v>
      </c>
      <c r="K3642" s="6">
        <f t="shared" si="227"/>
        <v>0.4560871325860868</v>
      </c>
      <c r="L3642" s="27">
        <f>2.721*J3642*G3642+VLOOKUP(B3642,Summary!$A$32:$B$37,2,0)*I3642</f>
        <v>0.38450560392959665</v>
      </c>
    </row>
    <row r="3643" spans="1:12">
      <c r="A3643" s="5" t="s">
        <v>618</v>
      </c>
      <c r="B3643" s="5" t="s">
        <v>597</v>
      </c>
      <c r="C3643" s="11">
        <v>5300</v>
      </c>
      <c r="D3643" s="5" t="str">
        <f t="shared" si="224"/>
        <v>Reservoirs</v>
      </c>
      <c r="E3643" s="11" t="s">
        <v>3</v>
      </c>
      <c r="F3643" s="12">
        <f t="shared" si="225"/>
        <v>0.50503242095262102</v>
      </c>
      <c r="G3643" s="13">
        <f t="shared" si="226"/>
        <v>6.8458560616073402E-2</v>
      </c>
      <c r="H3643" s="13">
        <f>HLOOKUP(E3643,ROCs!$B$1:$I$17,MATCH(VLOOKUP(C3643,HROC,2,0),ROCs!$A$2:$A$17,0)+1,0)</f>
        <v>5.2632006878587441E-2</v>
      </c>
      <c r="I3643" s="24">
        <v>1.2226900000000001</v>
      </c>
      <c r="J3643" s="24">
        <f>VLOOKUP(B3643,Summary!$A$32:$C$37,3,0)*H3643*I3643/12+VLOOKUP(B3643,Summary!$A$32:$D$37,4,0)*I3643</f>
        <v>0.27242612727594234</v>
      </c>
      <c r="K3643" s="6">
        <f t="shared" si="227"/>
        <v>0.37436613634844051</v>
      </c>
      <c r="L3643" s="27">
        <f>2.721*J3643*G3643+VLOOKUP(B3643,Summary!$A$32:$B$37,2,0)*I3643</f>
        <v>0.31561047673336173</v>
      </c>
    </row>
    <row r="3644" spans="1:12">
      <c r="A3644" s="5" t="s">
        <v>618</v>
      </c>
      <c r="B3644" s="5" t="s">
        <v>597</v>
      </c>
      <c r="C3644" s="11">
        <v>6170</v>
      </c>
      <c r="D3644" s="5" t="str">
        <f t="shared" si="224"/>
        <v>Mixed Wetland Hardwoods</v>
      </c>
      <c r="E3644" s="11" t="s">
        <v>3</v>
      </c>
      <c r="F3644" s="12">
        <f t="shared" si="225"/>
        <v>0.60724136328827061</v>
      </c>
      <c r="G3644" s="13">
        <f t="shared" si="226"/>
        <v>3.2599314579082571E-2</v>
      </c>
      <c r="H3644" s="13">
        <f>HLOOKUP(E3644,ROCs!$B$1:$I$17,MATCH(VLOOKUP(C3644,HROC,2,0),ROCs!$A$2:$A$17,0)+1,0)</f>
        <v>2.5884593546846281E-2</v>
      </c>
      <c r="I3644" s="24">
        <v>1.2148000000000001E-2</v>
      </c>
      <c r="J3644" s="24">
        <f>VLOOKUP(B3644,Summary!$A$32:$C$37,3,0)*H3644*I3644/12+VLOOKUP(B3644,Summary!$A$32:$D$37,4,0)*I3644</f>
        <v>1.331154912856675E-3</v>
      </c>
      <c r="K3644" s="6">
        <f t="shared" si="227"/>
        <v>2.1994722536882593E-3</v>
      </c>
      <c r="L3644" s="27">
        <f>2.721*J3644*G3644+VLOOKUP(B3644,Summary!$A$32:$B$37,2,0)*I3644</f>
        <v>2.749626414899768E-3</v>
      </c>
    </row>
    <row r="3645" spans="1:12">
      <c r="A3645" s="5" t="s">
        <v>618</v>
      </c>
      <c r="B3645" s="5" t="s">
        <v>597</v>
      </c>
      <c r="C3645" s="11">
        <v>6410</v>
      </c>
      <c r="D3645" s="5" t="str">
        <f t="shared" si="224"/>
        <v>Freshwater Marshes</v>
      </c>
      <c r="E3645" s="11" t="s">
        <v>3</v>
      </c>
      <c r="F3645" s="12">
        <f t="shared" si="225"/>
        <v>0.60724136328827061</v>
      </c>
      <c r="G3645" s="13">
        <f t="shared" si="226"/>
        <v>3.2599314579082571E-2</v>
      </c>
      <c r="H3645" s="13">
        <f>HLOOKUP(E3645,ROCs!$B$1:$I$17,MATCH(VLOOKUP(C3645,HROC,2,0),ROCs!$A$2:$A$17,0)+1,0)</f>
        <v>2.5884593546846281E-2</v>
      </c>
      <c r="I3645" s="24">
        <v>11.638692000000001</v>
      </c>
      <c r="J3645" s="24">
        <f>VLOOKUP(B3645,Summary!$A$32:$C$37,3,0)*H3645*I3645/12+VLOOKUP(B3645,Summary!$A$32:$D$37,4,0)*I3645</f>
        <v>1.2753459034430097</v>
      </c>
      <c r="K3645" s="6">
        <f t="shared" si="227"/>
        <v>2.1072588181777676</v>
      </c>
      <c r="L3645" s="27">
        <f>2.721*J3645*G3645+VLOOKUP(B3645,Summary!$A$32:$B$37,2,0)*I3645</f>
        <v>2.6343476257888221</v>
      </c>
    </row>
    <row r="3646" spans="1:12">
      <c r="A3646" s="5" t="s">
        <v>618</v>
      </c>
      <c r="B3646" s="5" t="s">
        <v>597</v>
      </c>
      <c r="C3646" s="11">
        <v>6440</v>
      </c>
      <c r="D3646" s="5" t="str">
        <f t="shared" si="224"/>
        <v>Emergent Aquatic Vegetation</v>
      </c>
      <c r="E3646" s="11" t="s">
        <v>3</v>
      </c>
      <c r="F3646" s="12">
        <f t="shared" si="225"/>
        <v>0.60724136328827061</v>
      </c>
      <c r="G3646" s="13">
        <f t="shared" si="226"/>
        <v>3.2599314579082571E-2</v>
      </c>
      <c r="H3646" s="13">
        <f>HLOOKUP(E3646,ROCs!$B$1:$I$17,MATCH(VLOOKUP(C3646,HROC,2,0),ROCs!$A$2:$A$17,0)+1,0)</f>
        <v>2.5884593546846281E-2</v>
      </c>
      <c r="I3646" s="24">
        <v>2.1488849999999999</v>
      </c>
      <c r="J3646" s="24">
        <f>VLOOKUP(B3646,Summary!$A$32:$C$37,3,0)*H3646*I3646/12+VLOOKUP(B3646,Summary!$A$32:$D$37,4,0)*I3646</f>
        <v>0.23547076266990583</v>
      </c>
      <c r="K3646" s="6">
        <f t="shared" si="227"/>
        <v>0.38906922405884886</v>
      </c>
      <c r="L3646" s="27">
        <f>2.721*J3646*G3646+VLOOKUP(B3646,Summary!$A$32:$B$37,2,0)*I3646</f>
        <v>0.48638713850690546</v>
      </c>
    </row>
    <row r="3647" spans="1:12">
      <c r="A3647" s="5" t="s">
        <v>618</v>
      </c>
      <c r="B3647" s="5" t="s">
        <v>597</v>
      </c>
      <c r="C3647" s="11">
        <v>8140</v>
      </c>
      <c r="D3647" s="5" t="str">
        <f t="shared" si="224"/>
        <v>Roads and Highways</v>
      </c>
      <c r="E3647" s="11" t="s">
        <v>3</v>
      </c>
      <c r="F3647" s="12">
        <f t="shared" si="225"/>
        <v>0.98601567900273634</v>
      </c>
      <c r="G3647" s="13">
        <f t="shared" si="226"/>
        <v>0.14343698414796333</v>
      </c>
      <c r="H3647" s="13">
        <f>HLOOKUP(E3647,ROCs!$B$1:$I$17,MATCH(VLOOKUP(C3647,HROC,2,0),ROCs!$A$2:$A$17,0)+1,0)</f>
        <v>0.44607782879065094</v>
      </c>
      <c r="I3647" s="24">
        <v>11.692748</v>
      </c>
      <c r="J3647" s="24">
        <f>VLOOKUP(B3647,Summary!$A$32:$C$37,3,0)*H3647*I3647/12+VLOOKUP(B3647,Summary!$A$32:$D$37,4,0)*I3647</f>
        <v>22.080540211180022</v>
      </c>
      <c r="K3647" s="6">
        <f t="shared" si="227"/>
        <v>59.240955828330065</v>
      </c>
      <c r="L3647" s="27">
        <f>2.721*J3647*G3647+VLOOKUP(B3647,Summary!$A$32:$B$37,2,0)*I3647</f>
        <v>11.150789735327216</v>
      </c>
    </row>
    <row r="3648" spans="1:12">
      <c r="A3648" s="5" t="s">
        <v>618</v>
      </c>
      <c r="B3648" s="5" t="s">
        <v>597</v>
      </c>
      <c r="C3648" s="11">
        <v>1110</v>
      </c>
      <c r="D3648" s="5" t="str">
        <f t="shared" si="224"/>
        <v>Fixed Single Family Units</v>
      </c>
      <c r="E3648" s="11" t="s">
        <v>4</v>
      </c>
      <c r="F3648" s="12">
        <f t="shared" si="225"/>
        <v>0.96797880682585713</v>
      </c>
      <c r="G3648" s="13">
        <f t="shared" si="226"/>
        <v>0.12452938169209543</v>
      </c>
      <c r="H3648" s="13">
        <f>HLOOKUP(E3648,ROCs!$B$1:$I$17,MATCH(VLOOKUP(C3648,HROC,2,0),ROCs!$A$2:$A$17,0)+1,0)</f>
        <v>0.28818180815488864</v>
      </c>
      <c r="I3648" s="24">
        <v>0.24910599999999999</v>
      </c>
      <c r="J3648" s="24">
        <f>VLOOKUP(B3648,Summary!$A$32:$C$37,3,0)*H3648*I3648/12+VLOOKUP(B3648,Summary!$A$32:$D$37,4,0)*I3648</f>
        <v>0.30390176075944747</v>
      </c>
      <c r="K3648" s="6">
        <f t="shared" si="227"/>
        <v>0.80043783192417539</v>
      </c>
      <c r="L3648" s="27">
        <f>2.721*J3648*G3648+VLOOKUP(B3648,Summary!$A$32:$B$37,2,0)*I3648</f>
        <v>0.15693778251416671</v>
      </c>
    </row>
    <row r="3649" spans="1:12">
      <c r="A3649" s="5" t="s">
        <v>618</v>
      </c>
      <c r="B3649" s="5" t="s">
        <v>597</v>
      </c>
      <c r="C3649" s="11">
        <v>1210</v>
      </c>
      <c r="D3649" s="5" t="str">
        <f t="shared" si="224"/>
        <v>Fixed Single Family Units</v>
      </c>
      <c r="E3649" s="11" t="s">
        <v>4</v>
      </c>
      <c r="F3649" s="12">
        <f t="shared" si="225"/>
        <v>1.2445441802046733</v>
      </c>
      <c r="G3649" s="13">
        <f t="shared" si="226"/>
        <v>0.21319951734720002</v>
      </c>
      <c r="H3649" s="13">
        <f>HLOOKUP(E3649,ROCs!$B$1:$I$17,MATCH(VLOOKUP(C3649,HROC,2,0),ROCs!$A$2:$A$17,0)+1,0)</f>
        <v>0.28818180815488864</v>
      </c>
      <c r="I3649" s="24">
        <v>1.016888</v>
      </c>
      <c r="J3649" s="24">
        <f>VLOOKUP(B3649,Summary!$A$32:$C$37,3,0)*H3649*I3649/12+VLOOKUP(B3649,Summary!$A$32:$D$37,4,0)*I3649</f>
        <v>1.2405725020479355</v>
      </c>
      <c r="K3649" s="6">
        <f t="shared" si="227"/>
        <v>4.2010805694118725</v>
      </c>
      <c r="L3649" s="27">
        <f>2.721*J3649*G3649+VLOOKUP(B3649,Summary!$A$32:$B$37,2,0)*I3649</f>
        <v>0.93995824531172489</v>
      </c>
    </row>
    <row r="3650" spans="1:12">
      <c r="A3650" s="5" t="s">
        <v>618</v>
      </c>
      <c r="B3650" s="5" t="s">
        <v>597</v>
      </c>
      <c r="C3650" s="11">
        <v>1400</v>
      </c>
      <c r="D3650" s="5" t="str">
        <f t="shared" ref="D3650:D3713" si="228">VLOOKUP(C3650,FLUCCS,2,0)</f>
        <v>Commercial and Services</v>
      </c>
      <c r="E3650" s="11" t="s">
        <v>4</v>
      </c>
      <c r="F3650" s="12">
        <f t="shared" ref="F3650:F3713" si="229">VLOOKUP(VLOOKUP(C3650,HEMC,2,0),EMCN,2,0)</f>
        <v>0.70945030562392009</v>
      </c>
      <c r="G3650" s="13">
        <f t="shared" ref="G3650:G3713" si="230">VLOOKUP(VLOOKUP(C3650,HEMC,2,0),EMCP,3,0)</f>
        <v>0.1167055461931156</v>
      </c>
      <c r="H3650" s="13">
        <f>HLOOKUP(E3650,ROCs!$B$1:$I$17,MATCH(VLOOKUP(C3650,HROC,2,0),ROCs!$A$2:$A$17,0)+1,0)</f>
        <v>0.43140989244743805</v>
      </c>
      <c r="I3650" s="24">
        <v>0.13353100000000001</v>
      </c>
      <c r="J3650" s="24">
        <f>VLOOKUP(B3650,Summary!$A$32:$C$37,3,0)*H3650*I3650/12+VLOOKUP(B3650,Summary!$A$32:$D$37,4,0)*I3650</f>
        <v>0.24386791607488847</v>
      </c>
      <c r="K3650" s="6">
        <f t="shared" ref="K3650:K3713" si="231">2.721*J3650*F3650</f>
        <v>0.47076610801565011</v>
      </c>
      <c r="L3650" s="27">
        <f>2.721*J3650*G3650+VLOOKUP(B3650,Summary!$A$32:$B$37,2,0)*I3650</f>
        <v>0.10636769916761035</v>
      </c>
    </row>
    <row r="3651" spans="1:12">
      <c r="A3651" s="5" t="s">
        <v>618</v>
      </c>
      <c r="B3651" s="5" t="s">
        <v>597</v>
      </c>
      <c r="C3651" s="11">
        <v>2110</v>
      </c>
      <c r="D3651" s="5" t="str">
        <f t="shared" si="228"/>
        <v>Improved Pastures</v>
      </c>
      <c r="E3651" s="11" t="s">
        <v>4</v>
      </c>
      <c r="F3651" s="12">
        <f t="shared" si="229"/>
        <v>2.0141173930848577</v>
      </c>
      <c r="G3651" s="13">
        <f t="shared" si="230"/>
        <v>0.28687396829592665</v>
      </c>
      <c r="H3651" s="13">
        <f>HLOOKUP(E3651,ROCs!$B$1:$I$17,MATCH(VLOOKUP(C3651,HROC,2,0),ROCs!$A$2:$A$17,0)+1,0)</f>
        <v>0.31492922148662977</v>
      </c>
      <c r="I3651" s="24">
        <v>1.746853</v>
      </c>
      <c r="J3651" s="24">
        <f>VLOOKUP(B3651,Summary!$A$32:$C$37,3,0)*H3651*I3651/12+VLOOKUP(B3651,Summary!$A$32:$D$37,4,0)*I3651</f>
        <v>2.3289050676127041</v>
      </c>
      <c r="K3651" s="6">
        <f t="shared" si="231"/>
        <v>12.763362601783944</v>
      </c>
      <c r="L3651" s="27">
        <f>2.721*J3651*G3651+VLOOKUP(B3651,Summary!$A$32:$B$37,2,0)*I3651</f>
        <v>2.1963166164453498</v>
      </c>
    </row>
    <row r="3652" spans="1:12">
      <c r="A3652" s="5" t="s">
        <v>618</v>
      </c>
      <c r="B3652" s="5" t="s">
        <v>597</v>
      </c>
      <c r="C3652" s="11">
        <v>2210</v>
      </c>
      <c r="D3652" s="5" t="str">
        <f t="shared" si="228"/>
        <v>Citrus Groves</v>
      </c>
      <c r="E3652" s="11" t="s">
        <v>4</v>
      </c>
      <c r="F3652" s="12">
        <f t="shared" si="229"/>
        <v>1.3467531225403229</v>
      </c>
      <c r="G3652" s="13">
        <f t="shared" si="230"/>
        <v>0.27383424246429361</v>
      </c>
      <c r="H3652" s="13">
        <f>HLOOKUP(E3652,ROCs!$B$1:$I$17,MATCH(VLOOKUP(C3652,HROC,2,0),ROCs!$A$2:$A$17,0)+1,0)</f>
        <v>0.31492922148662977</v>
      </c>
      <c r="I3652" s="24">
        <v>1.2963910000000001</v>
      </c>
      <c r="J3652" s="24">
        <f>VLOOKUP(B3652,Summary!$A$32:$C$37,3,0)*H3652*I3652/12+VLOOKUP(B3652,Summary!$A$32:$D$37,4,0)*I3652</f>
        <v>1.7283489621092911</v>
      </c>
      <c r="K3652" s="6">
        <f t="shared" si="231"/>
        <v>6.3335611228047988</v>
      </c>
      <c r="L3652" s="27">
        <f>2.721*J3652*G3652+VLOOKUP(B3652,Summary!$A$32:$B$37,2,0)*I3652</f>
        <v>1.568627460059314</v>
      </c>
    </row>
    <row r="3653" spans="1:12">
      <c r="A3653" s="5" t="s">
        <v>618</v>
      </c>
      <c r="B3653" s="5" t="s">
        <v>597</v>
      </c>
      <c r="C3653" s="11">
        <v>4110</v>
      </c>
      <c r="D3653" s="5" t="str">
        <f t="shared" si="228"/>
        <v>Pine Flatwoods</v>
      </c>
      <c r="E3653" s="11" t="s">
        <v>4</v>
      </c>
      <c r="F3653" s="12">
        <f t="shared" si="229"/>
        <v>0.69141343344704065</v>
      </c>
      <c r="G3653" s="13">
        <f t="shared" si="230"/>
        <v>3.5859246036990831E-2</v>
      </c>
      <c r="H3653" s="13">
        <f>HLOOKUP(E3653,ROCs!$B$1:$I$17,MATCH(VLOOKUP(C3653,HROC,2,0),ROCs!$A$2:$A$17,0)+1,0)</f>
        <v>0.26229721460804234</v>
      </c>
      <c r="I3653" s="24">
        <v>1.903187</v>
      </c>
      <c r="J3653" s="24">
        <f>VLOOKUP(B3653,Summary!$A$32:$C$37,3,0)*H3653*I3653/12+VLOOKUP(B3653,Summary!$A$32:$D$37,4,0)*I3653</f>
        <v>2.1132827473411999</v>
      </c>
      <c r="K3653" s="6">
        <f t="shared" si="231"/>
        <v>3.9757948101795044</v>
      </c>
      <c r="L3653" s="27">
        <f>2.721*J3653*G3653+VLOOKUP(B3653,Summary!$A$32:$B$37,2,0)*I3653</f>
        <v>0.61847548984901068</v>
      </c>
    </row>
    <row r="3654" spans="1:12">
      <c r="A3654" s="5" t="s">
        <v>618</v>
      </c>
      <c r="B3654" s="5" t="s">
        <v>597</v>
      </c>
      <c r="C3654" s="11">
        <v>4200</v>
      </c>
      <c r="D3654" s="5" t="str">
        <f t="shared" si="228"/>
        <v>Upland Hardwood Forests</v>
      </c>
      <c r="E3654" s="11" t="s">
        <v>4</v>
      </c>
      <c r="F3654" s="12">
        <f t="shared" si="229"/>
        <v>0.69141343344704065</v>
      </c>
      <c r="G3654" s="13">
        <f t="shared" si="230"/>
        <v>3.5859246036990831E-2</v>
      </c>
      <c r="H3654" s="13">
        <f>HLOOKUP(E3654,ROCs!$B$1:$I$17,MATCH(VLOOKUP(C3654,HROC,2,0),ROCs!$A$2:$A$17,0)+1,0)</f>
        <v>0.26229721460804234</v>
      </c>
      <c r="I3654" s="24">
        <v>2.5339559999999999</v>
      </c>
      <c r="J3654" s="24">
        <f>VLOOKUP(B3654,Summary!$A$32:$C$37,3,0)*H3654*I3654/12+VLOOKUP(B3654,Summary!$A$32:$D$37,4,0)*I3654</f>
        <v>2.8136833097965241</v>
      </c>
      <c r="K3654" s="6">
        <f t="shared" si="231"/>
        <v>5.2934835694144704</v>
      </c>
      <c r="L3654" s="27">
        <f>2.721*J3654*G3654+VLOOKUP(B3654,Summary!$A$32:$B$37,2,0)*I3654</f>
        <v>0.82345543467659232</v>
      </c>
    </row>
    <row r="3655" spans="1:12">
      <c r="A3655" s="5" t="s">
        <v>618</v>
      </c>
      <c r="B3655" s="5" t="s">
        <v>597</v>
      </c>
      <c r="C3655" s="11">
        <v>4220</v>
      </c>
      <c r="D3655" s="5" t="str">
        <f t="shared" si="228"/>
        <v>Brazilian Pepper</v>
      </c>
      <c r="E3655" s="11" t="s">
        <v>4</v>
      </c>
      <c r="F3655" s="12">
        <f t="shared" si="229"/>
        <v>0.69141343344704065</v>
      </c>
      <c r="G3655" s="13">
        <f t="shared" si="230"/>
        <v>3.5859246036990831E-2</v>
      </c>
      <c r="H3655" s="13">
        <f>HLOOKUP(E3655,ROCs!$B$1:$I$17,MATCH(VLOOKUP(C3655,HROC,2,0),ROCs!$A$2:$A$17,0)+1,0)</f>
        <v>0.26229721460804234</v>
      </c>
      <c r="I3655" s="24">
        <v>9.0874400000000009</v>
      </c>
      <c r="J3655" s="24">
        <f>VLOOKUP(B3655,Summary!$A$32:$C$37,3,0)*H3655*I3655/12+VLOOKUP(B3655,Summary!$A$32:$D$37,4,0)*I3655</f>
        <v>10.090616512984965</v>
      </c>
      <c r="K3655" s="6">
        <f t="shared" si="231"/>
        <v>18.983839627854564</v>
      </c>
      <c r="L3655" s="27">
        <f>2.721*J3655*G3655+VLOOKUP(B3655,Summary!$A$32:$B$37,2,0)*I3655</f>
        <v>2.9531301472075495</v>
      </c>
    </row>
    <row r="3656" spans="1:12">
      <c r="A3656" s="5" t="s">
        <v>618</v>
      </c>
      <c r="B3656" s="5" t="s">
        <v>597</v>
      </c>
      <c r="C3656" s="11">
        <v>5120</v>
      </c>
      <c r="D3656" s="5" t="e">
        <f t="shared" si="228"/>
        <v>#N/A</v>
      </c>
      <c r="E3656" s="11" t="s">
        <v>4</v>
      </c>
      <c r="F3656" s="12">
        <f t="shared" si="229"/>
        <v>0.50503242095262102</v>
      </c>
      <c r="G3656" s="13">
        <f t="shared" si="230"/>
        <v>6.8458560616073402E-2</v>
      </c>
      <c r="H3656" s="13">
        <f>HLOOKUP(E3656,ROCs!$B$1:$I$17,MATCH(VLOOKUP(C3656,HROC,2,0),ROCs!$A$2:$A$17,0)+1,0)</f>
        <v>5.2632006878587441E-2</v>
      </c>
      <c r="I3656" s="24">
        <v>6.6911999999999999E-2</v>
      </c>
      <c r="J3656" s="24">
        <f>VLOOKUP(B3656,Summary!$A$32:$C$37,3,0)*H3656*I3656/12+VLOOKUP(B3656,Summary!$A$32:$D$37,4,0)*I3656</f>
        <v>1.4908584374034179E-2</v>
      </c>
      <c r="K3656" s="6">
        <f t="shared" si="231"/>
        <v>2.0487275528013518E-2</v>
      </c>
      <c r="L3656" s="27">
        <f>2.721*J3656*G3656+VLOOKUP(B3656,Summary!$A$32:$B$37,2,0)*I3656</f>
        <v>1.7271858131809946E-2</v>
      </c>
    </row>
    <row r="3657" spans="1:12">
      <c r="A3657" s="5" t="s">
        <v>618</v>
      </c>
      <c r="B3657" s="5" t="s">
        <v>597</v>
      </c>
      <c r="C3657" s="11">
        <v>5300</v>
      </c>
      <c r="D3657" s="5" t="str">
        <f t="shared" si="228"/>
        <v>Reservoirs</v>
      </c>
      <c r="E3657" s="11" t="s">
        <v>4</v>
      </c>
      <c r="F3657" s="12">
        <f t="shared" si="229"/>
        <v>0.50503242095262102</v>
      </c>
      <c r="G3657" s="13">
        <f t="shared" si="230"/>
        <v>6.8458560616073402E-2</v>
      </c>
      <c r="H3657" s="13">
        <f>HLOOKUP(E3657,ROCs!$B$1:$I$17,MATCH(VLOOKUP(C3657,HROC,2,0),ROCs!$A$2:$A$17,0)+1,0)</f>
        <v>5.2632006878587441E-2</v>
      </c>
      <c r="I3657" s="24">
        <v>9.92E-3</v>
      </c>
      <c r="J3657" s="24">
        <f>VLOOKUP(B3657,Summary!$A$32:$C$37,3,0)*H3657*I3657/12+VLOOKUP(B3657,Summary!$A$32:$D$37,4,0)*I3657</f>
        <v>2.2102635848639863E-3</v>
      </c>
      <c r="K3657" s="6">
        <f t="shared" si="231"/>
        <v>3.0373292270130035E-3</v>
      </c>
      <c r="L3657" s="27">
        <f>2.721*J3657*G3657+VLOOKUP(B3657,Summary!$A$32:$B$37,2,0)*I3657</f>
        <v>2.5606293739173043E-3</v>
      </c>
    </row>
    <row r="3658" spans="1:12">
      <c r="A3658" s="5" t="s">
        <v>618</v>
      </c>
      <c r="B3658" s="5" t="s">
        <v>597</v>
      </c>
      <c r="C3658" s="11">
        <v>6170</v>
      </c>
      <c r="D3658" s="5" t="str">
        <f t="shared" si="228"/>
        <v>Mixed Wetland Hardwoods</v>
      </c>
      <c r="E3658" s="11" t="s">
        <v>4</v>
      </c>
      <c r="F3658" s="12">
        <f t="shared" si="229"/>
        <v>0.60724136328827061</v>
      </c>
      <c r="G3658" s="13">
        <f t="shared" si="230"/>
        <v>3.2599314579082571E-2</v>
      </c>
      <c r="H3658" s="13">
        <f>HLOOKUP(E3658,ROCs!$B$1:$I$17,MATCH(VLOOKUP(C3658,HROC,2,0),ROCs!$A$2:$A$17,0)+1,0)</f>
        <v>2.5884593546846281E-2</v>
      </c>
      <c r="I3658" s="24">
        <v>2.517935</v>
      </c>
      <c r="J3658" s="24">
        <f>VLOOKUP(B3658,Summary!$A$32:$C$37,3,0)*H3658*I3658/12+VLOOKUP(B3658,Summary!$A$32:$D$37,4,0)*I3658</f>
        <v>0.27591056515506845</v>
      </c>
      <c r="K3658" s="6">
        <f t="shared" si="231"/>
        <v>0.45588806133442106</v>
      </c>
      <c r="L3658" s="27">
        <f>2.721*J3658*G3658+VLOOKUP(B3658,Summary!$A$32:$B$37,2,0)*I3658</f>
        <v>0.56991937660525582</v>
      </c>
    </row>
    <row r="3659" spans="1:12">
      <c r="A3659" s="5" t="s">
        <v>618</v>
      </c>
      <c r="B3659" s="5" t="s">
        <v>597</v>
      </c>
      <c r="C3659" s="11">
        <v>6410</v>
      </c>
      <c r="D3659" s="5" t="str">
        <f t="shared" si="228"/>
        <v>Freshwater Marshes</v>
      </c>
      <c r="E3659" s="11" t="s">
        <v>4</v>
      </c>
      <c r="F3659" s="12">
        <f t="shared" si="229"/>
        <v>0.60724136328827061</v>
      </c>
      <c r="G3659" s="13">
        <f t="shared" si="230"/>
        <v>3.2599314579082571E-2</v>
      </c>
      <c r="H3659" s="13">
        <f>HLOOKUP(E3659,ROCs!$B$1:$I$17,MATCH(VLOOKUP(C3659,HROC,2,0),ROCs!$A$2:$A$17,0)+1,0)</f>
        <v>2.5884593546846281E-2</v>
      </c>
      <c r="I3659" s="24">
        <v>0.36760100000000001</v>
      </c>
      <c r="J3659" s="24">
        <f>VLOOKUP(B3659,Summary!$A$32:$C$37,3,0)*H3659*I3659/12+VLOOKUP(B3659,Summary!$A$32:$D$37,4,0)*I3659</f>
        <v>4.0281023799886941E-2</v>
      </c>
      <c r="K3659" s="6">
        <f t="shared" si="231"/>
        <v>6.655648665854938E-2</v>
      </c>
      <c r="L3659" s="27">
        <f>2.721*J3659*G3659+VLOOKUP(B3659,Summary!$A$32:$B$37,2,0)*I3659</f>
        <v>8.3204265701643867E-2</v>
      </c>
    </row>
    <row r="3660" spans="1:12">
      <c r="A3660" s="5" t="s">
        <v>618</v>
      </c>
      <c r="B3660" s="5" t="s">
        <v>597</v>
      </c>
      <c r="C3660" s="11">
        <v>6440</v>
      </c>
      <c r="D3660" s="5" t="str">
        <f t="shared" si="228"/>
        <v>Emergent Aquatic Vegetation</v>
      </c>
      <c r="E3660" s="11" t="s">
        <v>4</v>
      </c>
      <c r="F3660" s="12">
        <f t="shared" si="229"/>
        <v>0.60724136328827061</v>
      </c>
      <c r="G3660" s="13">
        <f t="shared" si="230"/>
        <v>3.2599314579082571E-2</v>
      </c>
      <c r="H3660" s="13">
        <f>HLOOKUP(E3660,ROCs!$B$1:$I$17,MATCH(VLOOKUP(C3660,HROC,2,0),ROCs!$A$2:$A$17,0)+1,0)</f>
        <v>2.5884593546846281E-2</v>
      </c>
      <c r="I3660" s="24">
        <v>0.45183899999999999</v>
      </c>
      <c r="J3660" s="24">
        <f>VLOOKUP(B3660,Summary!$A$32:$C$37,3,0)*H3660*I3660/12+VLOOKUP(B3660,Summary!$A$32:$D$37,4,0)*I3660</f>
        <v>4.9511664855963707E-2</v>
      </c>
      <c r="K3660" s="6">
        <f t="shared" si="231"/>
        <v>8.1808309485861833E-2</v>
      </c>
      <c r="L3660" s="27">
        <f>2.721*J3660*G3660+VLOOKUP(B3660,Summary!$A$32:$B$37,2,0)*I3660</f>
        <v>0.10227102812659666</v>
      </c>
    </row>
    <row r="3661" spans="1:12">
      <c r="A3661" s="5" t="s">
        <v>618</v>
      </c>
      <c r="B3661" s="5" t="s">
        <v>597</v>
      </c>
      <c r="C3661" s="11">
        <v>8140</v>
      </c>
      <c r="D3661" s="5" t="str">
        <f t="shared" si="228"/>
        <v>Roads and Highways</v>
      </c>
      <c r="E3661" s="11" t="s">
        <v>4</v>
      </c>
      <c r="F3661" s="12">
        <f t="shared" si="229"/>
        <v>0.98601567900273634</v>
      </c>
      <c r="G3661" s="13">
        <f t="shared" si="230"/>
        <v>0.14343698414796333</v>
      </c>
      <c r="H3661" s="13">
        <f>HLOOKUP(E3661,ROCs!$B$1:$I$17,MATCH(VLOOKUP(C3661,HROC,2,0),ROCs!$A$2:$A$17,0)+1,0)</f>
        <v>0.44607782879065094</v>
      </c>
      <c r="I3661" s="24">
        <v>60.537807999999998</v>
      </c>
      <c r="J3661" s="24">
        <f>VLOOKUP(B3661,Summary!$A$32:$C$37,3,0)*H3661*I3661/12+VLOOKUP(B3661,Summary!$A$32:$D$37,4,0)*I3661</f>
        <v>114.31936306509776</v>
      </c>
      <c r="K3661" s="6">
        <f t="shared" si="231"/>
        <v>306.71298224095199</v>
      </c>
      <c r="L3661" s="27">
        <f>2.721*J3661*G3661+VLOOKUP(B3661,Summary!$A$32:$B$37,2,0)*I3661</f>
        <v>57.731883732173969</v>
      </c>
    </row>
    <row r="3662" spans="1:12">
      <c r="A3662" s="5" t="s">
        <v>618</v>
      </c>
      <c r="B3662" s="5" t="s">
        <v>597</v>
      </c>
      <c r="C3662" s="11">
        <v>1210</v>
      </c>
      <c r="D3662" s="5" t="str">
        <f t="shared" si="228"/>
        <v>Fixed Single Family Units</v>
      </c>
      <c r="E3662" s="11" t="s">
        <v>591</v>
      </c>
      <c r="F3662" s="12">
        <f t="shared" si="229"/>
        <v>1.2445441802046733</v>
      </c>
      <c r="G3662" s="13">
        <f t="shared" si="230"/>
        <v>0.21319951734720002</v>
      </c>
      <c r="H3662" s="13">
        <f>HLOOKUP(E3662,ROCs!$B$1:$I$17,MATCH(VLOOKUP(C3662,HROC,2,0),ROCs!$A$2:$A$17,0)+1,0)</f>
        <v>0.28818180815488864</v>
      </c>
      <c r="I3662" s="24">
        <v>0.33340500000000001</v>
      </c>
      <c r="J3662" s="24">
        <f>VLOOKUP(B3662,Summary!$A$32:$C$37,3,0)*H3662*I3662/12+VLOOKUP(B3662,Summary!$A$32:$D$37,4,0)*I3662</f>
        <v>0.40674398266602801</v>
      </c>
      <c r="K3662" s="6">
        <f t="shared" si="231"/>
        <v>1.3773997404284102</v>
      </c>
      <c r="L3662" s="27">
        <f>2.721*J3662*G3662+VLOOKUP(B3662,Summary!$A$32:$B$37,2,0)*I3662</f>
        <v>0.3081821978213487</v>
      </c>
    </row>
    <row r="3663" spans="1:12">
      <c r="A3663" s="5" t="s">
        <v>618</v>
      </c>
      <c r="B3663" s="5" t="s">
        <v>597</v>
      </c>
      <c r="C3663" s="11">
        <v>1800</v>
      </c>
      <c r="D3663" s="5" t="str">
        <f t="shared" si="228"/>
        <v>Recreational</v>
      </c>
      <c r="E3663" s="11" t="s">
        <v>591</v>
      </c>
      <c r="F3663" s="12">
        <f t="shared" si="229"/>
        <v>1.2445441802046733</v>
      </c>
      <c r="G3663" s="13">
        <f t="shared" si="230"/>
        <v>0.21319951734720002</v>
      </c>
      <c r="H3663" s="13">
        <f>HLOOKUP(E3663,ROCs!$B$1:$I$17,MATCH(VLOOKUP(C3663,HROC,2,0),ROCs!$A$2:$A$17,0)+1,0)</f>
        <v>0.28904462793978353</v>
      </c>
      <c r="I3663" s="24">
        <v>0.18257599999999999</v>
      </c>
      <c r="J3663" s="24">
        <f>VLOOKUP(B3663,Summary!$A$32:$C$37,3,0)*H3663*I3663/12+VLOOKUP(B3663,Summary!$A$32:$D$37,4,0)*I3663</f>
        <v>0.22340405742744021</v>
      </c>
      <c r="K3663" s="6">
        <f t="shared" si="231"/>
        <v>0.75653655327427871</v>
      </c>
      <c r="L3663" s="27">
        <f>2.721*J3663*G3663+VLOOKUP(B3663,Summary!$A$32:$B$37,2,0)*I3663</f>
        <v>0.16915060104196167</v>
      </c>
    </row>
    <row r="3664" spans="1:12">
      <c r="A3664" s="5" t="s">
        <v>618</v>
      </c>
      <c r="B3664" s="5" t="s">
        <v>597</v>
      </c>
      <c r="C3664" s="11">
        <v>2110</v>
      </c>
      <c r="D3664" s="5" t="str">
        <f t="shared" si="228"/>
        <v>Improved Pastures</v>
      </c>
      <c r="E3664" s="11" t="s">
        <v>591</v>
      </c>
      <c r="F3664" s="12">
        <f t="shared" si="229"/>
        <v>2.0141173930848577</v>
      </c>
      <c r="G3664" s="13">
        <f t="shared" si="230"/>
        <v>0.28687396829592665</v>
      </c>
      <c r="H3664" s="13">
        <f>HLOOKUP(E3664,ROCs!$B$1:$I$17,MATCH(VLOOKUP(C3664,HROC,2,0),ROCs!$A$2:$A$17,0)+1,0)</f>
        <v>0.31492922148662977</v>
      </c>
      <c r="I3664" s="24">
        <v>0.65260499999999999</v>
      </c>
      <c r="J3664" s="24">
        <f>VLOOKUP(B3664,Summary!$A$32:$C$37,3,0)*H3664*I3664/12+VLOOKUP(B3664,Summary!$A$32:$D$37,4,0)*I3664</f>
        <v>0.87005322809039376</v>
      </c>
      <c r="K3664" s="6">
        <f t="shared" si="231"/>
        <v>4.7682513930692565</v>
      </c>
      <c r="L3664" s="27">
        <f>2.721*J3664*G3664+VLOOKUP(B3664,Summary!$A$32:$B$37,2,0)*I3664</f>
        <v>0.82051964617246975</v>
      </c>
    </row>
    <row r="3665" spans="1:12">
      <c r="A3665" s="5" t="s">
        <v>618</v>
      </c>
      <c r="B3665" s="5" t="s">
        <v>597</v>
      </c>
      <c r="C3665" s="11">
        <v>3100</v>
      </c>
      <c r="D3665" s="5" t="str">
        <f t="shared" si="228"/>
        <v>Herbaceous (Dry Prairie)</v>
      </c>
      <c r="E3665" s="11" t="s">
        <v>591</v>
      </c>
      <c r="F3665" s="12">
        <f t="shared" si="229"/>
        <v>0.69141343344704065</v>
      </c>
      <c r="G3665" s="13">
        <f t="shared" si="230"/>
        <v>3.5859246036990831E-2</v>
      </c>
      <c r="H3665" s="13">
        <f>HLOOKUP(E3665,ROCs!$B$1:$I$17,MATCH(VLOOKUP(C3665,HROC,2,0),ROCs!$A$2:$A$17,0)+1,0)</f>
        <v>0.26229721460804234</v>
      </c>
      <c r="I3665" s="24">
        <v>0.18340899999999999</v>
      </c>
      <c r="J3665" s="24">
        <f>VLOOKUP(B3665,Summary!$A$32:$C$37,3,0)*H3665*I3665/12+VLOOKUP(B3665,Summary!$A$32:$D$37,4,0)*I3665</f>
        <v>0.20365580229746325</v>
      </c>
      <c r="K3665" s="6">
        <f t="shared" si="231"/>
        <v>0.38314498277899806</v>
      </c>
      <c r="L3665" s="27">
        <f>2.721*J3665*G3665+VLOOKUP(B3665,Summary!$A$32:$B$37,2,0)*I3665</f>
        <v>5.9602115355830619E-2</v>
      </c>
    </row>
    <row r="3666" spans="1:12">
      <c r="A3666" s="5" t="s">
        <v>618</v>
      </c>
      <c r="B3666" s="5" t="s">
        <v>597</v>
      </c>
      <c r="C3666" s="11">
        <v>3200</v>
      </c>
      <c r="D3666" s="5" t="str">
        <f t="shared" si="228"/>
        <v>Shrub and Brushland</v>
      </c>
      <c r="E3666" s="11" t="s">
        <v>591</v>
      </c>
      <c r="F3666" s="12">
        <f t="shared" si="229"/>
        <v>0.69141343344704065</v>
      </c>
      <c r="G3666" s="13">
        <f t="shared" si="230"/>
        <v>3.5859246036990831E-2</v>
      </c>
      <c r="H3666" s="13">
        <f>HLOOKUP(E3666,ROCs!$B$1:$I$17,MATCH(VLOOKUP(C3666,HROC,2,0),ROCs!$A$2:$A$17,0)+1,0)</f>
        <v>0.26229721460804234</v>
      </c>
      <c r="I3666" s="24">
        <v>1.318012</v>
      </c>
      <c r="J3666" s="24">
        <f>VLOOKUP(B3666,Summary!$A$32:$C$37,3,0)*H3666*I3666/12+VLOOKUP(B3666,Summary!$A$32:$D$37,4,0)*I3666</f>
        <v>1.4635093768445611</v>
      </c>
      <c r="K3666" s="6">
        <f t="shared" si="231"/>
        <v>2.7533528073459466</v>
      </c>
      <c r="L3666" s="27">
        <f>2.721*J3666*G3666+VLOOKUP(B3666,Summary!$A$32:$B$37,2,0)*I3666</f>
        <v>0.42831215079068652</v>
      </c>
    </row>
    <row r="3667" spans="1:12">
      <c r="A3667" s="5" t="s">
        <v>618</v>
      </c>
      <c r="B3667" s="5" t="s">
        <v>597</v>
      </c>
      <c r="C3667" s="11">
        <v>4110</v>
      </c>
      <c r="D3667" s="5" t="str">
        <f t="shared" si="228"/>
        <v>Pine Flatwoods</v>
      </c>
      <c r="E3667" s="11" t="s">
        <v>591</v>
      </c>
      <c r="F3667" s="12">
        <f t="shared" si="229"/>
        <v>0.69141343344704065</v>
      </c>
      <c r="G3667" s="13">
        <f t="shared" si="230"/>
        <v>3.5859246036990831E-2</v>
      </c>
      <c r="H3667" s="13">
        <f>HLOOKUP(E3667,ROCs!$B$1:$I$17,MATCH(VLOOKUP(C3667,HROC,2,0),ROCs!$A$2:$A$17,0)+1,0)</f>
        <v>0.26229721460804234</v>
      </c>
      <c r="I3667" s="24">
        <v>3.0248759999999999</v>
      </c>
      <c r="J3667" s="24">
        <f>VLOOKUP(B3667,Summary!$A$32:$C$37,3,0)*H3667*I3667/12+VLOOKUP(B3667,Summary!$A$32:$D$37,4,0)*I3667</f>
        <v>3.3587967255169668</v>
      </c>
      <c r="K3667" s="6">
        <f t="shared" si="231"/>
        <v>6.3190250365500287</v>
      </c>
      <c r="L3667" s="27">
        <f>2.721*J3667*G3667+VLOOKUP(B3667,Summary!$A$32:$B$37,2,0)*I3667</f>
        <v>0.98298888434637066</v>
      </c>
    </row>
    <row r="3668" spans="1:12">
      <c r="A3668" s="5" t="s">
        <v>618</v>
      </c>
      <c r="B3668" s="5" t="s">
        <v>597</v>
      </c>
      <c r="C3668" s="11">
        <v>4220</v>
      </c>
      <c r="D3668" s="5" t="str">
        <f t="shared" si="228"/>
        <v>Brazilian Pepper</v>
      </c>
      <c r="E3668" s="11" t="s">
        <v>591</v>
      </c>
      <c r="F3668" s="12">
        <f t="shared" si="229"/>
        <v>0.69141343344704065</v>
      </c>
      <c r="G3668" s="13">
        <f t="shared" si="230"/>
        <v>3.5859246036990831E-2</v>
      </c>
      <c r="H3668" s="13">
        <f>HLOOKUP(E3668,ROCs!$B$1:$I$17,MATCH(VLOOKUP(C3668,HROC,2,0),ROCs!$A$2:$A$17,0)+1,0)</f>
        <v>0.26229721460804234</v>
      </c>
      <c r="I3668" s="24">
        <v>0.28954200000000002</v>
      </c>
      <c r="J3668" s="24">
        <f>VLOOKUP(B3668,Summary!$A$32:$C$37,3,0)*H3668*I3668/12+VLOOKUP(B3668,Summary!$A$32:$D$37,4,0)*I3668</f>
        <v>0.32150498780764364</v>
      </c>
      <c r="K3668" s="6">
        <f t="shared" si="231"/>
        <v>0.60485889244146507</v>
      </c>
      <c r="L3668" s="27">
        <f>2.721*J3668*G3668+VLOOKUP(B3668,Summary!$A$32:$B$37,2,0)*I3668</f>
        <v>9.4091978498099388E-2</v>
      </c>
    </row>
    <row r="3669" spans="1:12">
      <c r="A3669" s="5" t="s">
        <v>618</v>
      </c>
      <c r="B3669" s="5" t="s">
        <v>597</v>
      </c>
      <c r="C3669" s="11">
        <v>6250</v>
      </c>
      <c r="D3669" s="5" t="str">
        <f t="shared" si="228"/>
        <v>Hydric Pine Flatwoods</v>
      </c>
      <c r="E3669" s="11" t="s">
        <v>591</v>
      </c>
      <c r="F3669" s="12">
        <f t="shared" si="229"/>
        <v>0.60724136328827061</v>
      </c>
      <c r="G3669" s="13">
        <f t="shared" si="230"/>
        <v>3.2599314579082571E-2</v>
      </c>
      <c r="H3669" s="13">
        <f>HLOOKUP(E3669,ROCs!$B$1:$I$17,MATCH(VLOOKUP(C3669,HROC,2,0),ROCs!$A$2:$A$17,0)+1,0)</f>
        <v>2.5884593546846281E-2</v>
      </c>
      <c r="I3669" s="24">
        <v>0.33671099999999998</v>
      </c>
      <c r="J3669" s="24">
        <f>VLOOKUP(B3669,Summary!$A$32:$C$37,3,0)*H3669*I3669/12+VLOOKUP(B3669,Summary!$A$32:$D$37,4,0)*I3669</f>
        <v>3.6896155899150795E-2</v>
      </c>
      <c r="K3669" s="6">
        <f t="shared" si="231"/>
        <v>6.0963656734575856E-2</v>
      </c>
      <c r="L3669" s="27">
        <f>2.721*J3669*G3669+VLOOKUP(B3669,Summary!$A$32:$B$37,2,0)*I3669</f>
        <v>7.6212500805673017E-2</v>
      </c>
    </row>
    <row r="3670" spans="1:12">
      <c r="A3670" s="5" t="s">
        <v>618</v>
      </c>
      <c r="B3670" s="5" t="s">
        <v>597</v>
      </c>
      <c r="C3670" s="11">
        <v>6410</v>
      </c>
      <c r="D3670" s="5" t="str">
        <f t="shared" si="228"/>
        <v>Freshwater Marshes</v>
      </c>
      <c r="E3670" s="11" t="s">
        <v>591</v>
      </c>
      <c r="F3670" s="12">
        <f t="shared" si="229"/>
        <v>0.60724136328827061</v>
      </c>
      <c r="G3670" s="13">
        <f t="shared" si="230"/>
        <v>3.2599314579082571E-2</v>
      </c>
      <c r="H3670" s="13">
        <f>HLOOKUP(E3670,ROCs!$B$1:$I$17,MATCH(VLOOKUP(C3670,HROC,2,0),ROCs!$A$2:$A$17,0)+1,0)</f>
        <v>2.5884593546846281E-2</v>
      </c>
      <c r="I3670" s="24">
        <v>0.100483</v>
      </c>
      <c r="J3670" s="24">
        <f>VLOOKUP(B3670,Summary!$A$32:$C$37,3,0)*H3670*I3670/12+VLOOKUP(B3670,Summary!$A$32:$D$37,4,0)*I3670</f>
        <v>1.1010737496590163E-2</v>
      </c>
      <c r="K3670" s="6">
        <f t="shared" si="231"/>
        <v>1.8193082850457478E-2</v>
      </c>
      <c r="L3670" s="27">
        <f>2.721*J3670*G3670+VLOOKUP(B3670,Summary!$A$32:$B$37,2,0)*I3670</f>
        <v>2.2743720040201958E-2</v>
      </c>
    </row>
    <row r="3671" spans="1:12">
      <c r="A3671" s="5" t="s">
        <v>618</v>
      </c>
      <c r="B3671" s="5" t="s">
        <v>597</v>
      </c>
      <c r="C3671" s="11">
        <v>8140</v>
      </c>
      <c r="D3671" s="5" t="str">
        <f t="shared" si="228"/>
        <v>Roads and Highways</v>
      </c>
      <c r="E3671" s="11" t="s">
        <v>591</v>
      </c>
      <c r="F3671" s="12">
        <f t="shared" si="229"/>
        <v>0.98601567900273634</v>
      </c>
      <c r="G3671" s="13">
        <f t="shared" si="230"/>
        <v>0.14343698414796333</v>
      </c>
      <c r="H3671" s="13">
        <f>HLOOKUP(E3671,ROCs!$B$1:$I$17,MATCH(VLOOKUP(C3671,HROC,2,0),ROCs!$A$2:$A$17,0)+1,0)</f>
        <v>0.44607782879065094</v>
      </c>
      <c r="I3671" s="24">
        <v>49.172975000000001</v>
      </c>
      <c r="J3671" s="24">
        <f>VLOOKUP(B3671,Summary!$A$32:$C$37,3,0)*H3671*I3671/12+VLOOKUP(B3671,Summary!$A$32:$D$37,4,0)*I3671</f>
        <v>92.85805627478247</v>
      </c>
      <c r="K3671" s="6">
        <f t="shared" si="231"/>
        <v>249.13339789094738</v>
      </c>
      <c r="L3671" s="27">
        <f>2.721*J3671*G3671+VLOOKUP(B3671,Summary!$A$32:$B$37,2,0)*I3671</f>
        <v>46.893810153567138</v>
      </c>
    </row>
    <row r="3672" spans="1:12">
      <c r="A3672" s="5" t="s">
        <v>618</v>
      </c>
      <c r="B3672" s="5" t="s">
        <v>597</v>
      </c>
      <c r="C3672" s="11">
        <v>8140</v>
      </c>
      <c r="D3672" s="5" t="str">
        <f t="shared" si="228"/>
        <v>Roads and Highways</v>
      </c>
      <c r="E3672" s="11" t="s">
        <v>592</v>
      </c>
      <c r="F3672" s="12">
        <f t="shared" si="229"/>
        <v>0.98601567900273634</v>
      </c>
      <c r="G3672" s="13">
        <f t="shared" si="230"/>
        <v>0.14343698414796333</v>
      </c>
      <c r="H3672" s="13">
        <f>HLOOKUP(E3672,ROCs!$B$1:$I$17,MATCH(VLOOKUP(C3672,HROC,2,0),ROCs!$A$2:$A$17,0)+1,0)</f>
        <v>0.44607782879065094</v>
      </c>
      <c r="I3672" s="24">
        <v>0.78303400000000001</v>
      </c>
      <c r="J3672" s="24">
        <f>VLOOKUP(B3672,Summary!$A$32:$C$37,3,0)*H3672*I3672/12+VLOOKUP(B3672,Summary!$A$32:$D$37,4,0)*I3672</f>
        <v>1.4786783845611946</v>
      </c>
      <c r="K3672" s="6">
        <f t="shared" si="231"/>
        <v>3.9672181942243698</v>
      </c>
      <c r="L3672" s="27">
        <f>2.721*J3672*G3672+VLOOKUP(B3672,Summary!$A$32:$B$37,2,0)*I3672</f>
        <v>0.74674041462385154</v>
      </c>
    </row>
    <row r="3673" spans="1:12">
      <c r="A3673" s="5" t="s">
        <v>618</v>
      </c>
      <c r="B3673" s="5" t="s">
        <v>597</v>
      </c>
      <c r="C3673" s="11">
        <v>1110</v>
      </c>
      <c r="D3673" s="5" t="str">
        <f t="shared" si="228"/>
        <v>Fixed Single Family Units</v>
      </c>
      <c r="E3673" s="11" t="s">
        <v>593</v>
      </c>
      <c r="F3673" s="12">
        <f t="shared" si="229"/>
        <v>0.96797880682585713</v>
      </c>
      <c r="G3673" s="13">
        <f t="shared" si="230"/>
        <v>0.12452938169209543</v>
      </c>
      <c r="H3673" s="13">
        <f>HLOOKUP(E3673,ROCs!$B$1:$I$17,MATCH(VLOOKUP(C3673,HROC,2,0),ROCs!$A$2:$A$17,0)+1,0)</f>
        <v>0.28818180815488864</v>
      </c>
      <c r="I3673" s="24">
        <v>6.4811459999999999</v>
      </c>
      <c r="J3673" s="24">
        <f>VLOOKUP(B3673,Summary!$A$32:$C$37,3,0)*H3673*I3673/12+VLOOKUP(B3673,Summary!$A$32:$D$37,4,0)*I3673</f>
        <v>7.9068014465289869</v>
      </c>
      <c r="K3673" s="6">
        <f t="shared" si="231"/>
        <v>20.825489761884665</v>
      </c>
      <c r="L3673" s="27">
        <f>2.721*J3673*G3673+VLOOKUP(B3673,Summary!$A$32:$B$37,2,0)*I3673</f>
        <v>4.0831480630356616</v>
      </c>
    </row>
    <row r="3674" spans="1:12">
      <c r="A3674" s="5" t="s">
        <v>618</v>
      </c>
      <c r="B3674" s="5" t="s">
        <v>597</v>
      </c>
      <c r="C3674" s="11">
        <v>1210</v>
      </c>
      <c r="D3674" s="5" t="str">
        <f t="shared" si="228"/>
        <v>Fixed Single Family Units</v>
      </c>
      <c r="E3674" s="11" t="s">
        <v>593</v>
      </c>
      <c r="F3674" s="12">
        <f t="shared" si="229"/>
        <v>1.2445441802046733</v>
      </c>
      <c r="G3674" s="13">
        <f t="shared" si="230"/>
        <v>0.21319951734720002</v>
      </c>
      <c r="H3674" s="13">
        <f>HLOOKUP(E3674,ROCs!$B$1:$I$17,MATCH(VLOOKUP(C3674,HROC,2,0),ROCs!$A$2:$A$17,0)+1,0)</f>
        <v>0.28818180815488864</v>
      </c>
      <c r="I3674" s="24">
        <v>3.0762</v>
      </c>
      <c r="J3674" s="24">
        <f>VLOOKUP(B3674,Summary!$A$32:$C$37,3,0)*H3674*I3674/12+VLOOKUP(B3674,Summary!$A$32:$D$37,4,0)*I3674</f>
        <v>3.7528706512416896</v>
      </c>
      <c r="K3674" s="6">
        <f t="shared" si="231"/>
        <v>12.708738865661511</v>
      </c>
      <c r="L3674" s="27">
        <f>2.721*J3674*G3674+VLOOKUP(B3674,Summary!$A$32:$B$37,2,0)*I3674</f>
        <v>2.843478882854285</v>
      </c>
    </row>
    <row r="3675" spans="1:12">
      <c r="A3675" s="5" t="s">
        <v>618</v>
      </c>
      <c r="B3675" s="5" t="s">
        <v>597</v>
      </c>
      <c r="C3675" s="11">
        <v>1400</v>
      </c>
      <c r="D3675" s="5" t="str">
        <f t="shared" si="228"/>
        <v>Commercial and Services</v>
      </c>
      <c r="E3675" s="11" t="s">
        <v>593</v>
      </c>
      <c r="F3675" s="12">
        <f t="shared" si="229"/>
        <v>0.70945030562392009</v>
      </c>
      <c r="G3675" s="13">
        <f t="shared" si="230"/>
        <v>0.1167055461931156</v>
      </c>
      <c r="H3675" s="13">
        <f>HLOOKUP(E3675,ROCs!$B$1:$I$17,MATCH(VLOOKUP(C3675,HROC,2,0),ROCs!$A$2:$A$17,0)+1,0)</f>
        <v>0.43140989244743805</v>
      </c>
      <c r="I3675" s="24">
        <v>1.65815</v>
      </c>
      <c r="J3675" s="24">
        <f>VLOOKUP(B3675,Summary!$A$32:$C$37,3,0)*H3675*I3675/12+VLOOKUP(B3675,Summary!$A$32:$D$37,4,0)*I3675</f>
        <v>3.0282824590512791</v>
      </c>
      <c r="K3675" s="6">
        <f t="shared" si="231"/>
        <v>5.8458397076794926</v>
      </c>
      <c r="L3675" s="27">
        <f>2.721*J3675*G3675+VLOOKUP(B3675,Summary!$A$32:$B$37,2,0)*I3675</f>
        <v>1.3208438518005041</v>
      </c>
    </row>
    <row r="3676" spans="1:12">
      <c r="A3676" s="5" t="s">
        <v>618</v>
      </c>
      <c r="B3676" s="5" t="s">
        <v>597</v>
      </c>
      <c r="C3676" s="11">
        <v>1423</v>
      </c>
      <c r="D3676" s="5" t="str">
        <f t="shared" si="228"/>
        <v>Junk Yards</v>
      </c>
      <c r="E3676" s="11" t="s">
        <v>593</v>
      </c>
      <c r="F3676" s="12">
        <f t="shared" si="229"/>
        <v>1.4429497741503459</v>
      </c>
      <c r="G3676" s="13">
        <f t="shared" si="230"/>
        <v>0.22493527059566973</v>
      </c>
      <c r="H3676" s="13">
        <f>HLOOKUP(E3676,ROCs!$B$1:$I$17,MATCH(VLOOKUP(C3676,HROC,2,0),ROCs!$A$2:$A$17,0)+1,0)</f>
        <v>0.43140989244743805</v>
      </c>
      <c r="I3676" s="24">
        <v>5.9770999999999998E-2</v>
      </c>
      <c r="J3676" s="24">
        <f>VLOOKUP(B3676,Summary!$A$32:$C$37,3,0)*H3676*I3676/12+VLOOKUP(B3676,Summary!$A$32:$D$37,4,0)*I3676</f>
        <v>0.10915988955158096</v>
      </c>
      <c r="K3676" s="6">
        <f t="shared" si="231"/>
        <v>0.42859079952924151</v>
      </c>
      <c r="L3676" s="27">
        <f>2.721*J3676*G3676+VLOOKUP(B3676,Summary!$A$32:$B$37,2,0)*I3676</f>
        <v>7.975902512329322E-2</v>
      </c>
    </row>
    <row r="3677" spans="1:12">
      <c r="A3677" s="5" t="s">
        <v>618</v>
      </c>
      <c r="B3677" s="5" t="s">
        <v>597</v>
      </c>
      <c r="C3677" s="11">
        <v>1560</v>
      </c>
      <c r="D3677" s="5" t="str">
        <f t="shared" si="228"/>
        <v>Other Heavy Industrial</v>
      </c>
      <c r="E3677" s="11" t="s">
        <v>593</v>
      </c>
      <c r="F3677" s="12">
        <f t="shared" si="229"/>
        <v>1.4429497741503459</v>
      </c>
      <c r="G3677" s="13">
        <f t="shared" si="230"/>
        <v>0.22493527059566973</v>
      </c>
      <c r="H3677" s="13">
        <f>HLOOKUP(E3677,ROCs!$B$1:$I$17,MATCH(VLOOKUP(C3677,HROC,2,0),ROCs!$A$2:$A$17,0)+1,0)</f>
        <v>0.43140989244743805</v>
      </c>
      <c r="I3677" s="24">
        <v>0.78075499999999998</v>
      </c>
      <c r="J3677" s="24">
        <f>VLOOKUP(B3677,Summary!$A$32:$C$37,3,0)*H3677*I3677/12+VLOOKUP(B3677,Summary!$A$32:$D$37,4,0)*I3677</f>
        <v>1.4258943227793512</v>
      </c>
      <c r="K3677" s="6">
        <f t="shared" si="231"/>
        <v>5.5984408774565093</v>
      </c>
      <c r="L3677" s="27">
        <f>2.721*J3677*G3677+VLOOKUP(B3677,Summary!$A$32:$B$37,2,0)*I3677</f>
        <v>1.0418473450358336</v>
      </c>
    </row>
    <row r="3678" spans="1:12">
      <c r="A3678" s="5" t="s">
        <v>618</v>
      </c>
      <c r="B3678" s="5" t="s">
        <v>597</v>
      </c>
      <c r="C3678" s="11">
        <v>1700</v>
      </c>
      <c r="D3678" s="5" t="str">
        <f t="shared" si="228"/>
        <v>Institutional</v>
      </c>
      <c r="E3678" s="11" t="s">
        <v>593</v>
      </c>
      <c r="F3678" s="12">
        <f t="shared" si="229"/>
        <v>0.96797880682585713</v>
      </c>
      <c r="G3678" s="13">
        <f t="shared" si="230"/>
        <v>0.12452938169209543</v>
      </c>
      <c r="H3678" s="13">
        <f>HLOOKUP(E3678,ROCs!$B$1:$I$17,MATCH(VLOOKUP(C3678,HROC,2,0),ROCs!$A$2:$A$17,0)+1,0)</f>
        <v>0.34081381503347608</v>
      </c>
      <c r="I3678" s="24">
        <v>0.34123399999999998</v>
      </c>
      <c r="J3678" s="24">
        <f>VLOOKUP(B3678,Summary!$A$32:$C$37,3,0)*H3678*I3678/12+VLOOKUP(B3678,Summary!$A$32:$D$37,4,0)*I3678</f>
        <v>0.49232507308699708</v>
      </c>
      <c r="K3678" s="6">
        <f t="shared" si="231"/>
        <v>1.296720404379613</v>
      </c>
      <c r="L3678" s="27">
        <f>2.721*J3678*G3678+VLOOKUP(B3678,Summary!$A$32:$B$37,2,0)*I3678</f>
        <v>0.24074111900698297</v>
      </c>
    </row>
    <row r="3679" spans="1:12">
      <c r="A3679" s="5" t="s">
        <v>618</v>
      </c>
      <c r="B3679" s="5" t="s">
        <v>597</v>
      </c>
      <c r="C3679" s="11">
        <v>1800</v>
      </c>
      <c r="D3679" s="5" t="str">
        <f t="shared" si="228"/>
        <v>Recreational</v>
      </c>
      <c r="E3679" s="11" t="s">
        <v>593</v>
      </c>
      <c r="F3679" s="12">
        <f t="shared" si="229"/>
        <v>1.2445441802046733</v>
      </c>
      <c r="G3679" s="13">
        <f t="shared" si="230"/>
        <v>0.21319951734720002</v>
      </c>
      <c r="H3679" s="13">
        <f>HLOOKUP(E3679,ROCs!$B$1:$I$17,MATCH(VLOOKUP(C3679,HROC,2,0),ROCs!$A$2:$A$17,0)+1,0)</f>
        <v>0.28904462793978353</v>
      </c>
      <c r="I3679" s="24">
        <v>0.21060100000000001</v>
      </c>
      <c r="J3679" s="24">
        <f>VLOOKUP(B3679,Summary!$A$32:$C$37,3,0)*H3679*I3679/12+VLOOKUP(B3679,Summary!$A$32:$D$37,4,0)*I3679</f>
        <v>0.25769607121569288</v>
      </c>
      <c r="K3679" s="6">
        <f t="shared" si="231"/>
        <v>0.87266319043092411</v>
      </c>
      <c r="L3679" s="27">
        <f>2.721*J3679*G3679+VLOOKUP(B3679,Summary!$A$32:$B$37,2,0)*I3679</f>
        <v>0.19511483289171727</v>
      </c>
    </row>
    <row r="3680" spans="1:12">
      <c r="A3680" s="5" t="s">
        <v>618</v>
      </c>
      <c r="B3680" s="5" t="s">
        <v>597</v>
      </c>
      <c r="C3680" s="11">
        <v>1820</v>
      </c>
      <c r="D3680" s="5" t="str">
        <f t="shared" si="228"/>
        <v>Golf Courses</v>
      </c>
      <c r="E3680" s="11" t="s">
        <v>593</v>
      </c>
      <c r="F3680" s="12">
        <f t="shared" si="229"/>
        <v>2.0141173930848577</v>
      </c>
      <c r="G3680" s="13">
        <f t="shared" si="230"/>
        <v>0.28687396829592665</v>
      </c>
      <c r="H3680" s="13">
        <f>HLOOKUP(E3680,ROCs!$B$1:$I$17,MATCH(VLOOKUP(C3680,HROC,2,0),ROCs!$A$2:$A$17,0)+1,0)</f>
        <v>0.28904462793978353</v>
      </c>
      <c r="I3680" s="24">
        <v>0.35471799999999998</v>
      </c>
      <c r="J3680" s="24">
        <f>VLOOKUP(B3680,Summary!$A$32:$C$37,3,0)*H3680*I3680/12+VLOOKUP(B3680,Summary!$A$32:$D$37,4,0)*I3680</f>
        <v>0.43404084021200345</v>
      </c>
      <c r="K3680" s="6">
        <f t="shared" si="231"/>
        <v>2.3787232483836198</v>
      </c>
      <c r="L3680" s="27">
        <f>2.721*J3680*G3680+VLOOKUP(B3680,Summary!$A$32:$B$37,2,0)*I3680</f>
        <v>0.41564582530540051</v>
      </c>
    </row>
    <row r="3681" spans="1:12">
      <c r="A3681" s="5" t="s">
        <v>618</v>
      </c>
      <c r="B3681" s="5" t="s">
        <v>597</v>
      </c>
      <c r="C3681" s="11">
        <v>2110</v>
      </c>
      <c r="D3681" s="5" t="str">
        <f t="shared" si="228"/>
        <v>Improved Pastures</v>
      </c>
      <c r="E3681" s="11" t="s">
        <v>593</v>
      </c>
      <c r="F3681" s="12">
        <f t="shared" si="229"/>
        <v>2.0141173930848577</v>
      </c>
      <c r="G3681" s="13">
        <f t="shared" si="230"/>
        <v>0.28687396829592665</v>
      </c>
      <c r="H3681" s="13">
        <f>HLOOKUP(E3681,ROCs!$B$1:$I$17,MATCH(VLOOKUP(C3681,HROC,2,0),ROCs!$A$2:$A$17,0)+1,0)</f>
        <v>0.31492922148662977</v>
      </c>
      <c r="I3681" s="24">
        <v>10.104362999999999</v>
      </c>
      <c r="J3681" s="24">
        <f>VLOOKUP(B3681,Summary!$A$32:$C$37,3,0)*H3681*I3681/12+VLOOKUP(B3681,Summary!$A$32:$D$37,4,0)*I3681</f>
        <v>13.471140499915164</v>
      </c>
      <c r="K3681" s="6">
        <f t="shared" si="231"/>
        <v>73.827419267133195</v>
      </c>
      <c r="L3681" s="27">
        <f>2.721*J3681*G3681+VLOOKUP(B3681,Summary!$A$32:$B$37,2,0)*I3681</f>
        <v>12.704205995293011</v>
      </c>
    </row>
    <row r="3682" spans="1:12">
      <c r="A3682" s="5" t="s">
        <v>618</v>
      </c>
      <c r="B3682" s="5" t="s">
        <v>597</v>
      </c>
      <c r="C3682" s="11">
        <v>2140</v>
      </c>
      <c r="D3682" s="5" t="str">
        <f t="shared" si="228"/>
        <v>Row Crops</v>
      </c>
      <c r="E3682" s="11" t="s">
        <v>593</v>
      </c>
      <c r="F3682" s="12">
        <f t="shared" si="229"/>
        <v>1.7435643104316678</v>
      </c>
      <c r="G3682" s="13">
        <f t="shared" si="230"/>
        <v>0.58026779950766982</v>
      </c>
      <c r="H3682" s="13">
        <f>HLOOKUP(E3682,ROCs!$B$1:$I$17,MATCH(VLOOKUP(C3682,HROC,2,0),ROCs!$A$2:$A$17,0)+1,0)</f>
        <v>0.36669840858032232</v>
      </c>
      <c r="I3682" s="24">
        <v>1.1427179999999999</v>
      </c>
      <c r="J3682" s="24">
        <f>VLOOKUP(B3682,Summary!$A$32:$C$37,3,0)*H3682*I3682/12+VLOOKUP(B3682,Summary!$A$32:$D$37,4,0)*I3682</f>
        <v>1.7739058250374422</v>
      </c>
      <c r="K3682" s="6">
        <f t="shared" si="231"/>
        <v>8.4158322904443867</v>
      </c>
      <c r="L3682" s="27">
        <f>2.721*J3682*G3682+VLOOKUP(B3682,Summary!$A$32:$B$37,2,0)*I3682</f>
        <v>3.0483755453731001</v>
      </c>
    </row>
    <row r="3683" spans="1:12">
      <c r="A3683" s="5" t="s">
        <v>618</v>
      </c>
      <c r="B3683" s="5" t="s">
        <v>597</v>
      </c>
      <c r="C3683" s="11">
        <v>2210</v>
      </c>
      <c r="D3683" s="5" t="str">
        <f t="shared" si="228"/>
        <v>Citrus Groves</v>
      </c>
      <c r="E3683" s="11" t="s">
        <v>593</v>
      </c>
      <c r="F3683" s="12">
        <f t="shared" si="229"/>
        <v>1.3467531225403229</v>
      </c>
      <c r="G3683" s="13">
        <f t="shared" si="230"/>
        <v>0.27383424246429361</v>
      </c>
      <c r="H3683" s="13">
        <f>HLOOKUP(E3683,ROCs!$B$1:$I$17,MATCH(VLOOKUP(C3683,HROC,2,0),ROCs!$A$2:$A$17,0)+1,0)</f>
        <v>0.31492922148662977</v>
      </c>
      <c r="I3683" s="24">
        <v>2.5549390000000001</v>
      </c>
      <c r="J3683" s="24">
        <f>VLOOKUP(B3683,Summary!$A$32:$C$37,3,0)*H3683*I3683/12+VLOOKUP(B3683,Summary!$A$32:$D$37,4,0)*I3683</f>
        <v>3.4062456225803399</v>
      </c>
      <c r="K3683" s="6">
        <f t="shared" si="231"/>
        <v>12.48223901703866</v>
      </c>
      <c r="L3683" s="27">
        <f>2.721*J3683*G3683+VLOOKUP(B3683,Summary!$A$32:$B$37,2,0)*I3683</f>
        <v>3.0914650550462652</v>
      </c>
    </row>
    <row r="3684" spans="1:12">
      <c r="A3684" s="5" t="s">
        <v>618</v>
      </c>
      <c r="B3684" s="5" t="s">
        <v>597</v>
      </c>
      <c r="C3684" s="11">
        <v>3100</v>
      </c>
      <c r="D3684" s="5" t="str">
        <f t="shared" si="228"/>
        <v>Herbaceous (Dry Prairie)</v>
      </c>
      <c r="E3684" s="11" t="s">
        <v>593</v>
      </c>
      <c r="F3684" s="12">
        <f t="shared" si="229"/>
        <v>0.69141343344704065</v>
      </c>
      <c r="G3684" s="13">
        <f t="shared" si="230"/>
        <v>3.5859246036990831E-2</v>
      </c>
      <c r="H3684" s="13">
        <f>HLOOKUP(E3684,ROCs!$B$1:$I$17,MATCH(VLOOKUP(C3684,HROC,2,0),ROCs!$A$2:$A$17,0)+1,0)</f>
        <v>0.26229721460804234</v>
      </c>
      <c r="I3684" s="24">
        <v>44.345602</v>
      </c>
      <c r="J3684" s="24">
        <f>VLOOKUP(B3684,Summary!$A$32:$C$37,3,0)*H3684*I3684/12+VLOOKUP(B3684,Summary!$A$32:$D$37,4,0)*I3684</f>
        <v>49.240981378634586</v>
      </c>
      <c r="K3684" s="6">
        <f t="shared" si="231"/>
        <v>92.638828599546926</v>
      </c>
      <c r="L3684" s="27">
        <f>2.721*J3684*G3684+VLOOKUP(B3684,Summary!$A$32:$B$37,2,0)*I3684</f>
        <v>14.41091596338104</v>
      </c>
    </row>
    <row r="3685" spans="1:12">
      <c r="A3685" s="5" t="s">
        <v>618</v>
      </c>
      <c r="B3685" s="5" t="s">
        <v>597</v>
      </c>
      <c r="C3685" s="11">
        <v>3200</v>
      </c>
      <c r="D3685" s="5" t="str">
        <f t="shared" si="228"/>
        <v>Shrub and Brushland</v>
      </c>
      <c r="E3685" s="11" t="s">
        <v>593</v>
      </c>
      <c r="F3685" s="12">
        <f t="shared" si="229"/>
        <v>0.69141343344704065</v>
      </c>
      <c r="G3685" s="13">
        <f t="shared" si="230"/>
        <v>3.5859246036990831E-2</v>
      </c>
      <c r="H3685" s="13">
        <f>HLOOKUP(E3685,ROCs!$B$1:$I$17,MATCH(VLOOKUP(C3685,HROC,2,0),ROCs!$A$2:$A$17,0)+1,0)</f>
        <v>0.26229721460804234</v>
      </c>
      <c r="I3685" s="24">
        <v>12.781084</v>
      </c>
      <c r="J3685" s="24">
        <f>VLOOKUP(B3685,Summary!$A$32:$C$37,3,0)*H3685*I3685/12+VLOOKUP(B3685,Summary!$A$32:$D$37,4,0)*I3685</f>
        <v>14.192007569155662</v>
      </c>
      <c r="K3685" s="6">
        <f t="shared" si="231"/>
        <v>26.699934076718847</v>
      </c>
      <c r="L3685" s="27">
        <f>2.721*J3685*G3685+VLOOKUP(B3685,Summary!$A$32:$B$37,2,0)*I3685</f>
        <v>4.153447447729179</v>
      </c>
    </row>
    <row r="3686" spans="1:12">
      <c r="A3686" s="5" t="s">
        <v>618</v>
      </c>
      <c r="B3686" s="5" t="s">
        <v>597</v>
      </c>
      <c r="C3686" s="11">
        <v>3300</v>
      </c>
      <c r="D3686" s="5" t="str">
        <f t="shared" si="228"/>
        <v>Mixed Rangeland</v>
      </c>
      <c r="E3686" s="11" t="s">
        <v>593</v>
      </c>
      <c r="F3686" s="12">
        <f t="shared" si="229"/>
        <v>0.69141343344704065</v>
      </c>
      <c r="G3686" s="13">
        <f t="shared" si="230"/>
        <v>3.5859246036990831E-2</v>
      </c>
      <c r="H3686" s="13">
        <f>HLOOKUP(E3686,ROCs!$B$1:$I$17,MATCH(VLOOKUP(C3686,HROC,2,0),ROCs!$A$2:$A$17,0)+1,0)</f>
        <v>0.26229721460804234</v>
      </c>
      <c r="I3686" s="24">
        <v>1.9222520000000001</v>
      </c>
      <c r="J3686" s="24">
        <f>VLOOKUP(B3686,Summary!$A$32:$C$37,3,0)*H3686*I3686/12+VLOOKUP(B3686,Summary!$A$32:$D$37,4,0)*I3686</f>
        <v>2.1344523620863933</v>
      </c>
      <c r="K3686" s="6">
        <f t="shared" si="231"/>
        <v>4.0156219674982934</v>
      </c>
      <c r="L3686" s="27">
        <f>2.721*J3686*G3686+VLOOKUP(B3686,Summary!$A$32:$B$37,2,0)*I3686</f>
        <v>0.62467101094807842</v>
      </c>
    </row>
    <row r="3687" spans="1:12">
      <c r="A3687" s="5" t="s">
        <v>618</v>
      </c>
      <c r="B3687" s="5" t="s">
        <v>597</v>
      </c>
      <c r="C3687" s="11">
        <v>4110</v>
      </c>
      <c r="D3687" s="5" t="str">
        <f t="shared" si="228"/>
        <v>Pine Flatwoods</v>
      </c>
      <c r="E3687" s="11" t="s">
        <v>593</v>
      </c>
      <c r="F3687" s="12">
        <f t="shared" si="229"/>
        <v>0.69141343344704065</v>
      </c>
      <c r="G3687" s="13">
        <f t="shared" si="230"/>
        <v>3.5859246036990831E-2</v>
      </c>
      <c r="H3687" s="13">
        <f>HLOOKUP(E3687,ROCs!$B$1:$I$17,MATCH(VLOOKUP(C3687,HROC,2,0),ROCs!$A$2:$A$17,0)+1,0)</f>
        <v>0.26229721460804234</v>
      </c>
      <c r="I3687" s="24">
        <v>65.319788000000003</v>
      </c>
      <c r="J3687" s="24">
        <f>VLOOKUP(B3687,Summary!$A$32:$C$37,3,0)*H3687*I3687/12+VLOOKUP(B3687,Summary!$A$32:$D$37,4,0)*I3687</f>
        <v>72.530540110028468</v>
      </c>
      <c r="K3687" s="6">
        <f t="shared" si="231"/>
        <v>136.45431275666843</v>
      </c>
      <c r="L3687" s="27">
        <f>2.721*J3687*G3687+VLOOKUP(B3687,Summary!$A$32:$B$37,2,0)*I3687</f>
        <v>21.226862037274074</v>
      </c>
    </row>
    <row r="3688" spans="1:12">
      <c r="A3688" s="5" t="s">
        <v>618</v>
      </c>
      <c r="B3688" s="5" t="s">
        <v>597</v>
      </c>
      <c r="C3688" s="11">
        <v>4200</v>
      </c>
      <c r="D3688" s="5" t="str">
        <f t="shared" si="228"/>
        <v>Upland Hardwood Forests</v>
      </c>
      <c r="E3688" s="11" t="s">
        <v>593</v>
      </c>
      <c r="F3688" s="12">
        <f t="shared" si="229"/>
        <v>0.69141343344704065</v>
      </c>
      <c r="G3688" s="13">
        <f t="shared" si="230"/>
        <v>3.5859246036990831E-2</v>
      </c>
      <c r="H3688" s="13">
        <f>HLOOKUP(E3688,ROCs!$B$1:$I$17,MATCH(VLOOKUP(C3688,HROC,2,0),ROCs!$A$2:$A$17,0)+1,0)</f>
        <v>0.26229721460804234</v>
      </c>
      <c r="I3688" s="24">
        <v>0.92767200000000005</v>
      </c>
      <c r="J3688" s="24">
        <f>VLOOKUP(B3688,Summary!$A$32:$C$37,3,0)*H3688*I3688/12+VLOOKUP(B3688,Summary!$A$32:$D$37,4,0)*I3688</f>
        <v>1.0300791424024576</v>
      </c>
      <c r="K3688" s="6">
        <f t="shared" si="231"/>
        <v>1.9379249244287831</v>
      </c>
      <c r="L3688" s="27">
        <f>2.721*J3688*G3688+VLOOKUP(B3688,Summary!$A$32:$B$37,2,0)*I3688</f>
        <v>0.30146401515942023</v>
      </c>
    </row>
    <row r="3689" spans="1:12">
      <c r="A3689" s="5" t="s">
        <v>618</v>
      </c>
      <c r="B3689" s="5" t="s">
        <v>597</v>
      </c>
      <c r="C3689" s="11">
        <v>4220</v>
      </c>
      <c r="D3689" s="5" t="str">
        <f t="shared" si="228"/>
        <v>Brazilian Pepper</v>
      </c>
      <c r="E3689" s="11" t="s">
        <v>593</v>
      </c>
      <c r="F3689" s="12">
        <f t="shared" si="229"/>
        <v>0.69141343344704065</v>
      </c>
      <c r="G3689" s="13">
        <f t="shared" si="230"/>
        <v>3.5859246036990831E-2</v>
      </c>
      <c r="H3689" s="13">
        <f>HLOOKUP(E3689,ROCs!$B$1:$I$17,MATCH(VLOOKUP(C3689,HROC,2,0),ROCs!$A$2:$A$17,0)+1,0)</f>
        <v>0.26229721460804234</v>
      </c>
      <c r="I3689" s="24">
        <v>4.8659460000000001</v>
      </c>
      <c r="J3689" s="24">
        <f>VLOOKUP(B3689,Summary!$A$32:$C$37,3,0)*H3689*I3689/12+VLOOKUP(B3689,Summary!$A$32:$D$37,4,0)*I3689</f>
        <v>5.403105281453648</v>
      </c>
      <c r="K3689" s="6">
        <f t="shared" si="231"/>
        <v>10.165056220651845</v>
      </c>
      <c r="L3689" s="27">
        <f>2.721*J3689*G3689+VLOOKUP(B3689,Summary!$A$32:$B$37,2,0)*I3689</f>
        <v>1.581278316806932</v>
      </c>
    </row>
    <row r="3690" spans="1:12">
      <c r="A3690" s="5" t="s">
        <v>618</v>
      </c>
      <c r="B3690" s="5" t="s">
        <v>597</v>
      </c>
      <c r="C3690" s="11">
        <v>5120</v>
      </c>
      <c r="D3690" s="5" t="e">
        <f t="shared" si="228"/>
        <v>#N/A</v>
      </c>
      <c r="E3690" s="11" t="s">
        <v>593</v>
      </c>
      <c r="F3690" s="12">
        <f t="shared" si="229"/>
        <v>0.50503242095262102</v>
      </c>
      <c r="G3690" s="13">
        <f t="shared" si="230"/>
        <v>6.8458560616073402E-2</v>
      </c>
      <c r="H3690" s="13">
        <f>HLOOKUP(E3690,ROCs!$B$1:$I$17,MATCH(VLOOKUP(C3690,HROC,2,0),ROCs!$A$2:$A$17,0)+1,0)</f>
        <v>5.2632006878587441E-2</v>
      </c>
      <c r="I3690" s="24">
        <v>0.70311900000000005</v>
      </c>
      <c r="J3690" s="24">
        <f>VLOOKUP(B3690,Summary!$A$32:$C$37,3,0)*H3690*I3690/12+VLOOKUP(B3690,Summary!$A$32:$D$37,4,0)*I3690</f>
        <v>0.15666112112157071</v>
      </c>
      <c r="K3690" s="6">
        <f t="shared" si="231"/>
        <v>0.21528265007743511</v>
      </c>
      <c r="L3690" s="27">
        <f>2.721*J3690*G3690+VLOOKUP(B3690,Summary!$A$32:$B$37,2,0)*I3690</f>
        <v>0.18149467386687107</v>
      </c>
    </row>
    <row r="3691" spans="1:12">
      <c r="A3691" s="5" t="s">
        <v>618</v>
      </c>
      <c r="B3691" s="5" t="s">
        <v>597</v>
      </c>
      <c r="C3691" s="11">
        <v>5200</v>
      </c>
      <c r="D3691" s="5" t="str">
        <f t="shared" si="228"/>
        <v>Lakes</v>
      </c>
      <c r="E3691" s="11" t="s">
        <v>593</v>
      </c>
      <c r="F3691" s="12">
        <f t="shared" si="229"/>
        <v>0.50503242095262102</v>
      </c>
      <c r="G3691" s="13">
        <f t="shared" si="230"/>
        <v>6.8458560616073402E-2</v>
      </c>
      <c r="H3691" s="13">
        <f>HLOOKUP(E3691,ROCs!$B$1:$I$17,MATCH(VLOOKUP(C3691,HROC,2,0),ROCs!$A$2:$A$17,0)+1,0)</f>
        <v>5.2632006878587441E-2</v>
      </c>
      <c r="I3691" s="24">
        <v>0.50064200000000003</v>
      </c>
      <c r="J3691" s="24">
        <f>VLOOKUP(B3691,Summary!$A$32:$C$37,3,0)*H3691*I3691/12+VLOOKUP(B3691,Summary!$A$32:$D$37,4,0)*I3691</f>
        <v>0.11154745782797137</v>
      </c>
      <c r="K3691" s="6">
        <f t="shared" si="231"/>
        <v>0.1532877599667585</v>
      </c>
      <c r="L3691" s="27">
        <f>2.721*J3691*G3691+VLOOKUP(B3691,Summary!$A$32:$B$37,2,0)*I3691</f>
        <v>0.1292296986912003</v>
      </c>
    </row>
    <row r="3692" spans="1:12">
      <c r="A3692" s="5" t="s">
        <v>618</v>
      </c>
      <c r="B3692" s="5" t="s">
        <v>597</v>
      </c>
      <c r="C3692" s="11">
        <v>6170</v>
      </c>
      <c r="D3692" s="5" t="str">
        <f t="shared" si="228"/>
        <v>Mixed Wetland Hardwoods</v>
      </c>
      <c r="E3692" s="11" t="s">
        <v>593</v>
      </c>
      <c r="F3692" s="12">
        <f t="shared" si="229"/>
        <v>0.60724136328827061</v>
      </c>
      <c r="G3692" s="13">
        <f t="shared" si="230"/>
        <v>3.2599314579082571E-2</v>
      </c>
      <c r="H3692" s="13">
        <f>HLOOKUP(E3692,ROCs!$B$1:$I$17,MATCH(VLOOKUP(C3692,HROC,2,0),ROCs!$A$2:$A$17,0)+1,0)</f>
        <v>2.5884593546846281E-2</v>
      </c>
      <c r="I3692" s="24">
        <v>7.4916999999999997E-2</v>
      </c>
      <c r="J3692" s="24">
        <f>VLOOKUP(B3692,Summary!$A$32:$C$37,3,0)*H3692*I3692/12+VLOOKUP(B3692,Summary!$A$32:$D$37,4,0)*I3692</f>
        <v>8.2092634677711166E-3</v>
      </c>
      <c r="K3692" s="6">
        <f t="shared" si="231"/>
        <v>1.3564196808492208E-2</v>
      </c>
      <c r="L3692" s="27">
        <f>2.721*J3692*G3692+VLOOKUP(B3692,Summary!$A$32:$B$37,2,0)*I3692</f>
        <v>1.6957010382371247E-2</v>
      </c>
    </row>
    <row r="3693" spans="1:12">
      <c r="A3693" s="5" t="s">
        <v>618</v>
      </c>
      <c r="B3693" s="5" t="s">
        <v>597</v>
      </c>
      <c r="C3693" s="11">
        <v>6250</v>
      </c>
      <c r="D3693" s="5" t="str">
        <f t="shared" si="228"/>
        <v>Hydric Pine Flatwoods</v>
      </c>
      <c r="E3693" s="11" t="s">
        <v>593</v>
      </c>
      <c r="F3693" s="12">
        <f t="shared" si="229"/>
        <v>0.60724136328827061</v>
      </c>
      <c r="G3693" s="13">
        <f t="shared" si="230"/>
        <v>3.2599314579082571E-2</v>
      </c>
      <c r="H3693" s="13">
        <f>HLOOKUP(E3693,ROCs!$B$1:$I$17,MATCH(VLOOKUP(C3693,HROC,2,0),ROCs!$A$2:$A$17,0)+1,0)</f>
        <v>2.5884593546846281E-2</v>
      </c>
      <c r="I3693" s="24">
        <v>0.82341500000000001</v>
      </c>
      <c r="J3693" s="24">
        <f>VLOOKUP(B3693,Summary!$A$32:$C$37,3,0)*H3693*I3693/12+VLOOKUP(B3693,Summary!$A$32:$D$37,4,0)*I3693</f>
        <v>9.0228261653760203E-2</v>
      </c>
      <c r="K3693" s="6">
        <f t="shared" si="231"/>
        <v>0.14908449504204133</v>
      </c>
      <c r="L3693" s="27">
        <f>2.721*J3693*G3693+VLOOKUP(B3693,Summary!$A$32:$B$37,2,0)*I3693</f>
        <v>0.18637501106558219</v>
      </c>
    </row>
    <row r="3694" spans="1:12">
      <c r="A3694" s="5" t="s">
        <v>618</v>
      </c>
      <c r="B3694" s="5" t="s">
        <v>597</v>
      </c>
      <c r="C3694" s="11">
        <v>6410</v>
      </c>
      <c r="D3694" s="5" t="str">
        <f t="shared" si="228"/>
        <v>Freshwater Marshes</v>
      </c>
      <c r="E3694" s="11" t="s">
        <v>593</v>
      </c>
      <c r="F3694" s="12">
        <f t="shared" si="229"/>
        <v>0.60724136328827061</v>
      </c>
      <c r="G3694" s="13">
        <f t="shared" si="230"/>
        <v>3.2599314579082571E-2</v>
      </c>
      <c r="H3694" s="13">
        <f>HLOOKUP(E3694,ROCs!$B$1:$I$17,MATCH(VLOOKUP(C3694,HROC,2,0),ROCs!$A$2:$A$17,0)+1,0)</f>
        <v>2.5884593546846281E-2</v>
      </c>
      <c r="I3694" s="24">
        <v>3.1621380000000001</v>
      </c>
      <c r="J3694" s="24">
        <f>VLOOKUP(B3694,Summary!$A$32:$C$37,3,0)*H3694*I3694/12+VLOOKUP(B3694,Summary!$A$32:$D$37,4,0)*I3694</f>
        <v>0.34650111407892498</v>
      </c>
      <c r="K3694" s="6">
        <f t="shared" si="231"/>
        <v>0.57252509000109364</v>
      </c>
      <c r="L3694" s="27">
        <f>2.721*J3694*G3694+VLOOKUP(B3694,Summary!$A$32:$B$37,2,0)*I3694</f>
        <v>0.71573083407625315</v>
      </c>
    </row>
    <row r="3695" spans="1:12">
      <c r="A3695" s="5" t="s">
        <v>618</v>
      </c>
      <c r="B3695" s="5" t="s">
        <v>597</v>
      </c>
      <c r="C3695" s="11">
        <v>6440</v>
      </c>
      <c r="D3695" s="5" t="str">
        <f t="shared" si="228"/>
        <v>Emergent Aquatic Vegetation</v>
      </c>
      <c r="E3695" s="11" t="s">
        <v>593</v>
      </c>
      <c r="F3695" s="12">
        <f t="shared" si="229"/>
        <v>0.60724136328827061</v>
      </c>
      <c r="G3695" s="13">
        <f t="shared" si="230"/>
        <v>3.2599314579082571E-2</v>
      </c>
      <c r="H3695" s="13">
        <f>HLOOKUP(E3695,ROCs!$B$1:$I$17,MATCH(VLOOKUP(C3695,HROC,2,0),ROCs!$A$2:$A$17,0)+1,0)</f>
        <v>2.5884593546846281E-2</v>
      </c>
      <c r="I3695" s="24">
        <v>1.436696</v>
      </c>
      <c r="J3695" s="24">
        <f>VLOOKUP(B3695,Summary!$A$32:$C$37,3,0)*H3695*I3695/12+VLOOKUP(B3695,Summary!$A$32:$D$37,4,0)*I3695</f>
        <v>0.15743043617727473</v>
      </c>
      <c r="K3695" s="6">
        <f t="shared" si="231"/>
        <v>0.26012289998229404</v>
      </c>
      <c r="L3695" s="27">
        <f>2.721*J3695*G3695+VLOOKUP(B3695,Summary!$A$32:$B$37,2,0)*I3695</f>
        <v>0.32518746063391807</v>
      </c>
    </row>
    <row r="3696" spans="1:12">
      <c r="A3696" s="5" t="s">
        <v>618</v>
      </c>
      <c r="B3696" s="5" t="s">
        <v>597</v>
      </c>
      <c r="C3696" s="11">
        <v>7400</v>
      </c>
      <c r="D3696" s="5" t="str">
        <f t="shared" si="228"/>
        <v>Disturbed Land</v>
      </c>
      <c r="E3696" s="11" t="s">
        <v>593</v>
      </c>
      <c r="F3696" s="12">
        <f t="shared" si="229"/>
        <v>0.70945030562392009</v>
      </c>
      <c r="G3696" s="13">
        <f t="shared" si="230"/>
        <v>9.7797943737247719E-2</v>
      </c>
      <c r="H3696" s="13">
        <f>HLOOKUP(E3696,ROCs!$B$1:$I$17,MATCH(VLOOKUP(C3696,HROC,2,0),ROCs!$A$2:$A$17,0)+1,0)</f>
        <v>0.26229721460804234</v>
      </c>
      <c r="I3696" s="24">
        <v>1.3009219999999999</v>
      </c>
      <c r="J3696" s="24">
        <f>VLOOKUP(B3696,Summary!$A$32:$C$37,3,0)*H3696*I3696/12+VLOOKUP(B3696,Summary!$A$32:$D$37,4,0)*I3696</f>
        <v>1.4445327853945031</v>
      </c>
      <c r="K3696" s="6">
        <f t="shared" si="231"/>
        <v>2.7885467191688575</v>
      </c>
      <c r="L3696" s="27">
        <f>2.721*J3696*G3696+VLOOKUP(B3696,Summary!$A$32:$B$37,2,0)*I3696</f>
        <v>0.66621305888567517</v>
      </c>
    </row>
    <row r="3697" spans="1:12">
      <c r="A3697" s="5" t="s">
        <v>618</v>
      </c>
      <c r="B3697" s="5" t="s">
        <v>597</v>
      </c>
      <c r="C3697" s="11">
        <v>7430</v>
      </c>
      <c r="D3697" s="5" t="str">
        <f t="shared" si="228"/>
        <v>Spoil Areas</v>
      </c>
      <c r="E3697" s="11" t="s">
        <v>593</v>
      </c>
      <c r="F3697" s="12">
        <f t="shared" si="229"/>
        <v>0.70945030562392009</v>
      </c>
      <c r="G3697" s="13">
        <f t="shared" si="230"/>
        <v>9.7797943737247719E-2</v>
      </c>
      <c r="H3697" s="13">
        <f>HLOOKUP(E3697,ROCs!$B$1:$I$17,MATCH(VLOOKUP(C3697,HROC,2,0),ROCs!$A$2:$A$17,0)+1,0)</f>
        <v>0.26229721460804234</v>
      </c>
      <c r="I3697" s="24">
        <v>0.28710400000000003</v>
      </c>
      <c r="J3697" s="24">
        <f>VLOOKUP(B3697,Summary!$A$32:$C$37,3,0)*H3697*I3697/12+VLOOKUP(B3697,Summary!$A$32:$D$37,4,0)*I3697</f>
        <v>0.31879785322863596</v>
      </c>
      <c r="K3697" s="6">
        <f t="shared" si="231"/>
        <v>0.61541192881683604</v>
      </c>
      <c r="L3697" s="27">
        <f>2.721*J3697*G3697+VLOOKUP(B3697,Summary!$A$32:$B$37,2,0)*I3697</f>
        <v>0.1470283645432339</v>
      </c>
    </row>
    <row r="3698" spans="1:12">
      <c r="A3698" s="5" t="s">
        <v>618</v>
      </c>
      <c r="B3698" s="5" t="s">
        <v>597</v>
      </c>
      <c r="C3698" s="11">
        <v>8100</v>
      </c>
      <c r="D3698" s="5" t="str">
        <f t="shared" si="228"/>
        <v>Transportation</v>
      </c>
      <c r="E3698" s="11" t="s">
        <v>593</v>
      </c>
      <c r="F3698" s="12">
        <f t="shared" si="229"/>
        <v>0.98601567900273634</v>
      </c>
      <c r="G3698" s="13">
        <f t="shared" si="230"/>
        <v>0.14343698414796333</v>
      </c>
      <c r="H3698" s="13">
        <f>HLOOKUP(E3698,ROCs!$B$1:$I$17,MATCH(VLOOKUP(C3698,HROC,2,0),ROCs!$A$2:$A$17,0)+1,0)</f>
        <v>0.44607782879065094</v>
      </c>
      <c r="I3698" s="24">
        <v>5.7314999999999998E-2</v>
      </c>
      <c r="J3698" s="24">
        <f>VLOOKUP(B3698,Summary!$A$32:$C$37,3,0)*H3698*I3698/12+VLOOKUP(B3698,Summary!$A$32:$D$37,4,0)*I3698</f>
        <v>0.10823342487187639</v>
      </c>
      <c r="K3698" s="6">
        <f t="shared" si="231"/>
        <v>0.29038472250498659</v>
      </c>
      <c r="L3698" s="27">
        <f>2.721*J3698*G3698+VLOOKUP(B3698,Summary!$A$32:$B$37,2,0)*I3698</f>
        <v>5.4658452716186065E-2</v>
      </c>
    </row>
    <row r="3699" spans="1:12">
      <c r="A3699" s="5" t="s">
        <v>618</v>
      </c>
      <c r="B3699" s="5" t="s">
        <v>597</v>
      </c>
      <c r="C3699" s="11">
        <v>8140</v>
      </c>
      <c r="D3699" s="5" t="str">
        <f t="shared" si="228"/>
        <v>Roads and Highways</v>
      </c>
      <c r="E3699" s="11" t="s">
        <v>593</v>
      </c>
      <c r="F3699" s="12">
        <f t="shared" si="229"/>
        <v>0.98601567900273634</v>
      </c>
      <c r="G3699" s="13">
        <f t="shared" si="230"/>
        <v>0.14343698414796333</v>
      </c>
      <c r="H3699" s="13">
        <f>HLOOKUP(E3699,ROCs!$B$1:$I$17,MATCH(VLOOKUP(C3699,HROC,2,0),ROCs!$A$2:$A$17,0)+1,0)</f>
        <v>0.44607782879065094</v>
      </c>
      <c r="I3699" s="24">
        <v>557.66037800000004</v>
      </c>
      <c r="J3699" s="24">
        <f>VLOOKUP(B3699,Summary!$A$32:$C$37,3,0)*H3699*I3699/12+VLOOKUP(B3699,Summary!$A$32:$D$37,4,0)*I3699</f>
        <v>1053.083706294778</v>
      </c>
      <c r="K3699" s="6">
        <f t="shared" si="231"/>
        <v>2825.3695213740907</v>
      </c>
      <c r="L3699" s="27">
        <f>2.721*J3699*G3699+VLOOKUP(B3699,Summary!$A$32:$B$37,2,0)*I3699</f>
        <v>531.81284833993641</v>
      </c>
    </row>
    <row r="3700" spans="1:12">
      <c r="A3700" s="5" t="s">
        <v>618</v>
      </c>
      <c r="B3700" s="5" t="s">
        <v>597</v>
      </c>
      <c r="C3700" s="11">
        <v>8310</v>
      </c>
      <c r="D3700" s="5" t="str">
        <f t="shared" si="228"/>
        <v>Electric Power Facilities</v>
      </c>
      <c r="E3700" s="11" t="s">
        <v>593</v>
      </c>
      <c r="F3700" s="12">
        <f t="shared" si="229"/>
        <v>0.72147488707517293</v>
      </c>
      <c r="G3700" s="13">
        <f t="shared" si="230"/>
        <v>0.16951643581122938</v>
      </c>
      <c r="H3700" s="13">
        <f>HLOOKUP(E3700,ROCs!$B$1:$I$17,MATCH(VLOOKUP(C3700,HROC,2,0),ROCs!$A$2:$A$17,0)+1,0)</f>
        <v>0.43140989244743805</v>
      </c>
      <c r="I3700" s="24">
        <v>0.78485700000000003</v>
      </c>
      <c r="J3700" s="24">
        <f>VLOOKUP(B3700,Summary!$A$32:$C$37,3,0)*H3700*I3700/12+VLOOKUP(B3700,Summary!$A$32:$D$37,4,0)*I3700</f>
        <v>1.4333858130830199</v>
      </c>
      <c r="K3700" s="6">
        <f t="shared" si="231"/>
        <v>2.8139272318191262</v>
      </c>
      <c r="L3700" s="27">
        <f>2.721*J3700*G3700+VLOOKUP(B3700,Summary!$A$32:$B$37,2,0)*I3700</f>
        <v>0.83117418399163601</v>
      </c>
    </row>
    <row r="3701" spans="1:12">
      <c r="A3701" s="5" t="s">
        <v>618</v>
      </c>
      <c r="B3701" s="5" t="s">
        <v>597</v>
      </c>
      <c r="C3701" s="11">
        <v>1110</v>
      </c>
      <c r="D3701" s="5" t="str">
        <f t="shared" si="228"/>
        <v>Fixed Single Family Units</v>
      </c>
      <c r="E3701" s="11" t="s">
        <v>2</v>
      </c>
      <c r="F3701" s="12">
        <f t="shared" si="229"/>
        <v>0.96797880682585713</v>
      </c>
      <c r="G3701" s="13">
        <f t="shared" si="230"/>
        <v>0.12452938169209543</v>
      </c>
      <c r="H3701" s="13">
        <f>HLOOKUP(E3701,ROCs!$B$1:$I$17,MATCH(VLOOKUP(C3701,HROC,2,0),ROCs!$A$2:$A$17,0)+1,0)</f>
        <v>0.28818180815488864</v>
      </c>
      <c r="I3701" s="24">
        <v>2.7768999999999999E-2</v>
      </c>
      <c r="J3701" s="24">
        <f>VLOOKUP(B3701,Summary!$A$32:$C$37,3,0)*H3701*I3701/12+VLOOKUP(B3701,Summary!$A$32:$D$37,4,0)*I3701</f>
        <v>3.3877337336431466E-2</v>
      </c>
      <c r="K3701" s="6">
        <f t="shared" si="231"/>
        <v>8.9228513784101654E-2</v>
      </c>
      <c r="L3701" s="27">
        <f>2.721*J3701*G3701+VLOOKUP(B3701,Summary!$A$32:$B$37,2,0)*I3701</f>
        <v>1.74945817548991E-2</v>
      </c>
    </row>
    <row r="3702" spans="1:12">
      <c r="A3702" s="5" t="s">
        <v>618</v>
      </c>
      <c r="B3702" s="5" t="s">
        <v>597</v>
      </c>
      <c r="C3702" s="11">
        <v>1423</v>
      </c>
      <c r="D3702" s="5" t="str">
        <f t="shared" si="228"/>
        <v>Junk Yards</v>
      </c>
      <c r="E3702" s="11" t="s">
        <v>2</v>
      </c>
      <c r="F3702" s="12">
        <f t="shared" si="229"/>
        <v>1.4429497741503459</v>
      </c>
      <c r="G3702" s="13">
        <f t="shared" si="230"/>
        <v>0.22493527059566973</v>
      </c>
      <c r="H3702" s="13">
        <f>HLOOKUP(E3702,ROCs!$B$1:$I$17,MATCH(VLOOKUP(C3702,HROC,2,0),ROCs!$A$2:$A$17,0)+1,0)</f>
        <v>0.43140989244743805</v>
      </c>
      <c r="I3702" s="24">
        <v>1.4470999999999999E-2</v>
      </c>
      <c r="J3702" s="24">
        <f>VLOOKUP(B3702,Summary!$A$32:$C$37,3,0)*H3702*I3702/12+VLOOKUP(B3702,Summary!$A$32:$D$37,4,0)*I3702</f>
        <v>2.6428414476935776E-2</v>
      </c>
      <c r="K3702" s="6">
        <f t="shared" si="231"/>
        <v>0.10376499406045835</v>
      </c>
      <c r="L3702" s="27">
        <f>2.721*J3702*G3702+VLOOKUP(B3702,Summary!$A$32:$B$37,2,0)*I3702</f>
        <v>1.9310248323755275E-2</v>
      </c>
    </row>
    <row r="3703" spans="1:12">
      <c r="A3703" s="5" t="s">
        <v>618</v>
      </c>
      <c r="B3703" s="5" t="s">
        <v>597</v>
      </c>
      <c r="C3703" s="11">
        <v>3100</v>
      </c>
      <c r="D3703" s="5" t="str">
        <f t="shared" si="228"/>
        <v>Herbaceous (Dry Prairie)</v>
      </c>
      <c r="E3703" s="11" t="s">
        <v>2</v>
      </c>
      <c r="F3703" s="12">
        <f t="shared" si="229"/>
        <v>0.69141343344704065</v>
      </c>
      <c r="G3703" s="13">
        <f t="shared" si="230"/>
        <v>3.5859246036990831E-2</v>
      </c>
      <c r="H3703" s="13">
        <f>HLOOKUP(E3703,ROCs!$B$1:$I$17,MATCH(VLOOKUP(C3703,HROC,2,0),ROCs!$A$2:$A$17,0)+1,0)</f>
        <v>0.26229721460804234</v>
      </c>
      <c r="I3703" s="24">
        <v>0.47298299999999999</v>
      </c>
      <c r="J3703" s="24">
        <f>VLOOKUP(B3703,Summary!$A$32:$C$37,3,0)*H3703*I3703/12+VLOOKUP(B3703,Summary!$A$32:$D$37,4,0)*I3703</f>
        <v>0.52519632263444571</v>
      </c>
      <c r="K3703" s="6">
        <f t="shared" si="231"/>
        <v>0.98807072384538819</v>
      </c>
      <c r="L3703" s="27">
        <f>2.721*J3703*G3703+VLOOKUP(B3703,Summary!$A$32:$B$37,2,0)*I3703</f>
        <v>0.15370449284030135</v>
      </c>
    </row>
    <row r="3704" spans="1:12">
      <c r="A3704" s="5" t="s">
        <v>618</v>
      </c>
      <c r="B3704" s="5" t="s">
        <v>597</v>
      </c>
      <c r="C3704" s="11">
        <v>3200</v>
      </c>
      <c r="D3704" s="5" t="str">
        <f t="shared" si="228"/>
        <v>Shrub and Brushland</v>
      </c>
      <c r="E3704" s="11" t="s">
        <v>2</v>
      </c>
      <c r="F3704" s="12">
        <f t="shared" si="229"/>
        <v>0.69141343344704065</v>
      </c>
      <c r="G3704" s="13">
        <f t="shared" si="230"/>
        <v>3.5859246036990831E-2</v>
      </c>
      <c r="H3704" s="13">
        <f>HLOOKUP(E3704,ROCs!$B$1:$I$17,MATCH(VLOOKUP(C3704,HROC,2,0),ROCs!$A$2:$A$17,0)+1,0)</f>
        <v>0.26229721460804234</v>
      </c>
      <c r="I3704" s="24">
        <v>3.8503000000000003E-2</v>
      </c>
      <c r="J3704" s="24">
        <f>VLOOKUP(B3704,Summary!$A$32:$C$37,3,0)*H3704*I3704/12+VLOOKUP(B3704,Summary!$A$32:$D$37,4,0)*I3704</f>
        <v>4.2753405535492957E-2</v>
      </c>
      <c r="K3704" s="6">
        <f t="shared" si="231"/>
        <v>8.043351892186186E-2</v>
      </c>
      <c r="L3704" s="27">
        <f>2.721*J3704*G3704+VLOOKUP(B3704,Summary!$A$32:$B$37,2,0)*I3704</f>
        <v>1.2512255383026714E-2</v>
      </c>
    </row>
    <row r="3705" spans="1:12">
      <c r="A3705" s="5" t="s">
        <v>618</v>
      </c>
      <c r="B3705" s="5" t="s">
        <v>597</v>
      </c>
      <c r="C3705" s="11">
        <v>4110</v>
      </c>
      <c r="D3705" s="5" t="str">
        <f t="shared" si="228"/>
        <v>Pine Flatwoods</v>
      </c>
      <c r="E3705" s="11" t="s">
        <v>2</v>
      </c>
      <c r="F3705" s="12">
        <f t="shared" si="229"/>
        <v>0.69141343344704065</v>
      </c>
      <c r="G3705" s="13">
        <f t="shared" si="230"/>
        <v>3.5859246036990831E-2</v>
      </c>
      <c r="H3705" s="13">
        <f>HLOOKUP(E3705,ROCs!$B$1:$I$17,MATCH(VLOOKUP(C3705,HROC,2,0),ROCs!$A$2:$A$17,0)+1,0)</f>
        <v>0.26229721460804234</v>
      </c>
      <c r="I3705" s="24">
        <v>0.51462200000000002</v>
      </c>
      <c r="J3705" s="24">
        <f>VLOOKUP(B3705,Summary!$A$32:$C$37,3,0)*H3705*I3705/12+VLOOKUP(B3705,Summary!$A$32:$D$37,4,0)*I3705</f>
        <v>0.5714319160451512</v>
      </c>
      <c r="K3705" s="6">
        <f t="shared" si="231"/>
        <v>1.0750554080099315</v>
      </c>
      <c r="L3705" s="27">
        <f>2.721*J3705*G3705+VLOOKUP(B3705,Summary!$A$32:$B$37,2,0)*I3705</f>
        <v>0.16723584888772233</v>
      </c>
    </row>
    <row r="3706" spans="1:12">
      <c r="A3706" s="5" t="s">
        <v>618</v>
      </c>
      <c r="B3706" s="5" t="s">
        <v>597</v>
      </c>
      <c r="C3706" s="11">
        <v>5120</v>
      </c>
      <c r="D3706" s="5" t="e">
        <f t="shared" si="228"/>
        <v>#N/A</v>
      </c>
      <c r="E3706" s="11" t="s">
        <v>2</v>
      </c>
      <c r="F3706" s="12">
        <f t="shared" si="229"/>
        <v>0.50503242095262102</v>
      </c>
      <c r="G3706" s="13">
        <f t="shared" si="230"/>
        <v>6.8458560616073402E-2</v>
      </c>
      <c r="H3706" s="13">
        <f>HLOOKUP(E3706,ROCs!$B$1:$I$17,MATCH(VLOOKUP(C3706,HROC,2,0),ROCs!$A$2:$A$17,0)+1,0)</f>
        <v>5.2632006878587441E-2</v>
      </c>
      <c r="I3706" s="24">
        <v>0.20236599999999999</v>
      </c>
      <c r="J3706" s="24">
        <f>VLOOKUP(B3706,Summary!$A$32:$C$37,3,0)*H3706*I3706/12+VLOOKUP(B3706,Summary!$A$32:$D$37,4,0)*I3706</f>
        <v>4.5088931513567083E-2</v>
      </c>
      <c r="K3706" s="6">
        <f t="shared" si="231"/>
        <v>6.1960903866301764E-2</v>
      </c>
      <c r="L3706" s="27">
        <f>2.721*J3706*G3706+VLOOKUP(B3706,Summary!$A$32:$B$37,2,0)*I3706</f>
        <v>5.2236322971990844E-2</v>
      </c>
    </row>
    <row r="3707" spans="1:12">
      <c r="A3707" s="5" t="s">
        <v>618</v>
      </c>
      <c r="B3707" s="5" t="s">
        <v>597</v>
      </c>
      <c r="C3707" s="11">
        <v>6170</v>
      </c>
      <c r="D3707" s="5" t="str">
        <f t="shared" si="228"/>
        <v>Mixed Wetland Hardwoods</v>
      </c>
      <c r="E3707" s="11" t="s">
        <v>2</v>
      </c>
      <c r="F3707" s="12">
        <f t="shared" si="229"/>
        <v>0.60724136328827061</v>
      </c>
      <c r="G3707" s="13">
        <f t="shared" si="230"/>
        <v>3.2599314579082571E-2</v>
      </c>
      <c r="H3707" s="13">
        <f>HLOOKUP(E3707,ROCs!$B$1:$I$17,MATCH(VLOOKUP(C3707,HROC,2,0),ROCs!$A$2:$A$17,0)+1,0)</f>
        <v>2.5884593546846281E-2</v>
      </c>
      <c r="I3707" s="24">
        <v>4.1859169999999999</v>
      </c>
      <c r="J3707" s="24">
        <f>VLOOKUP(B3707,Summary!$A$32:$C$37,3,0)*H3707*I3707/12+VLOOKUP(B3707,Summary!$A$32:$D$37,4,0)*I3707</f>
        <v>0.45868488470203111</v>
      </c>
      <c r="K3707" s="6">
        <f t="shared" si="231"/>
        <v>0.75788675483552836</v>
      </c>
      <c r="L3707" s="27">
        <f>2.721*J3707*G3707+VLOOKUP(B3707,Summary!$A$32:$B$37,2,0)*I3707</f>
        <v>0.94745702615887317</v>
      </c>
    </row>
    <row r="3708" spans="1:12">
      <c r="A3708" s="5" t="s">
        <v>618</v>
      </c>
      <c r="B3708" s="5" t="s">
        <v>597</v>
      </c>
      <c r="C3708" s="11">
        <v>6172</v>
      </c>
      <c r="D3708" s="5" t="str">
        <f t="shared" si="228"/>
        <v>Mixed Shrubs</v>
      </c>
      <c r="E3708" s="11" t="s">
        <v>2</v>
      </c>
      <c r="F3708" s="12">
        <f t="shared" si="229"/>
        <v>0.60724136328827061</v>
      </c>
      <c r="G3708" s="13">
        <f t="shared" si="230"/>
        <v>3.2599314579082571E-2</v>
      </c>
      <c r="H3708" s="13">
        <f>HLOOKUP(E3708,ROCs!$B$1:$I$17,MATCH(VLOOKUP(C3708,HROC,2,0),ROCs!$A$2:$A$17,0)+1,0)</f>
        <v>2.5884593546846281E-2</v>
      </c>
      <c r="I3708" s="24">
        <v>0.18139</v>
      </c>
      <c r="J3708" s="24">
        <f>VLOOKUP(B3708,Summary!$A$32:$C$37,3,0)*H3708*I3708/12+VLOOKUP(B3708,Summary!$A$32:$D$37,4,0)*I3708</f>
        <v>1.9876373859324354E-2</v>
      </c>
      <c r="K3708" s="6">
        <f t="shared" si="231"/>
        <v>3.2841807054372188E-2</v>
      </c>
      <c r="L3708" s="27">
        <f>2.721*J3708*G3708+VLOOKUP(B3708,Summary!$A$32:$B$37,2,0)*I3708</f>
        <v>4.1056530737460392E-2</v>
      </c>
    </row>
    <row r="3709" spans="1:12">
      <c r="A3709" s="5" t="s">
        <v>618</v>
      </c>
      <c r="B3709" s="5" t="s">
        <v>597</v>
      </c>
      <c r="C3709" s="11">
        <v>7400</v>
      </c>
      <c r="D3709" s="5" t="str">
        <f t="shared" si="228"/>
        <v>Disturbed Land</v>
      </c>
      <c r="E3709" s="11" t="s">
        <v>2</v>
      </c>
      <c r="F3709" s="12">
        <f t="shared" si="229"/>
        <v>0.70945030562392009</v>
      </c>
      <c r="G3709" s="13">
        <f t="shared" si="230"/>
        <v>9.7797943737247719E-2</v>
      </c>
      <c r="H3709" s="13">
        <f>HLOOKUP(E3709,ROCs!$B$1:$I$17,MATCH(VLOOKUP(C3709,HROC,2,0),ROCs!$A$2:$A$17,0)+1,0)</f>
        <v>0.26229721460804234</v>
      </c>
      <c r="I3709" s="24">
        <v>1.2724819999999999</v>
      </c>
      <c r="J3709" s="24">
        <f>VLOOKUP(B3709,Summary!$A$32:$C$37,3,0)*H3709*I3709/12+VLOOKUP(B3709,Summary!$A$32:$D$37,4,0)*I3709</f>
        <v>1.4129532499445536</v>
      </c>
      <c r="K3709" s="6">
        <f t="shared" si="231"/>
        <v>2.7275851329298968</v>
      </c>
      <c r="L3709" s="27">
        <f>2.721*J3709*G3709+VLOOKUP(B3709,Summary!$A$32:$B$37,2,0)*I3709</f>
        <v>0.65164869653750324</v>
      </c>
    </row>
    <row r="3710" spans="1:12">
      <c r="A3710" s="5" t="s">
        <v>618</v>
      </c>
      <c r="B3710" s="5" t="s">
        <v>597</v>
      </c>
      <c r="C3710" s="11">
        <v>8140</v>
      </c>
      <c r="D3710" s="5" t="str">
        <f t="shared" si="228"/>
        <v>Roads and Highways</v>
      </c>
      <c r="E3710" s="11" t="s">
        <v>2</v>
      </c>
      <c r="F3710" s="12">
        <f t="shared" si="229"/>
        <v>0.98601567900273634</v>
      </c>
      <c r="G3710" s="13">
        <f t="shared" si="230"/>
        <v>0.14343698414796333</v>
      </c>
      <c r="H3710" s="13">
        <f>HLOOKUP(E3710,ROCs!$B$1:$I$17,MATCH(VLOOKUP(C3710,HROC,2,0),ROCs!$A$2:$A$17,0)+1,0)</f>
        <v>0.44607782879065094</v>
      </c>
      <c r="I3710" s="24">
        <v>9.5614790000000003</v>
      </c>
      <c r="J3710" s="24">
        <f>VLOOKUP(B3710,Summary!$A$32:$C$37,3,0)*H3710*I3710/12+VLOOKUP(B3710,Summary!$A$32:$D$37,4,0)*I3710</f>
        <v>18.055860054270678</v>
      </c>
      <c r="K3710" s="6">
        <f t="shared" si="231"/>
        <v>48.442945584092428</v>
      </c>
      <c r="L3710" s="27">
        <f>2.721*J3710*G3710+VLOOKUP(B3710,Summary!$A$32:$B$37,2,0)*I3710</f>
        <v>9.1183049431790302</v>
      </c>
    </row>
    <row r="3711" spans="1:12">
      <c r="A3711" s="5" t="s">
        <v>618</v>
      </c>
      <c r="B3711" s="5" t="s">
        <v>597</v>
      </c>
      <c r="C3711" s="11">
        <v>8320</v>
      </c>
      <c r="D3711" s="5" t="str">
        <f t="shared" si="228"/>
        <v>Electrical Power Transmission Lines</v>
      </c>
      <c r="E3711" s="11" t="s">
        <v>2</v>
      </c>
      <c r="F3711" s="12">
        <f t="shared" si="229"/>
        <v>0.70945030562392009</v>
      </c>
      <c r="G3711" s="13">
        <f t="shared" si="230"/>
        <v>0.1167055461931156</v>
      </c>
      <c r="H3711" s="13">
        <f>HLOOKUP(E3711,ROCs!$B$1:$I$17,MATCH(VLOOKUP(C3711,HROC,2,0),ROCs!$A$2:$A$17,0)+1,0)</f>
        <v>0.26229721460804234</v>
      </c>
      <c r="I3711" s="24">
        <v>1.6931000000000002E-2</v>
      </c>
      <c r="J3711" s="24">
        <f>VLOOKUP(B3711,Summary!$A$32:$C$37,3,0)*H3711*I3711/12+VLOOKUP(B3711,Summary!$A$32:$D$37,4,0)*I3711</f>
        <v>1.8800039194905107E-2</v>
      </c>
      <c r="K3711" s="6">
        <f t="shared" si="231"/>
        <v>3.6291864156535097E-2</v>
      </c>
      <c r="L3711" s="27">
        <f>2.721*J3711*G3711+VLOOKUP(B3711,Summary!$A$32:$B$37,2,0)*I3711</f>
        <v>9.6377236328578121E-3</v>
      </c>
    </row>
    <row r="3712" spans="1:12">
      <c r="A3712" s="5" t="s">
        <v>627</v>
      </c>
      <c r="B3712" s="5" t="s">
        <v>598</v>
      </c>
      <c r="C3712" s="11">
        <v>2110</v>
      </c>
      <c r="D3712" s="5" t="str">
        <f t="shared" si="228"/>
        <v>Improved Pastures</v>
      </c>
      <c r="E3712" s="11" t="s">
        <v>591</v>
      </c>
      <c r="F3712" s="12">
        <f t="shared" si="229"/>
        <v>2.0141173930848577</v>
      </c>
      <c r="G3712" s="13">
        <f t="shared" si="230"/>
        <v>0.28687396829592665</v>
      </c>
      <c r="H3712" s="13">
        <f>HLOOKUP(E3712,ROCs!$B$1:$I$17,MATCH(VLOOKUP(C3712,HROC,2,0),ROCs!$A$2:$A$17,0)+1,0)</f>
        <v>0.31492922148662977</v>
      </c>
      <c r="I3712" s="24">
        <v>0.59729500000000002</v>
      </c>
      <c r="J3712" s="24">
        <f>VLOOKUP(B3712,Summary!$A$32:$C$37,3,0)*H3712*I3712/12+VLOOKUP(B3712,Summary!$A$32:$D$37,4,0)*I3712</f>
        <v>0.90447466394761022</v>
      </c>
      <c r="K3712" s="6">
        <f t="shared" si="231"/>
        <v>4.9568950923034425</v>
      </c>
      <c r="L3712" s="27">
        <f>2.721*J3712*G3712+VLOOKUP(B3712,Summary!$A$32:$B$37,2,0)*I3712</f>
        <v>0.82051556590136066</v>
      </c>
    </row>
    <row r="3713" spans="1:12">
      <c r="A3713" s="5" t="s">
        <v>627</v>
      </c>
      <c r="B3713" s="5" t="s">
        <v>598</v>
      </c>
      <c r="C3713" s="11">
        <v>2120</v>
      </c>
      <c r="D3713" s="5" t="str">
        <f t="shared" si="228"/>
        <v>Unimproved Pastures</v>
      </c>
      <c r="E3713" s="11" t="s">
        <v>591</v>
      </c>
      <c r="F3713" s="12">
        <f t="shared" si="229"/>
        <v>1.022089423356495</v>
      </c>
      <c r="G3713" s="13">
        <f t="shared" si="230"/>
        <v>0.19559588747449544</v>
      </c>
      <c r="H3713" s="13">
        <f>HLOOKUP(E3713,ROCs!$B$1:$I$17,MATCH(VLOOKUP(C3713,HROC,2,0),ROCs!$A$2:$A$17,0)+1,0)</f>
        <v>0.26229721460804234</v>
      </c>
      <c r="I3713" s="24">
        <v>0.85453800000000002</v>
      </c>
      <c r="J3713" s="24">
        <f>VLOOKUP(B3713,Summary!$A$32:$C$37,3,0)*H3713*I3713/12+VLOOKUP(B3713,Summary!$A$32:$D$37,4,0)*I3713</f>
        <v>1.0777539562580971</v>
      </c>
      <c r="K3713" s="6">
        <f t="shared" si="231"/>
        <v>2.9973472624275654</v>
      </c>
      <c r="L3713" s="27">
        <f>2.721*J3713*G3713+VLOOKUP(B3713,Summary!$A$32:$B$37,2,0)*I3713</f>
        <v>0.73740698381578274</v>
      </c>
    </row>
    <row r="3714" spans="1:12">
      <c r="A3714" s="5" t="s">
        <v>627</v>
      </c>
      <c r="B3714" s="5" t="s">
        <v>598</v>
      </c>
      <c r="C3714" s="11">
        <v>2130</v>
      </c>
      <c r="D3714" s="5" t="str">
        <f t="shared" ref="D3714:D3777" si="232">VLOOKUP(C3714,FLUCCS,2,0)</f>
        <v>Woodland Pastures</v>
      </c>
      <c r="E3714" s="11" t="s">
        <v>591</v>
      </c>
      <c r="F3714" s="12">
        <f t="shared" ref="F3714:F3777" si="233">VLOOKUP(VLOOKUP(C3714,HEMC,2,0),EMCN,2,0)</f>
        <v>1.022089423356495</v>
      </c>
      <c r="G3714" s="13">
        <f t="shared" ref="G3714:G3777" si="234">VLOOKUP(VLOOKUP(C3714,HEMC,2,0),EMCP,3,0)</f>
        <v>0.19559588747449544</v>
      </c>
      <c r="H3714" s="13">
        <f>HLOOKUP(E3714,ROCs!$B$1:$I$17,MATCH(VLOOKUP(C3714,HROC,2,0),ROCs!$A$2:$A$17,0)+1,0)</f>
        <v>0.26229721460804234</v>
      </c>
      <c r="I3714" s="24">
        <v>4.7726740000000003</v>
      </c>
      <c r="J3714" s="24">
        <f>VLOOKUP(B3714,Summary!$A$32:$C$37,3,0)*H3714*I3714/12+VLOOKUP(B3714,Summary!$A$32:$D$37,4,0)*I3714</f>
        <v>6.0193558220116108</v>
      </c>
      <c r="K3714" s="6">
        <f t="shared" ref="K3714:K3777" si="235">2.721*J3714*F3714</f>
        <v>16.740462505306049</v>
      </c>
      <c r="L3714" s="27">
        <f>2.721*J3714*G3714+VLOOKUP(B3714,Summary!$A$32:$B$37,2,0)*I3714</f>
        <v>4.1184864091193223</v>
      </c>
    </row>
    <row r="3715" spans="1:12">
      <c r="A3715" s="5" t="s">
        <v>627</v>
      </c>
      <c r="B3715" s="5" t="s">
        <v>598</v>
      </c>
      <c r="C3715" s="11">
        <v>2210</v>
      </c>
      <c r="D3715" s="5" t="str">
        <f t="shared" si="232"/>
        <v>Citrus Groves</v>
      </c>
      <c r="E3715" s="11" t="s">
        <v>591</v>
      </c>
      <c r="F3715" s="12">
        <f t="shared" si="233"/>
        <v>1.3467531225403229</v>
      </c>
      <c r="G3715" s="13">
        <f t="shared" si="234"/>
        <v>0.27383424246429361</v>
      </c>
      <c r="H3715" s="13">
        <f>HLOOKUP(E3715,ROCs!$B$1:$I$17,MATCH(VLOOKUP(C3715,HROC,2,0),ROCs!$A$2:$A$17,0)+1,0)</f>
        <v>0.31492922148662977</v>
      </c>
      <c r="I3715" s="24">
        <v>444.45221500000002</v>
      </c>
      <c r="J3715" s="24">
        <f>VLOOKUP(B3715,Summary!$A$32:$C$37,3,0)*H3715*I3715/12+VLOOKUP(B3715,Summary!$A$32:$D$37,4,0)*I3715</f>
        <v>673.02717719534905</v>
      </c>
      <c r="K3715" s="6">
        <f t="shared" si="235"/>
        <v>2466.3183520955949</v>
      </c>
      <c r="L3715" s="27">
        <f>2.721*J3715*G3715+VLOOKUP(B3715,Summary!$A$32:$B$37,2,0)*I3715</f>
        <v>586.67276820783081</v>
      </c>
    </row>
    <row r="3716" spans="1:12">
      <c r="A3716" s="5" t="s">
        <v>627</v>
      </c>
      <c r="B3716" s="5" t="s">
        <v>598</v>
      </c>
      <c r="C3716" s="11">
        <v>3100</v>
      </c>
      <c r="D3716" s="5" t="str">
        <f t="shared" si="232"/>
        <v>Herbaceous (Dry Prairie)</v>
      </c>
      <c r="E3716" s="11" t="s">
        <v>591</v>
      </c>
      <c r="F3716" s="12">
        <f t="shared" si="233"/>
        <v>0.69141343344704065</v>
      </c>
      <c r="G3716" s="13">
        <f t="shared" si="234"/>
        <v>3.5859246036990831E-2</v>
      </c>
      <c r="H3716" s="13">
        <f>HLOOKUP(E3716,ROCs!$B$1:$I$17,MATCH(VLOOKUP(C3716,HROC,2,0),ROCs!$A$2:$A$17,0)+1,0)</f>
        <v>0.26229721460804234</v>
      </c>
      <c r="I3716" s="24">
        <v>11.674889</v>
      </c>
      <c r="J3716" s="24">
        <f>VLOOKUP(B3716,Summary!$A$32:$C$37,3,0)*H3716*I3716/12+VLOOKUP(B3716,Summary!$A$32:$D$37,4,0)*I3716</f>
        <v>14.724515245225069</v>
      </c>
      <c r="K3716" s="6">
        <f t="shared" si="235"/>
        <v>27.701759912642203</v>
      </c>
      <c r="L3716" s="27">
        <f>2.721*J3716*G3716+VLOOKUP(B3716,Summary!$A$32:$B$37,2,0)*I3716</f>
        <v>3.6747055085815741</v>
      </c>
    </row>
    <row r="3717" spans="1:12">
      <c r="A3717" s="5" t="s">
        <v>627</v>
      </c>
      <c r="B3717" s="5" t="s">
        <v>598</v>
      </c>
      <c r="C3717" s="11">
        <v>4110</v>
      </c>
      <c r="D3717" s="5" t="str">
        <f t="shared" si="232"/>
        <v>Pine Flatwoods</v>
      </c>
      <c r="E3717" s="11" t="s">
        <v>591</v>
      </c>
      <c r="F3717" s="12">
        <f t="shared" si="233"/>
        <v>0.69141343344704065</v>
      </c>
      <c r="G3717" s="13">
        <f t="shared" si="234"/>
        <v>3.5859246036990831E-2</v>
      </c>
      <c r="H3717" s="13">
        <f>HLOOKUP(E3717,ROCs!$B$1:$I$17,MATCH(VLOOKUP(C3717,HROC,2,0),ROCs!$A$2:$A$17,0)+1,0)</f>
        <v>0.26229721460804234</v>
      </c>
      <c r="I3717" s="24">
        <v>5.6914119999999997</v>
      </c>
      <c r="J3717" s="24">
        <f>VLOOKUP(B3717,Summary!$A$32:$C$37,3,0)*H3717*I3717/12+VLOOKUP(B3717,Summary!$A$32:$D$37,4,0)*I3717</f>
        <v>7.178079616933136</v>
      </c>
      <c r="K3717" s="6">
        <f t="shared" si="235"/>
        <v>13.504379252593386</v>
      </c>
      <c r="L3717" s="27">
        <f>2.721*J3717*G3717+VLOOKUP(B3717,Summary!$A$32:$B$37,2,0)*I3717</f>
        <v>1.7913885971855725</v>
      </c>
    </row>
    <row r="3718" spans="1:12">
      <c r="A3718" s="5" t="s">
        <v>627</v>
      </c>
      <c r="B3718" s="5" t="s">
        <v>598</v>
      </c>
      <c r="C3718" s="11">
        <v>6210</v>
      </c>
      <c r="D3718" s="5" t="str">
        <f t="shared" si="232"/>
        <v>Cypress</v>
      </c>
      <c r="E3718" s="11" t="s">
        <v>591</v>
      </c>
      <c r="F3718" s="12">
        <f t="shared" si="233"/>
        <v>0.60724136328827061</v>
      </c>
      <c r="G3718" s="13">
        <f t="shared" si="234"/>
        <v>3.2599314579082571E-2</v>
      </c>
      <c r="H3718" s="13">
        <f>HLOOKUP(E3718,ROCs!$B$1:$I$17,MATCH(VLOOKUP(C3718,HROC,2,0),ROCs!$A$2:$A$17,0)+1,0)</f>
        <v>2.5884593546846281E-2</v>
      </c>
      <c r="I3718" s="24">
        <v>0.112166</v>
      </c>
      <c r="J3718" s="24">
        <f>VLOOKUP(B3718,Summary!$A$32:$C$37,3,0)*H3718*I3718/12+VLOOKUP(B3718,Summary!$A$32:$D$37,4,0)*I3718</f>
        <v>1.3960377095920818E-2</v>
      </c>
      <c r="K3718" s="6">
        <f t="shared" si="235"/>
        <v>2.3066783420126979E-2</v>
      </c>
      <c r="L3718" s="27">
        <f>2.721*J3718*G3718+VLOOKUP(B3718,Summary!$A$32:$B$37,2,0)*I3718</f>
        <v>2.27397199398254E-2</v>
      </c>
    </row>
    <row r="3719" spans="1:12">
      <c r="A3719" s="5" t="s">
        <v>627</v>
      </c>
      <c r="B3719" s="5" t="s">
        <v>598</v>
      </c>
      <c r="C3719" s="11">
        <v>6250</v>
      </c>
      <c r="D3719" s="5" t="str">
        <f t="shared" si="232"/>
        <v>Hydric Pine Flatwoods</v>
      </c>
      <c r="E3719" s="11" t="s">
        <v>591</v>
      </c>
      <c r="F3719" s="12">
        <f t="shared" si="233"/>
        <v>0.60724136328827061</v>
      </c>
      <c r="G3719" s="13">
        <f t="shared" si="234"/>
        <v>3.2599314579082571E-2</v>
      </c>
      <c r="H3719" s="13">
        <f>HLOOKUP(E3719,ROCs!$B$1:$I$17,MATCH(VLOOKUP(C3719,HROC,2,0),ROCs!$A$2:$A$17,0)+1,0)</f>
        <v>2.5884593546846281E-2</v>
      </c>
      <c r="I3719" s="24">
        <v>2.1999999999999999E-5</v>
      </c>
      <c r="J3719" s="24">
        <f>VLOOKUP(B3719,Summary!$A$32:$C$37,3,0)*H3719*I3719/12+VLOOKUP(B3719,Summary!$A$32:$D$37,4,0)*I3719</f>
        <v>2.7381585873638893E-6</v>
      </c>
      <c r="K3719" s="6">
        <f t="shared" si="235"/>
        <v>4.5242697006471974E-6</v>
      </c>
      <c r="L3719" s="27">
        <f>2.721*J3719*G3719+VLOOKUP(B3719,Summary!$A$32:$B$37,2,0)*I3719</f>
        <v>4.4601201672178618E-6</v>
      </c>
    </row>
    <row r="3720" spans="1:12">
      <c r="A3720" s="5" t="s">
        <v>627</v>
      </c>
      <c r="B3720" s="5" t="s">
        <v>598</v>
      </c>
      <c r="C3720" s="11">
        <v>6410</v>
      </c>
      <c r="D3720" s="5" t="str">
        <f t="shared" si="232"/>
        <v>Freshwater Marshes</v>
      </c>
      <c r="E3720" s="11" t="s">
        <v>591</v>
      </c>
      <c r="F3720" s="12">
        <f t="shared" si="233"/>
        <v>0.60724136328827061</v>
      </c>
      <c r="G3720" s="13">
        <f t="shared" si="234"/>
        <v>3.2599314579082571E-2</v>
      </c>
      <c r="H3720" s="13">
        <f>HLOOKUP(E3720,ROCs!$B$1:$I$17,MATCH(VLOOKUP(C3720,HROC,2,0),ROCs!$A$2:$A$17,0)+1,0)</f>
        <v>2.5884593546846281E-2</v>
      </c>
      <c r="I3720" s="24">
        <v>8.3900000000000002E-2</v>
      </c>
      <c r="J3720" s="24">
        <f>VLOOKUP(B3720,Summary!$A$32:$C$37,3,0)*H3720*I3720/12+VLOOKUP(B3720,Summary!$A$32:$D$37,4,0)*I3720</f>
        <v>1.0442341158174105E-2</v>
      </c>
      <c r="K3720" s="6">
        <f t="shared" si="235"/>
        <v>1.7253919449286354E-2</v>
      </c>
      <c r="L3720" s="27">
        <f>2.721*J3720*G3720+VLOOKUP(B3720,Summary!$A$32:$B$37,2,0)*I3720</f>
        <v>1.7009276455889941E-2</v>
      </c>
    </row>
    <row r="3721" spans="1:12">
      <c r="A3721" s="5" t="s">
        <v>627</v>
      </c>
      <c r="B3721" s="5" t="s">
        <v>598</v>
      </c>
      <c r="C3721" s="11">
        <v>2210</v>
      </c>
      <c r="D3721" s="5" t="str">
        <f t="shared" si="232"/>
        <v>Citrus Groves</v>
      </c>
      <c r="E3721" s="11" t="s">
        <v>592</v>
      </c>
      <c r="F3721" s="12">
        <f t="shared" si="233"/>
        <v>1.3467531225403229</v>
      </c>
      <c r="G3721" s="13">
        <f t="shared" si="234"/>
        <v>0.27383424246429361</v>
      </c>
      <c r="H3721" s="13">
        <f>HLOOKUP(E3721,ROCs!$B$1:$I$17,MATCH(VLOOKUP(C3721,HROC,2,0),ROCs!$A$2:$A$17,0)+1,0)</f>
        <v>0.31492922148662977</v>
      </c>
      <c r="I3721" s="24">
        <v>3.0000000000000001E-3</v>
      </c>
      <c r="J3721" s="24">
        <f>VLOOKUP(B3721,Summary!$A$32:$C$37,3,0)*H3721*I3721/12+VLOOKUP(B3721,Summary!$A$32:$D$37,4,0)*I3721</f>
        <v>4.5428540199446343E-3</v>
      </c>
      <c r="K3721" s="6">
        <f t="shared" si="235"/>
        <v>1.6647357818403007E-2</v>
      </c>
      <c r="L3721" s="27">
        <f>2.721*J3721*G3721+VLOOKUP(B3721,Summary!$A$32:$B$37,2,0)*I3721</f>
        <v>3.9599719502432726E-3</v>
      </c>
    </row>
    <row r="3722" spans="1:12">
      <c r="A3722" s="5" t="s">
        <v>627</v>
      </c>
      <c r="B3722" s="5" t="s">
        <v>598</v>
      </c>
      <c r="C3722" s="11">
        <v>2110</v>
      </c>
      <c r="D3722" s="5" t="str">
        <f t="shared" si="232"/>
        <v>Improved Pastures</v>
      </c>
      <c r="E3722" s="11" t="s">
        <v>593</v>
      </c>
      <c r="F3722" s="12">
        <f t="shared" si="233"/>
        <v>2.0141173930848577</v>
      </c>
      <c r="G3722" s="13">
        <f t="shared" si="234"/>
        <v>0.28687396829592665</v>
      </c>
      <c r="H3722" s="13">
        <f>HLOOKUP(E3722,ROCs!$B$1:$I$17,MATCH(VLOOKUP(C3722,HROC,2,0),ROCs!$A$2:$A$17,0)+1,0)</f>
        <v>0.31492922148662977</v>
      </c>
      <c r="I3722" s="24">
        <v>8.384385</v>
      </c>
      <c r="J3722" s="24">
        <f>VLOOKUP(B3722,Summary!$A$32:$C$37,3,0)*H3722*I3722/12+VLOOKUP(B3722,Summary!$A$32:$D$37,4,0)*I3722</f>
        <v>12.696345700671165</v>
      </c>
      <c r="K3722" s="6">
        <f t="shared" si="235"/>
        <v>69.581223446509</v>
      </c>
      <c r="L3722" s="27">
        <f>2.721*J3722*G3722+VLOOKUP(B3722,Summary!$A$32:$B$37,2,0)*I3722</f>
        <v>11.517790041788194</v>
      </c>
    </row>
    <row r="3723" spans="1:12">
      <c r="A3723" s="5" t="s">
        <v>627</v>
      </c>
      <c r="B3723" s="5" t="s">
        <v>598</v>
      </c>
      <c r="C3723" s="11">
        <v>2120</v>
      </c>
      <c r="D3723" s="5" t="str">
        <f t="shared" si="232"/>
        <v>Unimproved Pastures</v>
      </c>
      <c r="E3723" s="11" t="s">
        <v>593</v>
      </c>
      <c r="F3723" s="12">
        <f t="shared" si="233"/>
        <v>1.022089423356495</v>
      </c>
      <c r="G3723" s="13">
        <f t="shared" si="234"/>
        <v>0.19559588747449544</v>
      </c>
      <c r="H3723" s="13">
        <f>HLOOKUP(E3723,ROCs!$B$1:$I$17,MATCH(VLOOKUP(C3723,HROC,2,0),ROCs!$A$2:$A$17,0)+1,0)</f>
        <v>0.26229721460804234</v>
      </c>
      <c r="I3723" s="24">
        <v>0.107548</v>
      </c>
      <c r="J3723" s="24">
        <f>VLOOKUP(B3723,Summary!$A$32:$C$37,3,0)*H3723*I3723/12+VLOOKUP(B3723,Summary!$A$32:$D$37,4,0)*I3723</f>
        <v>0.13564087552296775</v>
      </c>
      <c r="K3723" s="6">
        <f t="shared" si="235"/>
        <v>0.37723156065565228</v>
      </c>
      <c r="L3723" s="27">
        <f>2.721*J3723*G3723+VLOOKUP(B3723,Summary!$A$32:$B$37,2,0)*I3723</f>
        <v>9.2806459508435898E-2</v>
      </c>
    </row>
    <row r="3724" spans="1:12">
      <c r="A3724" s="5" t="s">
        <v>627</v>
      </c>
      <c r="B3724" s="5" t="s">
        <v>598</v>
      </c>
      <c r="C3724" s="11">
        <v>2130</v>
      </c>
      <c r="D3724" s="5" t="str">
        <f t="shared" si="232"/>
        <v>Woodland Pastures</v>
      </c>
      <c r="E3724" s="11" t="s">
        <v>593</v>
      </c>
      <c r="F3724" s="12">
        <f t="shared" si="233"/>
        <v>1.022089423356495</v>
      </c>
      <c r="G3724" s="13">
        <f t="shared" si="234"/>
        <v>0.19559588747449544</v>
      </c>
      <c r="H3724" s="13">
        <f>HLOOKUP(E3724,ROCs!$B$1:$I$17,MATCH(VLOOKUP(C3724,HROC,2,0),ROCs!$A$2:$A$17,0)+1,0)</f>
        <v>0.26229721460804234</v>
      </c>
      <c r="I3724" s="24">
        <v>3.449503</v>
      </c>
      <c r="J3724" s="24">
        <f>VLOOKUP(B3724,Summary!$A$32:$C$37,3,0)*H3724*I3724/12+VLOOKUP(B3724,Summary!$A$32:$D$37,4,0)*I3724</f>
        <v>4.350556096246363</v>
      </c>
      <c r="K3724" s="6">
        <f t="shared" si="235"/>
        <v>12.099354708375371</v>
      </c>
      <c r="L3724" s="27">
        <f>2.721*J3724*G3724+VLOOKUP(B3724,Summary!$A$32:$B$37,2,0)*I3724</f>
        <v>2.9766816723112295</v>
      </c>
    </row>
    <row r="3725" spans="1:12">
      <c r="A3725" s="5" t="s">
        <v>627</v>
      </c>
      <c r="B3725" s="5" t="s">
        <v>598</v>
      </c>
      <c r="C3725" s="11">
        <v>2140</v>
      </c>
      <c r="D3725" s="5" t="str">
        <f t="shared" si="232"/>
        <v>Row Crops</v>
      </c>
      <c r="E3725" s="11" t="s">
        <v>593</v>
      </c>
      <c r="F3725" s="12">
        <f t="shared" si="233"/>
        <v>1.7435643104316678</v>
      </c>
      <c r="G3725" s="13">
        <f t="shared" si="234"/>
        <v>0.58026779950766982</v>
      </c>
      <c r="H3725" s="13">
        <f>HLOOKUP(E3725,ROCs!$B$1:$I$17,MATCH(VLOOKUP(C3725,HROC,2,0),ROCs!$A$2:$A$17,0)+1,0)</f>
        <v>0.36669840858032232</v>
      </c>
      <c r="I3725" s="24">
        <v>0.25941999999999998</v>
      </c>
      <c r="J3725" s="24">
        <f>VLOOKUP(B3725,Summary!$A$32:$C$37,3,0)*H3725*I3725/12+VLOOKUP(B3725,Summary!$A$32:$D$37,4,0)*I3725</f>
        <v>0.45741146638170388</v>
      </c>
      <c r="K3725" s="6">
        <f t="shared" si="235"/>
        <v>2.1700690839737273</v>
      </c>
      <c r="L3725" s="27">
        <f>2.721*J3725*G3725+VLOOKUP(B3725,Summary!$A$32:$B$37,2,0)*I3725</f>
        <v>0.7719398395908682</v>
      </c>
    </row>
    <row r="3726" spans="1:12">
      <c r="A3726" s="5" t="s">
        <v>627</v>
      </c>
      <c r="B3726" s="5" t="s">
        <v>598</v>
      </c>
      <c r="C3726" s="11">
        <v>2210</v>
      </c>
      <c r="D3726" s="5" t="str">
        <f t="shared" si="232"/>
        <v>Citrus Groves</v>
      </c>
      <c r="E3726" s="11" t="s">
        <v>593</v>
      </c>
      <c r="F3726" s="12">
        <f t="shared" si="233"/>
        <v>1.3467531225403229</v>
      </c>
      <c r="G3726" s="13">
        <f t="shared" si="234"/>
        <v>0.27383424246429361</v>
      </c>
      <c r="H3726" s="13">
        <f>HLOOKUP(E3726,ROCs!$B$1:$I$17,MATCH(VLOOKUP(C3726,HROC,2,0),ROCs!$A$2:$A$17,0)+1,0)</f>
        <v>0.31492922148662977</v>
      </c>
      <c r="I3726" s="24">
        <v>1286.7439449999999</v>
      </c>
      <c r="J3726" s="24">
        <f>VLOOKUP(B3726,Summary!$A$32:$C$37,3,0)*H3726*I3726/12+VLOOKUP(B3726,Summary!$A$32:$D$37,4,0)*I3726</f>
        <v>1948.4966343942224</v>
      </c>
      <c r="K3726" s="6">
        <f t="shared" si="235"/>
        <v>7140.2956243594917</v>
      </c>
      <c r="L3726" s="27">
        <f>2.721*J3726*G3726+VLOOKUP(B3726,Summary!$A$32:$B$37,2,0)*I3726</f>
        <v>1698.4899764484571</v>
      </c>
    </row>
    <row r="3727" spans="1:12">
      <c r="A3727" s="5" t="s">
        <v>627</v>
      </c>
      <c r="B3727" s="5" t="s">
        <v>598</v>
      </c>
      <c r="C3727" s="11">
        <v>3100</v>
      </c>
      <c r="D3727" s="5" t="str">
        <f t="shared" si="232"/>
        <v>Herbaceous (Dry Prairie)</v>
      </c>
      <c r="E3727" s="11" t="s">
        <v>593</v>
      </c>
      <c r="F3727" s="12">
        <f t="shared" si="233"/>
        <v>0.69141343344704065</v>
      </c>
      <c r="G3727" s="13">
        <f t="shared" si="234"/>
        <v>3.5859246036990831E-2</v>
      </c>
      <c r="H3727" s="13">
        <f>HLOOKUP(E3727,ROCs!$B$1:$I$17,MATCH(VLOOKUP(C3727,HROC,2,0),ROCs!$A$2:$A$17,0)+1,0)</f>
        <v>0.26229721460804234</v>
      </c>
      <c r="I3727" s="24">
        <v>4.5788159999999998</v>
      </c>
      <c r="J3727" s="24">
        <f>VLOOKUP(B3727,Summary!$A$32:$C$37,3,0)*H3727*I3727/12+VLOOKUP(B3727,Summary!$A$32:$D$37,4,0)*I3727</f>
        <v>5.7748597007714979</v>
      </c>
      <c r="K3727" s="6">
        <f t="shared" si="235"/>
        <v>10.864451175181594</v>
      </c>
      <c r="L3727" s="27">
        <f>2.721*J3727*G3727+VLOOKUP(B3727,Summary!$A$32:$B$37,2,0)*I3727</f>
        <v>1.4411957473841031</v>
      </c>
    </row>
    <row r="3728" spans="1:12">
      <c r="A3728" s="5" t="s">
        <v>627</v>
      </c>
      <c r="B3728" s="5" t="s">
        <v>598</v>
      </c>
      <c r="C3728" s="11">
        <v>3200</v>
      </c>
      <c r="D3728" s="5" t="str">
        <f t="shared" si="232"/>
        <v>Shrub and Brushland</v>
      </c>
      <c r="E3728" s="11" t="s">
        <v>593</v>
      </c>
      <c r="F3728" s="12">
        <f t="shared" si="233"/>
        <v>0.69141343344704065</v>
      </c>
      <c r="G3728" s="13">
        <f t="shared" si="234"/>
        <v>3.5859246036990831E-2</v>
      </c>
      <c r="H3728" s="13">
        <f>HLOOKUP(E3728,ROCs!$B$1:$I$17,MATCH(VLOOKUP(C3728,HROC,2,0),ROCs!$A$2:$A$17,0)+1,0)</f>
        <v>0.26229721460804234</v>
      </c>
      <c r="I3728" s="24">
        <v>5.3926439999999998</v>
      </c>
      <c r="J3728" s="24">
        <f>VLOOKUP(B3728,Summary!$A$32:$C$37,3,0)*H3728*I3728/12+VLOOKUP(B3728,Summary!$A$32:$D$37,4,0)*I3728</f>
        <v>6.8012696985874115</v>
      </c>
      <c r="K3728" s="6">
        <f t="shared" si="235"/>
        <v>12.795473205985125</v>
      </c>
      <c r="L3728" s="27">
        <f>2.721*J3728*G3728+VLOOKUP(B3728,Summary!$A$32:$B$37,2,0)*I3728</f>
        <v>1.6973504940920099</v>
      </c>
    </row>
    <row r="3729" spans="1:12">
      <c r="A3729" s="5" t="s">
        <v>627</v>
      </c>
      <c r="B3729" s="5" t="s">
        <v>598</v>
      </c>
      <c r="C3729" s="11">
        <v>3210</v>
      </c>
      <c r="D3729" s="5" t="str">
        <f t="shared" si="232"/>
        <v>Palmetto Prairies</v>
      </c>
      <c r="E3729" s="11" t="s">
        <v>593</v>
      </c>
      <c r="F3729" s="12">
        <f t="shared" si="233"/>
        <v>0.69141343344704065</v>
      </c>
      <c r="G3729" s="13">
        <f t="shared" si="234"/>
        <v>3.5859246036990831E-2</v>
      </c>
      <c r="H3729" s="13">
        <f>HLOOKUP(E3729,ROCs!$B$1:$I$17,MATCH(VLOOKUP(C3729,HROC,2,0),ROCs!$A$2:$A$17,0)+1,0)</f>
        <v>0.26229721460804234</v>
      </c>
      <c r="I3729" s="24">
        <v>0.125663</v>
      </c>
      <c r="J3729" s="24">
        <f>VLOOKUP(B3729,Summary!$A$32:$C$37,3,0)*H3729*I3729/12+VLOOKUP(B3729,Summary!$A$32:$D$37,4,0)*I3729</f>
        <v>0.15848773887792145</v>
      </c>
      <c r="K3729" s="6">
        <f t="shared" si="235"/>
        <v>0.29816868116710626</v>
      </c>
      <c r="L3729" s="27">
        <f>2.721*J3729*G3729+VLOOKUP(B3729,Summary!$A$32:$B$37,2,0)*I3729</f>
        <v>3.9552797317806296E-2</v>
      </c>
    </row>
    <row r="3730" spans="1:12">
      <c r="A3730" s="5" t="s">
        <v>627</v>
      </c>
      <c r="B3730" s="5" t="s">
        <v>598</v>
      </c>
      <c r="C3730" s="11">
        <v>3300</v>
      </c>
      <c r="D3730" s="5" t="str">
        <f t="shared" si="232"/>
        <v>Mixed Rangeland</v>
      </c>
      <c r="E3730" s="11" t="s">
        <v>593</v>
      </c>
      <c r="F3730" s="12">
        <f t="shared" si="233"/>
        <v>0.69141343344704065</v>
      </c>
      <c r="G3730" s="13">
        <f t="shared" si="234"/>
        <v>3.5859246036990831E-2</v>
      </c>
      <c r="H3730" s="13">
        <f>HLOOKUP(E3730,ROCs!$B$1:$I$17,MATCH(VLOOKUP(C3730,HROC,2,0),ROCs!$A$2:$A$17,0)+1,0)</f>
        <v>0.26229721460804234</v>
      </c>
      <c r="I3730" s="24">
        <v>1.319995</v>
      </c>
      <c r="J3730" s="24">
        <f>VLOOKUP(B3730,Summary!$A$32:$C$37,3,0)*H3730*I3730/12+VLOOKUP(B3730,Summary!$A$32:$D$37,4,0)*I3730</f>
        <v>1.6647941150550436</v>
      </c>
      <c r="K3730" s="6">
        <f t="shared" si="235"/>
        <v>3.1320370220126406</v>
      </c>
      <c r="L3730" s="27">
        <f>2.721*J3730*G3730+VLOOKUP(B3730,Summary!$A$32:$B$37,2,0)*I3730</f>
        <v>0.41547229252459139</v>
      </c>
    </row>
    <row r="3731" spans="1:12">
      <c r="A3731" s="5" t="s">
        <v>627</v>
      </c>
      <c r="B3731" s="5" t="s">
        <v>598</v>
      </c>
      <c r="C3731" s="11">
        <v>4110</v>
      </c>
      <c r="D3731" s="5" t="str">
        <f t="shared" si="232"/>
        <v>Pine Flatwoods</v>
      </c>
      <c r="E3731" s="11" t="s">
        <v>593</v>
      </c>
      <c r="F3731" s="12">
        <f t="shared" si="233"/>
        <v>0.69141343344704065</v>
      </c>
      <c r="G3731" s="13">
        <f t="shared" si="234"/>
        <v>3.5859246036990831E-2</v>
      </c>
      <c r="H3731" s="13">
        <f>HLOOKUP(E3731,ROCs!$B$1:$I$17,MATCH(VLOOKUP(C3731,HROC,2,0),ROCs!$A$2:$A$17,0)+1,0)</f>
        <v>0.26229721460804234</v>
      </c>
      <c r="I3731" s="24">
        <v>4.3272279999999999</v>
      </c>
      <c r="J3731" s="24">
        <f>VLOOKUP(B3731,Summary!$A$32:$C$37,3,0)*H3731*I3731/12+VLOOKUP(B3731,Summary!$A$32:$D$37,4,0)*I3731</f>
        <v>5.4575537853563132</v>
      </c>
      <c r="K3731" s="6">
        <f t="shared" si="235"/>
        <v>10.267492148598834</v>
      </c>
      <c r="L3731" s="27">
        <f>2.721*J3731*G3731+VLOOKUP(B3731,Summary!$A$32:$B$37,2,0)*I3731</f>
        <v>1.3620076874810909</v>
      </c>
    </row>
    <row r="3732" spans="1:12">
      <c r="A3732" s="5" t="s">
        <v>627</v>
      </c>
      <c r="B3732" s="5" t="s">
        <v>598</v>
      </c>
      <c r="C3732" s="11">
        <v>4200</v>
      </c>
      <c r="D3732" s="5" t="str">
        <f t="shared" si="232"/>
        <v>Upland Hardwood Forests</v>
      </c>
      <c r="E3732" s="11" t="s">
        <v>593</v>
      </c>
      <c r="F3732" s="12">
        <f t="shared" si="233"/>
        <v>0.69141343344704065</v>
      </c>
      <c r="G3732" s="13">
        <f t="shared" si="234"/>
        <v>3.5859246036990831E-2</v>
      </c>
      <c r="H3732" s="13">
        <f>HLOOKUP(E3732,ROCs!$B$1:$I$17,MATCH(VLOOKUP(C3732,HROC,2,0),ROCs!$A$2:$A$17,0)+1,0)</f>
        <v>0.26229721460804234</v>
      </c>
      <c r="I3732" s="24">
        <v>0.49347099999999999</v>
      </c>
      <c r="J3732" s="24">
        <f>VLOOKUP(B3732,Summary!$A$32:$C$37,3,0)*H3732*I3732/12+VLOOKUP(B3732,Summary!$A$32:$D$37,4,0)*I3732</f>
        <v>0.62237176409783934</v>
      </c>
      <c r="K3732" s="6">
        <f t="shared" si="235"/>
        <v>1.1708903755617255</v>
      </c>
      <c r="L3732" s="27">
        <f>2.721*J3732*G3732+VLOOKUP(B3732,Summary!$A$32:$B$37,2,0)*I3732</f>
        <v>0.15532144263001196</v>
      </c>
    </row>
    <row r="3733" spans="1:12">
      <c r="A3733" s="5" t="s">
        <v>627</v>
      </c>
      <c r="B3733" s="5" t="s">
        <v>598</v>
      </c>
      <c r="C3733" s="11">
        <v>5250</v>
      </c>
      <c r="D3733" s="5" t="str">
        <f t="shared" si="232"/>
        <v>Marshy Lakes</v>
      </c>
      <c r="E3733" s="11" t="s">
        <v>593</v>
      </c>
      <c r="F3733" s="12">
        <f t="shared" si="233"/>
        <v>0.50503242095262102</v>
      </c>
      <c r="G3733" s="13">
        <f t="shared" si="234"/>
        <v>6.8458560616073402E-2</v>
      </c>
      <c r="H3733" s="13">
        <f>HLOOKUP(E3733,ROCs!$B$1:$I$17,MATCH(VLOOKUP(C3733,HROC,2,0),ROCs!$A$2:$A$17,0)+1,0)</f>
        <v>5.2632006878587441E-2</v>
      </c>
      <c r="I3733" s="24">
        <v>0.21282599999999999</v>
      </c>
      <c r="J3733" s="24">
        <f>VLOOKUP(B3733,Summary!$A$32:$C$37,3,0)*H3733*I3733/12+VLOOKUP(B3733,Summary!$A$32:$D$37,4,0)*I3733</f>
        <v>5.3860351076322317E-2</v>
      </c>
      <c r="K3733" s="6">
        <f t="shared" si="235"/>
        <v>7.4014529136515655E-2</v>
      </c>
      <c r="L3733" s="27">
        <f>2.721*J3733*G3733+VLOOKUP(B3733,Summary!$A$32:$B$37,2,0)*I3733</f>
        <v>5.0830054078763218E-2</v>
      </c>
    </row>
    <row r="3734" spans="1:12">
      <c r="A3734" s="5" t="s">
        <v>627</v>
      </c>
      <c r="B3734" s="5" t="s">
        <v>598</v>
      </c>
      <c r="C3734" s="11">
        <v>6170</v>
      </c>
      <c r="D3734" s="5" t="str">
        <f t="shared" si="232"/>
        <v>Mixed Wetland Hardwoods</v>
      </c>
      <c r="E3734" s="11" t="s">
        <v>593</v>
      </c>
      <c r="F3734" s="12">
        <f t="shared" si="233"/>
        <v>0.60724136328827061</v>
      </c>
      <c r="G3734" s="13">
        <f t="shared" si="234"/>
        <v>3.2599314579082571E-2</v>
      </c>
      <c r="H3734" s="13">
        <f>HLOOKUP(E3734,ROCs!$B$1:$I$17,MATCH(VLOOKUP(C3734,HROC,2,0),ROCs!$A$2:$A$17,0)+1,0)</f>
        <v>2.5884593546846281E-2</v>
      </c>
      <c r="I3734" s="24">
        <v>0.48114899999999999</v>
      </c>
      <c r="J3734" s="24">
        <f>VLOOKUP(B3734,Summary!$A$32:$C$37,3,0)*H3734*I3734/12+VLOOKUP(B3734,Summary!$A$32:$D$37,4,0)*I3734</f>
        <v>5.9884648461433994E-2</v>
      </c>
      <c r="K3734" s="6">
        <f t="shared" si="235"/>
        <v>9.8947629190759001E-2</v>
      </c>
      <c r="L3734" s="27">
        <f>2.721*J3734*G3734+VLOOKUP(B3734,Summary!$A$32:$B$37,2,0)*I3734</f>
        <v>9.7544652651668506E-2</v>
      </c>
    </row>
    <row r="3735" spans="1:12">
      <c r="A3735" s="5" t="s">
        <v>627</v>
      </c>
      <c r="B3735" s="5" t="s">
        <v>598</v>
      </c>
      <c r="C3735" s="11">
        <v>6210</v>
      </c>
      <c r="D3735" s="5" t="str">
        <f t="shared" si="232"/>
        <v>Cypress</v>
      </c>
      <c r="E3735" s="11" t="s">
        <v>593</v>
      </c>
      <c r="F3735" s="12">
        <f t="shared" si="233"/>
        <v>0.60724136328827061</v>
      </c>
      <c r="G3735" s="13">
        <f t="shared" si="234"/>
        <v>3.2599314579082571E-2</v>
      </c>
      <c r="H3735" s="13">
        <f>HLOOKUP(E3735,ROCs!$B$1:$I$17,MATCH(VLOOKUP(C3735,HROC,2,0),ROCs!$A$2:$A$17,0)+1,0)</f>
        <v>2.5884593546846281E-2</v>
      </c>
      <c r="I3735" s="24">
        <v>6.685206</v>
      </c>
      <c r="J3735" s="24">
        <f>VLOOKUP(B3735,Summary!$A$32:$C$37,3,0)*H3735*I3735/12+VLOOKUP(B3735,Summary!$A$32:$D$37,4,0)*I3735</f>
        <v>0.83205246441802705</v>
      </c>
      <c r="K3735" s="6">
        <f t="shared" si="235"/>
        <v>1.3748034067447656</v>
      </c>
      <c r="L3735" s="27">
        <f>2.721*J3735*G3735+VLOOKUP(B3735,Summary!$A$32:$B$37,2,0)*I3735</f>
        <v>1.3553100955729935</v>
      </c>
    </row>
    <row r="3736" spans="1:12">
      <c r="A3736" s="5" t="s">
        <v>627</v>
      </c>
      <c r="B3736" s="5" t="s">
        <v>598</v>
      </c>
      <c r="C3736" s="11">
        <v>6215</v>
      </c>
      <c r="D3736" s="5" t="e">
        <f t="shared" si="232"/>
        <v>#N/A</v>
      </c>
      <c r="E3736" s="11" t="s">
        <v>593</v>
      </c>
      <c r="F3736" s="12">
        <f t="shared" si="233"/>
        <v>0.60724136328827061</v>
      </c>
      <c r="G3736" s="13">
        <f t="shared" si="234"/>
        <v>3.2599314579082571E-2</v>
      </c>
      <c r="H3736" s="13">
        <f>HLOOKUP(E3736,ROCs!$B$1:$I$17,MATCH(VLOOKUP(C3736,HROC,2,0),ROCs!$A$2:$A$17,0)+1,0)</f>
        <v>2.5884593546846281E-2</v>
      </c>
      <c r="I3736" s="24">
        <v>1.36958</v>
      </c>
      <c r="J3736" s="24">
        <f>VLOOKUP(B3736,Summary!$A$32:$C$37,3,0)*H3736*I3736/12+VLOOKUP(B3736,Summary!$A$32:$D$37,4,0)*I3736</f>
        <v>0.17046032900371977</v>
      </c>
      <c r="K3736" s="6">
        <f t="shared" si="235"/>
        <v>0.28165224075510853</v>
      </c>
      <c r="L3736" s="27">
        <f>2.721*J3736*G3736+VLOOKUP(B3736,Summary!$A$32:$B$37,2,0)*I3736</f>
        <v>0.27765869902810181</v>
      </c>
    </row>
    <row r="3737" spans="1:12">
      <c r="A3737" s="5" t="s">
        <v>627</v>
      </c>
      <c r="B3737" s="5" t="s">
        <v>598</v>
      </c>
      <c r="C3737" s="11">
        <v>6250</v>
      </c>
      <c r="D3737" s="5" t="str">
        <f t="shared" si="232"/>
        <v>Hydric Pine Flatwoods</v>
      </c>
      <c r="E3737" s="11" t="s">
        <v>593</v>
      </c>
      <c r="F3737" s="12">
        <f t="shared" si="233"/>
        <v>0.60724136328827061</v>
      </c>
      <c r="G3737" s="13">
        <f t="shared" si="234"/>
        <v>3.2599314579082571E-2</v>
      </c>
      <c r="H3737" s="13">
        <f>HLOOKUP(E3737,ROCs!$B$1:$I$17,MATCH(VLOOKUP(C3737,HROC,2,0),ROCs!$A$2:$A$17,0)+1,0)</f>
        <v>2.5884593546846281E-2</v>
      </c>
      <c r="I3737" s="24">
        <v>2.0447380000000002</v>
      </c>
      <c r="J3737" s="24">
        <f>VLOOKUP(B3737,Summary!$A$32:$C$37,3,0)*H3737*I3737/12+VLOOKUP(B3737,Summary!$A$32:$D$37,4,0)*I3737</f>
        <v>0.2544916778913302</v>
      </c>
      <c r="K3737" s="6">
        <f t="shared" si="235"/>
        <v>0.4204975535982704</v>
      </c>
      <c r="L3737" s="27">
        <f>2.721*J3737*G3737+VLOOKUP(B3737,Summary!$A$32:$B$37,2,0)*I3737</f>
        <v>0.41453532683985084</v>
      </c>
    </row>
    <row r="3738" spans="1:12">
      <c r="A3738" s="5" t="s">
        <v>627</v>
      </c>
      <c r="B3738" s="5" t="s">
        <v>598</v>
      </c>
      <c r="C3738" s="11">
        <v>6410</v>
      </c>
      <c r="D3738" s="5" t="str">
        <f t="shared" si="232"/>
        <v>Freshwater Marshes</v>
      </c>
      <c r="E3738" s="11" t="s">
        <v>593</v>
      </c>
      <c r="F3738" s="12">
        <f t="shared" si="233"/>
        <v>0.60724136328827061</v>
      </c>
      <c r="G3738" s="13">
        <f t="shared" si="234"/>
        <v>3.2599314579082571E-2</v>
      </c>
      <c r="H3738" s="13">
        <f>HLOOKUP(E3738,ROCs!$B$1:$I$17,MATCH(VLOOKUP(C3738,HROC,2,0),ROCs!$A$2:$A$17,0)+1,0)</f>
        <v>2.5884593546846281E-2</v>
      </c>
      <c r="I3738" s="24">
        <v>2.5404620000000002</v>
      </c>
      <c r="J3738" s="24">
        <f>VLOOKUP(B3738,Summary!$A$32:$C$37,3,0)*H3738*I3738/12+VLOOKUP(B3738,Summary!$A$32:$D$37,4,0)*I3738</f>
        <v>0.3161903564168928</v>
      </c>
      <c r="K3738" s="6">
        <f t="shared" si="235"/>
        <v>0.52244251146570819</v>
      </c>
      <c r="L3738" s="27">
        <f>2.721*J3738*G3738+VLOOKUP(B3738,Summary!$A$32:$B$37,2,0)*I3738</f>
        <v>0.51503480910230126</v>
      </c>
    </row>
    <row r="3739" spans="1:12">
      <c r="A3739" s="5" t="s">
        <v>627</v>
      </c>
      <c r="B3739" s="5" t="s">
        <v>598</v>
      </c>
      <c r="C3739" s="11">
        <v>6430</v>
      </c>
      <c r="D3739" s="5" t="str">
        <f t="shared" si="232"/>
        <v>Wet Prairies</v>
      </c>
      <c r="E3739" s="11" t="s">
        <v>593</v>
      </c>
      <c r="F3739" s="12">
        <f t="shared" si="233"/>
        <v>0.60724136328827061</v>
      </c>
      <c r="G3739" s="13">
        <f t="shared" si="234"/>
        <v>3.2599314579082571E-2</v>
      </c>
      <c r="H3739" s="13">
        <f>HLOOKUP(E3739,ROCs!$B$1:$I$17,MATCH(VLOOKUP(C3739,HROC,2,0),ROCs!$A$2:$A$17,0)+1,0)</f>
        <v>2.5884593546846281E-2</v>
      </c>
      <c r="I3739" s="24">
        <v>2.4021870000000001</v>
      </c>
      <c r="J3739" s="24">
        <f>VLOOKUP(B3739,Summary!$A$32:$C$37,3,0)*H3739*I3739/12+VLOOKUP(B3739,Summary!$A$32:$D$37,4,0)*I3739</f>
        <v>0.29898040738654086</v>
      </c>
      <c r="K3739" s="6">
        <f t="shared" si="235"/>
        <v>0.49400644815402672</v>
      </c>
      <c r="L3739" s="27">
        <f>2.721*J3739*G3739+VLOOKUP(B3739,Summary!$A$32:$B$37,2,0)*I3739</f>
        <v>0.48700194018766257</v>
      </c>
    </row>
    <row r="3740" spans="1:12">
      <c r="A3740" s="5" t="s">
        <v>627</v>
      </c>
      <c r="B3740" s="5" t="s">
        <v>598</v>
      </c>
      <c r="C3740" s="11">
        <v>8140</v>
      </c>
      <c r="D3740" s="5" t="str">
        <f t="shared" si="232"/>
        <v>Roads and Highways</v>
      </c>
      <c r="E3740" s="11" t="s">
        <v>593</v>
      </c>
      <c r="F3740" s="12">
        <f t="shared" si="233"/>
        <v>0.98601567900273634</v>
      </c>
      <c r="G3740" s="13">
        <f t="shared" si="234"/>
        <v>0.14343698414796333</v>
      </c>
      <c r="H3740" s="13">
        <f>HLOOKUP(E3740,ROCs!$B$1:$I$17,MATCH(VLOOKUP(C3740,HROC,2,0),ROCs!$A$2:$A$17,0)+1,0)</f>
        <v>0.44607782879065094</v>
      </c>
      <c r="I3740" s="24">
        <v>1.2165E-2</v>
      </c>
      <c r="J3740" s="24">
        <f>VLOOKUP(B3740,Summary!$A$32:$C$37,3,0)*H3740*I3740/12+VLOOKUP(B3740,Summary!$A$32:$D$37,4,0)*I3740</f>
        <v>2.6092597718637343E-2</v>
      </c>
      <c r="K3740" s="6">
        <f t="shared" si="235"/>
        <v>7.0005100152102359E-2</v>
      </c>
      <c r="L3740" s="27">
        <f>2.721*J3740*G3740+VLOOKUP(B3740,Summary!$A$32:$B$37,2,0)*I3740</f>
        <v>1.2515673960324384E-2</v>
      </c>
    </row>
    <row r="3741" spans="1:12">
      <c r="A3741" s="5" t="s">
        <v>605</v>
      </c>
      <c r="B3741" s="5" t="s">
        <v>598</v>
      </c>
      <c r="C3741" s="11">
        <v>4110</v>
      </c>
      <c r="D3741" s="5" t="str">
        <f t="shared" si="232"/>
        <v>Pine Flatwoods</v>
      </c>
      <c r="E3741" s="11" t="s">
        <v>592</v>
      </c>
      <c r="F3741" s="12">
        <f t="shared" si="233"/>
        <v>0.69141343344704065</v>
      </c>
      <c r="G3741" s="13">
        <f t="shared" si="234"/>
        <v>3.5859246036990831E-2</v>
      </c>
      <c r="H3741" s="13">
        <f>HLOOKUP(E3741,ROCs!$B$1:$I$17,MATCH(VLOOKUP(C3741,HROC,2,0),ROCs!$A$2:$A$17,0)+1,0)</f>
        <v>0.26229721460804234</v>
      </c>
      <c r="I3741" s="24">
        <v>0.13577400000000001</v>
      </c>
      <c r="J3741" s="24">
        <f>VLOOKUP(B3741,Summary!$A$32:$C$37,3,0)*H3741*I3741/12+VLOOKUP(B3741,Summary!$A$32:$D$37,4,0)*I3741</f>
        <v>0.17123985786119153</v>
      </c>
      <c r="K3741" s="6">
        <f t="shared" si="235"/>
        <v>0.32215970107973468</v>
      </c>
      <c r="L3741" s="27">
        <f>2.721*J3741*G3741+VLOOKUP(B3741,Summary!$A$32:$B$37,2,0)*I3741</f>
        <v>4.2735264182996058E-2</v>
      </c>
    </row>
    <row r="3742" spans="1:12">
      <c r="A3742" s="5" t="s">
        <v>605</v>
      </c>
      <c r="B3742" s="5" t="s">
        <v>598</v>
      </c>
      <c r="C3742" s="11">
        <v>6250</v>
      </c>
      <c r="D3742" s="5" t="str">
        <f t="shared" si="232"/>
        <v>Hydric Pine Flatwoods</v>
      </c>
      <c r="E3742" s="11" t="s">
        <v>592</v>
      </c>
      <c r="F3742" s="12">
        <f t="shared" si="233"/>
        <v>0.60724136328827061</v>
      </c>
      <c r="G3742" s="13">
        <f t="shared" si="234"/>
        <v>3.2599314579082571E-2</v>
      </c>
      <c r="H3742" s="13">
        <f>HLOOKUP(E3742,ROCs!$B$1:$I$17,MATCH(VLOOKUP(C3742,HROC,2,0),ROCs!$A$2:$A$17,0)+1,0)</f>
        <v>2.5884593546846281E-2</v>
      </c>
      <c r="I3742" s="24">
        <v>1.686563</v>
      </c>
      <c r="J3742" s="24">
        <f>VLOOKUP(B3742,Summary!$A$32:$C$37,3,0)*H3742*I3742/12+VLOOKUP(B3742,Summary!$A$32:$D$37,4,0)*I3742</f>
        <v>0.2099125891627365</v>
      </c>
      <c r="K3742" s="6">
        <f t="shared" si="235"/>
        <v>0.3468393581423927</v>
      </c>
      <c r="L3742" s="27">
        <f>2.721*J3742*G3742+VLOOKUP(B3742,Summary!$A$32:$B$37,2,0)*I3742</f>
        <v>0.34192152952652094</v>
      </c>
    </row>
    <row r="3743" spans="1:12">
      <c r="A3743" s="5" t="s">
        <v>605</v>
      </c>
      <c r="B3743" s="5" t="s">
        <v>598</v>
      </c>
      <c r="C3743" s="11">
        <v>6410</v>
      </c>
      <c r="D3743" s="5" t="str">
        <f t="shared" si="232"/>
        <v>Freshwater Marshes</v>
      </c>
      <c r="E3743" s="11" t="s">
        <v>592</v>
      </c>
      <c r="F3743" s="12">
        <f t="shared" si="233"/>
        <v>0.60724136328827061</v>
      </c>
      <c r="G3743" s="13">
        <f t="shared" si="234"/>
        <v>3.2599314579082571E-2</v>
      </c>
      <c r="H3743" s="13">
        <f>HLOOKUP(E3743,ROCs!$B$1:$I$17,MATCH(VLOOKUP(C3743,HROC,2,0),ROCs!$A$2:$A$17,0)+1,0)</f>
        <v>2.5884593546846281E-2</v>
      </c>
      <c r="I3743" s="24">
        <v>0.21967</v>
      </c>
      <c r="J3743" s="24">
        <f>VLOOKUP(B3743,Summary!$A$32:$C$37,3,0)*H3743*I3743/12+VLOOKUP(B3743,Summary!$A$32:$D$37,4,0)*I3743</f>
        <v>2.7340513494828435E-2</v>
      </c>
      <c r="K3743" s="6">
        <f t="shared" si="235"/>
        <v>4.5174832960962266E-2</v>
      </c>
      <c r="L3743" s="27">
        <f>2.721*J3743*G3743+VLOOKUP(B3743,Summary!$A$32:$B$37,2,0)*I3743</f>
        <v>4.4534299869670356E-2</v>
      </c>
    </row>
    <row r="3744" spans="1:12">
      <c r="A3744" s="5" t="s">
        <v>605</v>
      </c>
      <c r="B3744" s="5" t="s">
        <v>598</v>
      </c>
      <c r="C3744" s="11">
        <v>6430</v>
      </c>
      <c r="D3744" s="5" t="str">
        <f t="shared" si="232"/>
        <v>Wet Prairies</v>
      </c>
      <c r="E3744" s="11" t="s">
        <v>592</v>
      </c>
      <c r="F3744" s="12">
        <f t="shared" si="233"/>
        <v>0.60724136328827061</v>
      </c>
      <c r="G3744" s="13">
        <f t="shared" si="234"/>
        <v>3.2599314579082571E-2</v>
      </c>
      <c r="H3744" s="13">
        <f>HLOOKUP(E3744,ROCs!$B$1:$I$17,MATCH(VLOOKUP(C3744,HROC,2,0),ROCs!$A$2:$A$17,0)+1,0)</f>
        <v>2.5884593546846281E-2</v>
      </c>
      <c r="I3744" s="24">
        <v>0.14802000000000001</v>
      </c>
      <c r="J3744" s="24">
        <f>VLOOKUP(B3744,Summary!$A$32:$C$37,3,0)*H3744*I3744/12+VLOOKUP(B3744,Summary!$A$32:$D$37,4,0)*I3744</f>
        <v>1.8422828822800132E-2</v>
      </c>
      <c r="K3744" s="6">
        <f t="shared" si="235"/>
        <v>3.0440109140445371E-2</v>
      </c>
      <c r="L3744" s="27">
        <f>2.721*J3744*G3744+VLOOKUP(B3744,Summary!$A$32:$B$37,2,0)*I3744</f>
        <v>3.0008499415981275E-2</v>
      </c>
    </row>
    <row r="3745" spans="1:12">
      <c r="A3745" s="5" t="s">
        <v>605</v>
      </c>
      <c r="B3745" s="5" t="s">
        <v>598</v>
      </c>
      <c r="C3745" s="11">
        <v>2110</v>
      </c>
      <c r="D3745" s="5" t="str">
        <f t="shared" si="232"/>
        <v>Improved Pastures</v>
      </c>
      <c r="E3745" s="11" t="s">
        <v>593</v>
      </c>
      <c r="F3745" s="12">
        <f t="shared" si="233"/>
        <v>2.0141173930848577</v>
      </c>
      <c r="G3745" s="13">
        <f t="shared" si="234"/>
        <v>0.28687396829592665</v>
      </c>
      <c r="H3745" s="13">
        <f>HLOOKUP(E3745,ROCs!$B$1:$I$17,MATCH(VLOOKUP(C3745,HROC,2,0),ROCs!$A$2:$A$17,0)+1,0)</f>
        <v>0.31492922148662977</v>
      </c>
      <c r="I3745" s="24">
        <v>0.98690299999999997</v>
      </c>
      <c r="J3745" s="24">
        <f>VLOOKUP(B3745,Summary!$A$32:$C$37,3,0)*H3745*I3745/12+VLOOKUP(B3745,Summary!$A$32:$D$37,4,0)*I3745</f>
        <v>1.4944520869484732</v>
      </c>
      <c r="K3745" s="6">
        <f t="shared" si="235"/>
        <v>8.1902152826987393</v>
      </c>
      <c r="L3745" s="27">
        <f>2.721*J3745*G3745+VLOOKUP(B3745,Summary!$A$32:$B$37,2,0)*I3745</f>
        <v>1.3557275274943712</v>
      </c>
    </row>
    <row r="3746" spans="1:12">
      <c r="A3746" s="5" t="s">
        <v>605</v>
      </c>
      <c r="B3746" s="5" t="s">
        <v>598</v>
      </c>
      <c r="C3746" s="11">
        <v>2120</v>
      </c>
      <c r="D3746" s="5" t="str">
        <f t="shared" si="232"/>
        <v>Unimproved Pastures</v>
      </c>
      <c r="E3746" s="11" t="s">
        <v>593</v>
      </c>
      <c r="F3746" s="12">
        <f t="shared" si="233"/>
        <v>1.022089423356495</v>
      </c>
      <c r="G3746" s="13">
        <f t="shared" si="234"/>
        <v>0.19559588747449544</v>
      </c>
      <c r="H3746" s="13">
        <f>HLOOKUP(E3746,ROCs!$B$1:$I$17,MATCH(VLOOKUP(C3746,HROC,2,0),ROCs!$A$2:$A$17,0)+1,0)</f>
        <v>0.26229721460804234</v>
      </c>
      <c r="I3746" s="24">
        <v>0.83577100000000004</v>
      </c>
      <c r="J3746" s="24">
        <f>VLOOKUP(B3746,Summary!$A$32:$C$37,3,0)*H3746*I3746/12+VLOOKUP(B3746,Summary!$A$32:$D$37,4,0)*I3746</f>
        <v>1.0540847823921067</v>
      </c>
      <c r="K3746" s="6">
        <f t="shared" si="235"/>
        <v>2.9315207970462973</v>
      </c>
      <c r="L3746" s="27">
        <f>2.721*J3746*G3746+VLOOKUP(B3746,Summary!$A$32:$B$37,2,0)*I3746</f>
        <v>0.72121236536081545</v>
      </c>
    </row>
    <row r="3747" spans="1:12">
      <c r="A3747" s="5" t="s">
        <v>605</v>
      </c>
      <c r="B3747" s="5" t="s">
        <v>598</v>
      </c>
      <c r="C3747" s="11">
        <v>3200</v>
      </c>
      <c r="D3747" s="5" t="str">
        <f t="shared" si="232"/>
        <v>Shrub and Brushland</v>
      </c>
      <c r="E3747" s="11" t="s">
        <v>593</v>
      </c>
      <c r="F3747" s="12">
        <f t="shared" si="233"/>
        <v>0.69141343344704065</v>
      </c>
      <c r="G3747" s="13">
        <f t="shared" si="234"/>
        <v>3.5859246036990831E-2</v>
      </c>
      <c r="H3747" s="13">
        <f>HLOOKUP(E3747,ROCs!$B$1:$I$17,MATCH(VLOOKUP(C3747,HROC,2,0),ROCs!$A$2:$A$17,0)+1,0)</f>
        <v>0.26229721460804234</v>
      </c>
      <c r="I3747" s="24">
        <v>1.7050689999999999</v>
      </c>
      <c r="J3747" s="24">
        <f>VLOOKUP(B3747,Summary!$A$32:$C$37,3,0)*H3747*I3747/12+VLOOKUP(B3747,Summary!$A$32:$D$37,4,0)*I3747</f>
        <v>2.150454234268151</v>
      </c>
      <c r="K3747" s="6">
        <f t="shared" si="235"/>
        <v>4.0457268649396934</v>
      </c>
      <c r="L3747" s="27">
        <f>2.721*J3747*G3747+VLOOKUP(B3747,Summary!$A$32:$B$37,2,0)*I3747</f>
        <v>0.53667546190903181</v>
      </c>
    </row>
    <row r="3748" spans="1:12">
      <c r="A3748" s="5" t="s">
        <v>605</v>
      </c>
      <c r="B3748" s="5" t="s">
        <v>598</v>
      </c>
      <c r="C3748" s="11">
        <v>5250</v>
      </c>
      <c r="D3748" s="5" t="str">
        <f t="shared" si="232"/>
        <v>Marshy Lakes</v>
      </c>
      <c r="E3748" s="11" t="s">
        <v>593</v>
      </c>
      <c r="F3748" s="12">
        <f t="shared" si="233"/>
        <v>0.50503242095262102</v>
      </c>
      <c r="G3748" s="13">
        <f t="shared" si="234"/>
        <v>6.8458560616073402E-2</v>
      </c>
      <c r="H3748" s="13">
        <f>HLOOKUP(E3748,ROCs!$B$1:$I$17,MATCH(VLOOKUP(C3748,HROC,2,0),ROCs!$A$2:$A$17,0)+1,0)</f>
        <v>5.2632006878587441E-2</v>
      </c>
      <c r="I3748" s="24">
        <v>1.136279</v>
      </c>
      <c r="J3748" s="24">
        <f>VLOOKUP(B3748,Summary!$A$32:$C$37,3,0)*H3748*I3748/12+VLOOKUP(B3748,Summary!$A$32:$D$37,4,0)*I3748</f>
        <v>0.28756066392570673</v>
      </c>
      <c r="K3748" s="6">
        <f t="shared" si="235"/>
        <v>0.3951639139612213</v>
      </c>
      <c r="L3748" s="27">
        <f>2.721*J3748*G3748+VLOOKUP(B3748,Summary!$A$32:$B$37,2,0)*I3748</f>
        <v>0.27138189421669812</v>
      </c>
    </row>
    <row r="3749" spans="1:12">
      <c r="A3749" s="5" t="s">
        <v>605</v>
      </c>
      <c r="B3749" s="5" t="s">
        <v>598</v>
      </c>
      <c r="C3749" s="11">
        <v>6172</v>
      </c>
      <c r="D3749" s="5" t="str">
        <f t="shared" si="232"/>
        <v>Mixed Shrubs</v>
      </c>
      <c r="E3749" s="11" t="s">
        <v>593</v>
      </c>
      <c r="F3749" s="12">
        <f t="shared" si="233"/>
        <v>0.60724136328827061</v>
      </c>
      <c r="G3749" s="13">
        <f t="shared" si="234"/>
        <v>3.2599314579082571E-2</v>
      </c>
      <c r="H3749" s="13">
        <f>HLOOKUP(E3749,ROCs!$B$1:$I$17,MATCH(VLOOKUP(C3749,HROC,2,0),ROCs!$A$2:$A$17,0)+1,0)</f>
        <v>2.5884593546846281E-2</v>
      </c>
      <c r="I3749" s="24">
        <v>1.5604389999999999</v>
      </c>
      <c r="J3749" s="24">
        <f>VLOOKUP(B3749,Summary!$A$32:$C$37,3,0)*H3749*I3749/12+VLOOKUP(B3749,Summary!$A$32:$D$37,4,0)*I3749</f>
        <v>0.19421497490488726</v>
      </c>
      <c r="K3749" s="6">
        <f t="shared" si="235"/>
        <v>0.32090213124582784</v>
      </c>
      <c r="L3749" s="27">
        <f>2.721*J3749*G3749+VLOOKUP(B3749,Summary!$A$32:$B$37,2,0)*I3749</f>
        <v>0.31635206607333066</v>
      </c>
    </row>
    <row r="3750" spans="1:12">
      <c r="A3750" s="5" t="s">
        <v>605</v>
      </c>
      <c r="B3750" s="5" t="s">
        <v>598</v>
      </c>
      <c r="C3750" s="11">
        <v>6250</v>
      </c>
      <c r="D3750" s="5" t="str">
        <f t="shared" si="232"/>
        <v>Hydric Pine Flatwoods</v>
      </c>
      <c r="E3750" s="11" t="s">
        <v>593</v>
      </c>
      <c r="F3750" s="12">
        <f t="shared" si="233"/>
        <v>0.60724136328827061</v>
      </c>
      <c r="G3750" s="13">
        <f t="shared" si="234"/>
        <v>3.2599314579082571E-2</v>
      </c>
      <c r="H3750" s="13">
        <f>HLOOKUP(E3750,ROCs!$B$1:$I$17,MATCH(VLOOKUP(C3750,HROC,2,0),ROCs!$A$2:$A$17,0)+1,0)</f>
        <v>2.5884593546846281E-2</v>
      </c>
      <c r="I3750" s="24">
        <v>4.1984899999999996</v>
      </c>
      <c r="J3750" s="24">
        <f>VLOOKUP(B3750,Summary!$A$32:$C$37,3,0)*H3750*I3750/12+VLOOKUP(B3750,Summary!$A$32:$D$37,4,0)*I3750</f>
        <v>0.52255142943006427</v>
      </c>
      <c r="K3750" s="6">
        <f t="shared" si="235"/>
        <v>0.86341368615773861</v>
      </c>
      <c r="L3750" s="27">
        <f>2.721*J3750*G3750+VLOOKUP(B3750,Summary!$A$32:$B$37,2,0)*I3750</f>
        <v>0.85117136003920557</v>
      </c>
    </row>
    <row r="3751" spans="1:12">
      <c r="A3751" s="5" t="s">
        <v>605</v>
      </c>
      <c r="B3751" s="5" t="s">
        <v>598</v>
      </c>
      <c r="C3751" s="11">
        <v>6410</v>
      </c>
      <c r="D3751" s="5" t="str">
        <f t="shared" si="232"/>
        <v>Freshwater Marshes</v>
      </c>
      <c r="E3751" s="11" t="s">
        <v>593</v>
      </c>
      <c r="F3751" s="12">
        <f t="shared" si="233"/>
        <v>0.60724136328827061</v>
      </c>
      <c r="G3751" s="13">
        <f t="shared" si="234"/>
        <v>3.2599314579082571E-2</v>
      </c>
      <c r="H3751" s="13">
        <f>HLOOKUP(E3751,ROCs!$B$1:$I$17,MATCH(VLOOKUP(C3751,HROC,2,0),ROCs!$A$2:$A$17,0)+1,0)</f>
        <v>2.5884593546846281E-2</v>
      </c>
      <c r="I3751" s="24">
        <v>3.8798849999999998</v>
      </c>
      <c r="J3751" s="24">
        <f>VLOOKUP(B3751,Summary!$A$32:$C$37,3,0)*H3751*I3751/12+VLOOKUP(B3751,Summary!$A$32:$D$37,4,0)*I3751</f>
        <v>0.48289729230610651</v>
      </c>
      <c r="K3751" s="6">
        <f t="shared" si="235"/>
        <v>0.79789300670434327</v>
      </c>
      <c r="L3751" s="27">
        <f>2.721*J3751*G3751+VLOOKUP(B3751,Summary!$A$32:$B$37,2,0)*I3751</f>
        <v>0.78657969704482167</v>
      </c>
    </row>
    <row r="3752" spans="1:12">
      <c r="A3752" s="5" t="s">
        <v>605</v>
      </c>
      <c r="B3752" s="5" t="s">
        <v>598</v>
      </c>
      <c r="C3752" s="11">
        <v>6430</v>
      </c>
      <c r="D3752" s="5" t="str">
        <f t="shared" si="232"/>
        <v>Wet Prairies</v>
      </c>
      <c r="E3752" s="11" t="s">
        <v>593</v>
      </c>
      <c r="F3752" s="12">
        <f t="shared" si="233"/>
        <v>0.60724136328827061</v>
      </c>
      <c r="G3752" s="13">
        <f t="shared" si="234"/>
        <v>3.2599314579082571E-2</v>
      </c>
      <c r="H3752" s="13">
        <f>HLOOKUP(E3752,ROCs!$B$1:$I$17,MATCH(VLOOKUP(C3752,HROC,2,0),ROCs!$A$2:$A$17,0)+1,0)</f>
        <v>2.5884593546846281E-2</v>
      </c>
      <c r="I3752" s="24">
        <v>1.0270820000000001</v>
      </c>
      <c r="J3752" s="24">
        <f>VLOOKUP(B3752,Summary!$A$32:$C$37,3,0)*H3752*I3752/12+VLOOKUP(B3752,Summary!$A$32:$D$37,4,0)*I3752</f>
        <v>0.12783242719213081</v>
      </c>
      <c r="K3752" s="6">
        <f t="shared" si="235"/>
        <v>0.21121799875818745</v>
      </c>
      <c r="L3752" s="27">
        <f>2.721*J3752*G3752+VLOOKUP(B3752,Summary!$A$32:$B$37,2,0)*I3752</f>
        <v>0.20822314279938439</v>
      </c>
    </row>
    <row r="3753" spans="1:12">
      <c r="A3753" s="5" t="s">
        <v>605</v>
      </c>
      <c r="B3753" s="5" t="s">
        <v>598</v>
      </c>
      <c r="C3753" s="11">
        <v>2110</v>
      </c>
      <c r="D3753" s="5" t="str">
        <f t="shared" si="232"/>
        <v>Improved Pastures</v>
      </c>
      <c r="E3753" s="11" t="s">
        <v>2</v>
      </c>
      <c r="F3753" s="12">
        <f t="shared" si="233"/>
        <v>2.0141173930848577</v>
      </c>
      <c r="G3753" s="13">
        <f t="shared" si="234"/>
        <v>0.28687396829592665</v>
      </c>
      <c r="H3753" s="13">
        <f>HLOOKUP(E3753,ROCs!$B$1:$I$17,MATCH(VLOOKUP(C3753,HROC,2,0),ROCs!$A$2:$A$17,0)+1,0)</f>
        <v>0.31492922148662977</v>
      </c>
      <c r="I3753" s="24">
        <v>0.21174699999999999</v>
      </c>
      <c r="J3753" s="24">
        <f>VLOOKUP(B3753,Summary!$A$32:$C$37,3,0)*H3753*I3753/12+VLOOKUP(B3753,Summary!$A$32:$D$37,4,0)*I3753</f>
        <v>0.32064523672040551</v>
      </c>
      <c r="K3753" s="6">
        <f t="shared" si="235"/>
        <v>1.7572684604926827</v>
      </c>
      <c r="L3753" s="27">
        <f>2.721*J3753*G3753+VLOOKUP(B3753,Summary!$A$32:$B$37,2,0)*I3753</f>
        <v>0.29088090396356142</v>
      </c>
    </row>
    <row r="3754" spans="1:12">
      <c r="A3754" s="5" t="s">
        <v>605</v>
      </c>
      <c r="B3754" s="5" t="s">
        <v>598</v>
      </c>
      <c r="C3754" s="11">
        <v>2120</v>
      </c>
      <c r="D3754" s="5" t="str">
        <f t="shared" si="232"/>
        <v>Unimproved Pastures</v>
      </c>
      <c r="E3754" s="11" t="s">
        <v>2</v>
      </c>
      <c r="F3754" s="12">
        <f t="shared" si="233"/>
        <v>1.022089423356495</v>
      </c>
      <c r="G3754" s="13">
        <f t="shared" si="234"/>
        <v>0.19559588747449544</v>
      </c>
      <c r="H3754" s="13">
        <f>HLOOKUP(E3754,ROCs!$B$1:$I$17,MATCH(VLOOKUP(C3754,HROC,2,0),ROCs!$A$2:$A$17,0)+1,0)</f>
        <v>0.26229721460804234</v>
      </c>
      <c r="I3754" s="24">
        <v>9.7513000000000002E-2</v>
      </c>
      <c r="J3754" s="24">
        <f>VLOOKUP(B3754,Summary!$A$32:$C$37,3,0)*H3754*I3754/12+VLOOKUP(B3754,Summary!$A$32:$D$37,4,0)*I3754</f>
        <v>0.12298460868515598</v>
      </c>
      <c r="K3754" s="6">
        <f t="shared" si="235"/>
        <v>0.34203314960961267</v>
      </c>
      <c r="L3754" s="27">
        <f>2.721*J3754*G3754+VLOOKUP(B3754,Summary!$A$32:$B$37,2,0)*I3754</f>
        <v>8.4146950999052617E-2</v>
      </c>
    </row>
    <row r="3755" spans="1:12">
      <c r="A3755" s="5" t="s">
        <v>605</v>
      </c>
      <c r="B3755" s="5" t="s">
        <v>598</v>
      </c>
      <c r="C3755" s="11">
        <v>3200</v>
      </c>
      <c r="D3755" s="5" t="str">
        <f t="shared" si="232"/>
        <v>Shrub and Brushland</v>
      </c>
      <c r="E3755" s="11" t="s">
        <v>2</v>
      </c>
      <c r="F3755" s="12">
        <f t="shared" si="233"/>
        <v>0.69141343344704065</v>
      </c>
      <c r="G3755" s="13">
        <f t="shared" si="234"/>
        <v>3.5859246036990831E-2</v>
      </c>
      <c r="H3755" s="13">
        <f>HLOOKUP(E3755,ROCs!$B$1:$I$17,MATCH(VLOOKUP(C3755,HROC,2,0),ROCs!$A$2:$A$17,0)+1,0)</f>
        <v>0.26229721460804234</v>
      </c>
      <c r="I3755" s="24">
        <v>0.81006</v>
      </c>
      <c r="J3755" s="24">
        <f>VLOOKUP(B3755,Summary!$A$32:$C$37,3,0)*H3755*I3755/12+VLOOKUP(B3755,Summary!$A$32:$D$37,4,0)*I3755</f>
        <v>1.0216577493410874</v>
      </c>
      <c r="K3755" s="6">
        <f t="shared" si="235"/>
        <v>1.9220814548930565</v>
      </c>
      <c r="L3755" s="27">
        <f>2.721*J3755*G3755+VLOOKUP(B3755,Summary!$A$32:$B$37,2,0)*I3755</f>
        <v>0.25496875767140825</v>
      </c>
    </row>
    <row r="3756" spans="1:12">
      <c r="A3756" s="5" t="s">
        <v>605</v>
      </c>
      <c r="B3756" s="5" t="s">
        <v>598</v>
      </c>
      <c r="C3756" s="11">
        <v>4110</v>
      </c>
      <c r="D3756" s="5" t="str">
        <f t="shared" si="232"/>
        <v>Pine Flatwoods</v>
      </c>
      <c r="E3756" s="11" t="s">
        <v>2</v>
      </c>
      <c r="F3756" s="12">
        <f t="shared" si="233"/>
        <v>0.69141343344704065</v>
      </c>
      <c r="G3756" s="13">
        <f t="shared" si="234"/>
        <v>3.5859246036990831E-2</v>
      </c>
      <c r="H3756" s="13">
        <f>HLOOKUP(E3756,ROCs!$B$1:$I$17,MATCH(VLOOKUP(C3756,HROC,2,0),ROCs!$A$2:$A$17,0)+1,0)</f>
        <v>0.26229721460804234</v>
      </c>
      <c r="I3756" s="24">
        <v>2.5738E-2</v>
      </c>
      <c r="J3756" s="24">
        <f>VLOOKUP(B3756,Summary!$A$32:$C$37,3,0)*H3756*I3756/12+VLOOKUP(B3756,Summary!$A$32:$D$37,4,0)*I3756</f>
        <v>3.2461085786905791E-2</v>
      </c>
      <c r="K3756" s="6">
        <f t="shared" si="235"/>
        <v>6.1070207745151574E-2</v>
      </c>
      <c r="L3756" s="27">
        <f>2.721*J3756*G3756+VLOOKUP(B3756,Summary!$A$32:$B$37,2,0)*I3756</f>
        <v>8.1011108867820956E-3</v>
      </c>
    </row>
    <row r="3757" spans="1:12">
      <c r="A3757" s="5" t="s">
        <v>605</v>
      </c>
      <c r="B3757" s="5" t="s">
        <v>598</v>
      </c>
      <c r="C3757" s="11">
        <v>5250</v>
      </c>
      <c r="D3757" s="5" t="str">
        <f t="shared" si="232"/>
        <v>Marshy Lakes</v>
      </c>
      <c r="E3757" s="11" t="s">
        <v>2</v>
      </c>
      <c r="F3757" s="12">
        <f t="shared" si="233"/>
        <v>0.50503242095262102</v>
      </c>
      <c r="G3757" s="13">
        <f t="shared" si="234"/>
        <v>6.8458560616073402E-2</v>
      </c>
      <c r="H3757" s="13">
        <f>HLOOKUP(E3757,ROCs!$B$1:$I$17,MATCH(VLOOKUP(C3757,HROC,2,0),ROCs!$A$2:$A$17,0)+1,0)</f>
        <v>5.2632006878587441E-2</v>
      </c>
      <c r="I3757" s="24">
        <v>1.6077999999999999E-2</v>
      </c>
      <c r="J3757" s="24">
        <f>VLOOKUP(B3757,Summary!$A$32:$C$37,3,0)*H3757*I3757/12+VLOOKUP(B3757,Summary!$A$32:$D$37,4,0)*I3757</f>
        <v>4.0688953633724748E-3</v>
      </c>
      <c r="K3757" s="6">
        <f t="shared" si="235"/>
        <v>5.591448410705923E-3</v>
      </c>
      <c r="L3757" s="27">
        <f>2.721*J3757*G3757+VLOOKUP(B3757,Summary!$A$32:$B$37,2,0)*I3757</f>
        <v>3.8399707248097268E-3</v>
      </c>
    </row>
    <row r="3758" spans="1:12">
      <c r="A3758" s="5" t="s">
        <v>605</v>
      </c>
      <c r="B3758" s="5" t="s">
        <v>598</v>
      </c>
      <c r="C3758" s="11">
        <v>6172</v>
      </c>
      <c r="D3758" s="5" t="str">
        <f t="shared" si="232"/>
        <v>Mixed Shrubs</v>
      </c>
      <c r="E3758" s="11" t="s">
        <v>2</v>
      </c>
      <c r="F3758" s="12">
        <f t="shared" si="233"/>
        <v>0.60724136328827061</v>
      </c>
      <c r="G3758" s="13">
        <f t="shared" si="234"/>
        <v>3.2599314579082571E-2</v>
      </c>
      <c r="H3758" s="13">
        <f>HLOOKUP(E3758,ROCs!$B$1:$I$17,MATCH(VLOOKUP(C3758,HROC,2,0),ROCs!$A$2:$A$17,0)+1,0)</f>
        <v>2.5884593546846281E-2</v>
      </c>
      <c r="I3758" s="24">
        <v>1.547717</v>
      </c>
      <c r="J3758" s="24">
        <f>VLOOKUP(B3758,Summary!$A$32:$C$37,3,0)*H3758*I3758/12+VLOOKUP(B3758,Summary!$A$32:$D$37,4,0)*I3758</f>
        <v>0.19263157247086712</v>
      </c>
      <c r="K3758" s="6">
        <f t="shared" si="235"/>
        <v>0.31828586946711718</v>
      </c>
      <c r="L3758" s="27">
        <f>2.721*J3758*G3758+VLOOKUP(B3758,Summary!$A$32:$B$37,2,0)*I3758</f>
        <v>0.31377290022026949</v>
      </c>
    </row>
    <row r="3759" spans="1:12">
      <c r="A3759" s="5" t="s">
        <v>605</v>
      </c>
      <c r="B3759" s="5" t="s">
        <v>598</v>
      </c>
      <c r="C3759" s="11">
        <v>6250</v>
      </c>
      <c r="D3759" s="5" t="str">
        <f t="shared" si="232"/>
        <v>Hydric Pine Flatwoods</v>
      </c>
      <c r="E3759" s="11" t="s">
        <v>2</v>
      </c>
      <c r="F3759" s="12">
        <f t="shared" si="233"/>
        <v>0.60724136328827061</v>
      </c>
      <c r="G3759" s="13">
        <f t="shared" si="234"/>
        <v>3.2599314579082571E-2</v>
      </c>
      <c r="H3759" s="13">
        <f>HLOOKUP(E3759,ROCs!$B$1:$I$17,MATCH(VLOOKUP(C3759,HROC,2,0),ROCs!$A$2:$A$17,0)+1,0)</f>
        <v>2.5884593546846281E-2</v>
      </c>
      <c r="I3759" s="24">
        <v>0.87881100000000001</v>
      </c>
      <c r="J3759" s="24">
        <f>VLOOKUP(B3759,Summary!$A$32:$C$37,3,0)*H3759*I3759/12+VLOOKUP(B3759,Summary!$A$32:$D$37,4,0)*I3759</f>
        <v>0.10937835846908395</v>
      </c>
      <c r="K3759" s="6">
        <f t="shared" si="235"/>
        <v>0.18072627181343018</v>
      </c>
      <c r="L3759" s="27">
        <f>2.721*J3759*G3759+VLOOKUP(B3759,Summary!$A$32:$B$37,2,0)*I3759</f>
        <v>0.17816375746694985</v>
      </c>
    </row>
    <row r="3760" spans="1:12">
      <c r="A3760" s="5" t="s">
        <v>605</v>
      </c>
      <c r="B3760" s="5" t="s">
        <v>598</v>
      </c>
      <c r="C3760" s="11">
        <v>6410</v>
      </c>
      <c r="D3760" s="5" t="str">
        <f t="shared" si="232"/>
        <v>Freshwater Marshes</v>
      </c>
      <c r="E3760" s="11" t="s">
        <v>2</v>
      </c>
      <c r="F3760" s="12">
        <f t="shared" si="233"/>
        <v>0.60724136328827061</v>
      </c>
      <c r="G3760" s="13">
        <f t="shared" si="234"/>
        <v>3.2599314579082571E-2</v>
      </c>
      <c r="H3760" s="13">
        <f>HLOOKUP(E3760,ROCs!$B$1:$I$17,MATCH(VLOOKUP(C3760,HROC,2,0),ROCs!$A$2:$A$17,0)+1,0)</f>
        <v>2.5884593546846281E-2</v>
      </c>
      <c r="I3760" s="24">
        <v>0.33728000000000002</v>
      </c>
      <c r="J3760" s="24">
        <f>VLOOKUP(B3760,Summary!$A$32:$C$37,3,0)*H3760*I3760/12+VLOOKUP(B3760,Summary!$A$32:$D$37,4,0)*I3760</f>
        <v>4.1978460379367845E-2</v>
      </c>
      <c r="K3760" s="6">
        <f t="shared" si="235"/>
        <v>6.9361167483376673E-2</v>
      </c>
      <c r="L3760" s="27">
        <f>2.721*J3760*G3760+VLOOKUP(B3760,Summary!$A$32:$B$37,2,0)*I3760</f>
        <v>6.8377696818147302E-2</v>
      </c>
    </row>
    <row r="3761" spans="1:12">
      <c r="A3761" s="5" t="s">
        <v>603</v>
      </c>
      <c r="B3761" s="5" t="s">
        <v>598</v>
      </c>
      <c r="C3761" s="11">
        <v>2110</v>
      </c>
      <c r="D3761" s="5" t="str">
        <f t="shared" si="232"/>
        <v>Improved Pastures</v>
      </c>
      <c r="E3761" s="11" t="s">
        <v>3</v>
      </c>
      <c r="F3761" s="12">
        <f t="shared" si="233"/>
        <v>2.0141173930848577</v>
      </c>
      <c r="G3761" s="13">
        <f t="shared" si="234"/>
        <v>0.28687396829592665</v>
      </c>
      <c r="H3761" s="13">
        <f>HLOOKUP(E3761,ROCs!$B$1:$I$17,MATCH(VLOOKUP(C3761,HROC,2,0),ROCs!$A$2:$A$17,0)+1,0)</f>
        <v>0.31492922148662977</v>
      </c>
      <c r="I3761" s="24">
        <v>16.603598000000002</v>
      </c>
      <c r="J3761" s="24">
        <f>VLOOKUP(B3761,Summary!$A$32:$C$37,3,0)*H3761*I3761/12+VLOOKUP(B3761,Summary!$A$32:$D$37,4,0)*I3761</f>
        <v>25.142573973281568</v>
      </c>
      <c r="K3761" s="6">
        <f t="shared" si="235"/>
        <v>137.79169998205117</v>
      </c>
      <c r="L3761" s="27">
        <f>2.721*J3761*G3761+VLOOKUP(B3761,Summary!$A$32:$B$37,2,0)*I3761</f>
        <v>22.80868014794817</v>
      </c>
    </row>
    <row r="3762" spans="1:12">
      <c r="A3762" s="5" t="s">
        <v>603</v>
      </c>
      <c r="B3762" s="5" t="s">
        <v>598</v>
      </c>
      <c r="C3762" s="11">
        <v>2120</v>
      </c>
      <c r="D3762" s="5" t="str">
        <f t="shared" si="232"/>
        <v>Unimproved Pastures</v>
      </c>
      <c r="E3762" s="11" t="s">
        <v>3</v>
      </c>
      <c r="F3762" s="12">
        <f t="shared" si="233"/>
        <v>1.022089423356495</v>
      </c>
      <c r="G3762" s="13">
        <f t="shared" si="234"/>
        <v>0.19559588747449544</v>
      </c>
      <c r="H3762" s="13">
        <f>HLOOKUP(E3762,ROCs!$B$1:$I$17,MATCH(VLOOKUP(C3762,HROC,2,0),ROCs!$A$2:$A$17,0)+1,0)</f>
        <v>0.26229721460804234</v>
      </c>
      <c r="I3762" s="24">
        <v>0.16617799999999999</v>
      </c>
      <c r="J3762" s="24">
        <f>VLOOKUP(B3762,Summary!$A$32:$C$37,3,0)*H3762*I3762/12+VLOOKUP(B3762,Summary!$A$32:$D$37,4,0)*I3762</f>
        <v>0.2095857608942587</v>
      </c>
      <c r="K3762" s="6">
        <f t="shared" si="235"/>
        <v>0.58288007481901083</v>
      </c>
      <c r="L3762" s="27">
        <f>2.721*J3762*G3762+VLOOKUP(B3762,Summary!$A$32:$B$37,2,0)*I3762</f>
        <v>0.14340008022643713</v>
      </c>
    </row>
    <row r="3763" spans="1:12">
      <c r="A3763" s="5" t="s">
        <v>603</v>
      </c>
      <c r="B3763" s="5" t="s">
        <v>598</v>
      </c>
      <c r="C3763" s="11">
        <v>2130</v>
      </c>
      <c r="D3763" s="5" t="str">
        <f t="shared" si="232"/>
        <v>Woodland Pastures</v>
      </c>
      <c r="E3763" s="11" t="s">
        <v>3</v>
      </c>
      <c r="F3763" s="12">
        <f t="shared" si="233"/>
        <v>1.022089423356495</v>
      </c>
      <c r="G3763" s="13">
        <f t="shared" si="234"/>
        <v>0.19559588747449544</v>
      </c>
      <c r="H3763" s="13">
        <f>HLOOKUP(E3763,ROCs!$B$1:$I$17,MATCH(VLOOKUP(C3763,HROC,2,0),ROCs!$A$2:$A$17,0)+1,0)</f>
        <v>0.26229721460804234</v>
      </c>
      <c r="I3763" s="24">
        <v>8.5129999999999997E-2</v>
      </c>
      <c r="J3763" s="24">
        <f>VLOOKUP(B3763,Summary!$A$32:$C$37,3,0)*H3763*I3763/12+VLOOKUP(B3763,Summary!$A$32:$D$37,4,0)*I3763</f>
        <v>0.10736701503765989</v>
      </c>
      <c r="K3763" s="6">
        <f t="shared" si="235"/>
        <v>0.29859897681607911</v>
      </c>
      <c r="L3763" s="27">
        <f>2.721*J3763*G3763+VLOOKUP(B3763,Summary!$A$32:$B$37,2,0)*I3763</f>
        <v>7.3461281455286465E-2</v>
      </c>
    </row>
    <row r="3764" spans="1:12">
      <c r="A3764" s="5" t="s">
        <v>603</v>
      </c>
      <c r="B3764" s="5" t="s">
        <v>598</v>
      </c>
      <c r="C3764" s="11">
        <v>2510</v>
      </c>
      <c r="D3764" s="5" t="str">
        <f t="shared" si="232"/>
        <v>Horse Farms</v>
      </c>
      <c r="E3764" s="11" t="s">
        <v>3</v>
      </c>
      <c r="F3764" s="12">
        <f t="shared" si="233"/>
        <v>2.0141173930848577</v>
      </c>
      <c r="G3764" s="13">
        <f t="shared" si="234"/>
        <v>0.28687396829592665</v>
      </c>
      <c r="H3764" s="13">
        <f>HLOOKUP(E3764,ROCs!$B$1:$I$17,MATCH(VLOOKUP(C3764,HROC,2,0),ROCs!$A$2:$A$17,0)+1,0)</f>
        <v>0.31492922148662977</v>
      </c>
      <c r="I3764" s="24">
        <v>0.22717499999999999</v>
      </c>
      <c r="J3764" s="24">
        <f>VLOOKUP(B3764,Summary!$A$32:$C$37,3,0)*H3764*I3764/12+VLOOKUP(B3764,Summary!$A$32:$D$37,4,0)*I3764</f>
        <v>0.34400762066030749</v>
      </c>
      <c r="K3764" s="6">
        <f t="shared" si="235"/>
        <v>1.8853039831139295</v>
      </c>
      <c r="L3764" s="27">
        <f>2.721*J3764*G3764+VLOOKUP(B3764,Summary!$A$32:$B$37,2,0)*I3764</f>
        <v>0.31207464265336493</v>
      </c>
    </row>
    <row r="3765" spans="1:12">
      <c r="A3765" s="5" t="s">
        <v>603</v>
      </c>
      <c r="B3765" s="5" t="s">
        <v>598</v>
      </c>
      <c r="C3765" s="11">
        <v>2110</v>
      </c>
      <c r="D3765" s="5" t="str">
        <f t="shared" si="232"/>
        <v>Improved Pastures</v>
      </c>
      <c r="E3765" s="11" t="s">
        <v>4</v>
      </c>
      <c r="F3765" s="12">
        <f t="shared" si="233"/>
        <v>2.0141173930848577</v>
      </c>
      <c r="G3765" s="13">
        <f t="shared" si="234"/>
        <v>0.28687396829592665</v>
      </c>
      <c r="H3765" s="13">
        <f>HLOOKUP(E3765,ROCs!$B$1:$I$17,MATCH(VLOOKUP(C3765,HROC,2,0),ROCs!$A$2:$A$17,0)+1,0)</f>
        <v>0.31492922148662977</v>
      </c>
      <c r="I3765" s="24">
        <v>12.804425999999999</v>
      </c>
      <c r="J3765" s="24">
        <f>VLOOKUP(B3765,Summary!$A$32:$C$37,3,0)*H3765*I3765/12+VLOOKUP(B3765,Summary!$A$32:$D$37,4,0)*I3765</f>
        <v>19.389546042394532</v>
      </c>
      <c r="K3765" s="6">
        <f t="shared" si="235"/>
        <v>106.26272846610567</v>
      </c>
      <c r="L3765" s="27">
        <f>2.721*J3765*G3765+VLOOKUP(B3765,Summary!$A$32:$B$37,2,0)*I3765</f>
        <v>17.589684905167623</v>
      </c>
    </row>
    <row r="3766" spans="1:12">
      <c r="A3766" s="5" t="s">
        <v>603</v>
      </c>
      <c r="B3766" s="5" t="s">
        <v>598</v>
      </c>
      <c r="C3766" s="11">
        <v>2120</v>
      </c>
      <c r="D3766" s="5" t="str">
        <f t="shared" si="232"/>
        <v>Unimproved Pastures</v>
      </c>
      <c r="E3766" s="11" t="s">
        <v>4</v>
      </c>
      <c r="F3766" s="12">
        <f t="shared" si="233"/>
        <v>1.022089423356495</v>
      </c>
      <c r="G3766" s="13">
        <f t="shared" si="234"/>
        <v>0.19559588747449544</v>
      </c>
      <c r="H3766" s="13">
        <f>HLOOKUP(E3766,ROCs!$B$1:$I$17,MATCH(VLOOKUP(C3766,HROC,2,0),ROCs!$A$2:$A$17,0)+1,0)</f>
        <v>0.26229721460804234</v>
      </c>
      <c r="I3766" s="24">
        <v>0.115622</v>
      </c>
      <c r="J3766" s="24">
        <f>VLOOKUP(B3766,Summary!$A$32:$C$37,3,0)*H3766*I3766/12+VLOOKUP(B3766,Summary!$A$32:$D$37,4,0)*I3766</f>
        <v>0.14582390476546822</v>
      </c>
      <c r="K3766" s="6">
        <f t="shared" si="235"/>
        <v>0.40555163746539052</v>
      </c>
      <c r="L3766" s="27">
        <f>2.721*J3766*G3766+VLOOKUP(B3766,Summary!$A$32:$B$37,2,0)*I3766</f>
        <v>9.9773761123260057E-2</v>
      </c>
    </row>
    <row r="3767" spans="1:12">
      <c r="A3767" s="5" t="s">
        <v>603</v>
      </c>
      <c r="B3767" s="5" t="s">
        <v>598</v>
      </c>
      <c r="C3767" s="11">
        <v>2130</v>
      </c>
      <c r="D3767" s="5" t="str">
        <f t="shared" si="232"/>
        <v>Woodland Pastures</v>
      </c>
      <c r="E3767" s="11" t="s">
        <v>4</v>
      </c>
      <c r="F3767" s="12">
        <f t="shared" si="233"/>
        <v>1.022089423356495</v>
      </c>
      <c r="G3767" s="13">
        <f t="shared" si="234"/>
        <v>0.19559588747449544</v>
      </c>
      <c r="H3767" s="13">
        <f>HLOOKUP(E3767,ROCs!$B$1:$I$17,MATCH(VLOOKUP(C3767,HROC,2,0),ROCs!$A$2:$A$17,0)+1,0)</f>
        <v>0.26229721460804234</v>
      </c>
      <c r="I3767" s="24">
        <v>22.505092000000001</v>
      </c>
      <c r="J3767" s="24">
        <f>VLOOKUP(B3767,Summary!$A$32:$C$37,3,0)*H3767*I3767/12+VLOOKUP(B3767,Summary!$A$32:$D$37,4,0)*I3767</f>
        <v>28.383701999153288</v>
      </c>
      <c r="K3767" s="6">
        <f t="shared" si="235"/>
        <v>78.938064658190171</v>
      </c>
      <c r="L3767" s="27">
        <f>2.721*J3767*G3767+VLOOKUP(B3767,Summary!$A$32:$B$37,2,0)*I3767</f>
        <v>19.420332404429882</v>
      </c>
    </row>
    <row r="3768" spans="1:12">
      <c r="A3768" s="5" t="s">
        <v>603</v>
      </c>
      <c r="B3768" s="5" t="s">
        <v>598</v>
      </c>
      <c r="C3768" s="11">
        <v>2140</v>
      </c>
      <c r="D3768" s="5" t="str">
        <f t="shared" si="232"/>
        <v>Row Crops</v>
      </c>
      <c r="E3768" s="11" t="s">
        <v>4</v>
      </c>
      <c r="F3768" s="12">
        <f t="shared" si="233"/>
        <v>1.7435643104316678</v>
      </c>
      <c r="G3768" s="13">
        <f t="shared" si="234"/>
        <v>0.58026779950766982</v>
      </c>
      <c r="H3768" s="13">
        <f>HLOOKUP(E3768,ROCs!$B$1:$I$17,MATCH(VLOOKUP(C3768,HROC,2,0),ROCs!$A$2:$A$17,0)+1,0)</f>
        <v>0.36669840858032232</v>
      </c>
      <c r="I3768" s="24">
        <v>69.033782000000002</v>
      </c>
      <c r="J3768" s="24">
        <f>VLOOKUP(B3768,Summary!$A$32:$C$37,3,0)*H3768*I3768/12+VLOOKUP(B3768,Summary!$A$32:$D$37,4,0)*I3768</f>
        <v>121.72092920551567</v>
      </c>
      <c r="K3768" s="6">
        <f t="shared" si="235"/>
        <v>577.47311721525693</v>
      </c>
      <c r="L3768" s="27">
        <f>2.721*J3768*G3768+VLOOKUP(B3768,Summary!$A$32:$B$37,2,0)*I3768</f>
        <v>205.41949966629775</v>
      </c>
    </row>
    <row r="3769" spans="1:12">
      <c r="A3769" s="5" t="s">
        <v>603</v>
      </c>
      <c r="B3769" s="5" t="s">
        <v>598</v>
      </c>
      <c r="C3769" s="11">
        <v>2210</v>
      </c>
      <c r="D3769" s="5" t="str">
        <f t="shared" si="232"/>
        <v>Citrus Groves</v>
      </c>
      <c r="E3769" s="11" t="s">
        <v>4</v>
      </c>
      <c r="F3769" s="12">
        <f t="shared" si="233"/>
        <v>1.3467531225403229</v>
      </c>
      <c r="G3769" s="13">
        <f t="shared" si="234"/>
        <v>0.27383424246429361</v>
      </c>
      <c r="H3769" s="13">
        <f>HLOOKUP(E3769,ROCs!$B$1:$I$17,MATCH(VLOOKUP(C3769,HROC,2,0),ROCs!$A$2:$A$17,0)+1,0)</f>
        <v>0.31492922148662977</v>
      </c>
      <c r="I3769" s="24">
        <v>20.597254</v>
      </c>
      <c r="J3769" s="24">
        <f>VLOOKUP(B3769,Summary!$A$32:$C$37,3,0)*H3769*I3769/12+VLOOKUP(B3769,Summary!$A$32:$D$37,4,0)*I3769</f>
        <v>31.190106044573568</v>
      </c>
      <c r="K3769" s="6">
        <f t="shared" si="235"/>
        <v>114.29661913817753</v>
      </c>
      <c r="L3769" s="27">
        <f>2.721*J3769*G3769+VLOOKUP(B3769,Summary!$A$32:$B$37,2,0)*I3769</f>
        <v>27.188182697345347</v>
      </c>
    </row>
    <row r="3770" spans="1:12">
      <c r="A3770" s="5" t="s">
        <v>603</v>
      </c>
      <c r="B3770" s="5" t="s">
        <v>598</v>
      </c>
      <c r="C3770" s="11">
        <v>2430</v>
      </c>
      <c r="D3770" s="5" t="str">
        <f t="shared" si="232"/>
        <v>Ornamentals</v>
      </c>
      <c r="E3770" s="11" t="s">
        <v>4</v>
      </c>
      <c r="F3770" s="12">
        <f t="shared" si="233"/>
        <v>1.6774291124497771</v>
      </c>
      <c r="G3770" s="13">
        <f t="shared" si="234"/>
        <v>0.48898971868623858</v>
      </c>
      <c r="H3770" s="13">
        <f>HLOOKUP(E3770,ROCs!$B$1:$I$17,MATCH(VLOOKUP(C3770,HROC,2,0),ROCs!$A$2:$A$17,0)+1,0)</f>
        <v>0.28904462793978353</v>
      </c>
      <c r="I3770" s="24">
        <v>11.659399000000001</v>
      </c>
      <c r="J3770" s="24">
        <f>VLOOKUP(B3770,Summary!$A$32:$C$37,3,0)*H3770*I3770/12+VLOOKUP(B3770,Summary!$A$32:$D$37,4,0)*I3770</f>
        <v>16.204499955974097</v>
      </c>
      <c r="K3770" s="6">
        <f t="shared" si="235"/>
        <v>73.961949842429306</v>
      </c>
      <c r="L3770" s="27">
        <f>2.721*J3770*G3770+VLOOKUP(B3770,Summary!$A$32:$B$37,2,0)*I3770</f>
        <v>23.795772912611664</v>
      </c>
    </row>
    <row r="3771" spans="1:12">
      <c r="A3771" s="5" t="s">
        <v>603</v>
      </c>
      <c r="B3771" s="5" t="s">
        <v>598</v>
      </c>
      <c r="C3771" s="11">
        <v>3300</v>
      </c>
      <c r="D3771" s="5" t="str">
        <f t="shared" si="232"/>
        <v>Mixed Rangeland</v>
      </c>
      <c r="E3771" s="11" t="s">
        <v>4</v>
      </c>
      <c r="F3771" s="12">
        <f t="shared" si="233"/>
        <v>0.69141343344704065</v>
      </c>
      <c r="G3771" s="13">
        <f t="shared" si="234"/>
        <v>3.5859246036990831E-2</v>
      </c>
      <c r="H3771" s="13">
        <f>HLOOKUP(E3771,ROCs!$B$1:$I$17,MATCH(VLOOKUP(C3771,HROC,2,0),ROCs!$A$2:$A$17,0)+1,0)</f>
        <v>0.26229721460804234</v>
      </c>
      <c r="I3771" s="24">
        <v>6.2379819999999997</v>
      </c>
      <c r="J3771" s="24">
        <f>VLOOKUP(B3771,Summary!$A$32:$C$37,3,0)*H3771*I3771/12+VLOOKUP(B3771,Summary!$A$32:$D$37,4,0)*I3771</f>
        <v>7.8674205003952968</v>
      </c>
      <c r="K3771" s="6">
        <f t="shared" si="235"/>
        <v>14.801261040116405</v>
      </c>
      <c r="L3771" s="27">
        <f>2.721*J3771*G3771+VLOOKUP(B3771,Summary!$A$32:$B$37,2,0)*I3771</f>
        <v>1.963423105592927</v>
      </c>
    </row>
    <row r="3772" spans="1:12">
      <c r="A3772" s="5" t="s">
        <v>603</v>
      </c>
      <c r="B3772" s="5" t="s">
        <v>598</v>
      </c>
      <c r="C3772" s="11">
        <v>2110</v>
      </c>
      <c r="D3772" s="5" t="str">
        <f t="shared" si="232"/>
        <v>Improved Pastures</v>
      </c>
      <c r="E3772" s="11" t="s">
        <v>591</v>
      </c>
      <c r="F3772" s="12">
        <f t="shared" si="233"/>
        <v>2.0141173930848577</v>
      </c>
      <c r="G3772" s="13">
        <f t="shared" si="234"/>
        <v>0.28687396829592665</v>
      </c>
      <c r="H3772" s="13">
        <f>HLOOKUP(E3772,ROCs!$B$1:$I$17,MATCH(VLOOKUP(C3772,HROC,2,0),ROCs!$A$2:$A$17,0)+1,0)</f>
        <v>0.31492922148662977</v>
      </c>
      <c r="I3772" s="24">
        <v>1935.730712</v>
      </c>
      <c r="J3772" s="24">
        <f>VLOOKUP(B3772,Summary!$A$32:$C$37,3,0)*H3772*I3772/12+VLOOKUP(B3772,Summary!$A$32:$D$37,4,0)*I3772</f>
        <v>2931.2473488464966</v>
      </c>
      <c r="K3772" s="6">
        <f t="shared" si="235"/>
        <v>16064.447327256796</v>
      </c>
      <c r="L3772" s="27">
        <f>2.721*J3772*G3772+VLOOKUP(B3772,Summary!$A$32:$B$37,2,0)*I3772</f>
        <v>2659.1503036009408</v>
      </c>
    </row>
    <row r="3773" spans="1:12">
      <c r="A3773" s="5" t="s">
        <v>603</v>
      </c>
      <c r="B3773" s="5" t="s">
        <v>598</v>
      </c>
      <c r="C3773" s="11">
        <v>2120</v>
      </c>
      <c r="D3773" s="5" t="str">
        <f t="shared" si="232"/>
        <v>Unimproved Pastures</v>
      </c>
      <c r="E3773" s="11" t="s">
        <v>591</v>
      </c>
      <c r="F3773" s="12">
        <f t="shared" si="233"/>
        <v>1.022089423356495</v>
      </c>
      <c r="G3773" s="13">
        <f t="shared" si="234"/>
        <v>0.19559588747449544</v>
      </c>
      <c r="H3773" s="13">
        <f>HLOOKUP(E3773,ROCs!$B$1:$I$17,MATCH(VLOOKUP(C3773,HROC,2,0),ROCs!$A$2:$A$17,0)+1,0)</f>
        <v>0.26229721460804234</v>
      </c>
      <c r="I3773" s="24">
        <v>319.058695</v>
      </c>
      <c r="J3773" s="24">
        <f>VLOOKUP(B3773,Summary!$A$32:$C$37,3,0)*H3773*I3773/12+VLOOKUP(B3773,Summary!$A$32:$D$37,4,0)*I3773</f>
        <v>402.40079530084739</v>
      </c>
      <c r="K3773" s="6">
        <f t="shared" si="235"/>
        <v>1119.1189929669149</v>
      </c>
      <c r="L3773" s="27">
        <f>2.721*J3773*G3773+VLOOKUP(B3773,Summary!$A$32:$B$37,2,0)*I3773</f>
        <v>275.32550915248913</v>
      </c>
    </row>
    <row r="3774" spans="1:12">
      <c r="A3774" s="5" t="s">
        <v>603</v>
      </c>
      <c r="B3774" s="5" t="s">
        <v>598</v>
      </c>
      <c r="C3774" s="11">
        <v>2130</v>
      </c>
      <c r="D3774" s="5" t="str">
        <f t="shared" si="232"/>
        <v>Woodland Pastures</v>
      </c>
      <c r="E3774" s="11" t="s">
        <v>591</v>
      </c>
      <c r="F3774" s="12">
        <f t="shared" si="233"/>
        <v>1.022089423356495</v>
      </c>
      <c r="G3774" s="13">
        <f t="shared" si="234"/>
        <v>0.19559588747449544</v>
      </c>
      <c r="H3774" s="13">
        <f>HLOOKUP(E3774,ROCs!$B$1:$I$17,MATCH(VLOOKUP(C3774,HROC,2,0),ROCs!$A$2:$A$17,0)+1,0)</f>
        <v>0.26229721460804234</v>
      </c>
      <c r="I3774" s="24">
        <v>401.799171</v>
      </c>
      <c r="J3774" s="24">
        <f>VLOOKUP(B3774,Summary!$A$32:$C$37,3,0)*H3774*I3774/12+VLOOKUP(B3774,Summary!$A$32:$D$37,4,0)*I3774</f>
        <v>506.7541129434544</v>
      </c>
      <c r="K3774" s="6">
        <f t="shared" si="235"/>
        <v>1409.33655992187</v>
      </c>
      <c r="L3774" s="27">
        <f>2.721*J3774*G3774+VLOOKUP(B3774,Summary!$A$32:$B$37,2,0)*I3774</f>
        <v>346.72479724341326</v>
      </c>
    </row>
    <row r="3775" spans="1:12">
      <c r="A3775" s="5" t="s">
        <v>603</v>
      </c>
      <c r="B3775" s="5" t="s">
        <v>598</v>
      </c>
      <c r="C3775" s="11">
        <v>2140</v>
      </c>
      <c r="D3775" s="5" t="str">
        <f t="shared" si="232"/>
        <v>Row Crops</v>
      </c>
      <c r="E3775" s="11" t="s">
        <v>591</v>
      </c>
      <c r="F3775" s="12">
        <f t="shared" si="233"/>
        <v>1.7435643104316678</v>
      </c>
      <c r="G3775" s="13">
        <f t="shared" si="234"/>
        <v>0.58026779950766982</v>
      </c>
      <c r="H3775" s="13">
        <f>HLOOKUP(E3775,ROCs!$B$1:$I$17,MATCH(VLOOKUP(C3775,HROC,2,0),ROCs!$A$2:$A$17,0)+1,0)</f>
        <v>0.36669840858032232</v>
      </c>
      <c r="I3775" s="24">
        <v>570.223524</v>
      </c>
      <c r="J3775" s="24">
        <f>VLOOKUP(B3775,Summary!$A$32:$C$37,3,0)*H3775*I3775/12+VLOOKUP(B3775,Summary!$A$32:$D$37,4,0)*I3775</f>
        <v>1005.4227826620257</v>
      </c>
      <c r="K3775" s="6">
        <f t="shared" si="235"/>
        <v>4769.9654629055221</v>
      </c>
      <c r="L3775" s="27">
        <f>2.721*J3775*G3775+VLOOKUP(B3775,Summary!$A$32:$B$37,2,0)*I3775</f>
        <v>1696.7784120249</v>
      </c>
    </row>
    <row r="3776" spans="1:12">
      <c r="A3776" s="5" t="s">
        <v>603</v>
      </c>
      <c r="B3776" s="5" t="s">
        <v>598</v>
      </c>
      <c r="C3776" s="11">
        <v>2210</v>
      </c>
      <c r="D3776" s="5" t="str">
        <f t="shared" si="232"/>
        <v>Citrus Groves</v>
      </c>
      <c r="E3776" s="11" t="s">
        <v>591</v>
      </c>
      <c r="F3776" s="12">
        <f t="shared" si="233"/>
        <v>1.3467531225403229</v>
      </c>
      <c r="G3776" s="13">
        <f t="shared" si="234"/>
        <v>0.27383424246429361</v>
      </c>
      <c r="H3776" s="13">
        <f>HLOOKUP(E3776,ROCs!$B$1:$I$17,MATCH(VLOOKUP(C3776,HROC,2,0),ROCs!$A$2:$A$17,0)+1,0)</f>
        <v>0.31492922148662977</v>
      </c>
      <c r="I3776" s="24">
        <v>321.8603</v>
      </c>
      <c r="J3776" s="24">
        <f>VLOOKUP(B3776,Summary!$A$32:$C$37,3,0)*H3776*I3776/12+VLOOKUP(B3776,Summary!$A$32:$D$37,4,0)*I3776</f>
        <v>487.38811923852865</v>
      </c>
      <c r="K3776" s="6">
        <f t="shared" si="235"/>
        <v>1786.0411938795123</v>
      </c>
      <c r="L3776" s="27">
        <f>2.721*J3776*G3776+VLOOKUP(B3776,Summary!$A$32:$B$37,2,0)*I3776</f>
        <v>424.8525866322949</v>
      </c>
    </row>
    <row r="3777" spans="1:12">
      <c r="A3777" s="5" t="s">
        <v>603</v>
      </c>
      <c r="B3777" s="5" t="s">
        <v>598</v>
      </c>
      <c r="C3777" s="11">
        <v>2420</v>
      </c>
      <c r="D3777" s="5" t="str">
        <f t="shared" si="232"/>
        <v>Sod Farms</v>
      </c>
      <c r="E3777" s="11" t="s">
        <v>591</v>
      </c>
      <c r="F3777" s="12">
        <f t="shared" si="233"/>
        <v>1.6774291124497771</v>
      </c>
      <c r="G3777" s="13">
        <f t="shared" si="234"/>
        <v>0.48898971868623858</v>
      </c>
      <c r="H3777" s="13">
        <f>HLOOKUP(E3777,ROCs!$B$1:$I$17,MATCH(VLOOKUP(C3777,HROC,2,0),ROCs!$A$2:$A$17,0)+1,0)</f>
        <v>0.28904462793978353</v>
      </c>
      <c r="I3777" s="24">
        <v>41.383577000000002</v>
      </c>
      <c r="J3777" s="24">
        <f>VLOOKUP(B3777,Summary!$A$32:$C$37,3,0)*H3777*I3777/12+VLOOKUP(B3777,Summary!$A$32:$D$37,4,0)*I3777</f>
        <v>57.51584379902863</v>
      </c>
      <c r="K3777" s="6">
        <f t="shared" si="235"/>
        <v>262.51868096926012</v>
      </c>
      <c r="L3777" s="27">
        <f>2.721*J3777*G3777+VLOOKUP(B3777,Summary!$A$32:$B$37,2,0)*I3777</f>
        <v>84.460116735311914</v>
      </c>
    </row>
    <row r="3778" spans="1:12">
      <c r="A3778" s="5" t="s">
        <v>603</v>
      </c>
      <c r="B3778" s="5" t="s">
        <v>598</v>
      </c>
      <c r="C3778" s="11">
        <v>2430</v>
      </c>
      <c r="D3778" s="5" t="str">
        <f t="shared" ref="D3778:D3841" si="236">VLOOKUP(C3778,FLUCCS,2,0)</f>
        <v>Ornamentals</v>
      </c>
      <c r="E3778" s="11" t="s">
        <v>591</v>
      </c>
      <c r="F3778" s="12">
        <f t="shared" ref="F3778:F3841" si="237">VLOOKUP(VLOOKUP(C3778,HEMC,2,0),EMCN,2,0)</f>
        <v>1.6774291124497771</v>
      </c>
      <c r="G3778" s="13">
        <f t="shared" ref="G3778:G3841" si="238">VLOOKUP(VLOOKUP(C3778,HEMC,2,0),EMCP,3,0)</f>
        <v>0.48898971868623858</v>
      </c>
      <c r="H3778" s="13">
        <f>HLOOKUP(E3778,ROCs!$B$1:$I$17,MATCH(VLOOKUP(C3778,HROC,2,0),ROCs!$A$2:$A$17,0)+1,0)</f>
        <v>0.28904462793978353</v>
      </c>
      <c r="I3778" s="24">
        <v>99.651358000000002</v>
      </c>
      <c r="J3778" s="24">
        <f>VLOOKUP(B3778,Summary!$A$32:$C$37,3,0)*H3778*I3778/12+VLOOKUP(B3778,Summary!$A$32:$D$37,4,0)*I3778</f>
        <v>138.49774129213338</v>
      </c>
      <c r="K3778" s="6">
        <f t="shared" ref="K3778:K3841" si="239">2.721*J3778*F3778</f>
        <v>632.14310978858896</v>
      </c>
      <c r="L3778" s="27">
        <f>2.721*J3778*G3778+VLOOKUP(B3778,Summary!$A$32:$B$37,2,0)*I3778</f>
        <v>203.37935818144373</v>
      </c>
    </row>
    <row r="3779" spans="1:12">
      <c r="A3779" s="5" t="s">
        <v>603</v>
      </c>
      <c r="B3779" s="5" t="s">
        <v>598</v>
      </c>
      <c r="C3779" s="11">
        <v>2500</v>
      </c>
      <c r="D3779" s="5" t="str">
        <f t="shared" si="236"/>
        <v>Specialty Farms</v>
      </c>
      <c r="E3779" s="11" t="s">
        <v>591</v>
      </c>
      <c r="F3779" s="12">
        <f t="shared" si="237"/>
        <v>1.6774291124497771</v>
      </c>
      <c r="G3779" s="13">
        <f t="shared" si="238"/>
        <v>0.48898971868623858</v>
      </c>
      <c r="H3779" s="13">
        <f>HLOOKUP(E3779,ROCs!$B$1:$I$17,MATCH(VLOOKUP(C3779,HROC,2,0),ROCs!$A$2:$A$17,0)+1,0)</f>
        <v>0.28904462793978353</v>
      </c>
      <c r="I3779" s="24">
        <v>31.086784000000002</v>
      </c>
      <c r="J3779" s="24">
        <f>VLOOKUP(B3779,Summary!$A$32:$C$37,3,0)*H3779*I3779/12+VLOOKUP(B3779,Summary!$A$32:$D$37,4,0)*I3779</f>
        <v>43.205124891889902</v>
      </c>
      <c r="K3779" s="6">
        <f t="shared" si="239"/>
        <v>197.20048683216294</v>
      </c>
      <c r="L3779" s="27">
        <f>2.721*J3779*G3779+VLOOKUP(B3779,Summary!$A$32:$B$37,2,0)*I3779</f>
        <v>63.445298736873966</v>
      </c>
    </row>
    <row r="3780" spans="1:12">
      <c r="A3780" s="5" t="s">
        <v>603</v>
      </c>
      <c r="B3780" s="5" t="s">
        <v>598</v>
      </c>
      <c r="C3780" s="11">
        <v>2510</v>
      </c>
      <c r="D3780" s="5" t="str">
        <f t="shared" si="236"/>
        <v>Horse Farms</v>
      </c>
      <c r="E3780" s="11" t="s">
        <v>591</v>
      </c>
      <c r="F3780" s="12">
        <f t="shared" si="237"/>
        <v>2.0141173930848577</v>
      </c>
      <c r="G3780" s="13">
        <f t="shared" si="238"/>
        <v>0.28687396829592665</v>
      </c>
      <c r="H3780" s="13">
        <f>HLOOKUP(E3780,ROCs!$B$1:$I$17,MATCH(VLOOKUP(C3780,HROC,2,0),ROCs!$A$2:$A$17,0)+1,0)</f>
        <v>0.31492922148662977</v>
      </c>
      <c r="I3780" s="24">
        <v>13.02961</v>
      </c>
      <c r="J3780" s="24">
        <f>VLOOKUP(B3780,Summary!$A$32:$C$37,3,0)*H3780*I3780/12+VLOOKUP(B3780,Summary!$A$32:$D$37,4,0)*I3780</f>
        <v>19.730538722270271</v>
      </c>
      <c r="K3780" s="6">
        <f t="shared" si="239"/>
        <v>108.1315093272635</v>
      </c>
      <c r="L3780" s="27">
        <f>2.721*J3780*G3780+VLOOKUP(B3780,Summary!$A$32:$B$37,2,0)*I3780</f>
        <v>17.899024473039333</v>
      </c>
    </row>
    <row r="3781" spans="1:12">
      <c r="A3781" s="5" t="s">
        <v>603</v>
      </c>
      <c r="B3781" s="5" t="s">
        <v>598</v>
      </c>
      <c r="C3781" s="11">
        <v>3300</v>
      </c>
      <c r="D3781" s="5" t="str">
        <f t="shared" si="236"/>
        <v>Mixed Rangeland</v>
      </c>
      <c r="E3781" s="11" t="s">
        <v>591</v>
      </c>
      <c r="F3781" s="12">
        <f t="shared" si="237"/>
        <v>0.69141343344704065</v>
      </c>
      <c r="G3781" s="13">
        <f t="shared" si="238"/>
        <v>3.5859246036990831E-2</v>
      </c>
      <c r="H3781" s="13">
        <f>HLOOKUP(E3781,ROCs!$B$1:$I$17,MATCH(VLOOKUP(C3781,HROC,2,0),ROCs!$A$2:$A$17,0)+1,0)</f>
        <v>0.26229721460804234</v>
      </c>
      <c r="I3781" s="24">
        <v>1.9258379999999999</v>
      </c>
      <c r="J3781" s="24">
        <f>VLOOKUP(B3781,Summary!$A$32:$C$37,3,0)*H3781*I3781/12+VLOOKUP(B3781,Summary!$A$32:$D$37,4,0)*I3781</f>
        <v>2.42889084348757</v>
      </c>
      <c r="K3781" s="6">
        <f t="shared" si="239"/>
        <v>4.569559668331153</v>
      </c>
      <c r="L3781" s="27">
        <f>2.721*J3781*G3781+VLOOKUP(B3781,Summary!$A$32:$B$37,2,0)*I3781</f>
        <v>0.6061631512929776</v>
      </c>
    </row>
    <row r="3782" spans="1:12">
      <c r="A3782" s="5" t="s">
        <v>603</v>
      </c>
      <c r="B3782" s="5" t="s">
        <v>598</v>
      </c>
      <c r="C3782" s="11">
        <v>2110</v>
      </c>
      <c r="D3782" s="5" t="str">
        <f t="shared" si="236"/>
        <v>Improved Pastures</v>
      </c>
      <c r="E3782" s="11" t="s">
        <v>592</v>
      </c>
      <c r="F3782" s="12">
        <f t="shared" si="237"/>
        <v>2.0141173930848577</v>
      </c>
      <c r="G3782" s="13">
        <f t="shared" si="238"/>
        <v>0.28687396829592665</v>
      </c>
      <c r="H3782" s="13">
        <f>HLOOKUP(E3782,ROCs!$B$1:$I$17,MATCH(VLOOKUP(C3782,HROC,2,0),ROCs!$A$2:$A$17,0)+1,0)</f>
        <v>0.31492922148662977</v>
      </c>
      <c r="I3782" s="24">
        <v>199.158841</v>
      </c>
      <c r="J3782" s="24">
        <f>VLOOKUP(B3782,Summary!$A$32:$C$37,3,0)*H3782*I3782/12+VLOOKUP(B3782,Summary!$A$32:$D$37,4,0)*I3782</f>
        <v>301.58318048145475</v>
      </c>
      <c r="K3782" s="6">
        <f t="shared" si="239"/>
        <v>1652.8005115424396</v>
      </c>
      <c r="L3782" s="27">
        <f>2.721*J3782*G3782+VLOOKUP(B3782,Summary!$A$32:$B$37,2,0)*I3782</f>
        <v>273.58830917281091</v>
      </c>
    </row>
    <row r="3783" spans="1:12">
      <c r="A3783" s="5" t="s">
        <v>603</v>
      </c>
      <c r="B3783" s="5" t="s">
        <v>598</v>
      </c>
      <c r="C3783" s="11">
        <v>2120</v>
      </c>
      <c r="D3783" s="5" t="str">
        <f t="shared" si="236"/>
        <v>Unimproved Pastures</v>
      </c>
      <c r="E3783" s="11" t="s">
        <v>592</v>
      </c>
      <c r="F3783" s="12">
        <f t="shared" si="237"/>
        <v>1.022089423356495</v>
      </c>
      <c r="G3783" s="13">
        <f t="shared" si="238"/>
        <v>0.19559588747449544</v>
      </c>
      <c r="H3783" s="13">
        <f>HLOOKUP(E3783,ROCs!$B$1:$I$17,MATCH(VLOOKUP(C3783,HROC,2,0),ROCs!$A$2:$A$17,0)+1,0)</f>
        <v>0.26229721460804234</v>
      </c>
      <c r="I3783" s="24">
        <v>55.685256000000003</v>
      </c>
      <c r="J3783" s="24">
        <f>VLOOKUP(B3783,Summary!$A$32:$C$37,3,0)*H3783*I3783/12+VLOOKUP(B3783,Summary!$A$32:$D$37,4,0)*I3783</f>
        <v>70.230937605167867</v>
      </c>
      <c r="K3783" s="6">
        <f t="shared" si="239"/>
        <v>195.31963426925211</v>
      </c>
      <c r="L3783" s="27">
        <f>2.721*J3783*G3783+VLOOKUP(B3783,Summary!$A$32:$B$37,2,0)*I3783</f>
        <v>48.052511029316094</v>
      </c>
    </row>
    <row r="3784" spans="1:12">
      <c r="A3784" s="5" t="s">
        <v>603</v>
      </c>
      <c r="B3784" s="5" t="s">
        <v>598</v>
      </c>
      <c r="C3784" s="11">
        <v>2130</v>
      </c>
      <c r="D3784" s="5" t="str">
        <f t="shared" si="236"/>
        <v>Woodland Pastures</v>
      </c>
      <c r="E3784" s="11" t="s">
        <v>592</v>
      </c>
      <c r="F3784" s="12">
        <f t="shared" si="237"/>
        <v>1.022089423356495</v>
      </c>
      <c r="G3784" s="13">
        <f t="shared" si="238"/>
        <v>0.19559588747449544</v>
      </c>
      <c r="H3784" s="13">
        <f>HLOOKUP(E3784,ROCs!$B$1:$I$17,MATCH(VLOOKUP(C3784,HROC,2,0),ROCs!$A$2:$A$17,0)+1,0)</f>
        <v>0.26229721460804234</v>
      </c>
      <c r="I3784" s="24">
        <v>36.424297000000003</v>
      </c>
      <c r="J3784" s="24">
        <f>VLOOKUP(B3784,Summary!$A$32:$C$37,3,0)*H3784*I3784/12+VLOOKUP(B3784,Summary!$A$32:$D$37,4,0)*I3784</f>
        <v>45.938776503408782</v>
      </c>
      <c r="K3784" s="6">
        <f t="shared" si="239"/>
        <v>127.76057577170188</v>
      </c>
      <c r="L3784" s="27">
        <f>2.721*J3784*G3784+VLOOKUP(B3784,Summary!$A$32:$B$37,2,0)*I3784</f>
        <v>31.431640241136449</v>
      </c>
    </row>
    <row r="3785" spans="1:12">
      <c r="A3785" s="5" t="s">
        <v>603</v>
      </c>
      <c r="B3785" s="5" t="s">
        <v>598</v>
      </c>
      <c r="C3785" s="11">
        <v>2140</v>
      </c>
      <c r="D3785" s="5" t="str">
        <f t="shared" si="236"/>
        <v>Row Crops</v>
      </c>
      <c r="E3785" s="11" t="s">
        <v>592</v>
      </c>
      <c r="F3785" s="12">
        <f t="shared" si="237"/>
        <v>1.7435643104316678</v>
      </c>
      <c r="G3785" s="13">
        <f t="shared" si="238"/>
        <v>0.58026779950766982</v>
      </c>
      <c r="H3785" s="13">
        <f>HLOOKUP(E3785,ROCs!$B$1:$I$17,MATCH(VLOOKUP(C3785,HROC,2,0),ROCs!$A$2:$A$17,0)+1,0)</f>
        <v>0.36669840858032232</v>
      </c>
      <c r="I3785" s="24">
        <v>2.1437870000000001</v>
      </c>
      <c r="J3785" s="24">
        <f>VLOOKUP(B3785,Summary!$A$32:$C$37,3,0)*H3785*I3785/12+VLOOKUP(B3785,Summary!$A$32:$D$37,4,0)*I3785</f>
        <v>3.7799427772725074</v>
      </c>
      <c r="K3785" s="6">
        <f t="shared" si="239"/>
        <v>17.93295000896147</v>
      </c>
      <c r="L3785" s="27">
        <f>2.721*J3785*G3785+VLOOKUP(B3785,Summary!$A$32:$B$37,2,0)*I3785</f>
        <v>6.3791326532148203</v>
      </c>
    </row>
    <row r="3786" spans="1:12">
      <c r="A3786" s="5" t="s">
        <v>603</v>
      </c>
      <c r="B3786" s="5" t="s">
        <v>598</v>
      </c>
      <c r="C3786" s="11">
        <v>2210</v>
      </c>
      <c r="D3786" s="5" t="str">
        <f t="shared" si="236"/>
        <v>Citrus Groves</v>
      </c>
      <c r="E3786" s="11" t="s">
        <v>592</v>
      </c>
      <c r="F3786" s="12">
        <f t="shared" si="237"/>
        <v>1.3467531225403229</v>
      </c>
      <c r="G3786" s="13">
        <f t="shared" si="238"/>
        <v>0.27383424246429361</v>
      </c>
      <c r="H3786" s="13">
        <f>HLOOKUP(E3786,ROCs!$B$1:$I$17,MATCH(VLOOKUP(C3786,HROC,2,0),ROCs!$A$2:$A$17,0)+1,0)</f>
        <v>0.31492922148662977</v>
      </c>
      <c r="I3786" s="24">
        <v>39.513452000000001</v>
      </c>
      <c r="J3786" s="24">
        <f>VLOOKUP(B3786,Summary!$A$32:$C$37,3,0)*H3786*I3786/12+VLOOKUP(B3786,Summary!$A$32:$D$37,4,0)*I3786</f>
        <v>59.83461475336312</v>
      </c>
      <c r="K3786" s="6">
        <f t="shared" si="239"/>
        <v>219.26485802809731</v>
      </c>
      <c r="L3786" s="27">
        <f>2.721*J3786*G3786+VLOOKUP(B3786,Summary!$A$32:$B$37,2,0)*I3786</f>
        <v>52.157387192427976</v>
      </c>
    </row>
    <row r="3787" spans="1:12">
      <c r="A3787" s="5" t="s">
        <v>603</v>
      </c>
      <c r="B3787" s="5" t="s">
        <v>598</v>
      </c>
      <c r="C3787" s="11">
        <v>2430</v>
      </c>
      <c r="D3787" s="5" t="str">
        <f t="shared" si="236"/>
        <v>Ornamentals</v>
      </c>
      <c r="E3787" s="11" t="s">
        <v>592</v>
      </c>
      <c r="F3787" s="12">
        <f t="shared" si="237"/>
        <v>1.6774291124497771</v>
      </c>
      <c r="G3787" s="13">
        <f t="shared" si="238"/>
        <v>0.48898971868623858</v>
      </c>
      <c r="H3787" s="13">
        <f>HLOOKUP(E3787,ROCs!$B$1:$I$17,MATCH(VLOOKUP(C3787,HROC,2,0),ROCs!$A$2:$A$17,0)+1,0)</f>
        <v>0.28904462793978353</v>
      </c>
      <c r="I3787" s="24">
        <v>5.1220650000000001</v>
      </c>
      <c r="J3787" s="24">
        <f>VLOOKUP(B3787,Summary!$A$32:$C$37,3,0)*H3787*I3787/12+VLOOKUP(B3787,Summary!$A$32:$D$37,4,0)*I3787</f>
        <v>7.1187633313686627</v>
      </c>
      <c r="K3787" s="6">
        <f t="shared" si="239"/>
        <v>32.492061951020169</v>
      </c>
      <c r="L3787" s="27">
        <f>2.721*J3787*G3787+VLOOKUP(B3787,Summary!$A$32:$B$37,2,0)*I3787</f>
        <v>10.453668802623209</v>
      </c>
    </row>
    <row r="3788" spans="1:12">
      <c r="A3788" s="5" t="s">
        <v>603</v>
      </c>
      <c r="B3788" s="5" t="s">
        <v>598</v>
      </c>
      <c r="C3788" s="11">
        <v>2110</v>
      </c>
      <c r="D3788" s="5" t="str">
        <f t="shared" si="236"/>
        <v>Improved Pastures</v>
      </c>
      <c r="E3788" s="11" t="s">
        <v>593</v>
      </c>
      <c r="F3788" s="12">
        <f t="shared" si="237"/>
        <v>2.0141173930848577</v>
      </c>
      <c r="G3788" s="13">
        <f t="shared" si="238"/>
        <v>0.28687396829592665</v>
      </c>
      <c r="H3788" s="13">
        <f>HLOOKUP(E3788,ROCs!$B$1:$I$17,MATCH(VLOOKUP(C3788,HROC,2,0),ROCs!$A$2:$A$17,0)+1,0)</f>
        <v>0.31492922148662977</v>
      </c>
      <c r="I3788" s="24">
        <v>6713.6212830000004</v>
      </c>
      <c r="J3788" s="24">
        <f>VLOOKUP(B3788,Summary!$A$32:$C$37,3,0)*H3788*I3788/12+VLOOKUP(B3788,Summary!$A$32:$D$37,4,0)*I3788</f>
        <v>10166.333811287468</v>
      </c>
      <c r="K3788" s="6">
        <f t="shared" si="239"/>
        <v>55715.712318513695</v>
      </c>
      <c r="L3788" s="27">
        <f>2.721*J3788*G3788+VLOOKUP(B3788,Summary!$A$32:$B$37,2,0)*I3788</f>
        <v>9222.6299672158057</v>
      </c>
    </row>
    <row r="3789" spans="1:12">
      <c r="A3789" s="5" t="s">
        <v>603</v>
      </c>
      <c r="B3789" s="5" t="s">
        <v>598</v>
      </c>
      <c r="C3789" s="11">
        <v>2120</v>
      </c>
      <c r="D3789" s="5" t="str">
        <f t="shared" si="236"/>
        <v>Unimproved Pastures</v>
      </c>
      <c r="E3789" s="11" t="s">
        <v>593</v>
      </c>
      <c r="F3789" s="12">
        <f t="shared" si="237"/>
        <v>1.022089423356495</v>
      </c>
      <c r="G3789" s="13">
        <f t="shared" si="238"/>
        <v>0.19559588747449544</v>
      </c>
      <c r="H3789" s="13">
        <f>HLOOKUP(E3789,ROCs!$B$1:$I$17,MATCH(VLOOKUP(C3789,HROC,2,0),ROCs!$A$2:$A$17,0)+1,0)</f>
        <v>0.26229721460804234</v>
      </c>
      <c r="I3789" s="24">
        <v>915.60237400000005</v>
      </c>
      <c r="J3789" s="24">
        <f>VLOOKUP(B3789,Summary!$A$32:$C$37,3,0)*H3789*I3789/12+VLOOKUP(B3789,Summary!$A$32:$D$37,4,0)*I3789</f>
        <v>1154.7691044023857</v>
      </c>
      <c r="K3789" s="6">
        <f t="shared" si="239"/>
        <v>3211.5345007256315</v>
      </c>
      <c r="L3789" s="27">
        <f>2.721*J3789*G3789+VLOOKUP(B3789,Summary!$A$32:$B$37,2,0)*I3789</f>
        <v>790.10130033528083</v>
      </c>
    </row>
    <row r="3790" spans="1:12">
      <c r="A3790" s="5" t="s">
        <v>603</v>
      </c>
      <c r="B3790" s="5" t="s">
        <v>598</v>
      </c>
      <c r="C3790" s="11">
        <v>2130</v>
      </c>
      <c r="D3790" s="5" t="str">
        <f t="shared" si="236"/>
        <v>Woodland Pastures</v>
      </c>
      <c r="E3790" s="11" t="s">
        <v>593</v>
      </c>
      <c r="F3790" s="12">
        <f t="shared" si="237"/>
        <v>1.022089423356495</v>
      </c>
      <c r="G3790" s="13">
        <f t="shared" si="238"/>
        <v>0.19559588747449544</v>
      </c>
      <c r="H3790" s="13">
        <f>HLOOKUP(E3790,ROCs!$B$1:$I$17,MATCH(VLOOKUP(C3790,HROC,2,0),ROCs!$A$2:$A$17,0)+1,0)</f>
        <v>0.26229721460804234</v>
      </c>
      <c r="I3790" s="24">
        <v>1034.7664600000001</v>
      </c>
      <c r="J3790" s="24">
        <f>VLOOKUP(B3790,Summary!$A$32:$C$37,3,0)*H3790*I3790/12+VLOOKUP(B3790,Summary!$A$32:$D$37,4,0)*I3790</f>
        <v>1305.0603320954551</v>
      </c>
      <c r="K3790" s="6">
        <f t="shared" si="239"/>
        <v>3629.5102337553894</v>
      </c>
      <c r="L3790" s="27">
        <f>2.721*J3790*G3790+VLOOKUP(B3790,Summary!$A$32:$B$37,2,0)*I3790</f>
        <v>892.9316358340235</v>
      </c>
    </row>
    <row r="3791" spans="1:12">
      <c r="A3791" s="5" t="s">
        <v>603</v>
      </c>
      <c r="B3791" s="5" t="s">
        <v>598</v>
      </c>
      <c r="C3791" s="11">
        <v>2140</v>
      </c>
      <c r="D3791" s="5" t="str">
        <f t="shared" si="236"/>
        <v>Row Crops</v>
      </c>
      <c r="E3791" s="11" t="s">
        <v>593</v>
      </c>
      <c r="F3791" s="12">
        <f t="shared" si="237"/>
        <v>1.7435643104316678</v>
      </c>
      <c r="G3791" s="13">
        <f t="shared" si="238"/>
        <v>0.58026779950766982</v>
      </c>
      <c r="H3791" s="13">
        <f>HLOOKUP(E3791,ROCs!$B$1:$I$17,MATCH(VLOOKUP(C3791,HROC,2,0),ROCs!$A$2:$A$17,0)+1,0)</f>
        <v>0.36669840858032232</v>
      </c>
      <c r="I3791" s="24">
        <v>1191.700709</v>
      </c>
      <c r="J3791" s="24">
        <f>VLOOKUP(B3791,Summary!$A$32:$C$37,3,0)*H3791*I3791/12+VLOOKUP(B3791,Summary!$A$32:$D$37,4,0)*I3791</f>
        <v>2101.2164397186266</v>
      </c>
      <c r="K3791" s="6">
        <f t="shared" si="239"/>
        <v>9968.6719063698656</v>
      </c>
      <c r="L3791" s="27">
        <f>2.721*J3791*G3791+VLOOKUP(B3791,Summary!$A$32:$B$37,2,0)*I3791</f>
        <v>3546.069131700654</v>
      </c>
    </row>
    <row r="3792" spans="1:12">
      <c r="A3792" s="5" t="s">
        <v>603</v>
      </c>
      <c r="B3792" s="5" t="s">
        <v>598</v>
      </c>
      <c r="C3792" s="11">
        <v>2150</v>
      </c>
      <c r="D3792" s="5" t="str">
        <f t="shared" si="236"/>
        <v>Field Crops</v>
      </c>
      <c r="E3792" s="11" t="s">
        <v>593</v>
      </c>
      <c r="F3792" s="12">
        <f t="shared" si="237"/>
        <v>1.6774291124497771</v>
      </c>
      <c r="G3792" s="13">
        <f t="shared" si="238"/>
        <v>0.48898971868623858</v>
      </c>
      <c r="H3792" s="13">
        <f>HLOOKUP(E3792,ROCs!$B$1:$I$17,MATCH(VLOOKUP(C3792,HROC,2,0),ROCs!$A$2:$A$17,0)+1,0)</f>
        <v>0.28904462793978353</v>
      </c>
      <c r="I3792" s="24">
        <v>364.35611899999998</v>
      </c>
      <c r="J3792" s="24">
        <f>VLOOKUP(B3792,Summary!$A$32:$C$37,3,0)*H3792*I3792/12+VLOOKUP(B3792,Summary!$A$32:$D$37,4,0)*I3792</f>
        <v>506.39048498935421</v>
      </c>
      <c r="K3792" s="6">
        <f t="shared" si="239"/>
        <v>2311.3102998070653</v>
      </c>
      <c r="L3792" s="27">
        <f>2.721*J3792*G3792+VLOOKUP(B3792,Summary!$A$32:$B$37,2,0)*I3792</f>
        <v>743.61769993843677</v>
      </c>
    </row>
    <row r="3793" spans="1:12">
      <c r="A3793" s="5" t="s">
        <v>603</v>
      </c>
      <c r="B3793" s="5" t="s">
        <v>598</v>
      </c>
      <c r="C3793" s="11">
        <v>2210</v>
      </c>
      <c r="D3793" s="5" t="str">
        <f t="shared" si="236"/>
        <v>Citrus Groves</v>
      </c>
      <c r="E3793" s="11" t="s">
        <v>593</v>
      </c>
      <c r="F3793" s="12">
        <f t="shared" si="237"/>
        <v>1.3467531225403229</v>
      </c>
      <c r="G3793" s="13">
        <f t="shared" si="238"/>
        <v>0.27383424246429361</v>
      </c>
      <c r="H3793" s="13">
        <f>HLOOKUP(E3793,ROCs!$B$1:$I$17,MATCH(VLOOKUP(C3793,HROC,2,0),ROCs!$A$2:$A$17,0)+1,0)</f>
        <v>0.31492922148662977</v>
      </c>
      <c r="I3793" s="24">
        <v>1228.539837</v>
      </c>
      <c r="J3793" s="24">
        <f>VLOOKUP(B3793,Summary!$A$32:$C$37,3,0)*H3793*I3793/12+VLOOKUP(B3793,Summary!$A$32:$D$37,4,0)*I3793</f>
        <v>1860.3590457258588</v>
      </c>
      <c r="K3793" s="6">
        <f t="shared" si="239"/>
        <v>6817.3140869005019</v>
      </c>
      <c r="L3793" s="27">
        <f>2.721*J3793*G3793+VLOOKUP(B3793,Summary!$A$32:$B$37,2,0)*I3793</f>
        <v>1621.6610980921473</v>
      </c>
    </row>
    <row r="3794" spans="1:12">
      <c r="A3794" s="5" t="s">
        <v>603</v>
      </c>
      <c r="B3794" s="5" t="s">
        <v>598</v>
      </c>
      <c r="C3794" s="11">
        <v>2410</v>
      </c>
      <c r="D3794" s="5" t="str">
        <f t="shared" si="236"/>
        <v>Tree Nurseries</v>
      </c>
      <c r="E3794" s="11" t="s">
        <v>593</v>
      </c>
      <c r="F3794" s="12">
        <f t="shared" si="237"/>
        <v>1.6774291124497771</v>
      </c>
      <c r="G3794" s="13">
        <f t="shared" si="238"/>
        <v>0.48898971868623858</v>
      </c>
      <c r="H3794" s="13">
        <f>HLOOKUP(E3794,ROCs!$B$1:$I$17,MATCH(VLOOKUP(C3794,HROC,2,0),ROCs!$A$2:$A$17,0)+1,0)</f>
        <v>0.28904462793978353</v>
      </c>
      <c r="I3794" s="24">
        <v>0.20662</v>
      </c>
      <c r="J3794" s="24">
        <f>VLOOKUP(B3794,Summary!$A$32:$C$37,3,0)*H3794*I3794/12+VLOOKUP(B3794,Summary!$A$32:$D$37,4,0)*I3794</f>
        <v>0.2871652115948144</v>
      </c>
      <c r="K3794" s="6">
        <f t="shared" si="239"/>
        <v>1.3107037572384941</v>
      </c>
      <c r="L3794" s="27">
        <f>2.721*J3794*G3794+VLOOKUP(B3794,Summary!$A$32:$B$37,2,0)*I3794</f>
        <v>0.42169262748481467</v>
      </c>
    </row>
    <row r="3795" spans="1:12">
      <c r="A3795" s="5" t="s">
        <v>603</v>
      </c>
      <c r="B3795" s="5" t="s">
        <v>598</v>
      </c>
      <c r="C3795" s="11">
        <v>2420</v>
      </c>
      <c r="D3795" s="5" t="str">
        <f t="shared" si="236"/>
        <v>Sod Farms</v>
      </c>
      <c r="E3795" s="11" t="s">
        <v>593</v>
      </c>
      <c r="F3795" s="12">
        <f t="shared" si="237"/>
        <v>1.6774291124497771</v>
      </c>
      <c r="G3795" s="13">
        <f t="shared" si="238"/>
        <v>0.48898971868623858</v>
      </c>
      <c r="H3795" s="13">
        <f>HLOOKUP(E3795,ROCs!$B$1:$I$17,MATCH(VLOOKUP(C3795,HROC,2,0),ROCs!$A$2:$A$17,0)+1,0)</f>
        <v>0.28904462793978353</v>
      </c>
      <c r="I3795" s="24">
        <v>197.05186800000001</v>
      </c>
      <c r="J3795" s="24">
        <f>VLOOKUP(B3795,Summary!$A$32:$C$37,3,0)*H3795*I3795/12+VLOOKUP(B3795,Summary!$A$32:$D$37,4,0)*I3795</f>
        <v>273.86720244590765</v>
      </c>
      <c r="K3795" s="6">
        <f t="shared" si="239"/>
        <v>1250.0078586703312</v>
      </c>
      <c r="L3795" s="27">
        <f>2.721*J3795*G3795+VLOOKUP(B3795,Summary!$A$32:$B$37,2,0)*I3795</f>
        <v>402.16494031415584</v>
      </c>
    </row>
    <row r="3796" spans="1:12">
      <c r="A3796" s="5" t="s">
        <v>603</v>
      </c>
      <c r="B3796" s="5" t="s">
        <v>598</v>
      </c>
      <c r="C3796" s="11">
        <v>2430</v>
      </c>
      <c r="D3796" s="5" t="str">
        <f t="shared" si="236"/>
        <v>Ornamentals</v>
      </c>
      <c r="E3796" s="11" t="s">
        <v>593</v>
      </c>
      <c r="F3796" s="12">
        <f t="shared" si="237"/>
        <v>1.6774291124497771</v>
      </c>
      <c r="G3796" s="13">
        <f t="shared" si="238"/>
        <v>0.48898971868623858</v>
      </c>
      <c r="H3796" s="13">
        <f>HLOOKUP(E3796,ROCs!$B$1:$I$17,MATCH(VLOOKUP(C3796,HROC,2,0),ROCs!$A$2:$A$17,0)+1,0)</f>
        <v>0.28904462793978353</v>
      </c>
      <c r="I3796" s="24">
        <v>136.80289300000001</v>
      </c>
      <c r="J3796" s="24">
        <f>VLOOKUP(B3796,Summary!$A$32:$C$37,3,0)*H3796*I3796/12+VLOOKUP(B3796,Summary!$A$32:$D$37,4,0)*I3796</f>
        <v>190.13179612393648</v>
      </c>
      <c r="K3796" s="6">
        <f t="shared" si="239"/>
        <v>867.81563186620701</v>
      </c>
      <c r="L3796" s="27">
        <f>2.721*J3796*G3796+VLOOKUP(B3796,Summary!$A$32:$B$37,2,0)*I3796</f>
        <v>279.20226210770477</v>
      </c>
    </row>
    <row r="3797" spans="1:12">
      <c r="A3797" s="5" t="s">
        <v>603</v>
      </c>
      <c r="B3797" s="5" t="s">
        <v>598</v>
      </c>
      <c r="C3797" s="11">
        <v>2500</v>
      </c>
      <c r="D3797" s="5" t="str">
        <f t="shared" si="236"/>
        <v>Specialty Farms</v>
      </c>
      <c r="E3797" s="11" t="s">
        <v>593</v>
      </c>
      <c r="F3797" s="12">
        <f t="shared" si="237"/>
        <v>1.6774291124497771</v>
      </c>
      <c r="G3797" s="13">
        <f t="shared" si="238"/>
        <v>0.48898971868623858</v>
      </c>
      <c r="H3797" s="13">
        <f>HLOOKUP(E3797,ROCs!$B$1:$I$17,MATCH(VLOOKUP(C3797,HROC,2,0),ROCs!$A$2:$A$17,0)+1,0)</f>
        <v>0.28904462793978353</v>
      </c>
      <c r="I3797" s="24">
        <v>40.895718000000002</v>
      </c>
      <c r="J3797" s="24">
        <f>VLOOKUP(B3797,Summary!$A$32:$C$37,3,0)*H3797*I3797/12+VLOOKUP(B3797,Summary!$A$32:$D$37,4,0)*I3797</f>
        <v>56.837806179420483</v>
      </c>
      <c r="K3797" s="6">
        <f t="shared" si="239"/>
        <v>259.42392429370784</v>
      </c>
      <c r="L3797" s="27">
        <f>2.721*J3797*G3797+VLOOKUP(B3797,Summary!$A$32:$B$37,2,0)*I3797</f>
        <v>83.464440888094231</v>
      </c>
    </row>
    <row r="3798" spans="1:12">
      <c r="A3798" s="5" t="s">
        <v>603</v>
      </c>
      <c r="B3798" s="5" t="s">
        <v>598</v>
      </c>
      <c r="C3798" s="11">
        <v>2510</v>
      </c>
      <c r="D3798" s="5" t="str">
        <f t="shared" si="236"/>
        <v>Horse Farms</v>
      </c>
      <c r="E3798" s="11" t="s">
        <v>593</v>
      </c>
      <c r="F3798" s="12">
        <f t="shared" si="237"/>
        <v>2.0141173930848577</v>
      </c>
      <c r="G3798" s="13">
        <f t="shared" si="238"/>
        <v>0.28687396829592665</v>
      </c>
      <c r="H3798" s="13">
        <f>HLOOKUP(E3798,ROCs!$B$1:$I$17,MATCH(VLOOKUP(C3798,HROC,2,0),ROCs!$A$2:$A$17,0)+1,0)</f>
        <v>0.31492922148662977</v>
      </c>
      <c r="I3798" s="24">
        <v>81.388001000000003</v>
      </c>
      <c r="J3798" s="24">
        <f>VLOOKUP(B3798,Summary!$A$32:$C$37,3,0)*H3798*I3798/12+VLOOKUP(B3798,Summary!$A$32:$D$37,4,0)*I3798</f>
        <v>123.24460250603597</v>
      </c>
      <c r="K3798" s="6">
        <f t="shared" si="239"/>
        <v>675.43137432807509</v>
      </c>
      <c r="L3798" s="27">
        <f>2.721*J3798*G3798+VLOOKUP(B3798,Summary!$A$32:$B$37,2,0)*I3798</f>
        <v>111.80425367380525</v>
      </c>
    </row>
    <row r="3799" spans="1:12">
      <c r="A3799" s="5" t="s">
        <v>603</v>
      </c>
      <c r="B3799" s="5" t="s">
        <v>598</v>
      </c>
      <c r="C3799" s="11">
        <v>3300</v>
      </c>
      <c r="D3799" s="5" t="str">
        <f t="shared" si="236"/>
        <v>Mixed Rangeland</v>
      </c>
      <c r="E3799" s="11" t="s">
        <v>593</v>
      </c>
      <c r="F3799" s="12">
        <f t="shared" si="237"/>
        <v>0.69141343344704065</v>
      </c>
      <c r="G3799" s="13">
        <f t="shared" si="238"/>
        <v>3.5859246036990831E-2</v>
      </c>
      <c r="H3799" s="13">
        <f>HLOOKUP(E3799,ROCs!$B$1:$I$17,MATCH(VLOOKUP(C3799,HROC,2,0),ROCs!$A$2:$A$17,0)+1,0)</f>
        <v>0.26229721460804234</v>
      </c>
      <c r="I3799" s="24">
        <v>1.3346899999999999</v>
      </c>
      <c r="J3799" s="24">
        <f>VLOOKUP(B3799,Summary!$A$32:$C$37,3,0)*H3799*I3799/12+VLOOKUP(B3799,Summary!$A$32:$D$37,4,0)*I3799</f>
        <v>1.6833276318643753</v>
      </c>
      <c r="K3799" s="6">
        <f t="shared" si="239"/>
        <v>3.1669047935106205</v>
      </c>
      <c r="L3799" s="27">
        <f>2.721*J3799*G3799+VLOOKUP(B3799,Summary!$A$32:$B$37,2,0)*I3799</f>
        <v>0.42009758681634923</v>
      </c>
    </row>
    <row r="3800" spans="1:12">
      <c r="A3800" s="5" t="s">
        <v>603</v>
      </c>
      <c r="B3800" s="5" t="s">
        <v>598</v>
      </c>
      <c r="C3800" s="11">
        <v>2110</v>
      </c>
      <c r="D3800" s="5" t="str">
        <f t="shared" si="236"/>
        <v>Improved Pastures</v>
      </c>
      <c r="E3800" s="11" t="s">
        <v>2</v>
      </c>
      <c r="F3800" s="12">
        <f t="shared" si="237"/>
        <v>2.0141173930848577</v>
      </c>
      <c r="G3800" s="13">
        <f t="shared" si="238"/>
        <v>0.28687396829592665</v>
      </c>
      <c r="H3800" s="13">
        <f>HLOOKUP(E3800,ROCs!$B$1:$I$17,MATCH(VLOOKUP(C3800,HROC,2,0),ROCs!$A$2:$A$17,0)+1,0)</f>
        <v>0.31492922148662977</v>
      </c>
      <c r="I3800" s="24">
        <v>134.71028999999999</v>
      </c>
      <c r="J3800" s="24">
        <f>VLOOKUP(B3800,Summary!$A$32:$C$37,3,0)*H3800*I3800/12+VLOOKUP(B3800,Summary!$A$32:$D$37,4,0)*I3800</f>
        <v>203.9897274848025</v>
      </c>
      <c r="K3800" s="6">
        <f t="shared" si="239"/>
        <v>1117.948041392902</v>
      </c>
      <c r="L3800" s="27">
        <f>2.721*J3800*G3800+VLOOKUP(B3800,Summary!$A$32:$B$37,2,0)*I3800</f>
        <v>185.05410196316123</v>
      </c>
    </row>
    <row r="3801" spans="1:12">
      <c r="A3801" s="5" t="s">
        <v>603</v>
      </c>
      <c r="B3801" s="5" t="s">
        <v>598</v>
      </c>
      <c r="C3801" s="11">
        <v>2120</v>
      </c>
      <c r="D3801" s="5" t="str">
        <f t="shared" si="236"/>
        <v>Unimproved Pastures</v>
      </c>
      <c r="E3801" s="11" t="s">
        <v>2</v>
      </c>
      <c r="F3801" s="12">
        <f t="shared" si="237"/>
        <v>1.022089423356495</v>
      </c>
      <c r="G3801" s="13">
        <f t="shared" si="238"/>
        <v>0.19559588747449544</v>
      </c>
      <c r="H3801" s="13">
        <f>HLOOKUP(E3801,ROCs!$B$1:$I$17,MATCH(VLOOKUP(C3801,HROC,2,0),ROCs!$A$2:$A$17,0)+1,0)</f>
        <v>0.26229721460804234</v>
      </c>
      <c r="I3801" s="24">
        <v>17.427023999999999</v>
      </c>
      <c r="J3801" s="24">
        <f>VLOOKUP(B3801,Summary!$A$32:$C$37,3,0)*H3801*I3801/12+VLOOKUP(B3801,Summary!$A$32:$D$37,4,0)*I3801</f>
        <v>21.979179465166919</v>
      </c>
      <c r="K3801" s="6">
        <f t="shared" si="239"/>
        <v>61.126412960757136</v>
      </c>
      <c r="L3801" s="27">
        <f>2.721*J3801*G3801+VLOOKUP(B3801,Summary!$A$32:$B$37,2,0)*I3801</f>
        <v>15.038312169529332</v>
      </c>
    </row>
    <row r="3802" spans="1:12">
      <c r="A3802" s="5" t="s">
        <v>603</v>
      </c>
      <c r="B3802" s="5" t="s">
        <v>598</v>
      </c>
      <c r="C3802" s="11">
        <v>2130</v>
      </c>
      <c r="D3802" s="5" t="str">
        <f t="shared" si="236"/>
        <v>Woodland Pastures</v>
      </c>
      <c r="E3802" s="11" t="s">
        <v>2</v>
      </c>
      <c r="F3802" s="12">
        <f t="shared" si="237"/>
        <v>1.022089423356495</v>
      </c>
      <c r="G3802" s="13">
        <f t="shared" si="238"/>
        <v>0.19559588747449544</v>
      </c>
      <c r="H3802" s="13">
        <f>HLOOKUP(E3802,ROCs!$B$1:$I$17,MATCH(VLOOKUP(C3802,HROC,2,0),ROCs!$A$2:$A$17,0)+1,0)</f>
        <v>0.26229721460804234</v>
      </c>
      <c r="I3802" s="24">
        <v>5.0467969999999998</v>
      </c>
      <c r="J3802" s="24">
        <f>VLOOKUP(B3802,Summary!$A$32:$C$37,3,0)*H3802*I3802/12+VLOOKUP(B3802,Summary!$A$32:$D$37,4,0)*I3802</f>
        <v>6.365083159767611</v>
      </c>
      <c r="K3802" s="6">
        <f t="shared" si="239"/>
        <v>17.701966643938185</v>
      </c>
      <c r="L3802" s="27">
        <f>2.721*J3802*G3802+VLOOKUP(B3802,Summary!$A$32:$B$37,2,0)*I3802</f>
        <v>4.355035532299957</v>
      </c>
    </row>
    <row r="3803" spans="1:12">
      <c r="A3803" s="5" t="s">
        <v>603</v>
      </c>
      <c r="B3803" s="5" t="s">
        <v>598</v>
      </c>
      <c r="C3803" s="11">
        <v>2210</v>
      </c>
      <c r="D3803" s="5" t="str">
        <f t="shared" si="236"/>
        <v>Citrus Groves</v>
      </c>
      <c r="E3803" s="11" t="s">
        <v>2</v>
      </c>
      <c r="F3803" s="12">
        <f t="shared" si="237"/>
        <v>1.3467531225403229</v>
      </c>
      <c r="G3803" s="13">
        <f t="shared" si="238"/>
        <v>0.27383424246429361</v>
      </c>
      <c r="H3803" s="13">
        <f>HLOOKUP(E3803,ROCs!$B$1:$I$17,MATCH(VLOOKUP(C3803,HROC,2,0),ROCs!$A$2:$A$17,0)+1,0)</f>
        <v>0.31492922148662977</v>
      </c>
      <c r="I3803" s="24">
        <v>4.3838330000000001</v>
      </c>
      <c r="J3803" s="24">
        <f>VLOOKUP(B3803,Summary!$A$32:$C$37,3,0)*H3803*I3803/12+VLOOKUP(B3803,Summary!$A$32:$D$37,4,0)*I3803</f>
        <v>6.638371122271983</v>
      </c>
      <c r="K3803" s="6">
        <f t="shared" si="239"/>
        <v>24.32641218904104</v>
      </c>
      <c r="L3803" s="27">
        <f>2.721*J3803*G3803+VLOOKUP(B3803,Summary!$A$32:$B$37,2,0)*I3803</f>
        <v>5.7866185715169394</v>
      </c>
    </row>
    <row r="3804" spans="1:12">
      <c r="A3804" s="5" t="s">
        <v>603</v>
      </c>
      <c r="B3804" s="5" t="s">
        <v>598</v>
      </c>
      <c r="C3804" s="11">
        <v>2500</v>
      </c>
      <c r="D3804" s="5" t="str">
        <f t="shared" si="236"/>
        <v>Specialty Farms</v>
      </c>
      <c r="E3804" s="11" t="s">
        <v>2</v>
      </c>
      <c r="F3804" s="12">
        <f t="shared" si="237"/>
        <v>1.6774291124497771</v>
      </c>
      <c r="G3804" s="13">
        <f t="shared" si="238"/>
        <v>0.48898971868623858</v>
      </c>
      <c r="H3804" s="13">
        <f>HLOOKUP(E3804,ROCs!$B$1:$I$17,MATCH(VLOOKUP(C3804,HROC,2,0),ROCs!$A$2:$A$17,0)+1,0)</f>
        <v>0.28904462793978353</v>
      </c>
      <c r="I3804" s="24">
        <v>7.941033</v>
      </c>
      <c r="J3804" s="24">
        <f>VLOOKUP(B3804,Summary!$A$32:$C$37,3,0)*H3804*I3804/12+VLOOKUP(B3804,Summary!$A$32:$D$37,4,0)*I3804</f>
        <v>11.036629666665393</v>
      </c>
      <c r="K3804" s="6">
        <f t="shared" si="239"/>
        <v>50.374318988746822</v>
      </c>
      <c r="L3804" s="27">
        <f>2.721*J3804*G3804+VLOOKUP(B3804,Summary!$A$32:$B$37,2,0)*I3804</f>
        <v>16.206926099669055</v>
      </c>
    </row>
    <row r="3805" spans="1:12">
      <c r="A3805" s="5" t="s">
        <v>615</v>
      </c>
      <c r="B3805" s="5" t="s">
        <v>598</v>
      </c>
      <c r="C3805" s="11">
        <v>1110</v>
      </c>
      <c r="D3805" s="5" t="str">
        <f t="shared" si="236"/>
        <v>Fixed Single Family Units</v>
      </c>
      <c r="E3805" s="11" t="s">
        <v>3</v>
      </c>
      <c r="F3805" s="12">
        <f t="shared" si="237"/>
        <v>0.96797880682585713</v>
      </c>
      <c r="G3805" s="13">
        <f t="shared" si="238"/>
        <v>0.12452938169209543</v>
      </c>
      <c r="H3805" s="13">
        <f>HLOOKUP(E3805,ROCs!$B$1:$I$17,MATCH(VLOOKUP(C3805,HROC,2,0),ROCs!$A$2:$A$17,0)+1,0)</f>
        <v>0.28818180815488864</v>
      </c>
      <c r="I3805" s="24">
        <v>0.58169199999999999</v>
      </c>
      <c r="J3805" s="24">
        <f>VLOOKUP(B3805,Summary!$A$32:$C$37,3,0)*H3805*I3805/12+VLOOKUP(B3805,Summary!$A$32:$D$37,4,0)*I3805</f>
        <v>0.80603559337923114</v>
      </c>
      <c r="K3805" s="6">
        <f t="shared" si="239"/>
        <v>2.1229932370443865</v>
      </c>
      <c r="L3805" s="27">
        <f>2.721*J3805*G3805+VLOOKUP(B3805,Summary!$A$32:$B$37,2,0)*I3805</f>
        <v>0.38462675871377616</v>
      </c>
    </row>
    <row r="3806" spans="1:12">
      <c r="A3806" s="5" t="s">
        <v>615</v>
      </c>
      <c r="B3806" s="5" t="s">
        <v>598</v>
      </c>
      <c r="C3806" s="11">
        <v>1210</v>
      </c>
      <c r="D3806" s="5" t="str">
        <f t="shared" si="236"/>
        <v>Fixed Single Family Units</v>
      </c>
      <c r="E3806" s="11" t="s">
        <v>3</v>
      </c>
      <c r="F3806" s="12">
        <f t="shared" si="237"/>
        <v>1.2445441802046733</v>
      </c>
      <c r="G3806" s="13">
        <f t="shared" si="238"/>
        <v>0.21319951734720002</v>
      </c>
      <c r="H3806" s="13">
        <f>HLOOKUP(E3806,ROCs!$B$1:$I$17,MATCH(VLOOKUP(C3806,HROC,2,0),ROCs!$A$2:$A$17,0)+1,0)</f>
        <v>0.28818180815488864</v>
      </c>
      <c r="I3806" s="24">
        <v>7.4770120000000002</v>
      </c>
      <c r="J3806" s="24">
        <f>VLOOKUP(B3806,Summary!$A$32:$C$37,3,0)*H3806*I3806/12+VLOOKUP(B3806,Summary!$A$32:$D$37,4,0)*I3806</f>
        <v>10.360702578209141</v>
      </c>
      <c r="K3806" s="6">
        <f t="shared" si="239"/>
        <v>35.085532054690077</v>
      </c>
      <c r="L3806" s="27">
        <f>2.721*J3806*G3806+VLOOKUP(B3806,Summary!$A$32:$B$37,2,0)*I3806</f>
        <v>7.4436963094025668</v>
      </c>
    </row>
    <row r="3807" spans="1:12">
      <c r="A3807" s="5" t="s">
        <v>615</v>
      </c>
      <c r="B3807" s="5" t="s">
        <v>598</v>
      </c>
      <c r="C3807" s="11">
        <v>1310</v>
      </c>
      <c r="D3807" s="5" t="str">
        <f t="shared" si="236"/>
        <v>Fixed Single Family Units &lt;Six or more dwelling units per acre&gt;</v>
      </c>
      <c r="E3807" s="11" t="s">
        <v>3</v>
      </c>
      <c r="F3807" s="12">
        <f t="shared" si="237"/>
        <v>1.2445441802046733</v>
      </c>
      <c r="G3807" s="13">
        <f t="shared" si="238"/>
        <v>0.21319951734720002</v>
      </c>
      <c r="H3807" s="13">
        <f>HLOOKUP(E3807,ROCs!$B$1:$I$17,MATCH(VLOOKUP(C3807,HROC,2,0),ROCs!$A$2:$A$17,0)+1,0)</f>
        <v>0.39344582191206351</v>
      </c>
      <c r="I3807" s="24">
        <v>10.376944999999999</v>
      </c>
      <c r="J3807" s="24">
        <f>VLOOKUP(B3807,Summary!$A$32:$C$37,3,0)*H3807*I3807/12+VLOOKUP(B3807,Summary!$A$32:$D$37,4,0)*I3807</f>
        <v>19.631298188534647</v>
      </c>
      <c r="K3807" s="6">
        <f t="shared" si="239"/>
        <v>66.479520734207483</v>
      </c>
      <c r="L3807" s="27">
        <f>2.721*J3807*G3807+VLOOKUP(B3807,Summary!$A$32:$B$37,2,0)*I3807</f>
        <v>13.377611905734875</v>
      </c>
    </row>
    <row r="3808" spans="1:12">
      <c r="A3808" s="5" t="s">
        <v>615</v>
      </c>
      <c r="B3808" s="5" t="s">
        <v>598</v>
      </c>
      <c r="C3808" s="11">
        <v>1320</v>
      </c>
      <c r="D3808" s="5" t="str">
        <f t="shared" si="236"/>
        <v>Mobile Home Units &lt;Six or more dwelling units per acre&gt;</v>
      </c>
      <c r="E3808" s="11" t="s">
        <v>3</v>
      </c>
      <c r="F3808" s="12">
        <f t="shared" si="237"/>
        <v>1.3948514483453343</v>
      </c>
      <c r="G3808" s="13">
        <f t="shared" si="238"/>
        <v>0.33903287162245876</v>
      </c>
      <c r="H3808" s="13">
        <f>HLOOKUP(E3808,ROCs!$B$1:$I$17,MATCH(VLOOKUP(C3808,HROC,2,0),ROCs!$A$2:$A$17,0)+1,0)</f>
        <v>0.39344582191206351</v>
      </c>
      <c r="I3808" s="24">
        <v>18.41263</v>
      </c>
      <c r="J3808" s="24">
        <f>VLOOKUP(B3808,Summary!$A$32:$C$37,3,0)*H3808*I3808/12+VLOOKUP(B3808,Summary!$A$32:$D$37,4,0)*I3808</f>
        <v>34.833357020313656</v>
      </c>
      <c r="K3808" s="6">
        <f t="shared" si="239"/>
        <v>132.20620245269029</v>
      </c>
      <c r="L3808" s="27">
        <f>2.721*J3808*G3808+VLOOKUP(B3808,Summary!$A$32:$B$37,2,0)*I3808</f>
        <v>35.663631570035548</v>
      </c>
    </row>
    <row r="3809" spans="1:12">
      <c r="A3809" s="5" t="s">
        <v>615</v>
      </c>
      <c r="B3809" s="5" t="s">
        <v>598</v>
      </c>
      <c r="C3809" s="11">
        <v>1330</v>
      </c>
      <c r="D3809" s="5" t="str">
        <f t="shared" si="236"/>
        <v>Multiple Dwelling Units, Low Rise &lt;Two stories or less&gt;</v>
      </c>
      <c r="E3809" s="11" t="s">
        <v>3</v>
      </c>
      <c r="F3809" s="12">
        <f t="shared" si="237"/>
        <v>1.3948514483453343</v>
      </c>
      <c r="G3809" s="13">
        <f t="shared" si="238"/>
        <v>0.33903287162245876</v>
      </c>
      <c r="H3809" s="13">
        <f>HLOOKUP(E3809,ROCs!$B$1:$I$17,MATCH(VLOOKUP(C3809,HROC,2,0),ROCs!$A$2:$A$17,0)+1,0)</f>
        <v>0.39344582191206351</v>
      </c>
      <c r="I3809" s="24">
        <v>41.356107999999999</v>
      </c>
      <c r="J3809" s="24">
        <f>VLOOKUP(B3809,Summary!$A$32:$C$37,3,0)*H3809*I3809/12+VLOOKUP(B3809,Summary!$A$32:$D$37,4,0)*I3809</f>
        <v>78.238256834284385</v>
      </c>
      <c r="K3809" s="6">
        <f t="shared" si="239"/>
        <v>296.94475948864033</v>
      </c>
      <c r="L3809" s="27">
        <f>2.721*J3809*G3809+VLOOKUP(B3809,Summary!$A$32:$B$37,2,0)*I3809</f>
        <v>80.103113943124896</v>
      </c>
    </row>
    <row r="3810" spans="1:12">
      <c r="A3810" s="5" t="s">
        <v>615</v>
      </c>
      <c r="B3810" s="5" t="s">
        <v>598</v>
      </c>
      <c r="C3810" s="11">
        <v>1390</v>
      </c>
      <c r="D3810" s="5" t="str">
        <f t="shared" si="236"/>
        <v>High Density Under Construction</v>
      </c>
      <c r="E3810" s="11" t="s">
        <v>3</v>
      </c>
      <c r="F3810" s="12">
        <f t="shared" si="237"/>
        <v>1.3948514483453343</v>
      </c>
      <c r="G3810" s="13">
        <f t="shared" si="238"/>
        <v>0.33903287162245876</v>
      </c>
      <c r="H3810" s="13">
        <f>HLOOKUP(E3810,ROCs!$B$1:$I$17,MATCH(VLOOKUP(C3810,HROC,2,0),ROCs!$A$2:$A$17,0)+1,0)</f>
        <v>0.39344582191206351</v>
      </c>
      <c r="I3810" s="24">
        <v>0.60988799999999999</v>
      </c>
      <c r="J3810" s="24">
        <f>VLOOKUP(B3810,Summary!$A$32:$C$37,3,0)*H3810*I3810/12+VLOOKUP(B3810,Summary!$A$32:$D$37,4,0)*I3810</f>
        <v>1.153797499129948</v>
      </c>
      <c r="K3810" s="6">
        <f t="shared" si="239"/>
        <v>4.3791124028162391</v>
      </c>
      <c r="L3810" s="27">
        <f>2.721*J3810*G3810+VLOOKUP(B3810,Summary!$A$32:$B$37,2,0)*I3810</f>
        <v>1.1812989741816264</v>
      </c>
    </row>
    <row r="3811" spans="1:12">
      <c r="A3811" s="5" t="s">
        <v>615</v>
      </c>
      <c r="B3811" s="5" t="s">
        <v>598</v>
      </c>
      <c r="C3811" s="11">
        <v>1400</v>
      </c>
      <c r="D3811" s="5" t="str">
        <f t="shared" si="236"/>
        <v>Commercial and Services</v>
      </c>
      <c r="E3811" s="11" t="s">
        <v>3</v>
      </c>
      <c r="F3811" s="12">
        <f t="shared" si="237"/>
        <v>0.70945030562392009</v>
      </c>
      <c r="G3811" s="13">
        <f t="shared" si="238"/>
        <v>0.1167055461931156</v>
      </c>
      <c r="H3811" s="13">
        <f>HLOOKUP(E3811,ROCs!$B$1:$I$17,MATCH(VLOOKUP(C3811,HROC,2,0),ROCs!$A$2:$A$17,0)+1,0)</f>
        <v>0.43140989244743805</v>
      </c>
      <c r="I3811" s="24">
        <v>17.381354999999999</v>
      </c>
      <c r="J3811" s="24">
        <f>VLOOKUP(B3811,Summary!$A$32:$C$37,3,0)*H3811*I3811/12+VLOOKUP(B3811,Summary!$A$32:$D$37,4,0)*I3811</f>
        <v>36.055232161568391</v>
      </c>
      <c r="K3811" s="6">
        <f t="shared" si="239"/>
        <v>69.601535091192119</v>
      </c>
      <c r="L3811" s="27">
        <f>2.721*J3811*G3811+VLOOKUP(B3811,Summary!$A$32:$B$37,2,0)*I3811</f>
        <v>14.78142554845488</v>
      </c>
    </row>
    <row r="3812" spans="1:12">
      <c r="A3812" s="5" t="s">
        <v>615</v>
      </c>
      <c r="B3812" s="5" t="s">
        <v>598</v>
      </c>
      <c r="C3812" s="11">
        <v>1411</v>
      </c>
      <c r="D3812" s="5" t="str">
        <f t="shared" si="236"/>
        <v>Shopping Centers (Plazas, Malls)</v>
      </c>
      <c r="E3812" s="11" t="s">
        <v>3</v>
      </c>
      <c r="F3812" s="12">
        <f t="shared" si="237"/>
        <v>1.4429497741503459</v>
      </c>
      <c r="G3812" s="13">
        <f t="shared" si="238"/>
        <v>0.22493527059566973</v>
      </c>
      <c r="H3812" s="13">
        <f>HLOOKUP(E3812,ROCs!$B$1:$I$17,MATCH(VLOOKUP(C3812,HROC,2,0),ROCs!$A$2:$A$17,0)+1,0)</f>
        <v>0.43140989244743805</v>
      </c>
      <c r="I3812" s="24">
        <v>8.5524100000000001</v>
      </c>
      <c r="J3812" s="24">
        <f>VLOOKUP(B3812,Summary!$A$32:$C$37,3,0)*H3812*I3812/12+VLOOKUP(B3812,Summary!$A$32:$D$37,4,0)*I3812</f>
        <v>17.740799154664241</v>
      </c>
      <c r="K3812" s="6">
        <f t="shared" si="239"/>
        <v>69.655102485170275</v>
      </c>
      <c r="L3812" s="27">
        <f>2.721*J3812*G3812+VLOOKUP(B3812,Summary!$A$32:$B$37,2,0)*I3812</f>
        <v>12.497670123135148</v>
      </c>
    </row>
    <row r="3813" spans="1:12">
      <c r="A3813" s="5" t="s">
        <v>615</v>
      </c>
      <c r="B3813" s="5" t="s">
        <v>598</v>
      </c>
      <c r="C3813" s="11">
        <v>1490</v>
      </c>
      <c r="D3813" s="5" t="str">
        <f t="shared" si="236"/>
        <v>Commercial and Services Under Construction</v>
      </c>
      <c r="E3813" s="11" t="s">
        <v>3</v>
      </c>
      <c r="F3813" s="12">
        <f t="shared" si="237"/>
        <v>1.4429497741503459</v>
      </c>
      <c r="G3813" s="13">
        <f t="shared" si="238"/>
        <v>0.22493527059566973</v>
      </c>
      <c r="H3813" s="13">
        <f>HLOOKUP(E3813,ROCs!$B$1:$I$17,MATCH(VLOOKUP(C3813,HROC,2,0),ROCs!$A$2:$A$17,0)+1,0)</f>
        <v>0.43140989244743805</v>
      </c>
      <c r="I3813" s="24">
        <v>3.3027000000000001E-2</v>
      </c>
      <c r="J3813" s="24">
        <f>VLOOKUP(B3813,Summary!$A$32:$C$37,3,0)*H3813*I3813/12+VLOOKUP(B3813,Summary!$A$32:$D$37,4,0)*I3813</f>
        <v>6.8509972473384223E-2</v>
      </c>
      <c r="K3813" s="6">
        <f t="shared" si="239"/>
        <v>0.26898839856575152</v>
      </c>
      <c r="L3813" s="27">
        <f>2.721*J3813*G3813+VLOOKUP(B3813,Summary!$A$32:$B$37,2,0)*I3813</f>
        <v>4.8262484043302939E-2</v>
      </c>
    </row>
    <row r="3814" spans="1:12">
      <c r="A3814" s="5" t="s">
        <v>615</v>
      </c>
      <c r="B3814" s="5" t="s">
        <v>598</v>
      </c>
      <c r="C3814" s="11">
        <v>1550</v>
      </c>
      <c r="D3814" s="5" t="str">
        <f t="shared" si="236"/>
        <v>Other Light Industrial</v>
      </c>
      <c r="E3814" s="11" t="s">
        <v>3</v>
      </c>
      <c r="F3814" s="12">
        <f t="shared" si="237"/>
        <v>0.72147488707517293</v>
      </c>
      <c r="G3814" s="13">
        <f t="shared" si="238"/>
        <v>0.16951643581122938</v>
      </c>
      <c r="H3814" s="13">
        <f>HLOOKUP(E3814,ROCs!$B$1:$I$17,MATCH(VLOOKUP(C3814,HROC,2,0),ROCs!$A$2:$A$17,0)+1,0)</f>
        <v>0.34081381503347608</v>
      </c>
      <c r="I3814" s="24">
        <v>2.6592410000000002</v>
      </c>
      <c r="J3814" s="24">
        <f>VLOOKUP(B3814,Summary!$A$32:$C$37,3,0)*H3814*I3814/12+VLOOKUP(B3814,Summary!$A$32:$D$37,4,0)*I3814</f>
        <v>4.357821688042355</v>
      </c>
      <c r="K3814" s="6">
        <f t="shared" si="239"/>
        <v>8.554984294855819</v>
      </c>
      <c r="L3814" s="27">
        <f>2.721*J3814*G3814+VLOOKUP(B3814,Summary!$A$32:$B$37,2,0)*I3814</f>
        <v>2.5198205710808086</v>
      </c>
    </row>
    <row r="3815" spans="1:12">
      <c r="A3815" s="5" t="s">
        <v>615</v>
      </c>
      <c r="B3815" s="5" t="s">
        <v>598</v>
      </c>
      <c r="C3815" s="11">
        <v>1710</v>
      </c>
      <c r="D3815" s="5" t="str">
        <f t="shared" si="236"/>
        <v>Educational Facilities</v>
      </c>
      <c r="E3815" s="11" t="s">
        <v>3</v>
      </c>
      <c r="F3815" s="12">
        <f t="shared" si="237"/>
        <v>0.96797880682585713</v>
      </c>
      <c r="G3815" s="13">
        <f t="shared" si="238"/>
        <v>0.12452938169209543</v>
      </c>
      <c r="H3815" s="13">
        <f>HLOOKUP(E3815,ROCs!$B$1:$I$17,MATCH(VLOOKUP(C3815,HROC,2,0),ROCs!$A$2:$A$17,0)+1,0)</f>
        <v>0.34081381503347608</v>
      </c>
      <c r="I3815" s="24">
        <v>30.203347000000001</v>
      </c>
      <c r="J3815" s="24">
        <f>VLOOKUP(B3815,Summary!$A$32:$C$37,3,0)*H3815*I3815/12+VLOOKUP(B3815,Summary!$A$32:$D$37,4,0)*I3815</f>
        <v>49.495626988328247</v>
      </c>
      <c r="K3815" s="6">
        <f t="shared" si="239"/>
        <v>130.36506355626156</v>
      </c>
      <c r="L3815" s="27">
        <f>2.721*J3815*G3815+VLOOKUP(B3815,Summary!$A$32:$B$37,2,0)*I3815</f>
        <v>22.561077614243825</v>
      </c>
    </row>
    <row r="3816" spans="1:12">
      <c r="A3816" s="5" t="s">
        <v>615</v>
      </c>
      <c r="B3816" s="5" t="s">
        <v>598</v>
      </c>
      <c r="C3816" s="11">
        <v>1800</v>
      </c>
      <c r="D3816" s="5" t="str">
        <f t="shared" si="236"/>
        <v>Recreational</v>
      </c>
      <c r="E3816" s="11" t="s">
        <v>3</v>
      </c>
      <c r="F3816" s="12">
        <f t="shared" si="237"/>
        <v>1.2445441802046733</v>
      </c>
      <c r="G3816" s="13">
        <f t="shared" si="238"/>
        <v>0.21319951734720002</v>
      </c>
      <c r="H3816" s="13">
        <f>HLOOKUP(E3816,ROCs!$B$1:$I$17,MATCH(VLOOKUP(C3816,HROC,2,0),ROCs!$A$2:$A$17,0)+1,0)</f>
        <v>0.28904462793978353</v>
      </c>
      <c r="I3816" s="24">
        <v>1.1930940000000001</v>
      </c>
      <c r="J3816" s="24">
        <f>VLOOKUP(B3816,Summary!$A$32:$C$37,3,0)*H3816*I3816/12+VLOOKUP(B3816,Summary!$A$32:$D$37,4,0)*I3816</f>
        <v>1.6581893861315631</v>
      </c>
      <c r="K3816" s="6">
        <f t="shared" si="239"/>
        <v>5.6153003544593618</v>
      </c>
      <c r="L3816" s="27">
        <f>2.721*J3816*G3816+VLOOKUP(B3816,Summary!$A$32:$B$37,2,0)*I3816</f>
        <v>1.1906493409813153</v>
      </c>
    </row>
    <row r="3817" spans="1:12">
      <c r="A3817" s="5" t="s">
        <v>615</v>
      </c>
      <c r="B3817" s="5" t="s">
        <v>598</v>
      </c>
      <c r="C3817" s="11">
        <v>1820</v>
      </c>
      <c r="D3817" s="5" t="str">
        <f t="shared" si="236"/>
        <v>Golf Courses</v>
      </c>
      <c r="E3817" s="11" t="s">
        <v>3</v>
      </c>
      <c r="F3817" s="12">
        <f t="shared" si="237"/>
        <v>2.0141173930848577</v>
      </c>
      <c r="G3817" s="13">
        <f t="shared" si="238"/>
        <v>0.28687396829592665</v>
      </c>
      <c r="H3817" s="13">
        <f>HLOOKUP(E3817,ROCs!$B$1:$I$17,MATCH(VLOOKUP(C3817,HROC,2,0),ROCs!$A$2:$A$17,0)+1,0)</f>
        <v>0.28904462793978353</v>
      </c>
      <c r="I3817" s="24">
        <v>16.054660999999999</v>
      </c>
      <c r="J3817" s="24">
        <f>VLOOKUP(B3817,Summary!$A$32:$C$37,3,0)*H3817*I3817/12+VLOOKUP(B3817,Summary!$A$32:$D$37,4,0)*I3817</f>
        <v>22.313135820094928</v>
      </c>
      <c r="K3817" s="6">
        <f t="shared" si="239"/>
        <v>122.28520913763835</v>
      </c>
      <c r="L3817" s="27">
        <f>2.721*J3817*G3817+VLOOKUP(B3817,Summary!$A$32:$B$37,2,0)*I3817</f>
        <v>20.494838623913754</v>
      </c>
    </row>
    <row r="3818" spans="1:12">
      <c r="A3818" s="5" t="s">
        <v>615</v>
      </c>
      <c r="B3818" s="5" t="s">
        <v>598</v>
      </c>
      <c r="C3818" s="11">
        <v>1840</v>
      </c>
      <c r="D3818" s="5" t="str">
        <f t="shared" si="236"/>
        <v>Marinas and Fish Camps</v>
      </c>
      <c r="E3818" s="11" t="s">
        <v>3</v>
      </c>
      <c r="F3818" s="12">
        <f t="shared" si="237"/>
        <v>0.70945030562392009</v>
      </c>
      <c r="G3818" s="13">
        <f t="shared" si="238"/>
        <v>0.1167055461931156</v>
      </c>
      <c r="H3818" s="13">
        <f>HLOOKUP(E3818,ROCs!$B$1:$I$17,MATCH(VLOOKUP(C3818,HROC,2,0),ROCs!$A$2:$A$17,0)+1,0)</f>
        <v>0.28818180815488864</v>
      </c>
      <c r="I3818" s="24">
        <v>7.0871149999999998</v>
      </c>
      <c r="J3818" s="24">
        <f>VLOOKUP(B3818,Summary!$A$32:$C$37,3,0)*H3818*I3818/12+VLOOKUP(B3818,Summary!$A$32:$D$37,4,0)*I3818</f>
        <v>9.8204323669086886</v>
      </c>
      <c r="K3818" s="6">
        <f t="shared" si="239"/>
        <v>18.957502892593808</v>
      </c>
      <c r="L3818" s="27">
        <f>2.721*J3818*G3818+VLOOKUP(B3818,Summary!$A$32:$B$37,2,0)*I3818</f>
        <v>4.4770829324595427</v>
      </c>
    </row>
    <row r="3819" spans="1:12">
      <c r="A3819" s="5" t="s">
        <v>615</v>
      </c>
      <c r="B3819" s="5" t="s">
        <v>598</v>
      </c>
      <c r="C3819" s="11">
        <v>1850</v>
      </c>
      <c r="D3819" s="5" t="str">
        <f t="shared" si="236"/>
        <v>Parks and Zoos</v>
      </c>
      <c r="E3819" s="11" t="s">
        <v>3</v>
      </c>
      <c r="F3819" s="12">
        <f t="shared" si="237"/>
        <v>0.96797880682585713</v>
      </c>
      <c r="G3819" s="13">
        <f t="shared" si="238"/>
        <v>0.12452938169209543</v>
      </c>
      <c r="H3819" s="13">
        <f>HLOOKUP(E3819,ROCs!$B$1:$I$17,MATCH(VLOOKUP(C3819,HROC,2,0),ROCs!$A$2:$A$17,0)+1,0)</f>
        <v>0.34081381503347608</v>
      </c>
      <c r="I3819" s="24">
        <v>4.3647999999999999E-2</v>
      </c>
      <c r="J3819" s="24">
        <f>VLOOKUP(B3819,Summary!$A$32:$C$37,3,0)*H3819*I3819/12+VLOOKUP(B3819,Summary!$A$32:$D$37,4,0)*I3819</f>
        <v>7.152800405817776E-2</v>
      </c>
      <c r="K3819" s="6">
        <f t="shared" si="239"/>
        <v>0.18839548789422922</v>
      </c>
      <c r="L3819" s="27">
        <f>2.721*J3819*G3819+VLOOKUP(B3819,Summary!$A$32:$B$37,2,0)*I3819</f>
        <v>3.2603867237181179E-2</v>
      </c>
    </row>
    <row r="3820" spans="1:12">
      <c r="A3820" s="5" t="s">
        <v>615</v>
      </c>
      <c r="B3820" s="5" t="s">
        <v>598</v>
      </c>
      <c r="C3820" s="11">
        <v>2110</v>
      </c>
      <c r="D3820" s="5" t="str">
        <f t="shared" si="236"/>
        <v>Improved Pastures</v>
      </c>
      <c r="E3820" s="11" t="s">
        <v>3</v>
      </c>
      <c r="F3820" s="12">
        <f t="shared" si="237"/>
        <v>2.0141173930848577</v>
      </c>
      <c r="G3820" s="13">
        <f t="shared" si="238"/>
        <v>0.28687396829592665</v>
      </c>
      <c r="H3820" s="13">
        <f>HLOOKUP(E3820,ROCs!$B$1:$I$17,MATCH(VLOOKUP(C3820,HROC,2,0),ROCs!$A$2:$A$17,0)+1,0)</f>
        <v>0.31492922148662977</v>
      </c>
      <c r="I3820" s="24">
        <v>0.513853</v>
      </c>
      <c r="J3820" s="24">
        <f>VLOOKUP(B3820,Summary!$A$32:$C$37,3,0)*H3820*I3820/12+VLOOKUP(B3820,Summary!$A$32:$D$37,4,0)*I3820</f>
        <v>0.77811972223687009</v>
      </c>
      <c r="K3820" s="6">
        <f t="shared" si="239"/>
        <v>4.2644177732366764</v>
      </c>
      <c r="L3820" s="27">
        <f>2.721*J3820*G3820+VLOOKUP(B3820,Summary!$A$32:$B$37,2,0)*I3820</f>
        <v>0.70588969451462324</v>
      </c>
    </row>
    <row r="3821" spans="1:12">
      <c r="A3821" s="5" t="s">
        <v>615</v>
      </c>
      <c r="B3821" s="5" t="s">
        <v>598</v>
      </c>
      <c r="C3821" s="11">
        <v>2120</v>
      </c>
      <c r="D3821" s="5" t="str">
        <f t="shared" si="236"/>
        <v>Unimproved Pastures</v>
      </c>
      <c r="E3821" s="11" t="s">
        <v>3</v>
      </c>
      <c r="F3821" s="12">
        <f t="shared" si="237"/>
        <v>1.022089423356495</v>
      </c>
      <c r="G3821" s="13">
        <f t="shared" si="238"/>
        <v>0.19559588747449544</v>
      </c>
      <c r="H3821" s="13">
        <f>HLOOKUP(E3821,ROCs!$B$1:$I$17,MATCH(VLOOKUP(C3821,HROC,2,0),ROCs!$A$2:$A$17,0)+1,0)</f>
        <v>0.26229721460804234</v>
      </c>
      <c r="I3821" s="24">
        <v>2.8894E-2</v>
      </c>
      <c r="J3821" s="24">
        <f>VLOOKUP(B3821,Summary!$A$32:$C$37,3,0)*H3821*I3821/12+VLOOKUP(B3821,Summary!$A$32:$D$37,4,0)*I3821</f>
        <v>3.6441472248304296E-2</v>
      </c>
      <c r="K3821" s="6">
        <f t="shared" si="239"/>
        <v>0.101347572373121</v>
      </c>
      <c r="L3821" s="27">
        <f>2.721*J3821*G3821+VLOOKUP(B3821,Summary!$A$32:$B$37,2,0)*I3821</f>
        <v>2.4933516578985633E-2</v>
      </c>
    </row>
    <row r="3822" spans="1:12">
      <c r="A3822" s="5" t="s">
        <v>615</v>
      </c>
      <c r="B3822" s="5" t="s">
        <v>598</v>
      </c>
      <c r="C3822" s="11">
        <v>2130</v>
      </c>
      <c r="D3822" s="5" t="str">
        <f t="shared" si="236"/>
        <v>Woodland Pastures</v>
      </c>
      <c r="E3822" s="11" t="s">
        <v>3</v>
      </c>
      <c r="F3822" s="12">
        <f t="shared" si="237"/>
        <v>1.022089423356495</v>
      </c>
      <c r="G3822" s="13">
        <f t="shared" si="238"/>
        <v>0.19559588747449544</v>
      </c>
      <c r="H3822" s="13">
        <f>HLOOKUP(E3822,ROCs!$B$1:$I$17,MATCH(VLOOKUP(C3822,HROC,2,0),ROCs!$A$2:$A$17,0)+1,0)</f>
        <v>0.26229721460804234</v>
      </c>
      <c r="I3822" s="24">
        <v>5.6196000000000003E-2</v>
      </c>
      <c r="J3822" s="24">
        <f>VLOOKUP(B3822,Summary!$A$32:$C$37,3,0)*H3822*I3822/12+VLOOKUP(B3822,Summary!$A$32:$D$37,4,0)*I3822</f>
        <v>7.0875094291745974E-2</v>
      </c>
      <c r="K3822" s="6">
        <f t="shared" si="239"/>
        <v>0.19711110185782196</v>
      </c>
      <c r="L3822" s="27">
        <f>2.721*J3822*G3822+VLOOKUP(B3822,Summary!$A$32:$B$37,2,0)*I3822</f>
        <v>4.849324765254643E-2</v>
      </c>
    </row>
    <row r="3823" spans="1:12">
      <c r="A3823" s="5" t="s">
        <v>615</v>
      </c>
      <c r="B3823" s="5" t="s">
        <v>598</v>
      </c>
      <c r="C3823" s="11">
        <v>2410</v>
      </c>
      <c r="D3823" s="5" t="str">
        <f t="shared" si="236"/>
        <v>Tree Nurseries</v>
      </c>
      <c r="E3823" s="11" t="s">
        <v>3</v>
      </c>
      <c r="F3823" s="12">
        <f t="shared" si="237"/>
        <v>1.6774291124497771</v>
      </c>
      <c r="G3823" s="13">
        <f t="shared" si="238"/>
        <v>0.48898971868623858</v>
      </c>
      <c r="H3823" s="13">
        <f>HLOOKUP(E3823,ROCs!$B$1:$I$17,MATCH(VLOOKUP(C3823,HROC,2,0),ROCs!$A$2:$A$17,0)+1,0)</f>
        <v>0.28904462793978353</v>
      </c>
      <c r="I3823" s="24">
        <v>0.122543</v>
      </c>
      <c r="J3823" s="24">
        <f>VLOOKUP(B3823,Summary!$A$32:$C$37,3,0)*H3823*I3823/12+VLOOKUP(B3823,Summary!$A$32:$D$37,4,0)*I3823</f>
        <v>0.17031307000514637</v>
      </c>
      <c r="K3823" s="6">
        <f t="shared" si="239"/>
        <v>0.77735732515379341</v>
      </c>
      <c r="L3823" s="27">
        <f>2.721*J3823*G3823+VLOOKUP(B3823,Summary!$A$32:$B$37,2,0)*I3823</f>
        <v>0.25009911746138636</v>
      </c>
    </row>
    <row r="3824" spans="1:12">
      <c r="A3824" s="5" t="s">
        <v>615</v>
      </c>
      <c r="B3824" s="5" t="s">
        <v>598</v>
      </c>
      <c r="C3824" s="11">
        <v>2540</v>
      </c>
      <c r="D3824" s="5" t="str">
        <f t="shared" si="236"/>
        <v>Aquaculture</v>
      </c>
      <c r="E3824" s="11" t="s">
        <v>3</v>
      </c>
      <c r="F3824" s="12">
        <f t="shared" si="237"/>
        <v>1.6774291124497771</v>
      </c>
      <c r="G3824" s="13">
        <f t="shared" si="238"/>
        <v>0.48898971868623858</v>
      </c>
      <c r="H3824" s="13">
        <f>HLOOKUP(E3824,ROCs!$B$1:$I$17,MATCH(VLOOKUP(C3824,HROC,2,0),ROCs!$A$2:$A$17,0)+1,0)</f>
        <v>0.28904462793978353</v>
      </c>
      <c r="I3824" s="24">
        <v>2.6280950000000001</v>
      </c>
      <c r="J3824" s="24">
        <f>VLOOKUP(B3824,Summary!$A$32:$C$37,3,0)*H3824*I3824/12+VLOOKUP(B3824,Summary!$A$32:$D$37,4,0)*I3824</f>
        <v>3.6525866652128243</v>
      </c>
      <c r="K3824" s="6">
        <f t="shared" si="239"/>
        <v>16.671445120896816</v>
      </c>
      <c r="L3824" s="27">
        <f>2.721*J3824*G3824+VLOOKUP(B3824,Summary!$A$32:$B$37,2,0)*I3824</f>
        <v>5.3637028643389026</v>
      </c>
    </row>
    <row r="3825" spans="1:12">
      <c r="A3825" s="5" t="s">
        <v>615</v>
      </c>
      <c r="B3825" s="5" t="s">
        <v>598</v>
      </c>
      <c r="C3825" s="11">
        <v>3100</v>
      </c>
      <c r="D3825" s="5" t="str">
        <f t="shared" si="236"/>
        <v>Herbaceous (Dry Prairie)</v>
      </c>
      <c r="E3825" s="11" t="s">
        <v>3</v>
      </c>
      <c r="F3825" s="12">
        <f t="shared" si="237"/>
        <v>0.69141343344704065</v>
      </c>
      <c r="G3825" s="13">
        <f t="shared" si="238"/>
        <v>3.5859246036990831E-2</v>
      </c>
      <c r="H3825" s="13">
        <f>HLOOKUP(E3825,ROCs!$B$1:$I$17,MATCH(VLOOKUP(C3825,HROC,2,0),ROCs!$A$2:$A$17,0)+1,0)</f>
        <v>0.26229721460804234</v>
      </c>
      <c r="I3825" s="24">
        <v>2.6591079999999998</v>
      </c>
      <c r="J3825" s="24">
        <f>VLOOKUP(B3825,Summary!$A$32:$C$37,3,0)*H3825*I3825/12+VLOOKUP(B3825,Summary!$A$32:$D$37,4,0)*I3825</f>
        <v>3.3537000895426012</v>
      </c>
      <c r="K3825" s="6">
        <f t="shared" si="239"/>
        <v>6.3094365520551117</v>
      </c>
      <c r="L3825" s="27">
        <f>2.721*J3825*G3825+VLOOKUP(B3825,Summary!$A$32:$B$37,2,0)*I3825</f>
        <v>0.83696203154593851</v>
      </c>
    </row>
    <row r="3826" spans="1:12">
      <c r="A3826" s="5" t="s">
        <v>615</v>
      </c>
      <c r="B3826" s="5" t="s">
        <v>598</v>
      </c>
      <c r="C3826" s="11">
        <v>4110</v>
      </c>
      <c r="D3826" s="5" t="str">
        <f t="shared" si="236"/>
        <v>Pine Flatwoods</v>
      </c>
      <c r="E3826" s="11" t="s">
        <v>3</v>
      </c>
      <c r="F3826" s="12">
        <f t="shared" si="237"/>
        <v>0.69141343344704065</v>
      </c>
      <c r="G3826" s="13">
        <f t="shared" si="238"/>
        <v>3.5859246036990831E-2</v>
      </c>
      <c r="H3826" s="13">
        <f>HLOOKUP(E3826,ROCs!$B$1:$I$17,MATCH(VLOOKUP(C3826,HROC,2,0),ROCs!$A$2:$A$17,0)+1,0)</f>
        <v>0.26229721460804234</v>
      </c>
      <c r="I3826" s="24">
        <v>1.773069</v>
      </c>
      <c r="J3826" s="24">
        <f>VLOOKUP(B3826,Summary!$A$32:$C$37,3,0)*H3826*I3826/12+VLOOKUP(B3826,Summary!$A$32:$D$37,4,0)*I3826</f>
        <v>2.2362166802044938</v>
      </c>
      <c r="K3826" s="6">
        <f t="shared" si="239"/>
        <v>4.207074837846303</v>
      </c>
      <c r="L3826" s="27">
        <f>2.721*J3826*G3826+VLOOKUP(B3826,Summary!$A$32:$B$37,2,0)*I3826</f>
        <v>0.55807866108150761</v>
      </c>
    </row>
    <row r="3827" spans="1:12">
      <c r="A3827" s="5" t="s">
        <v>615</v>
      </c>
      <c r="B3827" s="5" t="s">
        <v>598</v>
      </c>
      <c r="C3827" s="11">
        <v>4200</v>
      </c>
      <c r="D3827" s="5" t="str">
        <f t="shared" si="236"/>
        <v>Upland Hardwood Forests</v>
      </c>
      <c r="E3827" s="11" t="s">
        <v>3</v>
      </c>
      <c r="F3827" s="12">
        <f t="shared" si="237"/>
        <v>0.69141343344704065</v>
      </c>
      <c r="G3827" s="13">
        <f t="shared" si="238"/>
        <v>3.5859246036990831E-2</v>
      </c>
      <c r="H3827" s="13">
        <f>HLOOKUP(E3827,ROCs!$B$1:$I$17,MATCH(VLOOKUP(C3827,HROC,2,0),ROCs!$A$2:$A$17,0)+1,0)</f>
        <v>0.26229721460804234</v>
      </c>
      <c r="I3827" s="24">
        <v>7.1580000000000003E-3</v>
      </c>
      <c r="J3827" s="24">
        <f>VLOOKUP(B3827,Summary!$A$32:$C$37,3,0)*H3827*I3827/12+VLOOKUP(B3827,Summary!$A$32:$D$37,4,0)*I3827</f>
        <v>9.0277586472403328E-3</v>
      </c>
      <c r="K3827" s="6">
        <f t="shared" si="239"/>
        <v>1.6984246912728068E-2</v>
      </c>
      <c r="L3827" s="27">
        <f>2.721*J3827*G3827+VLOOKUP(B3827,Summary!$A$32:$B$37,2,0)*I3827</f>
        <v>2.2530014658320866E-3</v>
      </c>
    </row>
    <row r="3828" spans="1:12">
      <c r="A3828" s="5" t="s">
        <v>615</v>
      </c>
      <c r="B3828" s="5" t="s">
        <v>598</v>
      </c>
      <c r="C3828" s="11">
        <v>4220</v>
      </c>
      <c r="D3828" s="5" t="str">
        <f t="shared" si="236"/>
        <v>Brazilian Pepper</v>
      </c>
      <c r="E3828" s="11" t="s">
        <v>3</v>
      </c>
      <c r="F3828" s="12">
        <f t="shared" si="237"/>
        <v>0.69141343344704065</v>
      </c>
      <c r="G3828" s="13">
        <f t="shared" si="238"/>
        <v>3.5859246036990831E-2</v>
      </c>
      <c r="H3828" s="13">
        <f>HLOOKUP(E3828,ROCs!$B$1:$I$17,MATCH(VLOOKUP(C3828,HROC,2,0),ROCs!$A$2:$A$17,0)+1,0)</f>
        <v>0.26229721460804234</v>
      </c>
      <c r="I3828" s="24">
        <v>0.15287400000000001</v>
      </c>
      <c r="J3828" s="24">
        <f>VLOOKUP(B3828,Summary!$A$32:$C$37,3,0)*H3828*I3828/12+VLOOKUP(B3828,Summary!$A$32:$D$37,4,0)*I3828</f>
        <v>0.19280659058930127</v>
      </c>
      <c r="K3828" s="6">
        <f t="shared" si="239"/>
        <v>0.36273397073713193</v>
      </c>
      <c r="L3828" s="27">
        <f>2.721*J3828*G3828+VLOOKUP(B3828,Summary!$A$32:$B$37,2,0)*I3828</f>
        <v>4.8117539269015713E-2</v>
      </c>
    </row>
    <row r="3829" spans="1:12">
      <c r="A3829" s="5" t="s">
        <v>615</v>
      </c>
      <c r="B3829" s="5" t="s">
        <v>598</v>
      </c>
      <c r="C3829" s="11">
        <v>4240</v>
      </c>
      <c r="D3829" s="5" t="str">
        <f t="shared" si="236"/>
        <v>Melaleuca</v>
      </c>
      <c r="E3829" s="11" t="s">
        <v>3</v>
      </c>
      <c r="F3829" s="12">
        <f t="shared" si="237"/>
        <v>0.69141343344704065</v>
      </c>
      <c r="G3829" s="13">
        <f t="shared" si="238"/>
        <v>3.5859246036990831E-2</v>
      </c>
      <c r="H3829" s="13">
        <f>HLOOKUP(E3829,ROCs!$B$1:$I$17,MATCH(VLOOKUP(C3829,HROC,2,0),ROCs!$A$2:$A$17,0)+1,0)</f>
        <v>0.26229721460804234</v>
      </c>
      <c r="I3829" s="24">
        <v>0.72705299999999995</v>
      </c>
      <c r="J3829" s="24">
        <f>VLOOKUP(B3829,Summary!$A$32:$C$37,3,0)*H3829*I3829/12+VLOOKUP(B3829,Summary!$A$32:$D$37,4,0)*I3829</f>
        <v>0.91696828831405763</v>
      </c>
      <c r="K3829" s="6">
        <f t="shared" si="239"/>
        <v>1.7251254080245428</v>
      </c>
      <c r="L3829" s="27">
        <f>2.721*J3829*G3829+VLOOKUP(B3829,Summary!$A$32:$B$37,2,0)*I3829</f>
        <v>0.22884206129332438</v>
      </c>
    </row>
    <row r="3830" spans="1:12">
      <c r="A3830" s="5" t="s">
        <v>615</v>
      </c>
      <c r="B3830" s="5" t="s">
        <v>598</v>
      </c>
      <c r="C3830" s="11">
        <v>4280</v>
      </c>
      <c r="D3830" s="5" t="str">
        <f t="shared" si="236"/>
        <v>Cabbage Palm</v>
      </c>
      <c r="E3830" s="11" t="s">
        <v>3</v>
      </c>
      <c r="F3830" s="12">
        <f t="shared" si="237"/>
        <v>0.69141343344704065</v>
      </c>
      <c r="G3830" s="13">
        <f t="shared" si="238"/>
        <v>3.5859246036990831E-2</v>
      </c>
      <c r="H3830" s="13">
        <f>HLOOKUP(E3830,ROCs!$B$1:$I$17,MATCH(VLOOKUP(C3830,HROC,2,0),ROCs!$A$2:$A$17,0)+1,0)</f>
        <v>0.26229721460804234</v>
      </c>
      <c r="I3830" s="24">
        <v>0.141512</v>
      </c>
      <c r="J3830" s="24">
        <f>VLOOKUP(B3830,Summary!$A$32:$C$37,3,0)*H3830*I3830/12+VLOOKUP(B3830,Summary!$A$32:$D$37,4,0)*I3830</f>
        <v>0.17847669484329054</v>
      </c>
      <c r="K3830" s="6">
        <f t="shared" si="239"/>
        <v>0.33577462267588343</v>
      </c>
      <c r="L3830" s="27">
        <f>2.721*J3830*G3830+VLOOKUP(B3830,Summary!$A$32:$B$37,2,0)*I3830</f>
        <v>4.4541316489638196E-2</v>
      </c>
    </row>
    <row r="3831" spans="1:12">
      <c r="A3831" s="5" t="s">
        <v>615</v>
      </c>
      <c r="B3831" s="5" t="s">
        <v>598</v>
      </c>
      <c r="C3831" s="11">
        <v>4340</v>
      </c>
      <c r="D3831" s="5" t="str">
        <f t="shared" si="236"/>
        <v>Hardwood - Coniferous Mixed</v>
      </c>
      <c r="E3831" s="11" t="s">
        <v>3</v>
      </c>
      <c r="F3831" s="12">
        <f t="shared" si="237"/>
        <v>0.69141343344704065</v>
      </c>
      <c r="G3831" s="13">
        <f t="shared" si="238"/>
        <v>3.5859246036990831E-2</v>
      </c>
      <c r="H3831" s="13">
        <f>HLOOKUP(E3831,ROCs!$B$1:$I$17,MATCH(VLOOKUP(C3831,HROC,2,0),ROCs!$A$2:$A$17,0)+1,0)</f>
        <v>0.26229721460804234</v>
      </c>
      <c r="I3831" s="24">
        <v>1.9562E-2</v>
      </c>
      <c r="J3831" s="24">
        <f>VLOOKUP(B3831,Summary!$A$32:$C$37,3,0)*H3831*I3831/12+VLOOKUP(B3831,Summary!$A$32:$D$37,4,0)*I3831</f>
        <v>2.467183775598147E-2</v>
      </c>
      <c r="K3831" s="6">
        <f t="shared" si="239"/>
        <v>4.641601538233954E-2</v>
      </c>
      <c r="L3831" s="27">
        <f>2.721*J3831*G3831+VLOOKUP(B3831,Summary!$A$32:$B$37,2,0)*I3831</f>
        <v>6.1571967972348807E-3</v>
      </c>
    </row>
    <row r="3832" spans="1:12">
      <c r="A3832" s="5" t="s">
        <v>615</v>
      </c>
      <c r="B3832" s="5" t="s">
        <v>598</v>
      </c>
      <c r="C3832" s="11">
        <v>5110</v>
      </c>
      <c r="D3832" s="5" t="e">
        <f t="shared" si="236"/>
        <v>#N/A</v>
      </c>
      <c r="E3832" s="11" t="s">
        <v>3</v>
      </c>
      <c r="F3832" s="12">
        <f t="shared" si="237"/>
        <v>0.50503242095262102</v>
      </c>
      <c r="G3832" s="13">
        <f t="shared" si="238"/>
        <v>6.8458560616073402E-2</v>
      </c>
      <c r="H3832" s="13">
        <f>HLOOKUP(E3832,ROCs!$B$1:$I$17,MATCH(VLOOKUP(C3832,HROC,2,0),ROCs!$A$2:$A$17,0)+1,0)</f>
        <v>5.2632006878587441E-2</v>
      </c>
      <c r="I3832" s="24">
        <v>2.89317</v>
      </c>
      <c r="J3832" s="24">
        <f>VLOOKUP(B3832,Summary!$A$32:$C$37,3,0)*H3832*I3832/12+VLOOKUP(B3832,Summary!$A$32:$D$37,4,0)*I3832</f>
        <v>0.73218099256427072</v>
      </c>
      <c r="K3832" s="6">
        <f t="shared" si="239"/>
        <v>1.0061581538998667</v>
      </c>
      <c r="L3832" s="27">
        <f>2.721*J3832*G3832+VLOOKUP(B3832,Summary!$A$32:$B$37,2,0)*I3832</f>
        <v>0.69098694501167801</v>
      </c>
    </row>
    <row r="3833" spans="1:12">
      <c r="A3833" s="5" t="s">
        <v>615</v>
      </c>
      <c r="B3833" s="5" t="s">
        <v>598</v>
      </c>
      <c r="C3833" s="11">
        <v>5120</v>
      </c>
      <c r="D3833" s="5" t="e">
        <f t="shared" si="236"/>
        <v>#N/A</v>
      </c>
      <c r="E3833" s="11" t="s">
        <v>3</v>
      </c>
      <c r="F3833" s="12">
        <f t="shared" si="237"/>
        <v>0.50503242095262102</v>
      </c>
      <c r="G3833" s="13">
        <f t="shared" si="238"/>
        <v>6.8458560616073402E-2</v>
      </c>
      <c r="H3833" s="13">
        <f>HLOOKUP(E3833,ROCs!$B$1:$I$17,MATCH(VLOOKUP(C3833,HROC,2,0),ROCs!$A$2:$A$17,0)+1,0)</f>
        <v>5.2632006878587441E-2</v>
      </c>
      <c r="I3833" s="24">
        <v>0.90039599999999997</v>
      </c>
      <c r="J3833" s="24">
        <f>VLOOKUP(B3833,Summary!$A$32:$C$37,3,0)*H3833*I3833/12+VLOOKUP(B3833,Summary!$A$32:$D$37,4,0)*I3833</f>
        <v>0.2278652263713847</v>
      </c>
      <c r="K3833" s="6">
        <f t="shared" si="239"/>
        <v>0.3131308485636255</v>
      </c>
      <c r="L3833" s="27">
        <f>2.721*J3833*G3833+VLOOKUP(B3833,Summary!$A$32:$B$37,2,0)*I3833</f>
        <v>0.2150450479372919</v>
      </c>
    </row>
    <row r="3834" spans="1:12">
      <c r="A3834" s="5" t="s">
        <v>615</v>
      </c>
      <c r="B3834" s="5" t="s">
        <v>598</v>
      </c>
      <c r="C3834" s="11">
        <v>5300</v>
      </c>
      <c r="D3834" s="5" t="str">
        <f t="shared" si="236"/>
        <v>Reservoirs</v>
      </c>
      <c r="E3834" s="11" t="s">
        <v>3</v>
      </c>
      <c r="F3834" s="12">
        <f t="shared" si="237"/>
        <v>0.50503242095262102</v>
      </c>
      <c r="G3834" s="13">
        <f t="shared" si="238"/>
        <v>6.8458560616073402E-2</v>
      </c>
      <c r="H3834" s="13">
        <f>HLOOKUP(E3834,ROCs!$B$1:$I$17,MATCH(VLOOKUP(C3834,HROC,2,0),ROCs!$A$2:$A$17,0)+1,0)</f>
        <v>5.2632006878587441E-2</v>
      </c>
      <c r="I3834" s="24">
        <v>202.86356499999999</v>
      </c>
      <c r="J3834" s="24">
        <f>VLOOKUP(B3834,Summary!$A$32:$C$37,3,0)*H3834*I3834/12+VLOOKUP(B3834,Summary!$A$32:$D$37,4,0)*I3834</f>
        <v>51.339135404012353</v>
      </c>
      <c r="K3834" s="6">
        <f t="shared" si="239"/>
        <v>70.549891659994259</v>
      </c>
      <c r="L3834" s="27">
        <f>2.721*J3834*G3834+VLOOKUP(B3834,Summary!$A$32:$B$37,2,0)*I3834</f>
        <v>48.450687319973575</v>
      </c>
    </row>
    <row r="3835" spans="1:12">
      <c r="A3835" s="5" t="s">
        <v>615</v>
      </c>
      <c r="B3835" s="5" t="s">
        <v>598</v>
      </c>
      <c r="C3835" s="11">
        <v>6120</v>
      </c>
      <c r="D3835" s="5" t="str">
        <f t="shared" si="236"/>
        <v>Mangrove Swamps</v>
      </c>
      <c r="E3835" s="11" t="s">
        <v>3</v>
      </c>
      <c r="F3835" s="12">
        <f t="shared" si="237"/>
        <v>0.60724136328827061</v>
      </c>
      <c r="G3835" s="13">
        <f t="shared" si="238"/>
        <v>3.2599314579082571E-2</v>
      </c>
      <c r="H3835" s="13">
        <f>HLOOKUP(E3835,ROCs!$B$1:$I$17,MATCH(VLOOKUP(C3835,HROC,2,0),ROCs!$A$2:$A$17,0)+1,0)</f>
        <v>2.5884593546846281E-2</v>
      </c>
      <c r="I3835" s="24">
        <v>1.0042519999999999</v>
      </c>
      <c r="J3835" s="24">
        <f>VLOOKUP(B3835,Summary!$A$32:$C$37,3,0)*H3835*I3835/12+VLOOKUP(B3835,Summary!$A$32:$D$37,4,0)*I3835</f>
        <v>0.12499096534897092</v>
      </c>
      <c r="K3835" s="6">
        <f t="shared" si="239"/>
        <v>0.20652304070065219</v>
      </c>
      <c r="L3835" s="27">
        <f>2.721*J3835*G3835+VLOOKUP(B3835,Summary!$A$32:$B$37,2,0)*I3835</f>
        <v>0.2035947544622215</v>
      </c>
    </row>
    <row r="3836" spans="1:12">
      <c r="A3836" s="5" t="s">
        <v>615</v>
      </c>
      <c r="B3836" s="5" t="s">
        <v>598</v>
      </c>
      <c r="C3836" s="11">
        <v>6170</v>
      </c>
      <c r="D3836" s="5" t="str">
        <f t="shared" si="236"/>
        <v>Mixed Wetland Hardwoods</v>
      </c>
      <c r="E3836" s="11" t="s">
        <v>3</v>
      </c>
      <c r="F3836" s="12">
        <f t="shared" si="237"/>
        <v>0.60724136328827061</v>
      </c>
      <c r="G3836" s="13">
        <f t="shared" si="238"/>
        <v>3.2599314579082571E-2</v>
      </c>
      <c r="H3836" s="13">
        <f>HLOOKUP(E3836,ROCs!$B$1:$I$17,MATCH(VLOOKUP(C3836,HROC,2,0),ROCs!$A$2:$A$17,0)+1,0)</f>
        <v>2.5884593546846281E-2</v>
      </c>
      <c r="I3836" s="24">
        <v>0.13392299999999999</v>
      </c>
      <c r="J3836" s="24">
        <f>VLOOKUP(B3836,Summary!$A$32:$C$37,3,0)*H3836*I3836/12+VLOOKUP(B3836,Summary!$A$32:$D$37,4,0)*I3836</f>
        <v>1.6668291477069729E-2</v>
      </c>
      <c r="K3836" s="6">
        <f t="shared" si="239"/>
        <v>2.7541080505444293E-2</v>
      </c>
      <c r="L3836" s="27">
        <f>2.721*J3836*G3836+VLOOKUP(B3836,Summary!$A$32:$B$37,2,0)*I3836</f>
        <v>2.715057605246899E-2</v>
      </c>
    </row>
    <row r="3837" spans="1:12">
      <c r="A3837" s="5" t="s">
        <v>615</v>
      </c>
      <c r="B3837" s="5" t="s">
        <v>598</v>
      </c>
      <c r="C3837" s="11">
        <v>6250</v>
      </c>
      <c r="D3837" s="5" t="str">
        <f t="shared" si="236"/>
        <v>Hydric Pine Flatwoods</v>
      </c>
      <c r="E3837" s="11" t="s">
        <v>3</v>
      </c>
      <c r="F3837" s="12">
        <f t="shared" si="237"/>
        <v>0.60724136328827061</v>
      </c>
      <c r="G3837" s="13">
        <f t="shared" si="238"/>
        <v>3.2599314579082571E-2</v>
      </c>
      <c r="H3837" s="13">
        <f>HLOOKUP(E3837,ROCs!$B$1:$I$17,MATCH(VLOOKUP(C3837,HROC,2,0),ROCs!$A$2:$A$17,0)+1,0)</f>
        <v>2.5884593546846281E-2</v>
      </c>
      <c r="I3837" s="24">
        <v>9.4454999999999997E-2</v>
      </c>
      <c r="J3837" s="24">
        <f>VLOOKUP(B3837,Summary!$A$32:$C$37,3,0)*H3837*I3837/12+VLOOKUP(B3837,Summary!$A$32:$D$37,4,0)*I3837</f>
        <v>1.1756034971338916E-2</v>
      </c>
      <c r="K3837" s="6">
        <f t="shared" si="239"/>
        <v>1.9424540662483225E-2</v>
      </c>
      <c r="L3837" s="27">
        <f>2.721*J3837*G3837+VLOOKUP(B3837,Summary!$A$32:$B$37,2,0)*I3837</f>
        <v>1.9149120472480144E-2</v>
      </c>
    </row>
    <row r="3838" spans="1:12">
      <c r="A3838" s="5" t="s">
        <v>615</v>
      </c>
      <c r="B3838" s="5" t="s">
        <v>598</v>
      </c>
      <c r="C3838" s="11">
        <v>6410</v>
      </c>
      <c r="D3838" s="5" t="str">
        <f t="shared" si="236"/>
        <v>Freshwater Marshes</v>
      </c>
      <c r="E3838" s="11" t="s">
        <v>3</v>
      </c>
      <c r="F3838" s="12">
        <f t="shared" si="237"/>
        <v>0.60724136328827061</v>
      </c>
      <c r="G3838" s="13">
        <f t="shared" si="238"/>
        <v>3.2599314579082571E-2</v>
      </c>
      <c r="H3838" s="13">
        <f>HLOOKUP(E3838,ROCs!$B$1:$I$17,MATCH(VLOOKUP(C3838,HROC,2,0),ROCs!$A$2:$A$17,0)+1,0)</f>
        <v>2.5884593546846281E-2</v>
      </c>
      <c r="I3838" s="24">
        <v>2.308093</v>
      </c>
      <c r="J3838" s="24">
        <f>VLOOKUP(B3838,Summary!$A$32:$C$37,3,0)*H3838*I3838/12+VLOOKUP(B3838,Summary!$A$32:$D$37,4,0)*I3838</f>
        <v>0.2872693031083855</v>
      </c>
      <c r="K3838" s="6">
        <f t="shared" si="239"/>
        <v>0.47465614664435868</v>
      </c>
      <c r="L3838" s="27">
        <f>2.721*J3838*G3838+VLOOKUP(B3838,Summary!$A$32:$B$37,2,0)*I3838</f>
        <v>0.46792600623247171</v>
      </c>
    </row>
    <row r="3839" spans="1:12">
      <c r="A3839" s="5" t="s">
        <v>615</v>
      </c>
      <c r="B3839" s="5" t="s">
        <v>598</v>
      </c>
      <c r="C3839" s="11">
        <v>8140</v>
      </c>
      <c r="D3839" s="5" t="str">
        <f t="shared" si="236"/>
        <v>Roads and Highways</v>
      </c>
      <c r="E3839" s="11" t="s">
        <v>3</v>
      </c>
      <c r="F3839" s="12">
        <f t="shared" si="237"/>
        <v>0.98601567900273634</v>
      </c>
      <c r="G3839" s="13">
        <f t="shared" si="238"/>
        <v>0.14343698414796333</v>
      </c>
      <c r="H3839" s="13">
        <f>HLOOKUP(E3839,ROCs!$B$1:$I$17,MATCH(VLOOKUP(C3839,HROC,2,0),ROCs!$A$2:$A$17,0)+1,0)</f>
        <v>0.44607782879065094</v>
      </c>
      <c r="I3839" s="24">
        <v>0.69795300000000005</v>
      </c>
      <c r="J3839" s="24">
        <f>VLOOKUP(B3839,Summary!$A$32:$C$37,3,0)*H3839*I3839/12+VLOOKUP(B3839,Summary!$A$32:$D$37,4,0)*I3839</f>
        <v>1.4970330337456712</v>
      </c>
      <c r="K3839" s="6">
        <f t="shared" si="239"/>
        <v>4.0164627757057376</v>
      </c>
      <c r="L3839" s="27">
        <f>2.721*J3839*G3839+VLOOKUP(B3839,Summary!$A$32:$B$37,2,0)*I3839</f>
        <v>0.7180725185063942</v>
      </c>
    </row>
    <row r="3840" spans="1:12">
      <c r="A3840" s="5" t="s">
        <v>615</v>
      </c>
      <c r="B3840" s="5" t="s">
        <v>598</v>
      </c>
      <c r="C3840" s="11">
        <v>1110</v>
      </c>
      <c r="D3840" s="5" t="str">
        <f t="shared" si="236"/>
        <v>Fixed Single Family Units</v>
      </c>
      <c r="E3840" s="11" t="s">
        <v>4</v>
      </c>
      <c r="F3840" s="12">
        <f t="shared" si="237"/>
        <v>0.96797880682585713</v>
      </c>
      <c r="G3840" s="13">
        <f t="shared" si="238"/>
        <v>0.12452938169209543</v>
      </c>
      <c r="H3840" s="13">
        <f>HLOOKUP(E3840,ROCs!$B$1:$I$17,MATCH(VLOOKUP(C3840,HROC,2,0),ROCs!$A$2:$A$17,0)+1,0)</f>
        <v>0.28818180815488864</v>
      </c>
      <c r="I3840" s="24">
        <v>78.638525999999999</v>
      </c>
      <c r="J3840" s="24">
        <f>VLOOKUP(B3840,Summary!$A$32:$C$37,3,0)*H3840*I3840/12+VLOOKUP(B3840,Summary!$A$32:$D$37,4,0)*I3840</f>
        <v>108.96737614902405</v>
      </c>
      <c r="K3840" s="6">
        <f t="shared" si="239"/>
        <v>287.00593934442821</v>
      </c>
      <c r="L3840" s="27">
        <f>2.721*J3840*G3840+VLOOKUP(B3840,Summary!$A$32:$B$37,2,0)*I3840</f>
        <v>51.997416786562326</v>
      </c>
    </row>
    <row r="3841" spans="1:12">
      <c r="A3841" s="5" t="s">
        <v>615</v>
      </c>
      <c r="B3841" s="5" t="s">
        <v>598</v>
      </c>
      <c r="C3841" s="11">
        <v>1210</v>
      </c>
      <c r="D3841" s="5" t="str">
        <f t="shared" si="236"/>
        <v>Fixed Single Family Units</v>
      </c>
      <c r="E3841" s="11" t="s">
        <v>4</v>
      </c>
      <c r="F3841" s="12">
        <f t="shared" si="237"/>
        <v>1.2445441802046733</v>
      </c>
      <c r="G3841" s="13">
        <f t="shared" si="238"/>
        <v>0.21319951734720002</v>
      </c>
      <c r="H3841" s="13">
        <f>HLOOKUP(E3841,ROCs!$B$1:$I$17,MATCH(VLOOKUP(C3841,HROC,2,0),ROCs!$A$2:$A$17,0)+1,0)</f>
        <v>0.28818180815488864</v>
      </c>
      <c r="I3841" s="24">
        <v>661.17109100000005</v>
      </c>
      <c r="J3841" s="24">
        <f>VLOOKUP(B3841,Summary!$A$32:$C$37,3,0)*H3841*I3841/12+VLOOKUP(B3841,Summary!$A$32:$D$37,4,0)*I3841</f>
        <v>916.16771875731263</v>
      </c>
      <c r="K3841" s="6">
        <f t="shared" si="239"/>
        <v>3102.5146819230613</v>
      </c>
      <c r="L3841" s="27">
        <f>2.721*J3841*G3841+VLOOKUP(B3841,Summary!$A$32:$B$37,2,0)*I3841</f>
        <v>658.22507840837613</v>
      </c>
    </row>
    <row r="3842" spans="1:12">
      <c r="A3842" s="5" t="s">
        <v>615</v>
      </c>
      <c r="B3842" s="5" t="s">
        <v>598</v>
      </c>
      <c r="C3842" s="11">
        <v>1310</v>
      </c>
      <c r="D3842" s="5" t="str">
        <f t="shared" ref="D3842:D3905" si="240">VLOOKUP(C3842,FLUCCS,2,0)</f>
        <v>Fixed Single Family Units &lt;Six or more dwelling units per acre&gt;</v>
      </c>
      <c r="E3842" s="11" t="s">
        <v>4</v>
      </c>
      <c r="F3842" s="12">
        <f t="shared" ref="F3842:F3905" si="241">VLOOKUP(VLOOKUP(C3842,HEMC,2,0),EMCN,2,0)</f>
        <v>1.2445441802046733</v>
      </c>
      <c r="G3842" s="13">
        <f t="shared" ref="G3842:G3905" si="242">VLOOKUP(VLOOKUP(C3842,HEMC,2,0),EMCP,3,0)</f>
        <v>0.21319951734720002</v>
      </c>
      <c r="H3842" s="13">
        <f>HLOOKUP(E3842,ROCs!$B$1:$I$17,MATCH(VLOOKUP(C3842,HROC,2,0),ROCs!$A$2:$A$17,0)+1,0)</f>
        <v>0.39344582191206351</v>
      </c>
      <c r="I3842" s="24">
        <v>24.187214000000001</v>
      </c>
      <c r="J3842" s="24">
        <f>VLOOKUP(B3842,Summary!$A$32:$C$37,3,0)*H3842*I3842/12+VLOOKUP(B3842,Summary!$A$32:$D$37,4,0)*I3842</f>
        <v>45.757822787332863</v>
      </c>
      <c r="K3842" s="6">
        <f t="shared" ref="K3842:K3905" si="243">2.721*J3842*F3842</f>
        <v>154.95450680481719</v>
      </c>
      <c r="L3842" s="27">
        <f>2.721*J3842*G3842+VLOOKUP(B3842,Summary!$A$32:$B$37,2,0)*I3842</f>
        <v>31.181350770670679</v>
      </c>
    </row>
    <row r="3843" spans="1:12">
      <c r="A3843" s="5" t="s">
        <v>615</v>
      </c>
      <c r="B3843" s="5" t="s">
        <v>598</v>
      </c>
      <c r="C3843" s="11">
        <v>1320</v>
      </c>
      <c r="D3843" s="5" t="str">
        <f t="shared" si="240"/>
        <v>Mobile Home Units &lt;Six or more dwelling units per acre&gt;</v>
      </c>
      <c r="E3843" s="11" t="s">
        <v>4</v>
      </c>
      <c r="F3843" s="12">
        <f t="shared" si="241"/>
        <v>1.3948514483453343</v>
      </c>
      <c r="G3843" s="13">
        <f t="shared" si="242"/>
        <v>0.33903287162245876</v>
      </c>
      <c r="H3843" s="13">
        <f>HLOOKUP(E3843,ROCs!$B$1:$I$17,MATCH(VLOOKUP(C3843,HROC,2,0),ROCs!$A$2:$A$17,0)+1,0)</f>
        <v>0.39344582191206351</v>
      </c>
      <c r="I3843" s="24">
        <v>106.35096900000001</v>
      </c>
      <c r="J3843" s="24">
        <f>VLOOKUP(B3843,Summary!$A$32:$C$37,3,0)*H3843*I3843/12+VLOOKUP(B3843,Summary!$A$32:$D$37,4,0)*I3843</f>
        <v>201.19674770162169</v>
      </c>
      <c r="K3843" s="6">
        <f t="shared" si="243"/>
        <v>763.62028339535357</v>
      </c>
      <c r="L3843" s="27">
        <f>2.721*J3843*G3843+VLOOKUP(B3843,Summary!$A$32:$B$37,2,0)*I3843</f>
        <v>205.99239628082859</v>
      </c>
    </row>
    <row r="3844" spans="1:12">
      <c r="A3844" s="5" t="s">
        <v>615</v>
      </c>
      <c r="B3844" s="5" t="s">
        <v>598</v>
      </c>
      <c r="C3844" s="11">
        <v>1330</v>
      </c>
      <c r="D3844" s="5" t="str">
        <f t="shared" si="240"/>
        <v>Multiple Dwelling Units, Low Rise &lt;Two stories or less&gt;</v>
      </c>
      <c r="E3844" s="11" t="s">
        <v>4</v>
      </c>
      <c r="F3844" s="12">
        <f t="shared" si="241"/>
        <v>1.3948514483453343</v>
      </c>
      <c r="G3844" s="13">
        <f t="shared" si="242"/>
        <v>0.33903287162245876</v>
      </c>
      <c r="H3844" s="13">
        <f>HLOOKUP(E3844,ROCs!$B$1:$I$17,MATCH(VLOOKUP(C3844,HROC,2,0),ROCs!$A$2:$A$17,0)+1,0)</f>
        <v>0.39344582191206351</v>
      </c>
      <c r="I3844" s="24">
        <v>15.514737999999999</v>
      </c>
      <c r="J3844" s="24">
        <f>VLOOKUP(B3844,Summary!$A$32:$C$37,3,0)*H3844*I3844/12+VLOOKUP(B3844,Summary!$A$32:$D$37,4,0)*I3844</f>
        <v>29.351070859004228</v>
      </c>
      <c r="K3844" s="6">
        <f t="shared" si="243"/>
        <v>111.39878404271671</v>
      </c>
      <c r="L3844" s="27">
        <f>2.721*J3844*G3844+VLOOKUP(B3844,Summary!$A$32:$B$37,2,0)*I3844</f>
        <v>30.050671736608528</v>
      </c>
    </row>
    <row r="3845" spans="1:12">
      <c r="A3845" s="5" t="s">
        <v>615</v>
      </c>
      <c r="B3845" s="5" t="s">
        <v>598</v>
      </c>
      <c r="C3845" s="11">
        <v>1400</v>
      </c>
      <c r="D3845" s="5" t="str">
        <f t="shared" si="240"/>
        <v>Commercial and Services</v>
      </c>
      <c r="E3845" s="11" t="s">
        <v>4</v>
      </c>
      <c r="F3845" s="12">
        <f t="shared" si="241"/>
        <v>0.70945030562392009</v>
      </c>
      <c r="G3845" s="13">
        <f t="shared" si="242"/>
        <v>0.1167055461931156</v>
      </c>
      <c r="H3845" s="13">
        <f>HLOOKUP(E3845,ROCs!$B$1:$I$17,MATCH(VLOOKUP(C3845,HROC,2,0),ROCs!$A$2:$A$17,0)+1,0)</f>
        <v>0.43140989244743805</v>
      </c>
      <c r="I3845" s="24">
        <v>45.215801999999996</v>
      </c>
      <c r="J3845" s="24">
        <f>VLOOKUP(B3845,Summary!$A$32:$C$37,3,0)*H3845*I3845/12+VLOOKUP(B3845,Summary!$A$32:$D$37,4,0)*I3845</f>
        <v>93.793967068822212</v>
      </c>
      <c r="K3845" s="6">
        <f t="shared" si="243"/>
        <v>181.06121355782648</v>
      </c>
      <c r="L3845" s="27">
        <f>2.721*J3845*G3845+VLOOKUP(B3845,Summary!$A$32:$B$37,2,0)*I3845</f>
        <v>38.452353736327069</v>
      </c>
    </row>
    <row r="3846" spans="1:12">
      <c r="A3846" s="5" t="s">
        <v>615</v>
      </c>
      <c r="B3846" s="5" t="s">
        <v>598</v>
      </c>
      <c r="C3846" s="11">
        <v>1411</v>
      </c>
      <c r="D3846" s="5" t="str">
        <f t="shared" si="240"/>
        <v>Shopping Centers (Plazas, Malls)</v>
      </c>
      <c r="E3846" s="11" t="s">
        <v>4</v>
      </c>
      <c r="F3846" s="12">
        <f t="shared" si="241"/>
        <v>1.4429497741503459</v>
      </c>
      <c r="G3846" s="13">
        <f t="shared" si="242"/>
        <v>0.22493527059566973</v>
      </c>
      <c r="H3846" s="13">
        <f>HLOOKUP(E3846,ROCs!$B$1:$I$17,MATCH(VLOOKUP(C3846,HROC,2,0),ROCs!$A$2:$A$17,0)+1,0)</f>
        <v>0.43140989244743805</v>
      </c>
      <c r="I3846" s="24">
        <v>3.6131820000000001</v>
      </c>
      <c r="J3846" s="24">
        <f>VLOOKUP(B3846,Summary!$A$32:$C$37,3,0)*H3846*I3846/12+VLOOKUP(B3846,Summary!$A$32:$D$37,4,0)*I3846</f>
        <v>7.4950494856126006</v>
      </c>
      <c r="K3846" s="6">
        <f t="shared" si="243"/>
        <v>29.42756047799071</v>
      </c>
      <c r="L3846" s="27">
        <f>2.721*J3846*G3846+VLOOKUP(B3846,Summary!$A$32:$B$37,2,0)*I3846</f>
        <v>5.2799569631074403</v>
      </c>
    </row>
    <row r="3847" spans="1:12">
      <c r="A3847" s="5" t="s">
        <v>615</v>
      </c>
      <c r="B3847" s="5" t="s">
        <v>598</v>
      </c>
      <c r="C3847" s="11">
        <v>1490</v>
      </c>
      <c r="D3847" s="5" t="str">
        <f t="shared" si="240"/>
        <v>Commercial and Services Under Construction</v>
      </c>
      <c r="E3847" s="11" t="s">
        <v>4</v>
      </c>
      <c r="F3847" s="12">
        <f t="shared" si="241"/>
        <v>1.4429497741503459</v>
      </c>
      <c r="G3847" s="13">
        <f t="shared" si="242"/>
        <v>0.22493527059566973</v>
      </c>
      <c r="H3847" s="13">
        <f>HLOOKUP(E3847,ROCs!$B$1:$I$17,MATCH(VLOOKUP(C3847,HROC,2,0),ROCs!$A$2:$A$17,0)+1,0)</f>
        <v>0.43140989244743805</v>
      </c>
      <c r="I3847" s="24">
        <v>2.3532000000000001E-2</v>
      </c>
      <c r="J3847" s="24">
        <f>VLOOKUP(B3847,Summary!$A$32:$C$37,3,0)*H3847*I3847/12+VLOOKUP(B3847,Summary!$A$32:$D$37,4,0)*I3847</f>
        <v>4.8813899907459886E-2</v>
      </c>
      <c r="K3847" s="6">
        <f t="shared" si="243"/>
        <v>0.19165637190932466</v>
      </c>
      <c r="L3847" s="27">
        <f>2.721*J3847*G3847+VLOOKUP(B3847,Summary!$A$32:$B$37,2,0)*I3847</f>
        <v>3.43874034731282E-2</v>
      </c>
    </row>
    <row r="3848" spans="1:12">
      <c r="A3848" s="5" t="s">
        <v>615</v>
      </c>
      <c r="B3848" s="5" t="s">
        <v>598</v>
      </c>
      <c r="C3848" s="11">
        <v>1550</v>
      </c>
      <c r="D3848" s="5" t="str">
        <f t="shared" si="240"/>
        <v>Other Light Industrial</v>
      </c>
      <c r="E3848" s="11" t="s">
        <v>4</v>
      </c>
      <c r="F3848" s="12">
        <f t="shared" si="241"/>
        <v>0.72147488707517293</v>
      </c>
      <c r="G3848" s="13">
        <f t="shared" si="242"/>
        <v>0.16951643581122938</v>
      </c>
      <c r="H3848" s="13">
        <f>HLOOKUP(E3848,ROCs!$B$1:$I$17,MATCH(VLOOKUP(C3848,HROC,2,0),ROCs!$A$2:$A$17,0)+1,0)</f>
        <v>0.34081381503347608</v>
      </c>
      <c r="I3848" s="24">
        <v>5.6983759999999997</v>
      </c>
      <c r="J3848" s="24">
        <f>VLOOKUP(B3848,Summary!$A$32:$C$37,3,0)*H3848*I3848/12+VLOOKUP(B3848,Summary!$A$32:$D$37,4,0)*I3848</f>
        <v>9.3381933113320823</v>
      </c>
      <c r="K3848" s="6">
        <f t="shared" si="243"/>
        <v>18.332117016164883</v>
      </c>
      <c r="L3848" s="27">
        <f>2.721*J3848*G3848+VLOOKUP(B3848,Summary!$A$32:$B$37,2,0)*I3848</f>
        <v>5.3996178107035702</v>
      </c>
    </row>
    <row r="3849" spans="1:12">
      <c r="A3849" s="5" t="s">
        <v>615</v>
      </c>
      <c r="B3849" s="5" t="s">
        <v>598</v>
      </c>
      <c r="C3849" s="11">
        <v>1700</v>
      </c>
      <c r="D3849" s="5" t="str">
        <f t="shared" si="240"/>
        <v>Institutional</v>
      </c>
      <c r="E3849" s="11" t="s">
        <v>4</v>
      </c>
      <c r="F3849" s="12">
        <f t="shared" si="241"/>
        <v>0.96797880682585713</v>
      </c>
      <c r="G3849" s="13">
        <f t="shared" si="242"/>
        <v>0.12452938169209543</v>
      </c>
      <c r="H3849" s="13">
        <f>HLOOKUP(E3849,ROCs!$B$1:$I$17,MATCH(VLOOKUP(C3849,HROC,2,0),ROCs!$A$2:$A$17,0)+1,0)</f>
        <v>0.34081381503347608</v>
      </c>
      <c r="I3849" s="24">
        <v>6.4163810000000003</v>
      </c>
      <c r="J3849" s="24">
        <f>VLOOKUP(B3849,Summary!$A$32:$C$37,3,0)*H3849*I3849/12+VLOOKUP(B3849,Summary!$A$32:$D$37,4,0)*I3849</f>
        <v>10.514821439855544</v>
      </c>
      <c r="K3849" s="6">
        <f t="shared" si="243"/>
        <v>27.694676251151542</v>
      </c>
      <c r="L3849" s="27">
        <f>2.721*J3849*G3849+VLOOKUP(B3849,Summary!$A$32:$B$37,2,0)*I3849</f>
        <v>4.792861855461231</v>
      </c>
    </row>
    <row r="3850" spans="1:12">
      <c r="A3850" s="5" t="s">
        <v>615</v>
      </c>
      <c r="B3850" s="5" t="s">
        <v>598</v>
      </c>
      <c r="C3850" s="11">
        <v>1710</v>
      </c>
      <c r="D3850" s="5" t="str">
        <f t="shared" si="240"/>
        <v>Educational Facilities</v>
      </c>
      <c r="E3850" s="11" t="s">
        <v>4</v>
      </c>
      <c r="F3850" s="12">
        <f t="shared" si="241"/>
        <v>0.96797880682585713</v>
      </c>
      <c r="G3850" s="13">
        <f t="shared" si="242"/>
        <v>0.12452938169209543</v>
      </c>
      <c r="H3850" s="13">
        <f>HLOOKUP(E3850,ROCs!$B$1:$I$17,MATCH(VLOOKUP(C3850,HROC,2,0),ROCs!$A$2:$A$17,0)+1,0)</f>
        <v>0.34081381503347608</v>
      </c>
      <c r="I3850" s="24">
        <v>1.401732</v>
      </c>
      <c r="J3850" s="24">
        <f>VLOOKUP(B3850,Summary!$A$32:$C$37,3,0)*H3850*I3850/12+VLOOKUP(B3850,Summary!$A$32:$D$37,4,0)*I3850</f>
        <v>2.297083307012409</v>
      </c>
      <c r="K3850" s="6">
        <f t="shared" si="243"/>
        <v>6.0502195756266888</v>
      </c>
      <c r="L3850" s="27">
        <f>2.721*J3850*G3850+VLOOKUP(B3850,Summary!$A$32:$B$37,2,0)*I3850</f>
        <v>1.0470556275226457</v>
      </c>
    </row>
    <row r="3851" spans="1:12">
      <c r="A3851" s="5" t="s">
        <v>615</v>
      </c>
      <c r="B3851" s="5" t="s">
        <v>598</v>
      </c>
      <c r="C3851" s="11">
        <v>1800</v>
      </c>
      <c r="D3851" s="5" t="str">
        <f t="shared" si="240"/>
        <v>Recreational</v>
      </c>
      <c r="E3851" s="11" t="s">
        <v>4</v>
      </c>
      <c r="F3851" s="12">
        <f t="shared" si="241"/>
        <v>1.2445441802046733</v>
      </c>
      <c r="G3851" s="13">
        <f t="shared" si="242"/>
        <v>0.21319951734720002</v>
      </c>
      <c r="H3851" s="13">
        <f>HLOOKUP(E3851,ROCs!$B$1:$I$17,MATCH(VLOOKUP(C3851,HROC,2,0),ROCs!$A$2:$A$17,0)+1,0)</f>
        <v>0.28904462793978353</v>
      </c>
      <c r="I3851" s="24">
        <v>18.431559</v>
      </c>
      <c r="J3851" s="24">
        <f>VLOOKUP(B3851,Summary!$A$32:$C$37,3,0)*H3851*I3851/12+VLOOKUP(B3851,Summary!$A$32:$D$37,4,0)*I3851</f>
        <v>25.616603137437352</v>
      </c>
      <c r="K3851" s="6">
        <f t="shared" si="243"/>
        <v>86.748185629915696</v>
      </c>
      <c r="L3851" s="27">
        <f>2.721*J3851*G3851+VLOOKUP(B3851,Summary!$A$32:$B$37,2,0)*I3851</f>
        <v>18.393792590196774</v>
      </c>
    </row>
    <row r="3852" spans="1:12">
      <c r="A3852" s="5" t="s">
        <v>615</v>
      </c>
      <c r="B3852" s="5" t="s">
        <v>598</v>
      </c>
      <c r="C3852" s="11">
        <v>1820</v>
      </c>
      <c r="D3852" s="5" t="str">
        <f t="shared" si="240"/>
        <v>Golf Courses</v>
      </c>
      <c r="E3852" s="11" t="s">
        <v>4</v>
      </c>
      <c r="F3852" s="12">
        <f t="shared" si="241"/>
        <v>2.0141173930848577</v>
      </c>
      <c r="G3852" s="13">
        <f t="shared" si="242"/>
        <v>0.28687396829592665</v>
      </c>
      <c r="H3852" s="13">
        <f>HLOOKUP(E3852,ROCs!$B$1:$I$17,MATCH(VLOOKUP(C3852,HROC,2,0),ROCs!$A$2:$A$17,0)+1,0)</f>
        <v>0.28904462793978353</v>
      </c>
      <c r="I3852" s="24">
        <v>12.850229000000001</v>
      </c>
      <c r="J3852" s="24">
        <f>VLOOKUP(B3852,Summary!$A$32:$C$37,3,0)*H3852*I3852/12+VLOOKUP(B3852,Summary!$A$32:$D$37,4,0)*I3852</f>
        <v>17.859542783016263</v>
      </c>
      <c r="K3852" s="6">
        <f t="shared" si="243"/>
        <v>97.877678060691892</v>
      </c>
      <c r="L3852" s="27">
        <f>2.721*J3852*G3852+VLOOKUP(B3852,Summary!$A$32:$B$37,2,0)*I3852</f>
        <v>16.404168835164857</v>
      </c>
    </row>
    <row r="3853" spans="1:12">
      <c r="A3853" s="5" t="s">
        <v>615</v>
      </c>
      <c r="B3853" s="5" t="s">
        <v>598</v>
      </c>
      <c r="C3853" s="11">
        <v>1840</v>
      </c>
      <c r="D3853" s="5" t="str">
        <f t="shared" si="240"/>
        <v>Marinas and Fish Camps</v>
      </c>
      <c r="E3853" s="11" t="s">
        <v>4</v>
      </c>
      <c r="F3853" s="12">
        <f t="shared" si="241"/>
        <v>0.70945030562392009</v>
      </c>
      <c r="G3853" s="13">
        <f t="shared" si="242"/>
        <v>0.1167055461931156</v>
      </c>
      <c r="H3853" s="13">
        <f>HLOOKUP(E3853,ROCs!$B$1:$I$17,MATCH(VLOOKUP(C3853,HROC,2,0),ROCs!$A$2:$A$17,0)+1,0)</f>
        <v>0.28818180815488864</v>
      </c>
      <c r="I3853" s="24">
        <v>11.183589</v>
      </c>
      <c r="J3853" s="24">
        <f>VLOOKUP(B3853,Summary!$A$32:$C$37,3,0)*H3853*I3853/12+VLOOKUP(B3853,Summary!$A$32:$D$37,4,0)*I3853</f>
        <v>15.496810675966735</v>
      </c>
      <c r="K3853" s="6">
        <f t="shared" si="243"/>
        <v>29.915264648179168</v>
      </c>
      <c r="L3853" s="27">
        <f>2.721*J3853*G3853+VLOOKUP(B3853,Summary!$A$32:$B$37,2,0)*I3853</f>
        <v>7.0649136405352939</v>
      </c>
    </row>
    <row r="3854" spans="1:12">
      <c r="A3854" s="5" t="s">
        <v>615</v>
      </c>
      <c r="B3854" s="5" t="s">
        <v>598</v>
      </c>
      <c r="C3854" s="11">
        <v>2110</v>
      </c>
      <c r="D3854" s="5" t="str">
        <f t="shared" si="240"/>
        <v>Improved Pastures</v>
      </c>
      <c r="E3854" s="11" t="s">
        <v>4</v>
      </c>
      <c r="F3854" s="12">
        <f t="shared" si="241"/>
        <v>2.0141173930848577</v>
      </c>
      <c r="G3854" s="13">
        <f t="shared" si="242"/>
        <v>0.28687396829592665</v>
      </c>
      <c r="H3854" s="13">
        <f>HLOOKUP(E3854,ROCs!$B$1:$I$17,MATCH(VLOOKUP(C3854,HROC,2,0),ROCs!$A$2:$A$17,0)+1,0)</f>
        <v>0.31492922148662977</v>
      </c>
      <c r="I3854" s="24">
        <v>43.555273999999997</v>
      </c>
      <c r="J3854" s="24">
        <f>VLOOKUP(B3854,Summary!$A$32:$C$37,3,0)*H3854*I3854/12+VLOOKUP(B3854,Summary!$A$32:$D$37,4,0)*I3854</f>
        <v>65.955083860230005</v>
      </c>
      <c r="K3854" s="6">
        <f t="shared" si="243"/>
        <v>361.46112713907149</v>
      </c>
      <c r="L3854" s="27">
        <f>2.721*J3854*G3854+VLOOKUP(B3854,Summary!$A$32:$B$37,2,0)*I3854</f>
        <v>59.832712971142932</v>
      </c>
    </row>
    <row r="3855" spans="1:12">
      <c r="A3855" s="5" t="s">
        <v>615</v>
      </c>
      <c r="B3855" s="5" t="s">
        <v>598</v>
      </c>
      <c r="C3855" s="11">
        <v>2120</v>
      </c>
      <c r="D3855" s="5" t="str">
        <f t="shared" si="240"/>
        <v>Unimproved Pastures</v>
      </c>
      <c r="E3855" s="11" t="s">
        <v>4</v>
      </c>
      <c r="F3855" s="12">
        <f t="shared" si="241"/>
        <v>1.022089423356495</v>
      </c>
      <c r="G3855" s="13">
        <f t="shared" si="242"/>
        <v>0.19559588747449544</v>
      </c>
      <c r="H3855" s="13">
        <f>HLOOKUP(E3855,ROCs!$B$1:$I$17,MATCH(VLOOKUP(C3855,HROC,2,0),ROCs!$A$2:$A$17,0)+1,0)</f>
        <v>0.26229721460804234</v>
      </c>
      <c r="I3855" s="24">
        <v>4.3005319999999996</v>
      </c>
      <c r="J3855" s="24">
        <f>VLOOKUP(B3855,Summary!$A$32:$C$37,3,0)*H3855*I3855/12+VLOOKUP(B3855,Summary!$A$32:$D$37,4,0)*I3855</f>
        <v>5.4238844580516563</v>
      </c>
      <c r="K3855" s="6">
        <f t="shared" si="243"/>
        <v>15.084393926521866</v>
      </c>
      <c r="L3855" s="27">
        <f>2.721*J3855*G3855+VLOOKUP(B3855,Summary!$A$32:$B$37,2,0)*I3855</f>
        <v>3.7110606326731586</v>
      </c>
    </row>
    <row r="3856" spans="1:12">
      <c r="A3856" s="5" t="s">
        <v>615</v>
      </c>
      <c r="B3856" s="5" t="s">
        <v>598</v>
      </c>
      <c r="C3856" s="11">
        <v>2130</v>
      </c>
      <c r="D3856" s="5" t="str">
        <f t="shared" si="240"/>
        <v>Woodland Pastures</v>
      </c>
      <c r="E3856" s="11" t="s">
        <v>4</v>
      </c>
      <c r="F3856" s="12">
        <f t="shared" si="241"/>
        <v>1.022089423356495</v>
      </c>
      <c r="G3856" s="13">
        <f t="shared" si="242"/>
        <v>0.19559588747449544</v>
      </c>
      <c r="H3856" s="13">
        <f>HLOOKUP(E3856,ROCs!$B$1:$I$17,MATCH(VLOOKUP(C3856,HROC,2,0),ROCs!$A$2:$A$17,0)+1,0)</f>
        <v>0.26229721460804234</v>
      </c>
      <c r="I3856" s="24">
        <v>25.933657</v>
      </c>
      <c r="J3856" s="24">
        <f>VLOOKUP(B3856,Summary!$A$32:$C$37,3,0)*H3856*I3856/12+VLOOKUP(B3856,Summary!$A$32:$D$37,4,0)*I3856</f>
        <v>32.707850829325899</v>
      </c>
      <c r="K3856" s="6">
        <f t="shared" si="243"/>
        <v>90.963977978375993</v>
      </c>
      <c r="L3856" s="27">
        <f>2.721*J3856*G3856+VLOOKUP(B3856,Summary!$A$32:$B$37,2,0)*I3856</f>
        <v>22.378946035966873</v>
      </c>
    </row>
    <row r="3857" spans="1:12">
      <c r="A3857" s="5" t="s">
        <v>615</v>
      </c>
      <c r="B3857" s="5" t="s">
        <v>598</v>
      </c>
      <c r="C3857" s="11">
        <v>2430</v>
      </c>
      <c r="D3857" s="5" t="str">
        <f t="shared" si="240"/>
        <v>Ornamentals</v>
      </c>
      <c r="E3857" s="11" t="s">
        <v>4</v>
      </c>
      <c r="F3857" s="12">
        <f t="shared" si="241"/>
        <v>1.6774291124497771</v>
      </c>
      <c r="G3857" s="13">
        <f t="shared" si="242"/>
        <v>0.48898971868623858</v>
      </c>
      <c r="H3857" s="13">
        <f>HLOOKUP(E3857,ROCs!$B$1:$I$17,MATCH(VLOOKUP(C3857,HROC,2,0),ROCs!$A$2:$A$17,0)+1,0)</f>
        <v>0.28904462793978353</v>
      </c>
      <c r="I3857" s="24">
        <v>7.4307179999999997</v>
      </c>
      <c r="J3857" s="24">
        <f>VLOOKUP(B3857,Summary!$A$32:$C$37,3,0)*H3857*I3857/12+VLOOKUP(B3857,Summary!$A$32:$D$37,4,0)*I3857</f>
        <v>10.327382183580466</v>
      </c>
      <c r="K3857" s="6">
        <f t="shared" si="243"/>
        <v>47.13711161349196</v>
      </c>
      <c r="L3857" s="27">
        <f>2.721*J3857*G3857+VLOOKUP(B3857,Summary!$A$32:$B$37,2,0)*I3857</f>
        <v>15.165419598870908</v>
      </c>
    </row>
    <row r="3858" spans="1:12">
      <c r="A3858" s="5" t="s">
        <v>615</v>
      </c>
      <c r="B3858" s="5" t="s">
        <v>598</v>
      </c>
      <c r="C3858" s="11">
        <v>2540</v>
      </c>
      <c r="D3858" s="5" t="str">
        <f t="shared" si="240"/>
        <v>Aquaculture</v>
      </c>
      <c r="E3858" s="11" t="s">
        <v>4</v>
      </c>
      <c r="F3858" s="12">
        <f t="shared" si="241"/>
        <v>1.6774291124497771</v>
      </c>
      <c r="G3858" s="13">
        <f t="shared" si="242"/>
        <v>0.48898971868623858</v>
      </c>
      <c r="H3858" s="13">
        <f>HLOOKUP(E3858,ROCs!$B$1:$I$17,MATCH(VLOOKUP(C3858,HROC,2,0),ROCs!$A$2:$A$17,0)+1,0)</f>
        <v>0.28904462793978353</v>
      </c>
      <c r="I3858" s="24">
        <v>99.552784000000003</v>
      </c>
      <c r="J3858" s="24">
        <f>VLOOKUP(B3858,Summary!$A$32:$C$37,3,0)*H3858*I3858/12+VLOOKUP(B3858,Summary!$A$32:$D$37,4,0)*I3858</f>
        <v>138.360740887682</v>
      </c>
      <c r="K3858" s="6">
        <f t="shared" si="243"/>
        <v>631.5178009503062</v>
      </c>
      <c r="L3858" s="27">
        <f>2.721*J3858*G3858+VLOOKUP(B3858,Summary!$A$32:$B$37,2,0)*I3858</f>
        <v>203.1781776129524</v>
      </c>
    </row>
    <row r="3859" spans="1:12">
      <c r="A3859" s="5" t="s">
        <v>615</v>
      </c>
      <c r="B3859" s="5" t="s">
        <v>598</v>
      </c>
      <c r="C3859" s="11">
        <v>3100</v>
      </c>
      <c r="D3859" s="5" t="str">
        <f t="shared" si="240"/>
        <v>Herbaceous (Dry Prairie)</v>
      </c>
      <c r="E3859" s="11" t="s">
        <v>4</v>
      </c>
      <c r="F3859" s="12">
        <f t="shared" si="241"/>
        <v>0.69141343344704065</v>
      </c>
      <c r="G3859" s="13">
        <f t="shared" si="242"/>
        <v>3.5859246036990831E-2</v>
      </c>
      <c r="H3859" s="13">
        <f>HLOOKUP(E3859,ROCs!$B$1:$I$17,MATCH(VLOOKUP(C3859,HROC,2,0),ROCs!$A$2:$A$17,0)+1,0)</f>
        <v>0.26229721460804234</v>
      </c>
      <c r="I3859" s="24">
        <v>96.102062000000004</v>
      </c>
      <c r="J3859" s="24">
        <f>VLOOKUP(B3859,Summary!$A$32:$C$37,3,0)*H3859*I3859/12+VLOOKUP(B3859,Summary!$A$32:$D$37,4,0)*I3859</f>
        <v>121.20511612714814</v>
      </c>
      <c r="K3859" s="6">
        <f t="shared" si="243"/>
        <v>228.02754258595991</v>
      </c>
      <c r="L3859" s="27">
        <f>2.721*J3859*G3859+VLOOKUP(B3859,Summary!$A$32:$B$37,2,0)*I3859</f>
        <v>30.248405498112056</v>
      </c>
    </row>
    <row r="3860" spans="1:12">
      <c r="A3860" s="5" t="s">
        <v>615</v>
      </c>
      <c r="B3860" s="5" t="s">
        <v>598</v>
      </c>
      <c r="C3860" s="11">
        <v>3200</v>
      </c>
      <c r="D3860" s="5" t="str">
        <f t="shared" si="240"/>
        <v>Shrub and Brushland</v>
      </c>
      <c r="E3860" s="11" t="s">
        <v>4</v>
      </c>
      <c r="F3860" s="12">
        <f t="shared" si="241"/>
        <v>0.69141343344704065</v>
      </c>
      <c r="G3860" s="13">
        <f t="shared" si="242"/>
        <v>3.5859246036990831E-2</v>
      </c>
      <c r="H3860" s="13">
        <f>HLOOKUP(E3860,ROCs!$B$1:$I$17,MATCH(VLOOKUP(C3860,HROC,2,0),ROCs!$A$2:$A$17,0)+1,0)</f>
        <v>0.26229721460804234</v>
      </c>
      <c r="I3860" s="24">
        <v>12.185859000000001</v>
      </c>
      <c r="J3860" s="24">
        <f>VLOOKUP(B3860,Summary!$A$32:$C$37,3,0)*H3860*I3860/12+VLOOKUP(B3860,Summary!$A$32:$D$37,4,0)*I3860</f>
        <v>15.368956965814673</v>
      </c>
      <c r="K3860" s="6">
        <f t="shared" si="243"/>
        <v>28.914171290819993</v>
      </c>
      <c r="L3860" s="27">
        <f>2.721*J3860*G3860+VLOOKUP(B3860,Summary!$A$32:$B$37,2,0)*I3860</f>
        <v>3.8355348127162792</v>
      </c>
    </row>
    <row r="3861" spans="1:12">
      <c r="A3861" s="5" t="s">
        <v>615</v>
      </c>
      <c r="B3861" s="5" t="s">
        <v>598</v>
      </c>
      <c r="C3861" s="11">
        <v>3300</v>
      </c>
      <c r="D3861" s="5" t="str">
        <f t="shared" si="240"/>
        <v>Mixed Rangeland</v>
      </c>
      <c r="E3861" s="11" t="s">
        <v>4</v>
      </c>
      <c r="F3861" s="12">
        <f t="shared" si="241"/>
        <v>0.69141343344704065</v>
      </c>
      <c r="G3861" s="13">
        <f t="shared" si="242"/>
        <v>3.5859246036990831E-2</v>
      </c>
      <c r="H3861" s="13">
        <f>HLOOKUP(E3861,ROCs!$B$1:$I$17,MATCH(VLOOKUP(C3861,HROC,2,0),ROCs!$A$2:$A$17,0)+1,0)</f>
        <v>0.26229721460804234</v>
      </c>
      <c r="I3861" s="24">
        <v>0.32635700000000001</v>
      </c>
      <c r="J3861" s="24">
        <f>VLOOKUP(B3861,Summary!$A$32:$C$37,3,0)*H3861*I3861/12+VLOOKUP(B3861,Summary!$A$32:$D$37,4,0)*I3861</f>
        <v>0.41160550835951565</v>
      </c>
      <c r="K3861" s="6">
        <f t="shared" si="243"/>
        <v>0.77436824108650359</v>
      </c>
      <c r="L3861" s="27">
        <f>2.721*J3861*G3861+VLOOKUP(B3861,Summary!$A$32:$B$37,2,0)*I3861</f>
        <v>0.10272182165193662</v>
      </c>
    </row>
    <row r="3862" spans="1:12">
      <c r="A3862" s="5" t="s">
        <v>615</v>
      </c>
      <c r="B3862" s="5" t="s">
        <v>598</v>
      </c>
      <c r="C3862" s="11">
        <v>4110</v>
      </c>
      <c r="D3862" s="5" t="str">
        <f t="shared" si="240"/>
        <v>Pine Flatwoods</v>
      </c>
      <c r="E3862" s="11" t="s">
        <v>4</v>
      </c>
      <c r="F3862" s="12">
        <f t="shared" si="241"/>
        <v>0.69141343344704065</v>
      </c>
      <c r="G3862" s="13">
        <f t="shared" si="242"/>
        <v>3.5859246036990831E-2</v>
      </c>
      <c r="H3862" s="13">
        <f>HLOOKUP(E3862,ROCs!$B$1:$I$17,MATCH(VLOOKUP(C3862,HROC,2,0),ROCs!$A$2:$A$17,0)+1,0)</f>
        <v>0.26229721460804234</v>
      </c>
      <c r="I3862" s="24">
        <v>175.835432</v>
      </c>
      <c r="J3862" s="24">
        <f>VLOOKUP(B3862,Summary!$A$32:$C$37,3,0)*H3862*I3862/12+VLOOKUP(B3862,Summary!$A$32:$D$37,4,0)*I3862</f>
        <v>221.76583427343382</v>
      </c>
      <c r="K3862" s="6">
        <f t="shared" si="243"/>
        <v>417.21603703467525</v>
      </c>
      <c r="L3862" s="27">
        <f>2.721*J3862*G3862+VLOOKUP(B3862,Summary!$A$32:$B$37,2,0)*I3862</f>
        <v>55.344717245210703</v>
      </c>
    </row>
    <row r="3863" spans="1:12">
      <c r="A3863" s="5" t="s">
        <v>615</v>
      </c>
      <c r="B3863" s="5" t="s">
        <v>598</v>
      </c>
      <c r="C3863" s="11">
        <v>4130</v>
      </c>
      <c r="D3863" s="5" t="str">
        <f t="shared" si="240"/>
        <v>Sand Pine</v>
      </c>
      <c r="E3863" s="11" t="s">
        <v>4</v>
      </c>
      <c r="F3863" s="12">
        <f t="shared" si="241"/>
        <v>0.69141343344704065</v>
      </c>
      <c r="G3863" s="13">
        <f t="shared" si="242"/>
        <v>3.5859246036990831E-2</v>
      </c>
      <c r="H3863" s="13">
        <f>HLOOKUP(E3863,ROCs!$B$1:$I$17,MATCH(VLOOKUP(C3863,HROC,2,0),ROCs!$A$2:$A$17,0)+1,0)</f>
        <v>0.26229721460804234</v>
      </c>
      <c r="I3863" s="24">
        <v>15.516712</v>
      </c>
      <c r="J3863" s="24">
        <f>VLOOKUP(B3863,Summary!$A$32:$C$37,3,0)*H3863*I3863/12+VLOOKUP(B3863,Summary!$A$32:$D$37,4,0)*I3863</f>
        <v>19.569870206026518</v>
      </c>
      <c r="K3863" s="6">
        <f t="shared" si="243"/>
        <v>36.817500402583192</v>
      </c>
      <c r="L3863" s="27">
        <f>2.721*J3863*G3863+VLOOKUP(B3863,Summary!$A$32:$B$37,2,0)*I3863</f>
        <v>4.8839305505580226</v>
      </c>
    </row>
    <row r="3864" spans="1:12">
      <c r="A3864" s="5" t="s">
        <v>615</v>
      </c>
      <c r="B3864" s="5" t="s">
        <v>598</v>
      </c>
      <c r="C3864" s="11">
        <v>4200</v>
      </c>
      <c r="D3864" s="5" t="str">
        <f t="shared" si="240"/>
        <v>Upland Hardwood Forests</v>
      </c>
      <c r="E3864" s="11" t="s">
        <v>4</v>
      </c>
      <c r="F3864" s="12">
        <f t="shared" si="241"/>
        <v>0.69141343344704065</v>
      </c>
      <c r="G3864" s="13">
        <f t="shared" si="242"/>
        <v>3.5859246036990831E-2</v>
      </c>
      <c r="H3864" s="13">
        <f>HLOOKUP(E3864,ROCs!$B$1:$I$17,MATCH(VLOOKUP(C3864,HROC,2,0),ROCs!$A$2:$A$17,0)+1,0)</f>
        <v>0.26229721460804234</v>
      </c>
      <c r="I3864" s="24">
        <v>5.476318</v>
      </c>
      <c r="J3864" s="24">
        <f>VLOOKUP(B3864,Summary!$A$32:$C$37,3,0)*H3864*I3864/12+VLOOKUP(B3864,Summary!$A$32:$D$37,4,0)*I3864</f>
        <v>6.9068003883120817</v>
      </c>
      <c r="K3864" s="6">
        <f t="shared" si="243"/>
        <v>12.994011886646707</v>
      </c>
      <c r="L3864" s="27">
        <f>2.721*J3864*G3864+VLOOKUP(B3864,Summary!$A$32:$B$37,2,0)*I3864</f>
        <v>1.7236871306737411</v>
      </c>
    </row>
    <row r="3865" spans="1:12">
      <c r="A3865" s="5" t="s">
        <v>615</v>
      </c>
      <c r="B3865" s="5" t="s">
        <v>598</v>
      </c>
      <c r="C3865" s="11">
        <v>4220</v>
      </c>
      <c r="D3865" s="5" t="str">
        <f t="shared" si="240"/>
        <v>Brazilian Pepper</v>
      </c>
      <c r="E3865" s="11" t="s">
        <v>4</v>
      </c>
      <c r="F3865" s="12">
        <f t="shared" si="241"/>
        <v>0.69141343344704065</v>
      </c>
      <c r="G3865" s="13">
        <f t="shared" si="242"/>
        <v>3.5859246036990831E-2</v>
      </c>
      <c r="H3865" s="13">
        <f>HLOOKUP(E3865,ROCs!$B$1:$I$17,MATCH(VLOOKUP(C3865,HROC,2,0),ROCs!$A$2:$A$17,0)+1,0)</f>
        <v>0.26229721460804234</v>
      </c>
      <c r="I3865" s="24">
        <v>2.0492979999999998</v>
      </c>
      <c r="J3865" s="24">
        <f>VLOOKUP(B3865,Summary!$A$32:$C$37,3,0)*H3865*I3865/12+VLOOKUP(B3865,Summary!$A$32:$D$37,4,0)*I3865</f>
        <v>2.5846001313596418</v>
      </c>
      <c r="K3865" s="6">
        <f t="shared" si="243"/>
        <v>4.8625011497289465</v>
      </c>
      <c r="L3865" s="27">
        <f>2.721*J3865*G3865+VLOOKUP(B3865,Summary!$A$32:$B$37,2,0)*I3865</f>
        <v>0.64502254790818148</v>
      </c>
    </row>
    <row r="3866" spans="1:12">
      <c r="A3866" s="5" t="s">
        <v>615</v>
      </c>
      <c r="B3866" s="5" t="s">
        <v>598</v>
      </c>
      <c r="C3866" s="11">
        <v>4240</v>
      </c>
      <c r="D3866" s="5" t="str">
        <f t="shared" si="240"/>
        <v>Melaleuca</v>
      </c>
      <c r="E3866" s="11" t="s">
        <v>4</v>
      </c>
      <c r="F3866" s="12">
        <f t="shared" si="241"/>
        <v>0.69141343344704065</v>
      </c>
      <c r="G3866" s="13">
        <f t="shared" si="242"/>
        <v>3.5859246036990831E-2</v>
      </c>
      <c r="H3866" s="13">
        <f>HLOOKUP(E3866,ROCs!$B$1:$I$17,MATCH(VLOOKUP(C3866,HROC,2,0),ROCs!$A$2:$A$17,0)+1,0)</f>
        <v>0.26229721460804234</v>
      </c>
      <c r="I3866" s="24">
        <v>0.201848</v>
      </c>
      <c r="J3866" s="24">
        <f>VLOOKUP(B3866,Summary!$A$32:$C$37,3,0)*H3866*I3866/12+VLOOKUP(B3866,Summary!$A$32:$D$37,4,0)*I3866</f>
        <v>0.2545732086376315</v>
      </c>
      <c r="K3866" s="6">
        <f t="shared" si="243"/>
        <v>0.47893772993019473</v>
      </c>
      <c r="L3866" s="27">
        <f>2.721*J3866*G3866+VLOOKUP(B3866,Summary!$A$32:$B$37,2,0)*I3866</f>
        <v>6.3532249214204389E-2</v>
      </c>
    </row>
    <row r="3867" spans="1:12">
      <c r="A3867" s="5" t="s">
        <v>615</v>
      </c>
      <c r="B3867" s="5" t="s">
        <v>598</v>
      </c>
      <c r="C3867" s="11">
        <v>4280</v>
      </c>
      <c r="D3867" s="5" t="str">
        <f t="shared" si="240"/>
        <v>Cabbage Palm</v>
      </c>
      <c r="E3867" s="11" t="s">
        <v>4</v>
      </c>
      <c r="F3867" s="12">
        <f t="shared" si="241"/>
        <v>0.69141343344704065</v>
      </c>
      <c r="G3867" s="13">
        <f t="shared" si="242"/>
        <v>3.5859246036990831E-2</v>
      </c>
      <c r="H3867" s="13">
        <f>HLOOKUP(E3867,ROCs!$B$1:$I$17,MATCH(VLOOKUP(C3867,HROC,2,0),ROCs!$A$2:$A$17,0)+1,0)</f>
        <v>0.26229721460804234</v>
      </c>
      <c r="I3867" s="24">
        <v>3.6252239999999998</v>
      </c>
      <c r="J3867" s="24">
        <f>VLOOKUP(B3867,Summary!$A$32:$C$37,3,0)*H3867*I3867/12+VLOOKUP(B3867,Summary!$A$32:$D$37,4,0)*I3867</f>
        <v>4.5721776074578351</v>
      </c>
      <c r="K3867" s="6">
        <f t="shared" si="243"/>
        <v>8.6018021137116065</v>
      </c>
      <c r="L3867" s="27">
        <f>2.721*J3867*G3867+VLOOKUP(B3867,Summary!$A$32:$B$37,2,0)*I3867</f>
        <v>1.1410498723064628</v>
      </c>
    </row>
    <row r="3868" spans="1:12">
      <c r="A3868" s="5" t="s">
        <v>615</v>
      </c>
      <c r="B3868" s="5" t="s">
        <v>598</v>
      </c>
      <c r="C3868" s="11">
        <v>4340</v>
      </c>
      <c r="D3868" s="5" t="str">
        <f t="shared" si="240"/>
        <v>Hardwood - Coniferous Mixed</v>
      </c>
      <c r="E3868" s="11" t="s">
        <v>4</v>
      </c>
      <c r="F3868" s="12">
        <f t="shared" si="241"/>
        <v>0.69141343344704065</v>
      </c>
      <c r="G3868" s="13">
        <f t="shared" si="242"/>
        <v>3.5859246036990831E-2</v>
      </c>
      <c r="H3868" s="13">
        <f>HLOOKUP(E3868,ROCs!$B$1:$I$17,MATCH(VLOOKUP(C3868,HROC,2,0),ROCs!$A$2:$A$17,0)+1,0)</f>
        <v>0.26229721460804234</v>
      </c>
      <c r="I3868" s="24">
        <v>30.949280000000002</v>
      </c>
      <c r="J3868" s="24">
        <f>VLOOKUP(B3868,Summary!$A$32:$C$37,3,0)*H3868*I3868/12+VLOOKUP(B3868,Summary!$A$32:$D$37,4,0)*I3868</f>
        <v>39.033616952481459</v>
      </c>
      <c r="K3868" s="6">
        <f t="shared" si="243"/>
        <v>73.435346925280314</v>
      </c>
      <c r="L3868" s="27">
        <f>2.721*J3868*G3868+VLOOKUP(B3868,Summary!$A$32:$B$37,2,0)*I3868</f>
        <v>9.7413765306576821</v>
      </c>
    </row>
    <row r="3869" spans="1:12">
      <c r="A3869" s="5" t="s">
        <v>615</v>
      </c>
      <c r="B3869" s="5" t="s">
        <v>598</v>
      </c>
      <c r="C3869" s="11">
        <v>4370</v>
      </c>
      <c r="D3869" s="5" t="str">
        <f t="shared" si="240"/>
        <v>Australian Pines</v>
      </c>
      <c r="E3869" s="11" t="s">
        <v>4</v>
      </c>
      <c r="F3869" s="12">
        <f t="shared" si="241"/>
        <v>0.69141343344704065</v>
      </c>
      <c r="G3869" s="13">
        <f t="shared" si="242"/>
        <v>3.5859246036990831E-2</v>
      </c>
      <c r="H3869" s="13">
        <f>HLOOKUP(E3869,ROCs!$B$1:$I$17,MATCH(VLOOKUP(C3869,HROC,2,0),ROCs!$A$2:$A$17,0)+1,0)</f>
        <v>0.26229721460804234</v>
      </c>
      <c r="I3869" s="24">
        <v>6.7464069999999996</v>
      </c>
      <c r="J3869" s="24">
        <f>VLOOKUP(B3869,Summary!$A$32:$C$37,3,0)*H3869*I3869/12+VLOOKUP(B3869,Summary!$A$32:$D$37,4,0)*I3869</f>
        <v>8.5086524353244908</v>
      </c>
      <c r="K3869" s="6">
        <f t="shared" si="243"/>
        <v>16.00763373313174</v>
      </c>
      <c r="L3869" s="27">
        <f>2.721*J3869*G3869+VLOOKUP(B3869,Summary!$A$32:$B$37,2,0)*I3869</f>
        <v>2.1234513635233094</v>
      </c>
    </row>
    <row r="3870" spans="1:12">
      <c r="A3870" s="5" t="s">
        <v>615</v>
      </c>
      <c r="B3870" s="5" t="s">
        <v>598</v>
      </c>
      <c r="C3870" s="11">
        <v>5110</v>
      </c>
      <c r="D3870" s="5" t="e">
        <f t="shared" si="240"/>
        <v>#N/A</v>
      </c>
      <c r="E3870" s="11" t="s">
        <v>4</v>
      </c>
      <c r="F3870" s="12">
        <f t="shared" si="241"/>
        <v>0.50503242095262102</v>
      </c>
      <c r="G3870" s="13">
        <f t="shared" si="242"/>
        <v>6.8458560616073402E-2</v>
      </c>
      <c r="H3870" s="13">
        <f>HLOOKUP(E3870,ROCs!$B$1:$I$17,MATCH(VLOOKUP(C3870,HROC,2,0),ROCs!$A$2:$A$17,0)+1,0)</f>
        <v>5.2632006878587441E-2</v>
      </c>
      <c r="I3870" s="24">
        <v>2.1478220000000001</v>
      </c>
      <c r="J3870" s="24">
        <f>VLOOKUP(B3870,Summary!$A$32:$C$37,3,0)*H3870*I3870/12+VLOOKUP(B3870,Summary!$A$32:$D$37,4,0)*I3870</f>
        <v>0.54355410978662744</v>
      </c>
      <c r="K3870" s="6">
        <f t="shared" si="243"/>
        <v>0.74694837096524547</v>
      </c>
      <c r="L3870" s="27">
        <f>2.721*J3870*G3870+VLOOKUP(B3870,Summary!$A$32:$B$37,2,0)*I3870</f>
        <v>0.51297260866415462</v>
      </c>
    </row>
    <row r="3871" spans="1:12">
      <c r="A3871" s="5" t="s">
        <v>615</v>
      </c>
      <c r="B3871" s="5" t="s">
        <v>598</v>
      </c>
      <c r="C3871" s="11">
        <v>5120</v>
      </c>
      <c r="D3871" s="5" t="e">
        <f t="shared" si="240"/>
        <v>#N/A</v>
      </c>
      <c r="E3871" s="11" t="s">
        <v>4</v>
      </c>
      <c r="F3871" s="12">
        <f t="shared" si="241"/>
        <v>0.50503242095262102</v>
      </c>
      <c r="G3871" s="13">
        <f t="shared" si="242"/>
        <v>6.8458560616073402E-2</v>
      </c>
      <c r="H3871" s="13">
        <f>HLOOKUP(E3871,ROCs!$B$1:$I$17,MATCH(VLOOKUP(C3871,HROC,2,0),ROCs!$A$2:$A$17,0)+1,0)</f>
        <v>5.2632006878587441E-2</v>
      </c>
      <c r="I3871" s="24">
        <v>5.0157670000000003</v>
      </c>
      <c r="J3871" s="24">
        <f>VLOOKUP(B3871,Summary!$A$32:$C$37,3,0)*H3871*I3871/12+VLOOKUP(B3871,Summary!$A$32:$D$37,4,0)*I3871</f>
        <v>1.2693513552715929</v>
      </c>
      <c r="K3871" s="6">
        <f t="shared" si="243"/>
        <v>1.744334022927057</v>
      </c>
      <c r="L3871" s="27">
        <f>2.721*J3871*G3871+VLOOKUP(B3871,Summary!$A$32:$B$37,2,0)*I3871</f>
        <v>1.1979349696769941</v>
      </c>
    </row>
    <row r="3872" spans="1:12">
      <c r="A3872" s="5" t="s">
        <v>615</v>
      </c>
      <c r="B3872" s="5" t="s">
        <v>598</v>
      </c>
      <c r="C3872" s="11">
        <v>5250</v>
      </c>
      <c r="D3872" s="5" t="str">
        <f t="shared" si="240"/>
        <v>Marshy Lakes</v>
      </c>
      <c r="E3872" s="11" t="s">
        <v>4</v>
      </c>
      <c r="F3872" s="12">
        <f t="shared" si="241"/>
        <v>0.50503242095262102</v>
      </c>
      <c r="G3872" s="13">
        <f t="shared" si="242"/>
        <v>6.8458560616073402E-2</v>
      </c>
      <c r="H3872" s="13">
        <f>HLOOKUP(E3872,ROCs!$B$1:$I$17,MATCH(VLOOKUP(C3872,HROC,2,0),ROCs!$A$2:$A$17,0)+1,0)</f>
        <v>5.2632006878587441E-2</v>
      </c>
      <c r="I3872" s="24">
        <v>0.20038900000000001</v>
      </c>
      <c r="J3872" s="24">
        <f>VLOOKUP(B3872,Summary!$A$32:$C$37,3,0)*H3872*I3872/12+VLOOKUP(B3872,Summary!$A$32:$D$37,4,0)*I3872</f>
        <v>5.0712891713574258E-2</v>
      </c>
      <c r="K3872" s="6">
        <f t="shared" si="243"/>
        <v>6.968931182814711E-2</v>
      </c>
      <c r="L3872" s="27">
        <f>2.721*J3872*G3872+VLOOKUP(B3872,Summary!$A$32:$B$37,2,0)*I3872</f>
        <v>4.7859677420941445E-2</v>
      </c>
    </row>
    <row r="3873" spans="1:12">
      <c r="A3873" s="5" t="s">
        <v>615</v>
      </c>
      <c r="B3873" s="5" t="s">
        <v>598</v>
      </c>
      <c r="C3873" s="11">
        <v>5300</v>
      </c>
      <c r="D3873" s="5" t="str">
        <f t="shared" si="240"/>
        <v>Reservoirs</v>
      </c>
      <c r="E3873" s="11" t="s">
        <v>4</v>
      </c>
      <c r="F3873" s="12">
        <f t="shared" si="241"/>
        <v>0.50503242095262102</v>
      </c>
      <c r="G3873" s="13">
        <f t="shared" si="242"/>
        <v>6.8458560616073402E-2</v>
      </c>
      <c r="H3873" s="13">
        <f>HLOOKUP(E3873,ROCs!$B$1:$I$17,MATCH(VLOOKUP(C3873,HROC,2,0),ROCs!$A$2:$A$17,0)+1,0)</f>
        <v>5.2632006878587441E-2</v>
      </c>
      <c r="I3873" s="24">
        <v>20.010400000000001</v>
      </c>
      <c r="J3873" s="24">
        <f>VLOOKUP(B3873,Summary!$A$32:$C$37,3,0)*H3873*I3873/12+VLOOKUP(B3873,Summary!$A$32:$D$37,4,0)*I3873</f>
        <v>5.0640766127148016</v>
      </c>
      <c r="K3873" s="6">
        <f t="shared" si="243"/>
        <v>6.9590197336478301</v>
      </c>
      <c r="L3873" s="27">
        <f>2.721*J3873*G3873+VLOOKUP(B3873,Summary!$A$32:$B$37,2,0)*I3873</f>
        <v>4.7791609772193411</v>
      </c>
    </row>
    <row r="3874" spans="1:12">
      <c r="A3874" s="5" t="s">
        <v>615</v>
      </c>
      <c r="B3874" s="5" t="s">
        <v>598</v>
      </c>
      <c r="C3874" s="11">
        <v>6120</v>
      </c>
      <c r="D3874" s="5" t="str">
        <f t="shared" si="240"/>
        <v>Mangrove Swamps</v>
      </c>
      <c r="E3874" s="11" t="s">
        <v>4</v>
      </c>
      <c r="F3874" s="12">
        <f t="shared" si="241"/>
        <v>0.60724136328827061</v>
      </c>
      <c r="G3874" s="13">
        <f t="shared" si="242"/>
        <v>3.2599314579082571E-2</v>
      </c>
      <c r="H3874" s="13">
        <f>HLOOKUP(E3874,ROCs!$B$1:$I$17,MATCH(VLOOKUP(C3874,HROC,2,0),ROCs!$A$2:$A$17,0)+1,0)</f>
        <v>2.5884593546846281E-2</v>
      </c>
      <c r="I3874" s="24">
        <v>12.946585000000001</v>
      </c>
      <c r="J3874" s="24">
        <f>VLOOKUP(B3874,Summary!$A$32:$C$37,3,0)*H3874*I3874/12+VLOOKUP(B3874,Summary!$A$32:$D$37,4,0)*I3874</f>
        <v>1.6113546770357507</v>
      </c>
      <c r="K3874" s="6">
        <f t="shared" si="243"/>
        <v>2.6624473746524315</v>
      </c>
      <c r="L3874" s="27">
        <f>2.721*J3874*G3874+VLOOKUP(B3874,Summary!$A$32:$B$37,2,0)*I3874</f>
        <v>2.6246965843227397</v>
      </c>
    </row>
    <row r="3875" spans="1:12">
      <c r="A3875" s="5" t="s">
        <v>615</v>
      </c>
      <c r="B3875" s="5" t="s">
        <v>598</v>
      </c>
      <c r="C3875" s="11">
        <v>6170</v>
      </c>
      <c r="D3875" s="5" t="str">
        <f t="shared" si="240"/>
        <v>Mixed Wetland Hardwoods</v>
      </c>
      <c r="E3875" s="11" t="s">
        <v>4</v>
      </c>
      <c r="F3875" s="12">
        <f t="shared" si="241"/>
        <v>0.60724136328827061</v>
      </c>
      <c r="G3875" s="13">
        <f t="shared" si="242"/>
        <v>3.2599314579082571E-2</v>
      </c>
      <c r="H3875" s="13">
        <f>HLOOKUP(E3875,ROCs!$B$1:$I$17,MATCH(VLOOKUP(C3875,HROC,2,0),ROCs!$A$2:$A$17,0)+1,0)</f>
        <v>2.5884593546846281E-2</v>
      </c>
      <c r="I3875" s="24">
        <v>90.903186000000005</v>
      </c>
      <c r="J3875" s="24">
        <f>VLOOKUP(B3875,Summary!$A$32:$C$37,3,0)*H3875*I3875/12+VLOOKUP(B3875,Summary!$A$32:$D$37,4,0)*I3875</f>
        <v>11.313969971119858</v>
      </c>
      <c r="K3875" s="6">
        <f t="shared" si="243"/>
        <v>18.694115005095295</v>
      </c>
      <c r="L3875" s="27">
        <f>2.721*J3875*G3875+VLOOKUP(B3875,Summary!$A$32:$B$37,2,0)*I3875</f>
        <v>18.42905150649802</v>
      </c>
    </row>
    <row r="3876" spans="1:12">
      <c r="A3876" s="5" t="s">
        <v>615</v>
      </c>
      <c r="B3876" s="5" t="s">
        <v>598</v>
      </c>
      <c r="C3876" s="11">
        <v>6172</v>
      </c>
      <c r="D3876" s="5" t="str">
        <f t="shared" si="240"/>
        <v>Mixed Shrubs</v>
      </c>
      <c r="E3876" s="11" t="s">
        <v>4</v>
      </c>
      <c r="F3876" s="12">
        <f t="shared" si="241"/>
        <v>0.60724136328827061</v>
      </c>
      <c r="G3876" s="13">
        <f t="shared" si="242"/>
        <v>3.2599314579082571E-2</v>
      </c>
      <c r="H3876" s="13">
        <f>HLOOKUP(E3876,ROCs!$B$1:$I$17,MATCH(VLOOKUP(C3876,HROC,2,0),ROCs!$A$2:$A$17,0)+1,0)</f>
        <v>2.5884593546846281E-2</v>
      </c>
      <c r="I3876" s="24">
        <v>2.478253</v>
      </c>
      <c r="J3876" s="24">
        <f>VLOOKUP(B3876,Summary!$A$32:$C$37,3,0)*H3876*I3876/12+VLOOKUP(B3876,Summary!$A$32:$D$37,4,0)*I3876</f>
        <v>0.30844771516410546</v>
      </c>
      <c r="K3876" s="6">
        <f t="shared" si="243"/>
        <v>0.50964931629263721</v>
      </c>
      <c r="L3876" s="27">
        <f>2.721*J3876*G3876+VLOOKUP(B3876,Summary!$A$32:$B$37,2,0)*I3876</f>
        <v>0.50242300839855314</v>
      </c>
    </row>
    <row r="3877" spans="1:12">
      <c r="A3877" s="5" t="s">
        <v>615</v>
      </c>
      <c r="B3877" s="5" t="s">
        <v>598</v>
      </c>
      <c r="C3877" s="11">
        <v>6250</v>
      </c>
      <c r="D3877" s="5" t="str">
        <f t="shared" si="240"/>
        <v>Hydric Pine Flatwoods</v>
      </c>
      <c r="E3877" s="11" t="s">
        <v>4</v>
      </c>
      <c r="F3877" s="12">
        <f t="shared" si="241"/>
        <v>0.60724136328827061</v>
      </c>
      <c r="G3877" s="13">
        <f t="shared" si="242"/>
        <v>3.2599314579082571E-2</v>
      </c>
      <c r="H3877" s="13">
        <f>HLOOKUP(E3877,ROCs!$B$1:$I$17,MATCH(VLOOKUP(C3877,HROC,2,0),ROCs!$A$2:$A$17,0)+1,0)</f>
        <v>2.5884593546846281E-2</v>
      </c>
      <c r="I3877" s="24">
        <v>1.599877</v>
      </c>
      <c r="J3877" s="24">
        <f>VLOOKUP(B3877,Summary!$A$32:$C$37,3,0)*H3877*I3877/12+VLOOKUP(B3877,Summary!$A$32:$D$37,4,0)*I3877</f>
        <v>0.19912349755799896</v>
      </c>
      <c r="K3877" s="6">
        <f t="shared" si="243"/>
        <v>0.32901250163010615</v>
      </c>
      <c r="L3877" s="27">
        <f>2.721*J3877*G3877+VLOOKUP(B3877,Summary!$A$32:$B$37,2,0)*I3877</f>
        <v>0.32434743967127327</v>
      </c>
    </row>
    <row r="3878" spans="1:12">
      <c r="A3878" s="5" t="s">
        <v>615</v>
      </c>
      <c r="B3878" s="5" t="s">
        <v>598</v>
      </c>
      <c r="C3878" s="11">
        <v>6410</v>
      </c>
      <c r="D3878" s="5" t="str">
        <f t="shared" si="240"/>
        <v>Freshwater Marshes</v>
      </c>
      <c r="E3878" s="11" t="s">
        <v>4</v>
      </c>
      <c r="F3878" s="12">
        <f t="shared" si="241"/>
        <v>0.60724136328827061</v>
      </c>
      <c r="G3878" s="13">
        <f t="shared" si="242"/>
        <v>3.2599314579082571E-2</v>
      </c>
      <c r="H3878" s="13">
        <f>HLOOKUP(E3878,ROCs!$B$1:$I$17,MATCH(VLOOKUP(C3878,HROC,2,0),ROCs!$A$2:$A$17,0)+1,0)</f>
        <v>2.5884593546846281E-2</v>
      </c>
      <c r="I3878" s="24">
        <v>7.6877639999999996</v>
      </c>
      <c r="J3878" s="24">
        <f>VLOOKUP(B3878,Summary!$A$32:$C$37,3,0)*H3878*I3878/12+VLOOKUP(B3878,Summary!$A$32:$D$37,4,0)*I3878</f>
        <v>0.95683259155577094</v>
      </c>
      <c r="K3878" s="6">
        <f t="shared" si="243"/>
        <v>1.580978078678468</v>
      </c>
      <c r="L3878" s="27">
        <f>2.721*J3878*G3878+VLOOKUP(B3878,Summary!$A$32:$B$37,2,0)*I3878</f>
        <v>1.5585614207823391</v>
      </c>
    </row>
    <row r="3879" spans="1:12">
      <c r="A3879" s="5" t="s">
        <v>615</v>
      </c>
      <c r="B3879" s="5" t="s">
        <v>598</v>
      </c>
      <c r="C3879" s="11">
        <v>6430</v>
      </c>
      <c r="D3879" s="5" t="str">
        <f t="shared" si="240"/>
        <v>Wet Prairies</v>
      </c>
      <c r="E3879" s="11" t="s">
        <v>4</v>
      </c>
      <c r="F3879" s="12">
        <f t="shared" si="241"/>
        <v>0.60724136328827061</v>
      </c>
      <c r="G3879" s="13">
        <f t="shared" si="242"/>
        <v>3.2599314579082571E-2</v>
      </c>
      <c r="H3879" s="13">
        <f>HLOOKUP(E3879,ROCs!$B$1:$I$17,MATCH(VLOOKUP(C3879,HROC,2,0),ROCs!$A$2:$A$17,0)+1,0)</f>
        <v>2.5884593546846281E-2</v>
      </c>
      <c r="I3879" s="24">
        <v>3.0621689999999999</v>
      </c>
      <c r="J3879" s="24">
        <f>VLOOKUP(B3879,Summary!$A$32:$C$37,3,0)*H3879*I3879/12+VLOOKUP(B3879,Summary!$A$32:$D$37,4,0)*I3879</f>
        <v>0.38112292469588605</v>
      </c>
      <c r="K3879" s="6">
        <f t="shared" si="243"/>
        <v>0.629730837498233</v>
      </c>
      <c r="L3879" s="27">
        <f>2.721*J3879*G3879+VLOOKUP(B3879,Summary!$A$32:$B$37,2,0)*I3879</f>
        <v>0.6208018960149706</v>
      </c>
    </row>
    <row r="3880" spans="1:12">
      <c r="A3880" s="5" t="s">
        <v>615</v>
      </c>
      <c r="B3880" s="5" t="s">
        <v>598</v>
      </c>
      <c r="C3880" s="11">
        <v>7400</v>
      </c>
      <c r="D3880" s="5" t="str">
        <f t="shared" si="240"/>
        <v>Disturbed Land</v>
      </c>
      <c r="E3880" s="11" t="s">
        <v>4</v>
      </c>
      <c r="F3880" s="12">
        <f t="shared" si="241"/>
        <v>0.70945030562392009</v>
      </c>
      <c r="G3880" s="13">
        <f t="shared" si="242"/>
        <v>9.7797943737247719E-2</v>
      </c>
      <c r="H3880" s="13">
        <f>HLOOKUP(E3880,ROCs!$B$1:$I$17,MATCH(VLOOKUP(C3880,HROC,2,0),ROCs!$A$2:$A$17,0)+1,0)</f>
        <v>0.26229721460804234</v>
      </c>
      <c r="I3880" s="24">
        <v>15.294995</v>
      </c>
      <c r="J3880" s="24">
        <f>VLOOKUP(B3880,Summary!$A$32:$C$37,3,0)*H3880*I3880/12+VLOOKUP(B3880,Summary!$A$32:$D$37,4,0)*I3880</f>
        <v>19.290237967413752</v>
      </c>
      <c r="K3880" s="6">
        <f t="shared" si="243"/>
        <v>37.238150867809885</v>
      </c>
      <c r="L3880" s="27">
        <f>2.721*J3880*G3880+VLOOKUP(B3880,Summary!$A$32:$B$37,2,0)*I3880</f>
        <v>8.0652285206560794</v>
      </c>
    </row>
    <row r="3881" spans="1:12">
      <c r="A3881" s="5" t="s">
        <v>615</v>
      </c>
      <c r="B3881" s="5" t="s">
        <v>598</v>
      </c>
      <c r="C3881" s="11">
        <v>8140</v>
      </c>
      <c r="D3881" s="5" t="str">
        <f t="shared" si="240"/>
        <v>Roads and Highways</v>
      </c>
      <c r="E3881" s="11" t="s">
        <v>4</v>
      </c>
      <c r="F3881" s="12">
        <f t="shared" si="241"/>
        <v>0.98601567900273634</v>
      </c>
      <c r="G3881" s="13">
        <f t="shared" si="242"/>
        <v>0.14343698414796333</v>
      </c>
      <c r="H3881" s="13">
        <f>HLOOKUP(E3881,ROCs!$B$1:$I$17,MATCH(VLOOKUP(C3881,HROC,2,0),ROCs!$A$2:$A$17,0)+1,0)</f>
        <v>0.44607782879065094</v>
      </c>
      <c r="I3881" s="24">
        <v>9.7508579999999991</v>
      </c>
      <c r="J3881" s="24">
        <f>VLOOKUP(B3881,Summary!$A$32:$C$37,3,0)*H3881*I3881/12+VLOOKUP(B3881,Summary!$A$32:$D$37,4,0)*I3881</f>
        <v>20.914526527378271</v>
      </c>
      <c r="K3881" s="6">
        <f t="shared" si="243"/>
        <v>56.112600974839985</v>
      </c>
      <c r="L3881" s="27">
        <f>2.721*J3881*G3881+VLOOKUP(B3881,Summary!$A$32:$B$37,2,0)*I3881</f>
        <v>10.031940777757558</v>
      </c>
    </row>
    <row r="3882" spans="1:12">
      <c r="A3882" s="5" t="s">
        <v>615</v>
      </c>
      <c r="B3882" s="5" t="s">
        <v>598</v>
      </c>
      <c r="C3882" s="11">
        <v>1110</v>
      </c>
      <c r="D3882" s="5" t="str">
        <f t="shared" si="240"/>
        <v>Fixed Single Family Units</v>
      </c>
      <c r="E3882" s="11" t="s">
        <v>591</v>
      </c>
      <c r="F3882" s="12">
        <f t="shared" si="241"/>
        <v>0.96797880682585713</v>
      </c>
      <c r="G3882" s="13">
        <f t="shared" si="242"/>
        <v>0.12452938169209543</v>
      </c>
      <c r="H3882" s="13">
        <f>HLOOKUP(E3882,ROCs!$B$1:$I$17,MATCH(VLOOKUP(C3882,HROC,2,0),ROCs!$A$2:$A$17,0)+1,0)</f>
        <v>0.28818180815488864</v>
      </c>
      <c r="I3882" s="24">
        <v>345.28782000000001</v>
      </c>
      <c r="J3882" s="24">
        <f>VLOOKUP(B3882,Summary!$A$32:$C$37,3,0)*H3882*I3882/12+VLOOKUP(B3882,Summary!$A$32:$D$37,4,0)*I3882</f>
        <v>478.45642174951894</v>
      </c>
      <c r="K3882" s="6">
        <f t="shared" si="243"/>
        <v>1260.1921750579334</v>
      </c>
      <c r="L3882" s="27">
        <f>2.721*J3882*G3882+VLOOKUP(B3882,Summary!$A$32:$B$37,2,0)*I3882</f>
        <v>228.31143462510363</v>
      </c>
    </row>
    <row r="3883" spans="1:12">
      <c r="A3883" s="5" t="s">
        <v>615</v>
      </c>
      <c r="B3883" s="5" t="s">
        <v>598</v>
      </c>
      <c r="C3883" s="11">
        <v>1210</v>
      </c>
      <c r="D3883" s="5" t="str">
        <f t="shared" si="240"/>
        <v>Fixed Single Family Units</v>
      </c>
      <c r="E3883" s="11" t="s">
        <v>591</v>
      </c>
      <c r="F3883" s="12">
        <f t="shared" si="241"/>
        <v>1.2445441802046733</v>
      </c>
      <c r="G3883" s="13">
        <f t="shared" si="242"/>
        <v>0.21319951734720002</v>
      </c>
      <c r="H3883" s="13">
        <f>HLOOKUP(E3883,ROCs!$B$1:$I$17,MATCH(VLOOKUP(C3883,HROC,2,0),ROCs!$A$2:$A$17,0)+1,0)</f>
        <v>0.28818180815488864</v>
      </c>
      <c r="I3883" s="24">
        <v>942.713393</v>
      </c>
      <c r="J3883" s="24">
        <f>VLOOKUP(B3883,Summary!$A$32:$C$37,3,0)*H3883*I3883/12+VLOOKUP(B3883,Summary!$A$32:$D$37,4,0)*I3883</f>
        <v>1306.2936212175916</v>
      </c>
      <c r="K3883" s="6">
        <f t="shared" si="243"/>
        <v>4423.6388771994943</v>
      </c>
      <c r="L3883" s="27">
        <f>2.721*J3883*G3883+VLOOKUP(B3883,Summary!$A$32:$B$37,2,0)*I3883</f>
        <v>938.51289850791613</v>
      </c>
    </row>
    <row r="3884" spans="1:12">
      <c r="A3884" s="5" t="s">
        <v>615</v>
      </c>
      <c r="B3884" s="5" t="s">
        <v>598</v>
      </c>
      <c r="C3884" s="11">
        <v>1220</v>
      </c>
      <c r="D3884" s="5" t="str">
        <f t="shared" si="240"/>
        <v>Mobile Home Units</v>
      </c>
      <c r="E3884" s="11" t="s">
        <v>591</v>
      </c>
      <c r="F3884" s="12">
        <f t="shared" si="241"/>
        <v>1.2445441802046733</v>
      </c>
      <c r="G3884" s="13">
        <f t="shared" si="242"/>
        <v>0.21319951734720002</v>
      </c>
      <c r="H3884" s="13">
        <f>HLOOKUP(E3884,ROCs!$B$1:$I$17,MATCH(VLOOKUP(C3884,HROC,2,0),ROCs!$A$2:$A$17,0)+1,0)</f>
        <v>0.28818180815488864</v>
      </c>
      <c r="I3884" s="24">
        <v>10.296673999999999</v>
      </c>
      <c r="J3884" s="24">
        <f>VLOOKUP(B3884,Summary!$A$32:$C$37,3,0)*H3884*I3884/12+VLOOKUP(B3884,Summary!$A$32:$D$37,4,0)*I3884</f>
        <v>14.267835448007709</v>
      </c>
      <c r="K3884" s="6">
        <f t="shared" si="243"/>
        <v>48.316665224516669</v>
      </c>
      <c r="L3884" s="27">
        <f>2.721*J3884*G3884+VLOOKUP(B3884,Summary!$A$32:$B$37,2,0)*I3884</f>
        <v>10.250794602566019</v>
      </c>
    </row>
    <row r="3885" spans="1:12">
      <c r="A3885" s="5" t="s">
        <v>615</v>
      </c>
      <c r="B3885" s="5" t="s">
        <v>598</v>
      </c>
      <c r="C3885" s="11">
        <v>1290</v>
      </c>
      <c r="D3885" s="5" t="str">
        <f t="shared" si="240"/>
        <v>Medium Density Under Construction</v>
      </c>
      <c r="E3885" s="11" t="s">
        <v>591</v>
      </c>
      <c r="F3885" s="12">
        <f t="shared" si="241"/>
        <v>1.2445441802046733</v>
      </c>
      <c r="G3885" s="13">
        <f t="shared" si="242"/>
        <v>0.21319951734720002</v>
      </c>
      <c r="H3885" s="13">
        <f>HLOOKUP(E3885,ROCs!$B$1:$I$17,MATCH(VLOOKUP(C3885,HROC,2,0),ROCs!$A$2:$A$17,0)+1,0)</f>
        <v>0.34081381503347608</v>
      </c>
      <c r="I3885" s="24">
        <v>37.516125000000002</v>
      </c>
      <c r="J3885" s="24">
        <f>VLOOKUP(B3885,Summary!$A$32:$C$37,3,0)*H3885*I3885/12+VLOOKUP(B3885,Summary!$A$32:$D$37,4,0)*I3885</f>
        <v>61.479415809363644</v>
      </c>
      <c r="K3885" s="6">
        <f t="shared" si="243"/>
        <v>208.19418353150857</v>
      </c>
      <c r="L3885" s="27">
        <f>2.721*J3885*G3885+VLOOKUP(B3885,Summary!$A$32:$B$37,2,0)*I3885</f>
        <v>42.856750743567645</v>
      </c>
    </row>
    <row r="3886" spans="1:12">
      <c r="A3886" s="5" t="s">
        <v>615</v>
      </c>
      <c r="B3886" s="5" t="s">
        <v>598</v>
      </c>
      <c r="C3886" s="11">
        <v>1310</v>
      </c>
      <c r="D3886" s="5" t="str">
        <f t="shared" si="240"/>
        <v>Fixed Single Family Units &lt;Six or more dwelling units per acre&gt;</v>
      </c>
      <c r="E3886" s="11" t="s">
        <v>591</v>
      </c>
      <c r="F3886" s="12">
        <f t="shared" si="241"/>
        <v>1.2445441802046733</v>
      </c>
      <c r="G3886" s="13">
        <f t="shared" si="242"/>
        <v>0.21319951734720002</v>
      </c>
      <c r="H3886" s="13">
        <f>HLOOKUP(E3886,ROCs!$B$1:$I$17,MATCH(VLOOKUP(C3886,HROC,2,0),ROCs!$A$2:$A$17,0)+1,0)</f>
        <v>0.39344582191206351</v>
      </c>
      <c r="I3886" s="24">
        <v>169.21006600000001</v>
      </c>
      <c r="J3886" s="24">
        <f>VLOOKUP(B3886,Summary!$A$32:$C$37,3,0)*H3886*I3886/12+VLOOKUP(B3886,Summary!$A$32:$D$37,4,0)*I3886</f>
        <v>320.11476037963274</v>
      </c>
      <c r="K3886" s="6">
        <f t="shared" si="243"/>
        <v>1084.0381336784205</v>
      </c>
      <c r="L3886" s="27">
        <f>2.721*J3886*G3886+VLOOKUP(B3886,Summary!$A$32:$B$37,2,0)*I3886</f>
        <v>218.13998180502873</v>
      </c>
    </row>
    <row r="3887" spans="1:12">
      <c r="A3887" s="5" t="s">
        <v>615</v>
      </c>
      <c r="B3887" s="5" t="s">
        <v>598</v>
      </c>
      <c r="C3887" s="11">
        <v>1320</v>
      </c>
      <c r="D3887" s="5" t="str">
        <f t="shared" si="240"/>
        <v>Mobile Home Units &lt;Six or more dwelling units per acre&gt;</v>
      </c>
      <c r="E3887" s="11" t="s">
        <v>591</v>
      </c>
      <c r="F3887" s="12">
        <f t="shared" si="241"/>
        <v>1.3948514483453343</v>
      </c>
      <c r="G3887" s="13">
        <f t="shared" si="242"/>
        <v>0.33903287162245876</v>
      </c>
      <c r="H3887" s="13">
        <f>HLOOKUP(E3887,ROCs!$B$1:$I$17,MATCH(VLOOKUP(C3887,HROC,2,0),ROCs!$A$2:$A$17,0)+1,0)</f>
        <v>0.39344582191206351</v>
      </c>
      <c r="I3887" s="24">
        <v>60.158572999999997</v>
      </c>
      <c r="J3887" s="24">
        <f>VLOOKUP(B3887,Summary!$A$32:$C$37,3,0)*H3887*I3887/12+VLOOKUP(B3887,Summary!$A$32:$D$37,4,0)*I3887</f>
        <v>113.80911098205968</v>
      </c>
      <c r="K3887" s="6">
        <f t="shared" si="243"/>
        <v>431.95005174724889</v>
      </c>
      <c r="L3887" s="27">
        <f>2.721*J3887*G3887+VLOOKUP(B3887,Summary!$A$32:$B$37,2,0)*I3887</f>
        <v>116.52182133954184</v>
      </c>
    </row>
    <row r="3888" spans="1:12">
      <c r="A3888" s="5" t="s">
        <v>615</v>
      </c>
      <c r="B3888" s="5" t="s">
        <v>598</v>
      </c>
      <c r="C3888" s="11">
        <v>1330</v>
      </c>
      <c r="D3888" s="5" t="str">
        <f t="shared" si="240"/>
        <v>Multiple Dwelling Units, Low Rise &lt;Two stories or less&gt;</v>
      </c>
      <c r="E3888" s="11" t="s">
        <v>591</v>
      </c>
      <c r="F3888" s="12">
        <f t="shared" si="241"/>
        <v>1.3948514483453343</v>
      </c>
      <c r="G3888" s="13">
        <f t="shared" si="242"/>
        <v>0.33903287162245876</v>
      </c>
      <c r="H3888" s="13">
        <f>HLOOKUP(E3888,ROCs!$B$1:$I$17,MATCH(VLOOKUP(C3888,HROC,2,0),ROCs!$A$2:$A$17,0)+1,0)</f>
        <v>0.39344582191206351</v>
      </c>
      <c r="I3888" s="24">
        <v>158.56825900000001</v>
      </c>
      <c r="J3888" s="24">
        <f>VLOOKUP(B3888,Summary!$A$32:$C$37,3,0)*H3888*I3888/12+VLOOKUP(B3888,Summary!$A$32:$D$37,4,0)*I3888</f>
        <v>299.98239131707771</v>
      </c>
      <c r="K3888" s="6">
        <f t="shared" si="243"/>
        <v>1138.5504054512924</v>
      </c>
      <c r="L3888" s="27">
        <f>2.721*J3888*G3888+VLOOKUP(B3888,Summary!$A$32:$B$37,2,0)*I3888</f>
        <v>307.13265664264009</v>
      </c>
    </row>
    <row r="3889" spans="1:12">
      <c r="A3889" s="5" t="s">
        <v>615</v>
      </c>
      <c r="B3889" s="5" t="s">
        <v>598</v>
      </c>
      <c r="C3889" s="11">
        <v>1390</v>
      </c>
      <c r="D3889" s="5" t="str">
        <f t="shared" si="240"/>
        <v>High Density Under Construction</v>
      </c>
      <c r="E3889" s="11" t="s">
        <v>591</v>
      </c>
      <c r="F3889" s="12">
        <f t="shared" si="241"/>
        <v>1.3948514483453343</v>
      </c>
      <c r="G3889" s="13">
        <f t="shared" si="242"/>
        <v>0.33903287162245876</v>
      </c>
      <c r="H3889" s="13">
        <f>HLOOKUP(E3889,ROCs!$B$1:$I$17,MATCH(VLOOKUP(C3889,HROC,2,0),ROCs!$A$2:$A$17,0)+1,0)</f>
        <v>0.39344582191206351</v>
      </c>
      <c r="I3889" s="24">
        <v>5.6098189999999999</v>
      </c>
      <c r="J3889" s="24">
        <f>VLOOKUP(B3889,Summary!$A$32:$C$37,3,0)*H3889*I3889/12+VLOOKUP(B3889,Summary!$A$32:$D$37,4,0)*I3889</f>
        <v>10.61276026544491</v>
      </c>
      <c r="K3889" s="6">
        <f t="shared" si="243"/>
        <v>40.279572578004803</v>
      </c>
      <c r="L3889" s="27">
        <f>2.721*J3889*G3889+VLOOKUP(B3889,Summary!$A$32:$B$37,2,0)*I3889</f>
        <v>10.865721952300419</v>
      </c>
    </row>
    <row r="3890" spans="1:12">
      <c r="A3890" s="5" t="s">
        <v>615</v>
      </c>
      <c r="B3890" s="5" t="s">
        <v>598</v>
      </c>
      <c r="C3890" s="11">
        <v>1400</v>
      </c>
      <c r="D3890" s="5" t="str">
        <f t="shared" si="240"/>
        <v>Commercial and Services</v>
      </c>
      <c r="E3890" s="11" t="s">
        <v>591</v>
      </c>
      <c r="F3890" s="12">
        <f t="shared" si="241"/>
        <v>0.70945030562392009</v>
      </c>
      <c r="G3890" s="13">
        <f t="shared" si="242"/>
        <v>0.1167055461931156</v>
      </c>
      <c r="H3890" s="13">
        <f>HLOOKUP(E3890,ROCs!$B$1:$I$17,MATCH(VLOOKUP(C3890,HROC,2,0),ROCs!$A$2:$A$17,0)+1,0)</f>
        <v>0.43140989244743805</v>
      </c>
      <c r="I3890" s="24">
        <v>74.588273999999998</v>
      </c>
      <c r="J3890" s="24">
        <f>VLOOKUP(B3890,Summary!$A$32:$C$37,3,0)*H3890*I3890/12+VLOOKUP(B3890,Summary!$A$32:$D$37,4,0)*I3890</f>
        <v>154.72312346193237</v>
      </c>
      <c r="K3890" s="6">
        <f t="shared" si="243"/>
        <v>298.67972722508995</v>
      </c>
      <c r="L3890" s="27">
        <f>2.721*J3890*G3890+VLOOKUP(B3890,Summary!$A$32:$B$37,2,0)*I3890</f>
        <v>63.431246811238424</v>
      </c>
    </row>
    <row r="3891" spans="1:12">
      <c r="A3891" s="5" t="s">
        <v>615</v>
      </c>
      <c r="B3891" s="5" t="s">
        <v>598</v>
      </c>
      <c r="C3891" s="11">
        <v>1411</v>
      </c>
      <c r="D3891" s="5" t="str">
        <f t="shared" si="240"/>
        <v>Shopping Centers (Plazas, Malls)</v>
      </c>
      <c r="E3891" s="11" t="s">
        <v>591</v>
      </c>
      <c r="F3891" s="12">
        <f t="shared" si="241"/>
        <v>1.4429497741503459</v>
      </c>
      <c r="G3891" s="13">
        <f t="shared" si="242"/>
        <v>0.22493527059566973</v>
      </c>
      <c r="H3891" s="13">
        <f>HLOOKUP(E3891,ROCs!$B$1:$I$17,MATCH(VLOOKUP(C3891,HROC,2,0),ROCs!$A$2:$A$17,0)+1,0)</f>
        <v>0.43140989244743805</v>
      </c>
      <c r="I3891" s="24">
        <v>22.739863</v>
      </c>
      <c r="J3891" s="24">
        <f>VLOOKUP(B3891,Summary!$A$32:$C$37,3,0)*H3891*I3891/12+VLOOKUP(B3891,Summary!$A$32:$D$37,4,0)*I3891</f>
        <v>47.170720567369983</v>
      </c>
      <c r="K3891" s="6">
        <f t="shared" si="243"/>
        <v>185.2048121832012</v>
      </c>
      <c r="L3891" s="27">
        <f>2.721*J3891*G3891+VLOOKUP(B3891,Summary!$A$32:$B$37,2,0)*I3891</f>
        <v>33.229850582383961</v>
      </c>
    </row>
    <row r="3892" spans="1:12">
      <c r="A3892" s="5" t="s">
        <v>615</v>
      </c>
      <c r="B3892" s="5" t="s">
        <v>598</v>
      </c>
      <c r="C3892" s="11">
        <v>1423</v>
      </c>
      <c r="D3892" s="5" t="str">
        <f t="shared" si="240"/>
        <v>Junk Yards</v>
      </c>
      <c r="E3892" s="11" t="s">
        <v>591</v>
      </c>
      <c r="F3892" s="12">
        <f t="shared" si="241"/>
        <v>1.4429497741503459</v>
      </c>
      <c r="G3892" s="13">
        <f t="shared" si="242"/>
        <v>0.22493527059566973</v>
      </c>
      <c r="H3892" s="13">
        <f>HLOOKUP(E3892,ROCs!$B$1:$I$17,MATCH(VLOOKUP(C3892,HROC,2,0),ROCs!$A$2:$A$17,0)+1,0)</f>
        <v>0.43140989244743805</v>
      </c>
      <c r="I3892" s="24">
        <v>10.858936999999999</v>
      </c>
      <c r="J3892" s="24">
        <f>VLOOKUP(B3892,Summary!$A$32:$C$37,3,0)*H3892*I3892/12+VLOOKUP(B3892,Summary!$A$32:$D$37,4,0)*I3892</f>
        <v>22.525372421358686</v>
      </c>
      <c r="K3892" s="6">
        <f t="shared" si="243"/>
        <v>88.440611431749346</v>
      </c>
      <c r="L3892" s="27">
        <f>2.721*J3892*G3892+VLOOKUP(B3892,Summary!$A$32:$B$37,2,0)*I3892</f>
        <v>15.868207033328243</v>
      </c>
    </row>
    <row r="3893" spans="1:12">
      <c r="A3893" s="5" t="s">
        <v>615</v>
      </c>
      <c r="B3893" s="5" t="s">
        <v>598</v>
      </c>
      <c r="C3893" s="11">
        <v>1490</v>
      </c>
      <c r="D3893" s="5" t="str">
        <f t="shared" si="240"/>
        <v>Commercial and Services Under Construction</v>
      </c>
      <c r="E3893" s="11" t="s">
        <v>591</v>
      </c>
      <c r="F3893" s="12">
        <f t="shared" si="241"/>
        <v>1.4429497741503459</v>
      </c>
      <c r="G3893" s="13">
        <f t="shared" si="242"/>
        <v>0.22493527059566973</v>
      </c>
      <c r="H3893" s="13">
        <f>HLOOKUP(E3893,ROCs!$B$1:$I$17,MATCH(VLOOKUP(C3893,HROC,2,0),ROCs!$A$2:$A$17,0)+1,0)</f>
        <v>0.43140989244743805</v>
      </c>
      <c r="I3893" s="24">
        <v>0.81465600000000005</v>
      </c>
      <c r="J3893" s="24">
        <f>VLOOKUP(B3893,Summary!$A$32:$C$37,3,0)*H3893*I3893/12+VLOOKUP(B3893,Summary!$A$32:$D$37,4,0)*I3893</f>
        <v>1.6898919107178159</v>
      </c>
      <c r="K3893" s="6">
        <f t="shared" si="243"/>
        <v>6.6349657196227607</v>
      </c>
      <c r="L3893" s="27">
        <f>2.721*J3893*G3893+VLOOKUP(B3893,Summary!$A$32:$B$37,2,0)*I3893</f>
        <v>1.1904599933624311</v>
      </c>
    </row>
    <row r="3894" spans="1:12">
      <c r="A3894" s="5" t="s">
        <v>615</v>
      </c>
      <c r="B3894" s="5" t="s">
        <v>598</v>
      </c>
      <c r="C3894" s="11">
        <v>1550</v>
      </c>
      <c r="D3894" s="5" t="str">
        <f t="shared" si="240"/>
        <v>Other Light Industrial</v>
      </c>
      <c r="E3894" s="11" t="s">
        <v>591</v>
      </c>
      <c r="F3894" s="12">
        <f t="shared" si="241"/>
        <v>0.72147488707517293</v>
      </c>
      <c r="G3894" s="13">
        <f t="shared" si="242"/>
        <v>0.16951643581122938</v>
      </c>
      <c r="H3894" s="13">
        <f>HLOOKUP(E3894,ROCs!$B$1:$I$17,MATCH(VLOOKUP(C3894,HROC,2,0),ROCs!$A$2:$A$17,0)+1,0)</f>
        <v>0.34081381503347608</v>
      </c>
      <c r="I3894" s="24">
        <v>37.470469000000001</v>
      </c>
      <c r="J3894" s="24">
        <f>VLOOKUP(B3894,Summary!$A$32:$C$37,3,0)*H3894*I3894/12+VLOOKUP(B3894,Summary!$A$32:$D$37,4,0)*I3894</f>
        <v>61.404597202479472</v>
      </c>
      <c r="K3894" s="6">
        <f t="shared" si="243"/>
        <v>120.54540141938314</v>
      </c>
      <c r="L3894" s="27">
        <f>2.721*J3894*G3894+VLOOKUP(B3894,Summary!$A$32:$B$37,2,0)*I3894</f>
        <v>35.505942708556972</v>
      </c>
    </row>
    <row r="3895" spans="1:12">
      <c r="A3895" s="5" t="s">
        <v>615</v>
      </c>
      <c r="B3895" s="5" t="s">
        <v>598</v>
      </c>
      <c r="C3895" s="11">
        <v>1700</v>
      </c>
      <c r="D3895" s="5" t="str">
        <f t="shared" si="240"/>
        <v>Institutional</v>
      </c>
      <c r="E3895" s="11" t="s">
        <v>591</v>
      </c>
      <c r="F3895" s="12">
        <f t="shared" si="241"/>
        <v>0.96797880682585713</v>
      </c>
      <c r="G3895" s="13">
        <f t="shared" si="242"/>
        <v>0.12452938169209543</v>
      </c>
      <c r="H3895" s="13">
        <f>HLOOKUP(E3895,ROCs!$B$1:$I$17,MATCH(VLOOKUP(C3895,HROC,2,0),ROCs!$A$2:$A$17,0)+1,0)</f>
        <v>0.34081381503347608</v>
      </c>
      <c r="I3895" s="24">
        <v>68.371238000000005</v>
      </c>
      <c r="J3895" s="24">
        <f>VLOOKUP(B3895,Summary!$A$32:$C$37,3,0)*H3895*I3895/12+VLOOKUP(B3895,Summary!$A$32:$D$37,4,0)*I3895</f>
        <v>112.04312200161836</v>
      </c>
      <c r="K3895" s="6">
        <f t="shared" si="243"/>
        <v>295.10705509857189</v>
      </c>
      <c r="L3895" s="27">
        <f>2.721*J3895*G3895+VLOOKUP(B3895,Summary!$A$32:$B$37,2,0)*I3895</f>
        <v>51.071452680391246</v>
      </c>
    </row>
    <row r="3896" spans="1:12">
      <c r="A3896" s="5" t="s">
        <v>615</v>
      </c>
      <c r="B3896" s="5" t="s">
        <v>598</v>
      </c>
      <c r="C3896" s="11">
        <v>1710</v>
      </c>
      <c r="D3896" s="5" t="str">
        <f t="shared" si="240"/>
        <v>Educational Facilities</v>
      </c>
      <c r="E3896" s="11" t="s">
        <v>591</v>
      </c>
      <c r="F3896" s="12">
        <f t="shared" si="241"/>
        <v>0.96797880682585713</v>
      </c>
      <c r="G3896" s="13">
        <f t="shared" si="242"/>
        <v>0.12452938169209543</v>
      </c>
      <c r="H3896" s="13">
        <f>HLOOKUP(E3896,ROCs!$B$1:$I$17,MATCH(VLOOKUP(C3896,HROC,2,0),ROCs!$A$2:$A$17,0)+1,0)</f>
        <v>0.34081381503347608</v>
      </c>
      <c r="I3896" s="24">
        <v>106.086967</v>
      </c>
      <c r="J3896" s="24">
        <f>VLOOKUP(B3896,Summary!$A$32:$C$37,3,0)*H3896*I3896/12+VLOOKUP(B3896,Summary!$A$32:$D$37,4,0)*I3896</f>
        <v>173.849638152854</v>
      </c>
      <c r="K3896" s="6">
        <f t="shared" si="243"/>
        <v>457.89740439846037</v>
      </c>
      <c r="L3896" s="27">
        <f>2.721*J3896*G3896+VLOOKUP(B3896,Summary!$A$32:$B$37,2,0)*I3896</f>
        <v>79.244075047269547</v>
      </c>
    </row>
    <row r="3897" spans="1:12">
      <c r="A3897" s="5" t="s">
        <v>615</v>
      </c>
      <c r="B3897" s="5" t="s">
        <v>598</v>
      </c>
      <c r="C3897" s="11">
        <v>1760</v>
      </c>
      <c r="D3897" s="5" t="str">
        <f t="shared" si="240"/>
        <v>Correctional</v>
      </c>
      <c r="E3897" s="11" t="s">
        <v>591</v>
      </c>
      <c r="F3897" s="12">
        <f t="shared" si="241"/>
        <v>0.70945030562392009</v>
      </c>
      <c r="G3897" s="13">
        <f t="shared" si="242"/>
        <v>0.1167055461931156</v>
      </c>
      <c r="H3897" s="13">
        <f>HLOOKUP(E3897,ROCs!$B$1:$I$17,MATCH(VLOOKUP(C3897,HROC,2,0),ROCs!$A$2:$A$17,0)+1,0)</f>
        <v>0.34081381503347608</v>
      </c>
      <c r="I3897" s="24">
        <v>38.192134000000003</v>
      </c>
      <c r="J3897" s="24">
        <f>VLOOKUP(B3897,Summary!$A$32:$C$37,3,0)*H3897*I3897/12+VLOOKUP(B3897,Summary!$A$32:$D$37,4,0)*I3897</f>
        <v>62.587223142926803</v>
      </c>
      <c r="K3897" s="6">
        <f t="shared" si="243"/>
        <v>120.81926940096008</v>
      </c>
      <c r="L3897" s="27">
        <f>2.721*J3897*G3897+VLOOKUP(B3897,Summary!$A$32:$B$37,2,0)*I3897</f>
        <v>27.196086038819491</v>
      </c>
    </row>
    <row r="3898" spans="1:12">
      <c r="A3898" s="5" t="s">
        <v>615</v>
      </c>
      <c r="B3898" s="5" t="s">
        <v>598</v>
      </c>
      <c r="C3898" s="11">
        <v>1800</v>
      </c>
      <c r="D3898" s="5" t="str">
        <f t="shared" si="240"/>
        <v>Recreational</v>
      </c>
      <c r="E3898" s="11" t="s">
        <v>591</v>
      </c>
      <c r="F3898" s="12">
        <f t="shared" si="241"/>
        <v>1.2445441802046733</v>
      </c>
      <c r="G3898" s="13">
        <f t="shared" si="242"/>
        <v>0.21319951734720002</v>
      </c>
      <c r="H3898" s="13">
        <f>HLOOKUP(E3898,ROCs!$B$1:$I$17,MATCH(VLOOKUP(C3898,HROC,2,0),ROCs!$A$2:$A$17,0)+1,0)</f>
        <v>0.28904462793978353</v>
      </c>
      <c r="I3898" s="24">
        <v>1.900652</v>
      </c>
      <c r="J3898" s="24">
        <f>VLOOKUP(B3898,Summary!$A$32:$C$37,3,0)*H3898*I3898/12+VLOOKUP(B3898,Summary!$A$32:$D$37,4,0)*I3898</f>
        <v>2.6415697112966181</v>
      </c>
      <c r="K3898" s="6">
        <f t="shared" si="243"/>
        <v>8.9454241235844734</v>
      </c>
      <c r="L3898" s="27">
        <f>2.721*J3898*G3898+VLOOKUP(B3898,Summary!$A$32:$B$37,2,0)*I3898</f>
        <v>1.8967575490571726</v>
      </c>
    </row>
    <row r="3899" spans="1:12">
      <c r="A3899" s="5" t="s">
        <v>615</v>
      </c>
      <c r="B3899" s="5" t="s">
        <v>598</v>
      </c>
      <c r="C3899" s="11">
        <v>1820</v>
      </c>
      <c r="D3899" s="5" t="str">
        <f t="shared" si="240"/>
        <v>Golf Courses</v>
      </c>
      <c r="E3899" s="11" t="s">
        <v>591</v>
      </c>
      <c r="F3899" s="12">
        <f t="shared" si="241"/>
        <v>2.0141173930848577</v>
      </c>
      <c r="G3899" s="13">
        <f t="shared" si="242"/>
        <v>0.28687396829592665</v>
      </c>
      <c r="H3899" s="13">
        <f>HLOOKUP(E3899,ROCs!$B$1:$I$17,MATCH(VLOOKUP(C3899,HROC,2,0),ROCs!$A$2:$A$17,0)+1,0)</f>
        <v>0.28904462793978353</v>
      </c>
      <c r="I3899" s="24">
        <v>361.280733</v>
      </c>
      <c r="J3899" s="24">
        <f>VLOOKUP(B3899,Summary!$A$32:$C$37,3,0)*H3899*I3899/12+VLOOKUP(B3899,Summary!$A$32:$D$37,4,0)*I3899</f>
        <v>502.11624304072524</v>
      </c>
      <c r="K3899" s="6">
        <f t="shared" si="243"/>
        <v>2751.8046000662544</v>
      </c>
      <c r="L3899" s="27">
        <f>2.721*J3899*G3899+VLOOKUP(B3899,Summary!$A$32:$B$37,2,0)*I3899</f>
        <v>461.19879583656569</v>
      </c>
    </row>
    <row r="3900" spans="1:12">
      <c r="A3900" s="5" t="s">
        <v>615</v>
      </c>
      <c r="B3900" s="5" t="s">
        <v>598</v>
      </c>
      <c r="C3900" s="11">
        <v>1840</v>
      </c>
      <c r="D3900" s="5" t="str">
        <f t="shared" si="240"/>
        <v>Marinas and Fish Camps</v>
      </c>
      <c r="E3900" s="11" t="s">
        <v>591</v>
      </c>
      <c r="F3900" s="12">
        <f t="shared" si="241"/>
        <v>0.70945030562392009</v>
      </c>
      <c r="G3900" s="13">
        <f t="shared" si="242"/>
        <v>0.1167055461931156</v>
      </c>
      <c r="H3900" s="13">
        <f>HLOOKUP(E3900,ROCs!$B$1:$I$17,MATCH(VLOOKUP(C3900,HROC,2,0),ROCs!$A$2:$A$17,0)+1,0)</f>
        <v>0.28818180815488864</v>
      </c>
      <c r="I3900" s="24">
        <v>1.6854530000000001</v>
      </c>
      <c r="J3900" s="24">
        <f>VLOOKUP(B3900,Summary!$A$32:$C$37,3,0)*H3900*I3900/12+VLOOKUP(B3900,Summary!$A$32:$D$37,4,0)*I3900</f>
        <v>2.3354887276562257</v>
      </c>
      <c r="K3900" s="6">
        <f t="shared" si="243"/>
        <v>4.5084607943896655</v>
      </c>
      <c r="L3900" s="27">
        <f>2.721*J3900*G3900+VLOOKUP(B3900,Summary!$A$32:$B$37,2,0)*I3900</f>
        <v>1.0647369006658893</v>
      </c>
    </row>
    <row r="3901" spans="1:12">
      <c r="A3901" s="5" t="s">
        <v>615</v>
      </c>
      <c r="B3901" s="5" t="s">
        <v>598</v>
      </c>
      <c r="C3901" s="11">
        <v>1850</v>
      </c>
      <c r="D3901" s="5" t="str">
        <f t="shared" si="240"/>
        <v>Parks and Zoos</v>
      </c>
      <c r="E3901" s="11" t="s">
        <v>591</v>
      </c>
      <c r="F3901" s="12">
        <f t="shared" si="241"/>
        <v>0.96797880682585713</v>
      </c>
      <c r="G3901" s="13">
        <f t="shared" si="242"/>
        <v>0.12452938169209543</v>
      </c>
      <c r="H3901" s="13">
        <f>HLOOKUP(E3901,ROCs!$B$1:$I$17,MATCH(VLOOKUP(C3901,HROC,2,0),ROCs!$A$2:$A$17,0)+1,0)</f>
        <v>0.34081381503347608</v>
      </c>
      <c r="I3901" s="24">
        <v>6.248564</v>
      </c>
      <c r="J3901" s="24">
        <f>VLOOKUP(B3901,Summary!$A$32:$C$37,3,0)*H3901*I3901/12+VLOOKUP(B3901,Summary!$A$32:$D$37,4,0)*I3901</f>
        <v>10.239811930667694</v>
      </c>
      <c r="K3901" s="6">
        <f t="shared" si="243"/>
        <v>26.970336863506152</v>
      </c>
      <c r="L3901" s="27">
        <f>2.721*J3901*G3901+VLOOKUP(B3901,Summary!$A$32:$B$37,2,0)*I3901</f>
        <v>4.6675071269939004</v>
      </c>
    </row>
    <row r="3902" spans="1:12">
      <c r="A3902" s="5" t="s">
        <v>615</v>
      </c>
      <c r="B3902" s="5" t="s">
        <v>598</v>
      </c>
      <c r="C3902" s="11">
        <v>2110</v>
      </c>
      <c r="D3902" s="5" t="str">
        <f t="shared" si="240"/>
        <v>Improved Pastures</v>
      </c>
      <c r="E3902" s="11" t="s">
        <v>591</v>
      </c>
      <c r="F3902" s="12">
        <f t="shared" si="241"/>
        <v>2.0141173930848577</v>
      </c>
      <c r="G3902" s="13">
        <f t="shared" si="242"/>
        <v>0.28687396829592665</v>
      </c>
      <c r="H3902" s="13">
        <f>HLOOKUP(E3902,ROCs!$B$1:$I$17,MATCH(VLOOKUP(C3902,HROC,2,0),ROCs!$A$2:$A$17,0)+1,0)</f>
        <v>0.31492922148662977</v>
      </c>
      <c r="I3902" s="24">
        <v>237.01312999999999</v>
      </c>
      <c r="J3902" s="24">
        <f>VLOOKUP(B3902,Summary!$A$32:$C$37,3,0)*H3902*I3902/12+VLOOKUP(B3902,Summary!$A$32:$D$37,4,0)*I3902</f>
        <v>358.90535013338672</v>
      </c>
      <c r="K3902" s="6">
        <f t="shared" si="243"/>
        <v>1966.9496997438075</v>
      </c>
      <c r="L3902" s="27">
        <f>2.721*J3902*G3902+VLOOKUP(B3902,Summary!$A$32:$B$37,2,0)*I3902</f>
        <v>325.58947000728739</v>
      </c>
    </row>
    <row r="3903" spans="1:12">
      <c r="A3903" s="5" t="s">
        <v>615</v>
      </c>
      <c r="B3903" s="5" t="s">
        <v>598</v>
      </c>
      <c r="C3903" s="11">
        <v>2120</v>
      </c>
      <c r="D3903" s="5" t="str">
        <f t="shared" si="240"/>
        <v>Unimproved Pastures</v>
      </c>
      <c r="E3903" s="11" t="s">
        <v>591</v>
      </c>
      <c r="F3903" s="12">
        <f t="shared" si="241"/>
        <v>1.022089423356495</v>
      </c>
      <c r="G3903" s="13">
        <f t="shared" si="242"/>
        <v>0.19559588747449544</v>
      </c>
      <c r="H3903" s="13">
        <f>HLOOKUP(E3903,ROCs!$B$1:$I$17,MATCH(VLOOKUP(C3903,HROC,2,0),ROCs!$A$2:$A$17,0)+1,0)</f>
        <v>0.26229721460804234</v>
      </c>
      <c r="I3903" s="24">
        <v>97.500946999999996</v>
      </c>
      <c r="J3903" s="24">
        <f>VLOOKUP(B3903,Summary!$A$32:$C$37,3,0)*H3903*I3903/12+VLOOKUP(B3903,Summary!$A$32:$D$37,4,0)*I3903</f>
        <v>122.96940729161376</v>
      </c>
      <c r="K3903" s="6">
        <f t="shared" si="243"/>
        <v>341.99087293314648</v>
      </c>
      <c r="L3903" s="27">
        <f>2.721*J3903*G3903+VLOOKUP(B3903,Summary!$A$32:$B$37,2,0)*I3903</f>
        <v>84.136550096604822</v>
      </c>
    </row>
    <row r="3904" spans="1:12">
      <c r="A3904" s="5" t="s">
        <v>615</v>
      </c>
      <c r="B3904" s="5" t="s">
        <v>598</v>
      </c>
      <c r="C3904" s="11">
        <v>2130</v>
      </c>
      <c r="D3904" s="5" t="str">
        <f t="shared" si="240"/>
        <v>Woodland Pastures</v>
      </c>
      <c r="E3904" s="11" t="s">
        <v>591</v>
      </c>
      <c r="F3904" s="12">
        <f t="shared" si="241"/>
        <v>1.022089423356495</v>
      </c>
      <c r="G3904" s="13">
        <f t="shared" si="242"/>
        <v>0.19559588747449544</v>
      </c>
      <c r="H3904" s="13">
        <f>HLOOKUP(E3904,ROCs!$B$1:$I$17,MATCH(VLOOKUP(C3904,HROC,2,0),ROCs!$A$2:$A$17,0)+1,0)</f>
        <v>0.26229721460804234</v>
      </c>
      <c r="I3904" s="24">
        <v>40.537821999999998</v>
      </c>
      <c r="J3904" s="24">
        <f>VLOOKUP(B3904,Summary!$A$32:$C$37,3,0)*H3904*I3904/12+VLOOKUP(B3904,Summary!$A$32:$D$37,4,0)*I3904</f>
        <v>51.126805406648408</v>
      </c>
      <c r="K3904" s="6">
        <f t="shared" si="243"/>
        <v>142.18903055975969</v>
      </c>
      <c r="L3904" s="27">
        <f>2.721*J3904*G3904+VLOOKUP(B3904,Summary!$A$32:$B$37,2,0)*I3904</f>
        <v>34.981326812243665</v>
      </c>
    </row>
    <row r="3905" spans="1:12">
      <c r="A3905" s="5" t="s">
        <v>615</v>
      </c>
      <c r="B3905" s="5" t="s">
        <v>598</v>
      </c>
      <c r="C3905" s="11">
        <v>2410</v>
      </c>
      <c r="D3905" s="5" t="str">
        <f t="shared" si="240"/>
        <v>Tree Nurseries</v>
      </c>
      <c r="E3905" s="11" t="s">
        <v>591</v>
      </c>
      <c r="F3905" s="12">
        <f t="shared" si="241"/>
        <v>1.6774291124497771</v>
      </c>
      <c r="G3905" s="13">
        <f t="shared" si="242"/>
        <v>0.48898971868623858</v>
      </c>
      <c r="H3905" s="13">
        <f>HLOOKUP(E3905,ROCs!$B$1:$I$17,MATCH(VLOOKUP(C3905,HROC,2,0),ROCs!$A$2:$A$17,0)+1,0)</f>
        <v>0.28904462793978353</v>
      </c>
      <c r="I3905" s="24">
        <v>39.792706000000003</v>
      </c>
      <c r="J3905" s="24">
        <f>VLOOKUP(B3905,Summary!$A$32:$C$37,3,0)*H3905*I3905/12+VLOOKUP(B3905,Summary!$A$32:$D$37,4,0)*I3905</f>
        <v>55.304814821509247</v>
      </c>
      <c r="K3905" s="6">
        <f t="shared" si="243"/>
        <v>252.42691542390267</v>
      </c>
      <c r="L3905" s="27">
        <f>2.721*J3905*G3905+VLOOKUP(B3905,Summary!$A$32:$B$37,2,0)*I3905</f>
        <v>81.213293717310776</v>
      </c>
    </row>
    <row r="3906" spans="1:12">
      <c r="A3906" s="5" t="s">
        <v>615</v>
      </c>
      <c r="B3906" s="5" t="s">
        <v>598</v>
      </c>
      <c r="C3906" s="11">
        <v>2430</v>
      </c>
      <c r="D3906" s="5" t="str">
        <f t="shared" ref="D3906:D3969" si="244">VLOOKUP(C3906,FLUCCS,2,0)</f>
        <v>Ornamentals</v>
      </c>
      <c r="E3906" s="11" t="s">
        <v>591</v>
      </c>
      <c r="F3906" s="12">
        <f t="shared" ref="F3906:F3969" si="245">VLOOKUP(VLOOKUP(C3906,HEMC,2,0),EMCN,2,0)</f>
        <v>1.6774291124497771</v>
      </c>
      <c r="G3906" s="13">
        <f t="shared" ref="G3906:G3969" si="246">VLOOKUP(VLOOKUP(C3906,HEMC,2,0),EMCP,3,0)</f>
        <v>0.48898971868623858</v>
      </c>
      <c r="H3906" s="13">
        <f>HLOOKUP(E3906,ROCs!$B$1:$I$17,MATCH(VLOOKUP(C3906,HROC,2,0),ROCs!$A$2:$A$17,0)+1,0)</f>
        <v>0.28904462793978353</v>
      </c>
      <c r="I3906" s="24">
        <v>154.40576999999999</v>
      </c>
      <c r="J3906" s="24">
        <f>VLOOKUP(B3906,Summary!$A$32:$C$37,3,0)*H3906*I3906/12+VLOOKUP(B3906,Summary!$A$32:$D$37,4,0)*I3906</f>
        <v>214.59667802492615</v>
      </c>
      <c r="K3906" s="6">
        <f t="shared" ref="K3906:K3969" si="247">2.721*J3906*F3906</f>
        <v>979.48031593409519</v>
      </c>
      <c r="L3906" s="27">
        <f>2.721*J3906*G3906+VLOOKUP(B3906,Summary!$A$32:$B$37,2,0)*I3906</f>
        <v>315.12813304673301</v>
      </c>
    </row>
    <row r="3907" spans="1:12">
      <c r="A3907" s="5" t="s">
        <v>615</v>
      </c>
      <c r="B3907" s="5" t="s">
        <v>598</v>
      </c>
      <c r="C3907" s="11">
        <v>2540</v>
      </c>
      <c r="D3907" s="5" t="str">
        <f t="shared" si="244"/>
        <v>Aquaculture</v>
      </c>
      <c r="E3907" s="11" t="s">
        <v>591</v>
      </c>
      <c r="F3907" s="12">
        <f t="shared" si="245"/>
        <v>1.6774291124497771</v>
      </c>
      <c r="G3907" s="13">
        <f t="shared" si="246"/>
        <v>0.48898971868623858</v>
      </c>
      <c r="H3907" s="13">
        <f>HLOOKUP(E3907,ROCs!$B$1:$I$17,MATCH(VLOOKUP(C3907,HROC,2,0),ROCs!$A$2:$A$17,0)+1,0)</f>
        <v>0.28904462793978353</v>
      </c>
      <c r="I3907" s="24">
        <v>40.075062000000003</v>
      </c>
      <c r="J3907" s="24">
        <f>VLOOKUP(B3907,Summary!$A$32:$C$37,3,0)*H3907*I3907/12+VLOOKUP(B3907,Summary!$A$32:$D$37,4,0)*I3907</f>
        <v>55.697239661723479</v>
      </c>
      <c r="K3907" s="6">
        <f t="shared" si="247"/>
        <v>254.21805408462683</v>
      </c>
      <c r="L3907" s="27">
        <f>2.721*J3907*G3907+VLOOKUP(B3907,Summary!$A$32:$B$37,2,0)*I3907</f>
        <v>81.789556632450157</v>
      </c>
    </row>
    <row r="3908" spans="1:12">
      <c r="A3908" s="5" t="s">
        <v>615</v>
      </c>
      <c r="B3908" s="5" t="s">
        <v>598</v>
      </c>
      <c r="C3908" s="11">
        <v>3100</v>
      </c>
      <c r="D3908" s="5" t="str">
        <f t="shared" si="244"/>
        <v>Herbaceous (Dry Prairie)</v>
      </c>
      <c r="E3908" s="11" t="s">
        <v>591</v>
      </c>
      <c r="F3908" s="12">
        <f t="shared" si="245"/>
        <v>0.69141343344704065</v>
      </c>
      <c r="G3908" s="13">
        <f t="shared" si="246"/>
        <v>3.5859246036990831E-2</v>
      </c>
      <c r="H3908" s="13">
        <f>HLOOKUP(E3908,ROCs!$B$1:$I$17,MATCH(VLOOKUP(C3908,HROC,2,0),ROCs!$A$2:$A$17,0)+1,0)</f>
        <v>0.26229721460804234</v>
      </c>
      <c r="I3908" s="24">
        <v>121.11720099999999</v>
      </c>
      <c r="J3908" s="24">
        <f>VLOOKUP(B3908,Summary!$A$32:$C$37,3,0)*H3908*I3908/12+VLOOKUP(B3908,Summary!$A$32:$D$37,4,0)*I3908</f>
        <v>152.75452062828938</v>
      </c>
      <c r="K3908" s="6">
        <f t="shared" si="247"/>
        <v>287.38257155106379</v>
      </c>
      <c r="L3908" s="27">
        <f>2.721*J3908*G3908+VLOOKUP(B3908,Summary!$A$32:$B$37,2,0)*I3908</f>
        <v>38.121993767879218</v>
      </c>
    </row>
    <row r="3909" spans="1:12">
      <c r="A3909" s="5" t="s">
        <v>615</v>
      </c>
      <c r="B3909" s="5" t="s">
        <v>598</v>
      </c>
      <c r="C3909" s="11">
        <v>3200</v>
      </c>
      <c r="D3909" s="5" t="str">
        <f t="shared" si="244"/>
        <v>Shrub and Brushland</v>
      </c>
      <c r="E3909" s="11" t="s">
        <v>591</v>
      </c>
      <c r="F3909" s="12">
        <f t="shared" si="245"/>
        <v>0.69141343344704065</v>
      </c>
      <c r="G3909" s="13">
        <f t="shared" si="246"/>
        <v>3.5859246036990831E-2</v>
      </c>
      <c r="H3909" s="13">
        <f>HLOOKUP(E3909,ROCs!$B$1:$I$17,MATCH(VLOOKUP(C3909,HROC,2,0),ROCs!$A$2:$A$17,0)+1,0)</f>
        <v>0.26229721460804234</v>
      </c>
      <c r="I3909" s="24">
        <v>95.464895999999996</v>
      </c>
      <c r="J3909" s="24">
        <f>VLOOKUP(B3909,Summary!$A$32:$C$37,3,0)*H3909*I3909/12+VLOOKUP(B3909,Summary!$A$32:$D$37,4,0)*I3909</f>
        <v>120.40151444144998</v>
      </c>
      <c r="K3909" s="6">
        <f t="shared" si="247"/>
        <v>226.51569784323914</v>
      </c>
      <c r="L3909" s="27">
        <f>2.721*J3909*G3909+VLOOKUP(B3909,Summary!$A$32:$B$37,2,0)*I3909</f>
        <v>30.04785563334838</v>
      </c>
    </row>
    <row r="3910" spans="1:12">
      <c r="A3910" s="5" t="s">
        <v>615</v>
      </c>
      <c r="B3910" s="5" t="s">
        <v>598</v>
      </c>
      <c r="C3910" s="11">
        <v>3300</v>
      </c>
      <c r="D3910" s="5" t="str">
        <f t="shared" si="244"/>
        <v>Mixed Rangeland</v>
      </c>
      <c r="E3910" s="11" t="s">
        <v>591</v>
      </c>
      <c r="F3910" s="12">
        <f t="shared" si="245"/>
        <v>0.69141343344704065</v>
      </c>
      <c r="G3910" s="13">
        <f t="shared" si="246"/>
        <v>3.5859246036990831E-2</v>
      </c>
      <c r="H3910" s="13">
        <f>HLOOKUP(E3910,ROCs!$B$1:$I$17,MATCH(VLOOKUP(C3910,HROC,2,0),ROCs!$A$2:$A$17,0)+1,0)</f>
        <v>0.26229721460804234</v>
      </c>
      <c r="I3910" s="24">
        <v>34.951813000000001</v>
      </c>
      <c r="J3910" s="24">
        <f>VLOOKUP(B3910,Summary!$A$32:$C$37,3,0)*H3910*I3910/12+VLOOKUP(B3910,Summary!$A$32:$D$37,4,0)*I3910</f>
        <v>44.081661364553931</v>
      </c>
      <c r="K3910" s="6">
        <f t="shared" si="247"/>
        <v>82.932414367071615</v>
      </c>
      <c r="L3910" s="27">
        <f>2.721*J3910*G3910+VLOOKUP(B3910,Summary!$A$32:$B$37,2,0)*I3910</f>
        <v>11.001185515854846</v>
      </c>
    </row>
    <row r="3911" spans="1:12">
      <c r="A3911" s="5" t="s">
        <v>615</v>
      </c>
      <c r="B3911" s="5" t="s">
        <v>598</v>
      </c>
      <c r="C3911" s="11">
        <v>4110</v>
      </c>
      <c r="D3911" s="5" t="str">
        <f t="shared" si="244"/>
        <v>Pine Flatwoods</v>
      </c>
      <c r="E3911" s="11" t="s">
        <v>591</v>
      </c>
      <c r="F3911" s="12">
        <f t="shared" si="245"/>
        <v>0.69141343344704065</v>
      </c>
      <c r="G3911" s="13">
        <f t="shared" si="246"/>
        <v>3.5859246036990831E-2</v>
      </c>
      <c r="H3911" s="13">
        <f>HLOOKUP(E3911,ROCs!$B$1:$I$17,MATCH(VLOOKUP(C3911,HROC,2,0),ROCs!$A$2:$A$17,0)+1,0)</f>
        <v>0.26229721460804234</v>
      </c>
      <c r="I3911" s="24">
        <v>1484.0183910000001</v>
      </c>
      <c r="J3911" s="24">
        <f>VLOOKUP(B3911,Summary!$A$32:$C$37,3,0)*H3911*I3911/12+VLOOKUP(B3911,Summary!$A$32:$D$37,4,0)*I3911</f>
        <v>1871.6624562746485</v>
      </c>
      <c r="K3911" s="6">
        <f t="shared" si="247"/>
        <v>3521.2258697643783</v>
      </c>
      <c r="L3911" s="27">
        <f>2.721*J3911*G3911+VLOOKUP(B3911,Summary!$A$32:$B$37,2,0)*I3911</f>
        <v>467.09913526750137</v>
      </c>
    </row>
    <row r="3912" spans="1:12">
      <c r="A3912" s="5" t="s">
        <v>615</v>
      </c>
      <c r="B3912" s="5" t="s">
        <v>598</v>
      </c>
      <c r="C3912" s="11">
        <v>4130</v>
      </c>
      <c r="D3912" s="5" t="str">
        <f t="shared" si="244"/>
        <v>Sand Pine</v>
      </c>
      <c r="E3912" s="11" t="s">
        <v>591</v>
      </c>
      <c r="F3912" s="12">
        <f t="shared" si="245"/>
        <v>0.69141343344704065</v>
      </c>
      <c r="G3912" s="13">
        <f t="shared" si="246"/>
        <v>3.5859246036990831E-2</v>
      </c>
      <c r="H3912" s="13">
        <f>HLOOKUP(E3912,ROCs!$B$1:$I$17,MATCH(VLOOKUP(C3912,HROC,2,0),ROCs!$A$2:$A$17,0)+1,0)</f>
        <v>0.26229721460804234</v>
      </c>
      <c r="I3912" s="24">
        <v>8.1051570000000002</v>
      </c>
      <c r="J3912" s="24">
        <f>VLOOKUP(B3912,Summary!$A$32:$C$37,3,0)*H3912*I3912/12+VLOOKUP(B3912,Summary!$A$32:$D$37,4,0)*I3912</f>
        <v>10.222324838501049</v>
      </c>
      <c r="K3912" s="6">
        <f t="shared" si="247"/>
        <v>19.231627235879611</v>
      </c>
      <c r="L3912" s="27">
        <f>2.721*J3912*G3912+VLOOKUP(B3912,Summary!$A$32:$B$37,2,0)*I3912</f>
        <v>2.5511219058115673</v>
      </c>
    </row>
    <row r="3913" spans="1:12">
      <c r="A3913" s="5" t="s">
        <v>615</v>
      </c>
      <c r="B3913" s="5" t="s">
        <v>598</v>
      </c>
      <c r="C3913" s="11">
        <v>4200</v>
      </c>
      <c r="D3913" s="5" t="str">
        <f t="shared" si="244"/>
        <v>Upland Hardwood Forests</v>
      </c>
      <c r="E3913" s="11" t="s">
        <v>591</v>
      </c>
      <c r="F3913" s="12">
        <f t="shared" si="245"/>
        <v>0.69141343344704065</v>
      </c>
      <c r="G3913" s="13">
        <f t="shared" si="246"/>
        <v>3.5859246036990831E-2</v>
      </c>
      <c r="H3913" s="13">
        <f>HLOOKUP(E3913,ROCs!$B$1:$I$17,MATCH(VLOOKUP(C3913,HROC,2,0),ROCs!$A$2:$A$17,0)+1,0)</f>
        <v>0.26229721460804234</v>
      </c>
      <c r="I3913" s="24">
        <v>1.354643</v>
      </c>
      <c r="J3913" s="24">
        <f>VLOOKUP(B3913,Summary!$A$32:$C$37,3,0)*H3913*I3913/12+VLOOKUP(B3913,Summary!$A$32:$D$37,4,0)*I3913</f>
        <v>1.7084926036844907</v>
      </c>
      <c r="K3913" s="6">
        <f t="shared" si="247"/>
        <v>3.214248559737173</v>
      </c>
      <c r="L3913" s="27">
        <f>2.721*J3913*G3913+VLOOKUP(B3913,Summary!$A$32:$B$37,2,0)*I3913</f>
        <v>0.42637785200882583</v>
      </c>
    </row>
    <row r="3914" spans="1:12">
      <c r="A3914" s="5" t="s">
        <v>615</v>
      </c>
      <c r="B3914" s="5" t="s">
        <v>598</v>
      </c>
      <c r="C3914" s="11">
        <v>4220</v>
      </c>
      <c r="D3914" s="5" t="str">
        <f t="shared" si="244"/>
        <v>Brazilian Pepper</v>
      </c>
      <c r="E3914" s="11" t="s">
        <v>591</v>
      </c>
      <c r="F3914" s="12">
        <f t="shared" si="245"/>
        <v>0.69141343344704065</v>
      </c>
      <c r="G3914" s="13">
        <f t="shared" si="246"/>
        <v>3.5859246036990831E-2</v>
      </c>
      <c r="H3914" s="13">
        <f>HLOOKUP(E3914,ROCs!$B$1:$I$17,MATCH(VLOOKUP(C3914,HROC,2,0),ROCs!$A$2:$A$17,0)+1,0)</f>
        <v>0.26229721460804234</v>
      </c>
      <c r="I3914" s="24">
        <v>46.184123</v>
      </c>
      <c r="J3914" s="24">
        <f>VLOOKUP(B3914,Summary!$A$32:$C$37,3,0)*H3914*I3914/12+VLOOKUP(B3914,Summary!$A$32:$D$37,4,0)*I3914</f>
        <v>58.247990469189865</v>
      </c>
      <c r="K3914" s="6">
        <f t="shared" si="247"/>
        <v>109.58403862528684</v>
      </c>
      <c r="L3914" s="27">
        <f>2.721*J3914*G3914+VLOOKUP(B3914,Summary!$A$32:$B$37,2,0)*I3914</f>
        <v>14.536587987869432</v>
      </c>
    </row>
    <row r="3915" spans="1:12">
      <c r="A3915" s="5" t="s">
        <v>615</v>
      </c>
      <c r="B3915" s="5" t="s">
        <v>598</v>
      </c>
      <c r="C3915" s="11">
        <v>4240</v>
      </c>
      <c r="D3915" s="5" t="str">
        <f t="shared" si="244"/>
        <v>Melaleuca</v>
      </c>
      <c r="E3915" s="11" t="s">
        <v>591</v>
      </c>
      <c r="F3915" s="12">
        <f t="shared" si="245"/>
        <v>0.69141343344704065</v>
      </c>
      <c r="G3915" s="13">
        <f t="shared" si="246"/>
        <v>3.5859246036990831E-2</v>
      </c>
      <c r="H3915" s="13">
        <f>HLOOKUP(E3915,ROCs!$B$1:$I$17,MATCH(VLOOKUP(C3915,HROC,2,0),ROCs!$A$2:$A$17,0)+1,0)</f>
        <v>0.26229721460804234</v>
      </c>
      <c r="I3915" s="24">
        <v>12.027891</v>
      </c>
      <c r="J3915" s="24">
        <f>VLOOKUP(B3915,Summary!$A$32:$C$37,3,0)*H3915*I3915/12+VLOOKUP(B3915,Summary!$A$32:$D$37,4,0)*I3915</f>
        <v>15.169725759054787</v>
      </c>
      <c r="K3915" s="6">
        <f t="shared" si="247"/>
        <v>28.539350458700714</v>
      </c>
      <c r="L3915" s="27">
        <f>2.721*J3915*G3915+VLOOKUP(B3915,Summary!$A$32:$B$37,2,0)*I3915</f>
        <v>3.785813922026902</v>
      </c>
    </row>
    <row r="3916" spans="1:12">
      <c r="A3916" s="5" t="s">
        <v>615</v>
      </c>
      <c r="B3916" s="5" t="s">
        <v>598</v>
      </c>
      <c r="C3916" s="11">
        <v>4280</v>
      </c>
      <c r="D3916" s="5" t="str">
        <f t="shared" si="244"/>
        <v>Cabbage Palm</v>
      </c>
      <c r="E3916" s="11" t="s">
        <v>591</v>
      </c>
      <c r="F3916" s="12">
        <f t="shared" si="245"/>
        <v>0.69141343344704065</v>
      </c>
      <c r="G3916" s="13">
        <f t="shared" si="246"/>
        <v>3.5859246036990831E-2</v>
      </c>
      <c r="H3916" s="13">
        <f>HLOOKUP(E3916,ROCs!$B$1:$I$17,MATCH(VLOOKUP(C3916,HROC,2,0),ROCs!$A$2:$A$17,0)+1,0)</f>
        <v>0.26229721460804234</v>
      </c>
      <c r="I3916" s="24">
        <v>0.29912699999999998</v>
      </c>
      <c r="J3916" s="24">
        <f>VLOOKUP(B3916,Summary!$A$32:$C$37,3,0)*H3916*I3916/12+VLOOKUP(B3916,Summary!$A$32:$D$37,4,0)*I3916</f>
        <v>0.37726269361177128</v>
      </c>
      <c r="K3916" s="6">
        <f t="shared" si="247"/>
        <v>0.70975786899463655</v>
      </c>
      <c r="L3916" s="27">
        <f>2.721*J3916*G3916+VLOOKUP(B3916,Summary!$A$32:$B$37,2,0)*I3916</f>
        <v>9.4151099395076071E-2</v>
      </c>
    </row>
    <row r="3917" spans="1:12">
      <c r="A3917" s="5" t="s">
        <v>615</v>
      </c>
      <c r="B3917" s="5" t="s">
        <v>598</v>
      </c>
      <c r="C3917" s="11">
        <v>4340</v>
      </c>
      <c r="D3917" s="5" t="str">
        <f t="shared" si="244"/>
        <v>Hardwood - Coniferous Mixed</v>
      </c>
      <c r="E3917" s="11" t="s">
        <v>591</v>
      </c>
      <c r="F3917" s="12">
        <f t="shared" si="245"/>
        <v>0.69141343344704065</v>
      </c>
      <c r="G3917" s="13">
        <f t="shared" si="246"/>
        <v>3.5859246036990831E-2</v>
      </c>
      <c r="H3917" s="13">
        <f>HLOOKUP(E3917,ROCs!$B$1:$I$17,MATCH(VLOOKUP(C3917,HROC,2,0),ROCs!$A$2:$A$17,0)+1,0)</f>
        <v>0.26229721460804234</v>
      </c>
      <c r="I3917" s="24">
        <v>115.472824</v>
      </c>
      <c r="J3917" s="24">
        <f>VLOOKUP(B3917,Summary!$A$32:$C$37,3,0)*H3917*I3917/12+VLOOKUP(B3917,Summary!$A$32:$D$37,4,0)*I3917</f>
        <v>145.63576213848293</v>
      </c>
      <c r="K3917" s="6">
        <f t="shared" si="247"/>
        <v>273.9897952676713</v>
      </c>
      <c r="L3917" s="27">
        <f>2.721*J3917*G3917+VLOOKUP(B3917,Summary!$A$32:$B$37,2,0)*I3917</f>
        <v>36.345409574709493</v>
      </c>
    </row>
    <row r="3918" spans="1:12">
      <c r="A3918" s="5" t="s">
        <v>615</v>
      </c>
      <c r="B3918" s="5" t="s">
        <v>598</v>
      </c>
      <c r="C3918" s="11">
        <v>4370</v>
      </c>
      <c r="D3918" s="5" t="str">
        <f t="shared" si="244"/>
        <v>Australian Pines</v>
      </c>
      <c r="E3918" s="11" t="s">
        <v>591</v>
      </c>
      <c r="F3918" s="12">
        <f t="shared" si="245"/>
        <v>0.69141343344704065</v>
      </c>
      <c r="G3918" s="13">
        <f t="shared" si="246"/>
        <v>3.5859246036990831E-2</v>
      </c>
      <c r="H3918" s="13">
        <f>HLOOKUP(E3918,ROCs!$B$1:$I$17,MATCH(VLOOKUP(C3918,HROC,2,0),ROCs!$A$2:$A$17,0)+1,0)</f>
        <v>0.26229721460804234</v>
      </c>
      <c r="I3918" s="24">
        <v>0.491975</v>
      </c>
      <c r="J3918" s="24">
        <f>VLOOKUP(B3918,Summary!$A$32:$C$37,3,0)*H3918*I3918/12+VLOOKUP(B3918,Summary!$A$32:$D$37,4,0)*I3918</f>
        <v>0.62048499028723969</v>
      </c>
      <c r="K3918" s="6">
        <f t="shared" si="247"/>
        <v>1.1673407201577799</v>
      </c>
      <c r="L3918" s="27">
        <f>2.721*J3918*G3918+VLOOKUP(B3918,Summary!$A$32:$B$37,2,0)*I3918</f>
        <v>0.15485057224821749</v>
      </c>
    </row>
    <row r="3919" spans="1:12">
      <c r="A3919" s="5" t="s">
        <v>615</v>
      </c>
      <c r="B3919" s="5" t="s">
        <v>598</v>
      </c>
      <c r="C3919" s="11">
        <v>5110</v>
      </c>
      <c r="D3919" s="5" t="e">
        <f t="shared" si="244"/>
        <v>#N/A</v>
      </c>
      <c r="E3919" s="11" t="s">
        <v>591</v>
      </c>
      <c r="F3919" s="12">
        <f t="shared" si="245"/>
        <v>0.50503242095262102</v>
      </c>
      <c r="G3919" s="13">
        <f t="shared" si="246"/>
        <v>6.8458560616073402E-2</v>
      </c>
      <c r="H3919" s="13">
        <f>HLOOKUP(E3919,ROCs!$B$1:$I$17,MATCH(VLOOKUP(C3919,HROC,2,0),ROCs!$A$2:$A$17,0)+1,0)</f>
        <v>5.2632006878587441E-2</v>
      </c>
      <c r="I3919" s="24">
        <v>1.779315</v>
      </c>
      <c r="J3919" s="24">
        <f>VLOOKUP(B3919,Summary!$A$32:$C$37,3,0)*H3919*I3919/12+VLOOKUP(B3919,Summary!$A$32:$D$37,4,0)*I3919</f>
        <v>0.45029522039302744</v>
      </c>
      <c r="K3919" s="6">
        <f t="shared" si="247"/>
        <v>0.61879263769717685</v>
      </c>
      <c r="L3919" s="27">
        <f>2.721*J3919*G3919+VLOOKUP(B3919,Summary!$A$32:$B$37,2,0)*I3919</f>
        <v>0.42496066116524567</v>
      </c>
    </row>
    <row r="3920" spans="1:12">
      <c r="A3920" s="5" t="s">
        <v>615</v>
      </c>
      <c r="B3920" s="5" t="s">
        <v>598</v>
      </c>
      <c r="C3920" s="11">
        <v>5120</v>
      </c>
      <c r="D3920" s="5" t="e">
        <f t="shared" si="244"/>
        <v>#N/A</v>
      </c>
      <c r="E3920" s="11" t="s">
        <v>591</v>
      </c>
      <c r="F3920" s="12">
        <f t="shared" si="245"/>
        <v>0.50503242095262102</v>
      </c>
      <c r="G3920" s="13">
        <f t="shared" si="246"/>
        <v>6.8458560616073402E-2</v>
      </c>
      <c r="H3920" s="13">
        <f>HLOOKUP(E3920,ROCs!$B$1:$I$17,MATCH(VLOOKUP(C3920,HROC,2,0),ROCs!$A$2:$A$17,0)+1,0)</f>
        <v>5.2632006878587441E-2</v>
      </c>
      <c r="I3920" s="24">
        <v>9.7958000000000003E-2</v>
      </c>
      <c r="J3920" s="24">
        <f>VLOOKUP(B3920,Summary!$A$32:$C$37,3,0)*H3920*I3920/12+VLOOKUP(B3920,Summary!$A$32:$D$37,4,0)*I3920</f>
        <v>2.4790449807515918E-2</v>
      </c>
      <c r="K3920" s="6">
        <f t="shared" si="247"/>
        <v>3.4066867982083027E-2</v>
      </c>
      <c r="L3920" s="27">
        <f>2.721*J3920*G3920+VLOOKUP(B3920,Summary!$A$32:$B$37,2,0)*I3920</f>
        <v>2.3395686793190151E-2</v>
      </c>
    </row>
    <row r="3921" spans="1:12">
      <c r="A3921" s="5" t="s">
        <v>615</v>
      </c>
      <c r="B3921" s="5" t="s">
        <v>598</v>
      </c>
      <c r="C3921" s="11">
        <v>5250</v>
      </c>
      <c r="D3921" s="5" t="str">
        <f t="shared" si="244"/>
        <v>Marshy Lakes</v>
      </c>
      <c r="E3921" s="11" t="s">
        <v>591</v>
      </c>
      <c r="F3921" s="12">
        <f t="shared" si="245"/>
        <v>0.50503242095262102</v>
      </c>
      <c r="G3921" s="13">
        <f t="shared" si="246"/>
        <v>6.8458560616073402E-2</v>
      </c>
      <c r="H3921" s="13">
        <f>HLOOKUP(E3921,ROCs!$B$1:$I$17,MATCH(VLOOKUP(C3921,HROC,2,0),ROCs!$A$2:$A$17,0)+1,0)</f>
        <v>5.2632006878587441E-2</v>
      </c>
      <c r="I3921" s="24">
        <v>131.48515900000001</v>
      </c>
      <c r="J3921" s="24">
        <f>VLOOKUP(B3921,Summary!$A$32:$C$37,3,0)*H3921*I3921/12+VLOOKUP(B3921,Summary!$A$32:$D$37,4,0)*I3921</f>
        <v>33.275242804291125</v>
      </c>
      <c r="K3921" s="6">
        <f t="shared" si="247"/>
        <v>45.726612969397046</v>
      </c>
      <c r="L3921" s="27">
        <f>2.721*J3921*G3921+VLOOKUP(B3921,Summary!$A$32:$B$37,2,0)*I3921</f>
        <v>31.40310743294889</v>
      </c>
    </row>
    <row r="3922" spans="1:12">
      <c r="A3922" s="5" t="s">
        <v>615</v>
      </c>
      <c r="B3922" s="5" t="s">
        <v>598</v>
      </c>
      <c r="C3922" s="11">
        <v>5300</v>
      </c>
      <c r="D3922" s="5" t="str">
        <f t="shared" si="244"/>
        <v>Reservoirs</v>
      </c>
      <c r="E3922" s="11" t="s">
        <v>591</v>
      </c>
      <c r="F3922" s="12">
        <f t="shared" si="245"/>
        <v>0.50503242095262102</v>
      </c>
      <c r="G3922" s="13">
        <f t="shared" si="246"/>
        <v>6.8458560616073402E-2</v>
      </c>
      <c r="H3922" s="13">
        <f>HLOOKUP(E3922,ROCs!$B$1:$I$17,MATCH(VLOOKUP(C3922,HROC,2,0),ROCs!$A$2:$A$17,0)+1,0)</f>
        <v>5.2632006878587441E-2</v>
      </c>
      <c r="I3922" s="24">
        <v>130.27273099999999</v>
      </c>
      <c r="J3922" s="24">
        <f>VLOOKUP(B3922,Summary!$A$32:$C$37,3,0)*H3922*I3922/12+VLOOKUP(B3922,Summary!$A$32:$D$37,4,0)*I3922</f>
        <v>32.968410942889015</v>
      </c>
      <c r="K3922" s="6">
        <f t="shared" si="247"/>
        <v>45.304966706572337</v>
      </c>
      <c r="L3922" s="27">
        <f>2.721*J3922*G3922+VLOOKUP(B3922,Summary!$A$32:$B$37,2,0)*I3922</f>
        <v>31.113538579488278</v>
      </c>
    </row>
    <row r="3923" spans="1:12">
      <c r="A3923" s="5" t="s">
        <v>615</v>
      </c>
      <c r="B3923" s="5" t="s">
        <v>598</v>
      </c>
      <c r="C3923" s="11">
        <v>6120</v>
      </c>
      <c r="D3923" s="5" t="str">
        <f t="shared" si="244"/>
        <v>Mangrove Swamps</v>
      </c>
      <c r="E3923" s="11" t="s">
        <v>591</v>
      </c>
      <c r="F3923" s="12">
        <f t="shared" si="245"/>
        <v>0.60724136328827061</v>
      </c>
      <c r="G3923" s="13">
        <f t="shared" si="246"/>
        <v>3.2599314579082571E-2</v>
      </c>
      <c r="H3923" s="13">
        <f>HLOOKUP(E3923,ROCs!$B$1:$I$17,MATCH(VLOOKUP(C3923,HROC,2,0),ROCs!$A$2:$A$17,0)+1,0)</f>
        <v>2.5884593546846281E-2</v>
      </c>
      <c r="I3923" s="24">
        <v>178.43831</v>
      </c>
      <c r="J3923" s="24">
        <f>VLOOKUP(B3923,Summary!$A$32:$C$37,3,0)*H3923*I3923/12+VLOOKUP(B3923,Summary!$A$32:$D$37,4,0)*I3923</f>
        <v>22.208745038236348</v>
      </c>
      <c r="K3923" s="6">
        <f t="shared" si="247"/>
        <v>36.695592698531435</v>
      </c>
      <c r="L3923" s="27">
        <f>2.721*J3923*G3923+VLOOKUP(B3923,Summary!$A$32:$B$37,2,0)*I3923</f>
        <v>36.1752865925124</v>
      </c>
    </row>
    <row r="3924" spans="1:12">
      <c r="A3924" s="5" t="s">
        <v>615</v>
      </c>
      <c r="B3924" s="5" t="s">
        <v>598</v>
      </c>
      <c r="C3924" s="11">
        <v>6170</v>
      </c>
      <c r="D3924" s="5" t="str">
        <f t="shared" si="244"/>
        <v>Mixed Wetland Hardwoods</v>
      </c>
      <c r="E3924" s="11" t="s">
        <v>591</v>
      </c>
      <c r="F3924" s="12">
        <f t="shared" si="245"/>
        <v>0.60724136328827061</v>
      </c>
      <c r="G3924" s="13">
        <f t="shared" si="246"/>
        <v>3.2599314579082571E-2</v>
      </c>
      <c r="H3924" s="13">
        <f>HLOOKUP(E3924,ROCs!$B$1:$I$17,MATCH(VLOOKUP(C3924,HROC,2,0),ROCs!$A$2:$A$17,0)+1,0)</f>
        <v>2.5884593546846281E-2</v>
      </c>
      <c r="I3924" s="24">
        <v>139.19257200000001</v>
      </c>
      <c r="J3924" s="24">
        <f>VLOOKUP(B3924,Summary!$A$32:$C$37,3,0)*H3924*I3924/12+VLOOKUP(B3924,Summary!$A$32:$D$37,4,0)*I3924</f>
        <v>17.324151650866657</v>
      </c>
      <c r="K3924" s="6">
        <f t="shared" si="247"/>
        <v>28.624760729761519</v>
      </c>
      <c r="L3924" s="27">
        <f>2.721*J3924*G3924+VLOOKUP(B3924,Summary!$A$32:$B$37,2,0)*I3924</f>
        <v>28.218890795642018</v>
      </c>
    </row>
    <row r="3925" spans="1:12">
      <c r="A3925" s="5" t="s">
        <v>615</v>
      </c>
      <c r="B3925" s="5" t="s">
        <v>598</v>
      </c>
      <c r="C3925" s="11">
        <v>6172</v>
      </c>
      <c r="D3925" s="5" t="str">
        <f t="shared" si="244"/>
        <v>Mixed Shrubs</v>
      </c>
      <c r="E3925" s="11" t="s">
        <v>591</v>
      </c>
      <c r="F3925" s="12">
        <f t="shared" si="245"/>
        <v>0.60724136328827061</v>
      </c>
      <c r="G3925" s="13">
        <f t="shared" si="246"/>
        <v>3.2599314579082571E-2</v>
      </c>
      <c r="H3925" s="13">
        <f>HLOOKUP(E3925,ROCs!$B$1:$I$17,MATCH(VLOOKUP(C3925,HROC,2,0),ROCs!$A$2:$A$17,0)+1,0)</f>
        <v>2.5884593546846281E-2</v>
      </c>
      <c r="I3925" s="24">
        <v>111.4774</v>
      </c>
      <c r="J3925" s="24">
        <f>VLOOKUP(B3925,Summary!$A$32:$C$37,3,0)*H3925*I3925/12+VLOOKUP(B3925,Summary!$A$32:$D$37,4,0)*I3925</f>
        <v>13.874672732136327</v>
      </c>
      <c r="K3925" s="6">
        <f t="shared" si="247"/>
        <v>22.925173778496717</v>
      </c>
      <c r="L3925" s="27">
        <f>2.721*J3925*G3925+VLOOKUP(B3925,Summary!$A$32:$B$37,2,0)*I3925</f>
        <v>22.60011817859148</v>
      </c>
    </row>
    <row r="3926" spans="1:12">
      <c r="A3926" s="5" t="s">
        <v>615</v>
      </c>
      <c r="B3926" s="5" t="s">
        <v>598</v>
      </c>
      <c r="C3926" s="11">
        <v>6250</v>
      </c>
      <c r="D3926" s="5" t="str">
        <f t="shared" si="244"/>
        <v>Hydric Pine Flatwoods</v>
      </c>
      <c r="E3926" s="11" t="s">
        <v>591</v>
      </c>
      <c r="F3926" s="12">
        <f t="shared" si="245"/>
        <v>0.60724136328827061</v>
      </c>
      <c r="G3926" s="13">
        <f t="shared" si="246"/>
        <v>3.2599314579082571E-2</v>
      </c>
      <c r="H3926" s="13">
        <f>HLOOKUP(E3926,ROCs!$B$1:$I$17,MATCH(VLOOKUP(C3926,HROC,2,0),ROCs!$A$2:$A$17,0)+1,0)</f>
        <v>2.5884593546846281E-2</v>
      </c>
      <c r="I3926" s="24">
        <v>151.28843000000001</v>
      </c>
      <c r="J3926" s="24">
        <f>VLOOKUP(B3926,Summary!$A$32:$C$37,3,0)*H3926*I3926/12+VLOOKUP(B3926,Summary!$A$32:$D$37,4,0)*I3926</f>
        <v>18.829623353331847</v>
      </c>
      <c r="K3926" s="6">
        <f t="shared" si="247"/>
        <v>31.112257268522018</v>
      </c>
      <c r="L3926" s="27">
        <f>2.721*J3926*G3926+VLOOKUP(B3926,Summary!$A$32:$B$37,2,0)*I3926</f>
        <v>30.671117168623994</v>
      </c>
    </row>
    <row r="3927" spans="1:12">
      <c r="A3927" s="5" t="s">
        <v>615</v>
      </c>
      <c r="B3927" s="5" t="s">
        <v>598</v>
      </c>
      <c r="C3927" s="11">
        <v>6410</v>
      </c>
      <c r="D3927" s="5" t="str">
        <f t="shared" si="244"/>
        <v>Freshwater Marshes</v>
      </c>
      <c r="E3927" s="11" t="s">
        <v>591</v>
      </c>
      <c r="F3927" s="12">
        <f t="shared" si="245"/>
        <v>0.60724136328827061</v>
      </c>
      <c r="G3927" s="13">
        <f t="shared" si="246"/>
        <v>3.2599314579082571E-2</v>
      </c>
      <c r="H3927" s="13">
        <f>HLOOKUP(E3927,ROCs!$B$1:$I$17,MATCH(VLOOKUP(C3927,HROC,2,0),ROCs!$A$2:$A$17,0)+1,0)</f>
        <v>2.5884593546846281E-2</v>
      </c>
      <c r="I3927" s="24">
        <v>289.55740900000001</v>
      </c>
      <c r="J3927" s="24">
        <f>VLOOKUP(B3927,Summary!$A$32:$C$37,3,0)*H3927*I3927/12+VLOOKUP(B3927,Summary!$A$32:$D$37,4,0)*I3927</f>
        <v>36.038822999463086</v>
      </c>
      <c r="K3927" s="6">
        <f t="shared" si="247"/>
        <v>59.547082369845818</v>
      </c>
      <c r="L3927" s="27">
        <f>2.721*J3927*G3927+VLOOKUP(B3927,Summary!$A$32:$B$37,2,0)*I3927</f>
        <v>58.702765429465956</v>
      </c>
    </row>
    <row r="3928" spans="1:12">
      <c r="A3928" s="5" t="s">
        <v>615</v>
      </c>
      <c r="B3928" s="5" t="s">
        <v>598</v>
      </c>
      <c r="C3928" s="11">
        <v>6430</v>
      </c>
      <c r="D3928" s="5" t="str">
        <f t="shared" si="244"/>
        <v>Wet Prairies</v>
      </c>
      <c r="E3928" s="11" t="s">
        <v>591</v>
      </c>
      <c r="F3928" s="12">
        <f t="shared" si="245"/>
        <v>0.60724136328827061</v>
      </c>
      <c r="G3928" s="13">
        <f t="shared" si="246"/>
        <v>3.2599314579082571E-2</v>
      </c>
      <c r="H3928" s="13">
        <f>HLOOKUP(E3928,ROCs!$B$1:$I$17,MATCH(VLOOKUP(C3928,HROC,2,0),ROCs!$A$2:$A$17,0)+1,0)</f>
        <v>2.5884593546846281E-2</v>
      </c>
      <c r="I3928" s="24">
        <v>3.2142930000000001</v>
      </c>
      <c r="J3928" s="24">
        <f>VLOOKUP(B3928,Summary!$A$32:$C$37,3,0)*H3928*I3928/12+VLOOKUP(B3928,Summary!$A$32:$D$37,4,0)*I3928</f>
        <v>0.40005654455698353</v>
      </c>
      <c r="K3928" s="6">
        <f t="shared" si="247"/>
        <v>0.66101492858647182</v>
      </c>
      <c r="L3928" s="27">
        <f>2.721*J3928*G3928+VLOOKUP(B3928,Summary!$A$32:$B$37,2,0)*I3928</f>
        <v>0.65164241057487293</v>
      </c>
    </row>
    <row r="3929" spans="1:12">
      <c r="A3929" s="5" t="s">
        <v>615</v>
      </c>
      <c r="B3929" s="5" t="s">
        <v>598</v>
      </c>
      <c r="C3929" s="11">
        <v>7400</v>
      </c>
      <c r="D3929" s="5" t="str">
        <f t="shared" si="244"/>
        <v>Disturbed Land</v>
      </c>
      <c r="E3929" s="11" t="s">
        <v>591</v>
      </c>
      <c r="F3929" s="12">
        <f t="shared" si="245"/>
        <v>0.70945030562392009</v>
      </c>
      <c r="G3929" s="13">
        <f t="shared" si="246"/>
        <v>9.7797943737247719E-2</v>
      </c>
      <c r="H3929" s="13">
        <f>HLOOKUP(E3929,ROCs!$B$1:$I$17,MATCH(VLOOKUP(C3929,HROC,2,0),ROCs!$A$2:$A$17,0)+1,0)</f>
        <v>0.26229721460804234</v>
      </c>
      <c r="I3929" s="24">
        <v>47.539473999999998</v>
      </c>
      <c r="J3929" s="24">
        <f>VLOOKUP(B3929,Summary!$A$32:$C$37,3,0)*H3929*I3929/12+VLOOKUP(B3929,Summary!$A$32:$D$37,4,0)*I3929</f>
        <v>59.957376011282044</v>
      </c>
      <c r="K3929" s="6">
        <f t="shared" si="247"/>
        <v>115.74257493960118</v>
      </c>
      <c r="L3929" s="27">
        <f>2.721*J3929*G3929+VLOOKUP(B3929,Summary!$A$32:$B$37,2,0)*I3929</f>
        <v>25.068116829184191</v>
      </c>
    </row>
    <row r="3930" spans="1:12">
      <c r="A3930" s="5" t="s">
        <v>615</v>
      </c>
      <c r="B3930" s="5" t="s">
        <v>598</v>
      </c>
      <c r="C3930" s="11">
        <v>8140</v>
      </c>
      <c r="D3930" s="5" t="str">
        <f t="shared" si="244"/>
        <v>Roads and Highways</v>
      </c>
      <c r="E3930" s="11" t="s">
        <v>591</v>
      </c>
      <c r="F3930" s="12">
        <f t="shared" si="245"/>
        <v>0.98601567900273634</v>
      </c>
      <c r="G3930" s="13">
        <f t="shared" si="246"/>
        <v>0.14343698414796333</v>
      </c>
      <c r="H3930" s="13">
        <f>HLOOKUP(E3930,ROCs!$B$1:$I$17,MATCH(VLOOKUP(C3930,HROC,2,0),ROCs!$A$2:$A$17,0)+1,0)</f>
        <v>0.44607782879065094</v>
      </c>
      <c r="I3930" s="24">
        <v>44.059936</v>
      </c>
      <c r="J3930" s="24">
        <f>VLOOKUP(B3930,Summary!$A$32:$C$37,3,0)*H3930*I3930/12+VLOOKUP(B3930,Summary!$A$32:$D$37,4,0)*I3930</f>
        <v>94.503755491730985</v>
      </c>
      <c r="K3930" s="6">
        <f t="shared" si="247"/>
        <v>253.54872440404603</v>
      </c>
      <c r="L3930" s="27">
        <f>2.721*J3930*G3930+VLOOKUP(B3930,Summary!$A$32:$B$37,2,0)*I3930</f>
        <v>45.330028252261329</v>
      </c>
    </row>
    <row r="3931" spans="1:12">
      <c r="A3931" s="5" t="s">
        <v>615</v>
      </c>
      <c r="B3931" s="5" t="s">
        <v>598</v>
      </c>
      <c r="C3931" s="11">
        <v>8310</v>
      </c>
      <c r="D3931" s="5" t="str">
        <f t="shared" si="244"/>
        <v>Electric Power Facilities</v>
      </c>
      <c r="E3931" s="11" t="s">
        <v>591</v>
      </c>
      <c r="F3931" s="12">
        <f t="shared" si="245"/>
        <v>0.72147488707517293</v>
      </c>
      <c r="G3931" s="13">
        <f t="shared" si="246"/>
        <v>0.16951643581122938</v>
      </c>
      <c r="H3931" s="13">
        <f>HLOOKUP(E3931,ROCs!$B$1:$I$17,MATCH(VLOOKUP(C3931,HROC,2,0),ROCs!$A$2:$A$17,0)+1,0)</f>
        <v>0.43140989244743805</v>
      </c>
      <c r="I3931" s="24">
        <v>6.8609619999999998</v>
      </c>
      <c r="J3931" s="24">
        <f>VLOOKUP(B3931,Summary!$A$32:$C$37,3,0)*H3931*I3931/12+VLOOKUP(B3931,Summary!$A$32:$D$37,4,0)*I3931</f>
        <v>14.232122740816154</v>
      </c>
      <c r="K3931" s="6">
        <f t="shared" si="247"/>
        <v>27.939552199722584</v>
      </c>
      <c r="L3931" s="27">
        <f>2.721*J3931*G3931+VLOOKUP(B3931,Summary!$A$32:$B$37,2,0)*I3931</f>
        <v>7.8798225974113922</v>
      </c>
    </row>
    <row r="3932" spans="1:12">
      <c r="A3932" s="5" t="s">
        <v>615</v>
      </c>
      <c r="B3932" s="5" t="s">
        <v>598</v>
      </c>
      <c r="C3932" s="11">
        <v>3300</v>
      </c>
      <c r="D3932" s="5" t="str">
        <f t="shared" si="244"/>
        <v>Mixed Rangeland</v>
      </c>
      <c r="E3932" s="11" t="s">
        <v>592</v>
      </c>
      <c r="F3932" s="12">
        <f t="shared" si="245"/>
        <v>0.69141343344704065</v>
      </c>
      <c r="G3932" s="13">
        <f t="shared" si="246"/>
        <v>3.5859246036990831E-2</v>
      </c>
      <c r="H3932" s="13">
        <f>HLOOKUP(E3932,ROCs!$B$1:$I$17,MATCH(VLOOKUP(C3932,HROC,2,0),ROCs!$A$2:$A$17,0)+1,0)</f>
        <v>0.26229721460804234</v>
      </c>
      <c r="I3932" s="24">
        <v>9.9629999999999996E-2</v>
      </c>
      <c r="J3932" s="24">
        <f>VLOOKUP(B3932,Summary!$A$32:$C$37,3,0)*H3932*I3932/12+VLOOKUP(B3932,Summary!$A$32:$D$37,4,0)*I3932</f>
        <v>0.12565459542114477</v>
      </c>
      <c r="K3932" s="6">
        <f t="shared" si="247"/>
        <v>0.23639850795125691</v>
      </c>
      <c r="L3932" s="27">
        <f>2.721*J3932*G3932+VLOOKUP(B3932,Summary!$A$32:$B$37,2,0)*I3932</f>
        <v>3.1358834316967135E-2</v>
      </c>
    </row>
    <row r="3933" spans="1:12">
      <c r="A3933" s="5" t="s">
        <v>615</v>
      </c>
      <c r="B3933" s="5" t="s">
        <v>598</v>
      </c>
      <c r="C3933" s="11">
        <v>4110</v>
      </c>
      <c r="D3933" s="5" t="str">
        <f t="shared" si="244"/>
        <v>Pine Flatwoods</v>
      </c>
      <c r="E3933" s="11" t="s">
        <v>592</v>
      </c>
      <c r="F3933" s="12">
        <f t="shared" si="245"/>
        <v>0.69141343344704065</v>
      </c>
      <c r="G3933" s="13">
        <f t="shared" si="246"/>
        <v>3.5859246036990831E-2</v>
      </c>
      <c r="H3933" s="13">
        <f>HLOOKUP(E3933,ROCs!$B$1:$I$17,MATCH(VLOOKUP(C3933,HROC,2,0),ROCs!$A$2:$A$17,0)+1,0)</f>
        <v>0.26229721460804234</v>
      </c>
      <c r="I3933" s="24">
        <v>1.0207120000000001</v>
      </c>
      <c r="J3933" s="24">
        <f>VLOOKUP(B3933,Summary!$A$32:$C$37,3,0)*H3933*I3933/12+VLOOKUP(B3933,Summary!$A$32:$D$37,4,0)*I3933</f>
        <v>1.2873346723025949</v>
      </c>
      <c r="K3933" s="6">
        <f t="shared" si="247"/>
        <v>2.4219090017860423</v>
      </c>
      <c r="L3933" s="27">
        <f>2.721*J3933*G3933+VLOOKUP(B3933,Summary!$A$32:$B$37,2,0)*I3933</f>
        <v>0.32127209167259024</v>
      </c>
    </row>
    <row r="3934" spans="1:12">
      <c r="A3934" s="5" t="s">
        <v>615</v>
      </c>
      <c r="B3934" s="5" t="s">
        <v>598</v>
      </c>
      <c r="C3934" s="11">
        <v>1110</v>
      </c>
      <c r="D3934" s="5" t="str">
        <f t="shared" si="244"/>
        <v>Fixed Single Family Units</v>
      </c>
      <c r="E3934" s="11" t="s">
        <v>593</v>
      </c>
      <c r="F3934" s="12">
        <f t="shared" si="245"/>
        <v>0.96797880682585713</v>
      </c>
      <c r="G3934" s="13">
        <f t="shared" si="246"/>
        <v>0.12452938169209543</v>
      </c>
      <c r="H3934" s="13">
        <f>HLOOKUP(E3934,ROCs!$B$1:$I$17,MATCH(VLOOKUP(C3934,HROC,2,0),ROCs!$A$2:$A$17,0)+1,0)</f>
        <v>0.28818180815488864</v>
      </c>
      <c r="I3934" s="24">
        <v>88.507642000000004</v>
      </c>
      <c r="J3934" s="24">
        <f>VLOOKUP(B3934,Summary!$A$32:$C$37,3,0)*H3934*I3934/12+VLOOKUP(B3934,Summary!$A$32:$D$37,4,0)*I3934</f>
        <v>122.64275550990311</v>
      </c>
      <c r="K3934" s="6">
        <f t="shared" si="247"/>
        <v>323.02511534067116</v>
      </c>
      <c r="L3934" s="27">
        <f>2.721*J3934*G3934+VLOOKUP(B3934,Summary!$A$32:$B$37,2,0)*I3934</f>
        <v>58.5230800214878</v>
      </c>
    </row>
    <row r="3935" spans="1:12">
      <c r="A3935" s="5" t="s">
        <v>615</v>
      </c>
      <c r="B3935" s="5" t="s">
        <v>598</v>
      </c>
      <c r="C3935" s="11">
        <v>1210</v>
      </c>
      <c r="D3935" s="5" t="str">
        <f t="shared" si="244"/>
        <v>Fixed Single Family Units</v>
      </c>
      <c r="E3935" s="11" t="s">
        <v>593</v>
      </c>
      <c r="F3935" s="12">
        <f t="shared" si="245"/>
        <v>1.2445441802046733</v>
      </c>
      <c r="G3935" s="13">
        <f t="shared" si="246"/>
        <v>0.21319951734720002</v>
      </c>
      <c r="H3935" s="13">
        <f>HLOOKUP(E3935,ROCs!$B$1:$I$17,MATCH(VLOOKUP(C3935,HROC,2,0),ROCs!$A$2:$A$17,0)+1,0)</f>
        <v>0.28818180815488864</v>
      </c>
      <c r="I3935" s="24">
        <v>961.05050100000005</v>
      </c>
      <c r="J3935" s="24">
        <f>VLOOKUP(B3935,Summary!$A$32:$C$37,3,0)*H3935*I3935/12+VLOOKUP(B3935,Summary!$A$32:$D$37,4,0)*I3935</f>
        <v>1331.7028785696596</v>
      </c>
      <c r="K3935" s="6">
        <f t="shared" si="247"/>
        <v>4509.6849060843369</v>
      </c>
      <c r="L3935" s="27">
        <f>2.721*J3935*G3935+VLOOKUP(B3935,Summary!$A$32:$B$37,2,0)*I3935</f>
        <v>956.76830095273203</v>
      </c>
    </row>
    <row r="3936" spans="1:12">
      <c r="A3936" s="5" t="s">
        <v>615</v>
      </c>
      <c r="B3936" s="5" t="s">
        <v>598</v>
      </c>
      <c r="C3936" s="11">
        <v>1220</v>
      </c>
      <c r="D3936" s="5" t="str">
        <f t="shared" si="244"/>
        <v>Mobile Home Units</v>
      </c>
      <c r="E3936" s="11" t="s">
        <v>593</v>
      </c>
      <c r="F3936" s="12">
        <f t="shared" si="245"/>
        <v>1.2445441802046733</v>
      </c>
      <c r="G3936" s="13">
        <f t="shared" si="246"/>
        <v>0.21319951734720002</v>
      </c>
      <c r="H3936" s="13">
        <f>HLOOKUP(E3936,ROCs!$B$1:$I$17,MATCH(VLOOKUP(C3936,HROC,2,0),ROCs!$A$2:$A$17,0)+1,0)</f>
        <v>0.28818180815488864</v>
      </c>
      <c r="I3936" s="24">
        <v>9.7836999999999993E-2</v>
      </c>
      <c r="J3936" s="24">
        <f>VLOOKUP(B3936,Summary!$A$32:$C$37,3,0)*H3936*I3936/12+VLOOKUP(B3936,Summary!$A$32:$D$37,4,0)*I3936</f>
        <v>0.13557020613906298</v>
      </c>
      <c r="K3936" s="6">
        <f t="shared" si="247"/>
        <v>0.45909558519295041</v>
      </c>
      <c r="L3936" s="27">
        <f>2.721*J3936*G3936+VLOOKUP(B3936,Summary!$A$32:$B$37,2,0)*I3936</f>
        <v>9.7401062860808421E-2</v>
      </c>
    </row>
    <row r="3937" spans="1:12">
      <c r="A3937" s="5" t="s">
        <v>615</v>
      </c>
      <c r="B3937" s="5" t="s">
        <v>598</v>
      </c>
      <c r="C3937" s="11">
        <v>1290</v>
      </c>
      <c r="D3937" s="5" t="str">
        <f t="shared" si="244"/>
        <v>Medium Density Under Construction</v>
      </c>
      <c r="E3937" s="11" t="s">
        <v>593</v>
      </c>
      <c r="F3937" s="12">
        <f t="shared" si="245"/>
        <v>1.2445441802046733</v>
      </c>
      <c r="G3937" s="13">
        <f t="shared" si="246"/>
        <v>0.21319951734720002</v>
      </c>
      <c r="H3937" s="13">
        <f>HLOOKUP(E3937,ROCs!$B$1:$I$17,MATCH(VLOOKUP(C3937,HROC,2,0),ROCs!$A$2:$A$17,0)+1,0)</f>
        <v>0.34081381503347608</v>
      </c>
      <c r="I3937" s="24">
        <v>15.008048</v>
      </c>
      <c r="J3937" s="24">
        <f>VLOOKUP(B3937,Summary!$A$32:$C$37,3,0)*H3937*I3937/12+VLOOKUP(B3937,Summary!$A$32:$D$37,4,0)*I3937</f>
        <v>24.594385040536263</v>
      </c>
      <c r="K3937" s="6">
        <f t="shared" si="247"/>
        <v>83.286541447489327</v>
      </c>
      <c r="L3937" s="27">
        <f>2.721*J3937*G3937+VLOOKUP(B3937,Summary!$A$32:$B$37,2,0)*I3937</f>
        <v>17.144525781473938</v>
      </c>
    </row>
    <row r="3938" spans="1:12">
      <c r="A3938" s="5" t="s">
        <v>615</v>
      </c>
      <c r="B3938" s="5" t="s">
        <v>598</v>
      </c>
      <c r="C3938" s="11">
        <v>1310</v>
      </c>
      <c r="D3938" s="5" t="str">
        <f t="shared" si="244"/>
        <v>Fixed Single Family Units &lt;Six or more dwelling units per acre&gt;</v>
      </c>
      <c r="E3938" s="11" t="s">
        <v>593</v>
      </c>
      <c r="F3938" s="12">
        <f t="shared" si="245"/>
        <v>1.2445441802046733</v>
      </c>
      <c r="G3938" s="13">
        <f t="shared" si="246"/>
        <v>0.21319951734720002</v>
      </c>
      <c r="H3938" s="13">
        <f>HLOOKUP(E3938,ROCs!$B$1:$I$17,MATCH(VLOOKUP(C3938,HROC,2,0),ROCs!$A$2:$A$17,0)+1,0)</f>
        <v>0.39344582191206351</v>
      </c>
      <c r="I3938" s="24">
        <v>46.050716000000001</v>
      </c>
      <c r="J3938" s="24">
        <f>VLOOKUP(B3938,Summary!$A$32:$C$37,3,0)*H3938*I3938/12+VLOOKUP(B3938,Summary!$A$32:$D$37,4,0)*I3938</f>
        <v>87.119603851762108</v>
      </c>
      <c r="K3938" s="6">
        <f t="shared" si="247"/>
        <v>295.02223719477178</v>
      </c>
      <c r="L3938" s="27">
        <f>2.721*J3938*G3938+VLOOKUP(B3938,Summary!$A$32:$B$37,2,0)*I3938</f>
        <v>59.3670494186117</v>
      </c>
    </row>
    <row r="3939" spans="1:12">
      <c r="A3939" s="5" t="s">
        <v>615</v>
      </c>
      <c r="B3939" s="5" t="s">
        <v>598</v>
      </c>
      <c r="C3939" s="11">
        <v>1320</v>
      </c>
      <c r="D3939" s="5" t="str">
        <f t="shared" si="244"/>
        <v>Mobile Home Units &lt;Six or more dwelling units per acre&gt;</v>
      </c>
      <c r="E3939" s="11" t="s">
        <v>593</v>
      </c>
      <c r="F3939" s="12">
        <f t="shared" si="245"/>
        <v>1.3948514483453343</v>
      </c>
      <c r="G3939" s="13">
        <f t="shared" si="246"/>
        <v>0.33903287162245876</v>
      </c>
      <c r="H3939" s="13">
        <f>HLOOKUP(E3939,ROCs!$B$1:$I$17,MATCH(VLOOKUP(C3939,HROC,2,0),ROCs!$A$2:$A$17,0)+1,0)</f>
        <v>0.39344582191206351</v>
      </c>
      <c r="I3939" s="24">
        <v>119.24817</v>
      </c>
      <c r="J3939" s="24">
        <f>VLOOKUP(B3939,Summary!$A$32:$C$37,3,0)*H3939*I3939/12+VLOOKUP(B3939,Summary!$A$32:$D$37,4,0)*I3939</f>
        <v>225.59591321984183</v>
      </c>
      <c r="K3939" s="6">
        <f t="shared" si="247"/>
        <v>856.22465151001393</v>
      </c>
      <c r="L3939" s="27">
        <f>2.721*J3939*G3939+VLOOKUP(B3939,Summary!$A$32:$B$37,2,0)*I3939</f>
        <v>230.97313095853045</v>
      </c>
    </row>
    <row r="3940" spans="1:12">
      <c r="A3940" s="5" t="s">
        <v>615</v>
      </c>
      <c r="B3940" s="5" t="s">
        <v>598</v>
      </c>
      <c r="C3940" s="11">
        <v>1330</v>
      </c>
      <c r="D3940" s="5" t="str">
        <f t="shared" si="244"/>
        <v>Multiple Dwelling Units, Low Rise &lt;Two stories or less&gt;</v>
      </c>
      <c r="E3940" s="11" t="s">
        <v>593</v>
      </c>
      <c r="F3940" s="12">
        <f t="shared" si="245"/>
        <v>1.3948514483453343</v>
      </c>
      <c r="G3940" s="13">
        <f t="shared" si="246"/>
        <v>0.33903287162245876</v>
      </c>
      <c r="H3940" s="13">
        <f>HLOOKUP(E3940,ROCs!$B$1:$I$17,MATCH(VLOOKUP(C3940,HROC,2,0),ROCs!$A$2:$A$17,0)+1,0)</f>
        <v>0.39344582191206351</v>
      </c>
      <c r="I3940" s="24">
        <v>8.5341909999999999</v>
      </c>
      <c r="J3940" s="24">
        <f>VLOOKUP(B3940,Summary!$A$32:$C$37,3,0)*H3940*I3940/12+VLOOKUP(B3940,Summary!$A$32:$D$37,4,0)*I3940</f>
        <v>16.145141784880682</v>
      </c>
      <c r="K3940" s="6">
        <f t="shared" si="247"/>
        <v>61.277122448880313</v>
      </c>
      <c r="L3940" s="27">
        <f>2.721*J3940*G3940+VLOOKUP(B3940,Summary!$A$32:$B$37,2,0)*I3940</f>
        <v>16.529971197613445</v>
      </c>
    </row>
    <row r="3941" spans="1:12">
      <c r="A3941" s="5" t="s">
        <v>615</v>
      </c>
      <c r="B3941" s="5" t="s">
        <v>598</v>
      </c>
      <c r="C3941" s="11">
        <v>1390</v>
      </c>
      <c r="D3941" s="5" t="str">
        <f t="shared" si="244"/>
        <v>High Density Under Construction</v>
      </c>
      <c r="E3941" s="11" t="s">
        <v>593</v>
      </c>
      <c r="F3941" s="12">
        <f t="shared" si="245"/>
        <v>1.3948514483453343</v>
      </c>
      <c r="G3941" s="13">
        <f t="shared" si="246"/>
        <v>0.33903287162245876</v>
      </c>
      <c r="H3941" s="13">
        <f>HLOOKUP(E3941,ROCs!$B$1:$I$17,MATCH(VLOOKUP(C3941,HROC,2,0),ROCs!$A$2:$A$17,0)+1,0)</f>
        <v>0.39344582191206351</v>
      </c>
      <c r="I3941" s="24">
        <v>53.043382999999999</v>
      </c>
      <c r="J3941" s="24">
        <f>VLOOKUP(B3941,Summary!$A$32:$C$37,3,0)*H3941*I3941/12+VLOOKUP(B3941,Summary!$A$32:$D$37,4,0)*I3941</f>
        <v>100.34846176804922</v>
      </c>
      <c r="K3941" s="6">
        <f t="shared" si="247"/>
        <v>380.86162768021683</v>
      </c>
      <c r="L3941" s="27">
        <f>2.721*J3941*G3941+VLOOKUP(B3941,Summary!$A$32:$B$37,2,0)*I3941</f>
        <v>102.74032924901479</v>
      </c>
    </row>
    <row r="3942" spans="1:12">
      <c r="A3942" s="5" t="s">
        <v>615</v>
      </c>
      <c r="B3942" s="5" t="s">
        <v>598</v>
      </c>
      <c r="C3942" s="11">
        <v>1400</v>
      </c>
      <c r="D3942" s="5" t="str">
        <f t="shared" si="244"/>
        <v>Commercial and Services</v>
      </c>
      <c r="E3942" s="11" t="s">
        <v>593</v>
      </c>
      <c r="F3942" s="12">
        <f t="shared" si="245"/>
        <v>0.70945030562392009</v>
      </c>
      <c r="G3942" s="13">
        <f t="shared" si="246"/>
        <v>0.1167055461931156</v>
      </c>
      <c r="H3942" s="13">
        <f>HLOOKUP(E3942,ROCs!$B$1:$I$17,MATCH(VLOOKUP(C3942,HROC,2,0),ROCs!$A$2:$A$17,0)+1,0)</f>
        <v>0.43140989244743805</v>
      </c>
      <c r="I3942" s="24">
        <v>64.378494000000003</v>
      </c>
      <c r="J3942" s="24">
        <f>VLOOKUP(B3942,Summary!$A$32:$C$37,3,0)*H3942*I3942/12+VLOOKUP(B3942,Summary!$A$32:$D$37,4,0)*I3942</f>
        <v>133.54433802095048</v>
      </c>
      <c r="K3942" s="6">
        <f t="shared" si="247"/>
        <v>257.79589734281944</v>
      </c>
      <c r="L3942" s="27">
        <f>2.721*J3942*G3942+VLOOKUP(B3942,Summary!$A$32:$B$37,2,0)*I3942</f>
        <v>54.748661193712991</v>
      </c>
    </row>
    <row r="3943" spans="1:12">
      <c r="A3943" s="5" t="s">
        <v>615</v>
      </c>
      <c r="B3943" s="5" t="s">
        <v>598</v>
      </c>
      <c r="C3943" s="11">
        <v>1550</v>
      </c>
      <c r="D3943" s="5" t="str">
        <f t="shared" si="244"/>
        <v>Other Light Industrial</v>
      </c>
      <c r="E3943" s="11" t="s">
        <v>593</v>
      </c>
      <c r="F3943" s="12">
        <f t="shared" si="245"/>
        <v>0.72147488707517293</v>
      </c>
      <c r="G3943" s="13">
        <f t="shared" si="246"/>
        <v>0.16951643581122938</v>
      </c>
      <c r="H3943" s="13">
        <f>HLOOKUP(E3943,ROCs!$B$1:$I$17,MATCH(VLOOKUP(C3943,HROC,2,0),ROCs!$A$2:$A$17,0)+1,0)</f>
        <v>0.34081381503347608</v>
      </c>
      <c r="I3943" s="24">
        <v>40.174297000000003</v>
      </c>
      <c r="J3943" s="24">
        <f>VLOOKUP(B3943,Summary!$A$32:$C$37,3,0)*H3943*I3943/12+VLOOKUP(B3943,Summary!$A$32:$D$37,4,0)*I3943</f>
        <v>65.835485677475234</v>
      </c>
      <c r="K3943" s="6">
        <f t="shared" si="247"/>
        <v>129.24382554716678</v>
      </c>
      <c r="L3943" s="27">
        <f>2.721*J3943*G3943+VLOOKUP(B3943,Summary!$A$32:$B$37,2,0)*I3943</f>
        <v>38.068012643197832</v>
      </c>
    </row>
    <row r="3944" spans="1:12">
      <c r="A3944" s="5" t="s">
        <v>615</v>
      </c>
      <c r="B3944" s="5" t="s">
        <v>598</v>
      </c>
      <c r="C3944" s="11">
        <v>1700</v>
      </c>
      <c r="D3944" s="5" t="str">
        <f t="shared" si="244"/>
        <v>Institutional</v>
      </c>
      <c r="E3944" s="11" t="s">
        <v>593</v>
      </c>
      <c r="F3944" s="12">
        <f t="shared" si="245"/>
        <v>0.96797880682585713</v>
      </c>
      <c r="G3944" s="13">
        <f t="shared" si="246"/>
        <v>0.12452938169209543</v>
      </c>
      <c r="H3944" s="13">
        <f>HLOOKUP(E3944,ROCs!$B$1:$I$17,MATCH(VLOOKUP(C3944,HROC,2,0),ROCs!$A$2:$A$17,0)+1,0)</f>
        <v>0.34081381503347608</v>
      </c>
      <c r="I3944" s="24">
        <v>9.2138369999999998</v>
      </c>
      <c r="J3944" s="24">
        <f>VLOOKUP(B3944,Summary!$A$32:$C$37,3,0)*H3944*I3944/12+VLOOKUP(B3944,Summary!$A$32:$D$37,4,0)*I3944</f>
        <v>15.099142465345226</v>
      </c>
      <c r="K3944" s="6">
        <f t="shared" si="247"/>
        <v>39.769183398847623</v>
      </c>
      <c r="L3944" s="27">
        <f>2.721*J3944*G3944+VLOOKUP(B3944,Summary!$A$32:$B$37,2,0)*I3944</f>
        <v>6.8824852981357152</v>
      </c>
    </row>
    <row r="3945" spans="1:12">
      <c r="A3945" s="5" t="s">
        <v>615</v>
      </c>
      <c r="B3945" s="5" t="s">
        <v>598</v>
      </c>
      <c r="C3945" s="11">
        <v>1710</v>
      </c>
      <c r="D3945" s="5" t="str">
        <f t="shared" si="244"/>
        <v>Educational Facilities</v>
      </c>
      <c r="E3945" s="11" t="s">
        <v>593</v>
      </c>
      <c r="F3945" s="12">
        <f t="shared" si="245"/>
        <v>0.96797880682585713</v>
      </c>
      <c r="G3945" s="13">
        <f t="shared" si="246"/>
        <v>0.12452938169209543</v>
      </c>
      <c r="H3945" s="13">
        <f>HLOOKUP(E3945,ROCs!$B$1:$I$17,MATCH(VLOOKUP(C3945,HROC,2,0),ROCs!$A$2:$A$17,0)+1,0)</f>
        <v>0.34081381503347608</v>
      </c>
      <c r="I3945" s="24">
        <v>16.048227000000001</v>
      </c>
      <c r="J3945" s="24">
        <f>VLOOKUP(B3945,Summary!$A$32:$C$37,3,0)*H3945*I3945/12+VLOOKUP(B3945,Summary!$A$32:$D$37,4,0)*I3945</f>
        <v>26.298974660524149</v>
      </c>
      <c r="K3945" s="6">
        <f t="shared" si="247"/>
        <v>69.268089156486951</v>
      </c>
      <c r="L3945" s="27">
        <f>2.721*J3945*G3945+VLOOKUP(B3945,Summary!$A$32:$B$37,2,0)*I3945</f>
        <v>11.987588492030481</v>
      </c>
    </row>
    <row r="3946" spans="1:12">
      <c r="A3946" s="5" t="s">
        <v>615</v>
      </c>
      <c r="B3946" s="5" t="s">
        <v>598</v>
      </c>
      <c r="C3946" s="11">
        <v>1800</v>
      </c>
      <c r="D3946" s="5" t="str">
        <f t="shared" si="244"/>
        <v>Recreational</v>
      </c>
      <c r="E3946" s="11" t="s">
        <v>593</v>
      </c>
      <c r="F3946" s="12">
        <f t="shared" si="245"/>
        <v>1.2445441802046733</v>
      </c>
      <c r="G3946" s="13">
        <f t="shared" si="246"/>
        <v>0.21319951734720002</v>
      </c>
      <c r="H3946" s="13">
        <f>HLOOKUP(E3946,ROCs!$B$1:$I$17,MATCH(VLOOKUP(C3946,HROC,2,0),ROCs!$A$2:$A$17,0)+1,0)</f>
        <v>0.28904462793978353</v>
      </c>
      <c r="I3946" s="24">
        <v>11.82691</v>
      </c>
      <c r="J3946" s="24">
        <f>VLOOKUP(B3946,Summary!$A$32:$C$37,3,0)*H3946*I3946/12+VLOOKUP(B3946,Summary!$A$32:$D$37,4,0)*I3946</f>
        <v>16.437310583016291</v>
      </c>
      <c r="K3946" s="6">
        <f t="shared" si="247"/>
        <v>55.66338604934645</v>
      </c>
      <c r="L3946" s="27">
        <f>2.721*J3946*G3946+VLOOKUP(B3946,Summary!$A$32:$B$37,2,0)*I3946</f>
        <v>11.802676568103875</v>
      </c>
    </row>
    <row r="3947" spans="1:12">
      <c r="A3947" s="5" t="s">
        <v>615</v>
      </c>
      <c r="B3947" s="5" t="s">
        <v>598</v>
      </c>
      <c r="C3947" s="11">
        <v>1820</v>
      </c>
      <c r="D3947" s="5" t="str">
        <f t="shared" si="244"/>
        <v>Golf Courses</v>
      </c>
      <c r="E3947" s="11" t="s">
        <v>593</v>
      </c>
      <c r="F3947" s="12">
        <f t="shared" si="245"/>
        <v>2.0141173930848577</v>
      </c>
      <c r="G3947" s="13">
        <f t="shared" si="246"/>
        <v>0.28687396829592665</v>
      </c>
      <c r="H3947" s="13">
        <f>HLOOKUP(E3947,ROCs!$B$1:$I$17,MATCH(VLOOKUP(C3947,HROC,2,0),ROCs!$A$2:$A$17,0)+1,0)</f>
        <v>0.28904462793978353</v>
      </c>
      <c r="I3947" s="24">
        <v>315.45844699999998</v>
      </c>
      <c r="J3947" s="24">
        <f>VLOOKUP(B3947,Summary!$A$32:$C$37,3,0)*H3947*I3947/12+VLOOKUP(B3947,Summary!$A$32:$D$37,4,0)*I3947</f>
        <v>438.43137974119901</v>
      </c>
      <c r="K3947" s="6">
        <f t="shared" si="247"/>
        <v>2402.7852201693704</v>
      </c>
      <c r="L3947" s="27">
        <f>2.721*J3947*G3947+VLOOKUP(B3947,Summary!$A$32:$B$37,2,0)*I3947</f>
        <v>402.70361135719094</v>
      </c>
    </row>
    <row r="3948" spans="1:12">
      <c r="A3948" s="5" t="s">
        <v>615</v>
      </c>
      <c r="B3948" s="5" t="s">
        <v>598</v>
      </c>
      <c r="C3948" s="11">
        <v>1840</v>
      </c>
      <c r="D3948" s="5" t="str">
        <f t="shared" si="244"/>
        <v>Marinas and Fish Camps</v>
      </c>
      <c r="E3948" s="11" t="s">
        <v>593</v>
      </c>
      <c r="F3948" s="12">
        <f t="shared" si="245"/>
        <v>0.70945030562392009</v>
      </c>
      <c r="G3948" s="13">
        <f t="shared" si="246"/>
        <v>0.1167055461931156</v>
      </c>
      <c r="H3948" s="13">
        <f>HLOOKUP(E3948,ROCs!$B$1:$I$17,MATCH(VLOOKUP(C3948,HROC,2,0),ROCs!$A$2:$A$17,0)+1,0)</f>
        <v>0.28818180815488864</v>
      </c>
      <c r="I3948" s="24">
        <v>6.0662979999999997</v>
      </c>
      <c r="J3948" s="24">
        <f>VLOOKUP(B3948,Summary!$A$32:$C$37,3,0)*H3948*I3948/12+VLOOKUP(B3948,Summary!$A$32:$D$37,4,0)*I3948</f>
        <v>8.4059125929963674</v>
      </c>
      <c r="K3948" s="6">
        <f t="shared" si="247"/>
        <v>16.226893719424059</v>
      </c>
      <c r="L3948" s="27">
        <f>2.721*J3948*G3948+VLOOKUP(B3948,Summary!$A$32:$B$37,2,0)*I3948</f>
        <v>3.8322108839793714</v>
      </c>
    </row>
    <row r="3949" spans="1:12">
      <c r="A3949" s="5" t="s">
        <v>615</v>
      </c>
      <c r="B3949" s="5" t="s">
        <v>598</v>
      </c>
      <c r="C3949" s="11">
        <v>2110</v>
      </c>
      <c r="D3949" s="5" t="str">
        <f t="shared" si="244"/>
        <v>Improved Pastures</v>
      </c>
      <c r="E3949" s="11" t="s">
        <v>593</v>
      </c>
      <c r="F3949" s="12">
        <f t="shared" si="245"/>
        <v>2.0141173930848577</v>
      </c>
      <c r="G3949" s="13">
        <f t="shared" si="246"/>
        <v>0.28687396829592665</v>
      </c>
      <c r="H3949" s="13">
        <f>HLOOKUP(E3949,ROCs!$B$1:$I$17,MATCH(VLOOKUP(C3949,HROC,2,0),ROCs!$A$2:$A$17,0)+1,0)</f>
        <v>0.31492922148662977</v>
      </c>
      <c r="I3949" s="24">
        <v>131.47592700000001</v>
      </c>
      <c r="J3949" s="24">
        <f>VLOOKUP(B3949,Summary!$A$32:$C$37,3,0)*H3949*I3949/12+VLOOKUP(B3949,Summary!$A$32:$D$37,4,0)*I3949</f>
        <v>199.09198116596579</v>
      </c>
      <c r="K3949" s="6">
        <f t="shared" si="247"/>
        <v>1091.1063667071473</v>
      </c>
      <c r="L3949" s="27">
        <f>2.721*J3949*G3949+VLOOKUP(B3949,Summary!$A$32:$B$37,2,0)*I3949</f>
        <v>180.61099564672566</v>
      </c>
    </row>
    <row r="3950" spans="1:12">
      <c r="A3950" s="5" t="s">
        <v>615</v>
      </c>
      <c r="B3950" s="5" t="s">
        <v>598</v>
      </c>
      <c r="C3950" s="11">
        <v>2120</v>
      </c>
      <c r="D3950" s="5" t="str">
        <f t="shared" si="244"/>
        <v>Unimproved Pastures</v>
      </c>
      <c r="E3950" s="11" t="s">
        <v>593</v>
      </c>
      <c r="F3950" s="12">
        <f t="shared" si="245"/>
        <v>1.022089423356495</v>
      </c>
      <c r="G3950" s="13">
        <f t="shared" si="246"/>
        <v>0.19559588747449544</v>
      </c>
      <c r="H3950" s="13">
        <f>HLOOKUP(E3950,ROCs!$B$1:$I$17,MATCH(VLOOKUP(C3950,HROC,2,0),ROCs!$A$2:$A$17,0)+1,0)</f>
        <v>0.26229721460804234</v>
      </c>
      <c r="I3950" s="24">
        <v>19.865776</v>
      </c>
      <c r="J3950" s="24">
        <f>VLOOKUP(B3950,Summary!$A$32:$C$37,3,0)*H3950*I3950/12+VLOOKUP(B3950,Summary!$A$32:$D$37,4,0)*I3950</f>
        <v>25.054963826227919</v>
      </c>
      <c r="K3950" s="6">
        <f t="shared" si="247"/>
        <v>69.680493213407971</v>
      </c>
      <c r="L3950" s="27">
        <f>2.721*J3950*G3950+VLOOKUP(B3950,Summary!$A$32:$B$37,2,0)*I3950</f>
        <v>17.142785881166155</v>
      </c>
    </row>
    <row r="3951" spans="1:12">
      <c r="A3951" s="5" t="s">
        <v>615</v>
      </c>
      <c r="B3951" s="5" t="s">
        <v>598</v>
      </c>
      <c r="C3951" s="11">
        <v>2130</v>
      </c>
      <c r="D3951" s="5" t="str">
        <f t="shared" si="244"/>
        <v>Woodland Pastures</v>
      </c>
      <c r="E3951" s="11" t="s">
        <v>593</v>
      </c>
      <c r="F3951" s="12">
        <f t="shared" si="245"/>
        <v>1.022089423356495</v>
      </c>
      <c r="G3951" s="13">
        <f t="shared" si="246"/>
        <v>0.19559588747449544</v>
      </c>
      <c r="H3951" s="13">
        <f>HLOOKUP(E3951,ROCs!$B$1:$I$17,MATCH(VLOOKUP(C3951,HROC,2,0),ROCs!$A$2:$A$17,0)+1,0)</f>
        <v>0.26229721460804234</v>
      </c>
      <c r="I3951" s="24">
        <v>9.8883930000000007</v>
      </c>
      <c r="J3951" s="24">
        <f>VLOOKUP(B3951,Summary!$A$32:$C$37,3,0)*H3951*I3951/12+VLOOKUP(B3951,Summary!$A$32:$D$37,4,0)*I3951</f>
        <v>12.471364265585466</v>
      </c>
      <c r="K3951" s="6">
        <f t="shared" si="247"/>
        <v>34.684177518563125</v>
      </c>
      <c r="L3951" s="27">
        <f>2.721*J3951*G3951+VLOOKUP(B3951,Summary!$A$32:$B$37,2,0)*I3951</f>
        <v>8.5329968438092845</v>
      </c>
    </row>
    <row r="3952" spans="1:12">
      <c r="A3952" s="5" t="s">
        <v>615</v>
      </c>
      <c r="B3952" s="5" t="s">
        <v>598</v>
      </c>
      <c r="C3952" s="11">
        <v>2430</v>
      </c>
      <c r="D3952" s="5" t="str">
        <f t="shared" si="244"/>
        <v>Ornamentals</v>
      </c>
      <c r="E3952" s="11" t="s">
        <v>593</v>
      </c>
      <c r="F3952" s="12">
        <f t="shared" si="245"/>
        <v>1.6774291124497771</v>
      </c>
      <c r="G3952" s="13">
        <f t="shared" si="246"/>
        <v>0.48898971868623858</v>
      </c>
      <c r="H3952" s="13">
        <f>HLOOKUP(E3952,ROCs!$B$1:$I$17,MATCH(VLOOKUP(C3952,HROC,2,0),ROCs!$A$2:$A$17,0)+1,0)</f>
        <v>0.28904462793978353</v>
      </c>
      <c r="I3952" s="24">
        <v>1.7930000000000001E-2</v>
      </c>
      <c r="J3952" s="24">
        <f>VLOOKUP(B3952,Summary!$A$32:$C$37,3,0)*H3952*I3952/12+VLOOKUP(B3952,Summary!$A$32:$D$37,4,0)*I3952</f>
        <v>2.49195249438342E-2</v>
      </c>
      <c r="K3952" s="6">
        <f t="shared" si="247"/>
        <v>0.11373980431364922</v>
      </c>
      <c r="L3952" s="27">
        <f>2.721*J3952*G3952+VLOOKUP(B3952,Summary!$A$32:$B$37,2,0)*I3952</f>
        <v>3.6593499229516643E-2</v>
      </c>
    </row>
    <row r="3953" spans="1:12">
      <c r="A3953" s="5" t="s">
        <v>615</v>
      </c>
      <c r="B3953" s="5" t="s">
        <v>598</v>
      </c>
      <c r="C3953" s="11">
        <v>3100</v>
      </c>
      <c r="D3953" s="5" t="str">
        <f t="shared" si="244"/>
        <v>Herbaceous (Dry Prairie)</v>
      </c>
      <c r="E3953" s="11" t="s">
        <v>593</v>
      </c>
      <c r="F3953" s="12">
        <f t="shared" si="245"/>
        <v>0.69141343344704065</v>
      </c>
      <c r="G3953" s="13">
        <f t="shared" si="246"/>
        <v>3.5859246036990831E-2</v>
      </c>
      <c r="H3953" s="13">
        <f>HLOOKUP(E3953,ROCs!$B$1:$I$17,MATCH(VLOOKUP(C3953,HROC,2,0),ROCs!$A$2:$A$17,0)+1,0)</f>
        <v>0.26229721460804234</v>
      </c>
      <c r="I3953" s="24">
        <v>144.21784600000001</v>
      </c>
      <c r="J3953" s="24">
        <f>VLOOKUP(B3953,Summary!$A$32:$C$37,3,0)*H3953*I3953/12+VLOOKUP(B3953,Summary!$A$32:$D$37,4,0)*I3953</f>
        <v>181.88934147986512</v>
      </c>
      <c r="K3953" s="6">
        <f t="shared" si="247"/>
        <v>342.1949574861402</v>
      </c>
      <c r="L3953" s="27">
        <f>2.721*J3953*G3953+VLOOKUP(B3953,Summary!$A$32:$B$37,2,0)*I3953</f>
        <v>45.39298944358007</v>
      </c>
    </row>
    <row r="3954" spans="1:12">
      <c r="A3954" s="5" t="s">
        <v>615</v>
      </c>
      <c r="B3954" s="5" t="s">
        <v>598</v>
      </c>
      <c r="C3954" s="11">
        <v>3200</v>
      </c>
      <c r="D3954" s="5" t="str">
        <f t="shared" si="244"/>
        <v>Shrub and Brushland</v>
      </c>
      <c r="E3954" s="11" t="s">
        <v>593</v>
      </c>
      <c r="F3954" s="12">
        <f t="shared" si="245"/>
        <v>0.69141343344704065</v>
      </c>
      <c r="G3954" s="13">
        <f t="shared" si="246"/>
        <v>3.5859246036990831E-2</v>
      </c>
      <c r="H3954" s="13">
        <f>HLOOKUP(E3954,ROCs!$B$1:$I$17,MATCH(VLOOKUP(C3954,HROC,2,0),ROCs!$A$2:$A$17,0)+1,0)</f>
        <v>0.26229721460804234</v>
      </c>
      <c r="I3954" s="24">
        <v>117.669194</v>
      </c>
      <c r="J3954" s="24">
        <f>VLOOKUP(B3954,Summary!$A$32:$C$37,3,0)*H3954*I3954/12+VLOOKUP(B3954,Summary!$A$32:$D$37,4,0)*I3954</f>
        <v>148.40585130585362</v>
      </c>
      <c r="K3954" s="6">
        <f t="shared" si="247"/>
        <v>279.20126360962558</v>
      </c>
      <c r="L3954" s="27">
        <f>2.721*J3954*G3954+VLOOKUP(B3954,Summary!$A$32:$B$37,2,0)*I3954</f>
        <v>37.036723465392598</v>
      </c>
    </row>
    <row r="3955" spans="1:12">
      <c r="A3955" s="5" t="s">
        <v>615</v>
      </c>
      <c r="B3955" s="5" t="s">
        <v>598</v>
      </c>
      <c r="C3955" s="11">
        <v>3300</v>
      </c>
      <c r="D3955" s="5" t="str">
        <f t="shared" si="244"/>
        <v>Mixed Rangeland</v>
      </c>
      <c r="E3955" s="11" t="s">
        <v>593</v>
      </c>
      <c r="F3955" s="12">
        <f t="shared" si="245"/>
        <v>0.69141343344704065</v>
      </c>
      <c r="G3955" s="13">
        <f t="shared" si="246"/>
        <v>3.5859246036990831E-2</v>
      </c>
      <c r="H3955" s="13">
        <f>HLOOKUP(E3955,ROCs!$B$1:$I$17,MATCH(VLOOKUP(C3955,HROC,2,0),ROCs!$A$2:$A$17,0)+1,0)</f>
        <v>0.26229721460804234</v>
      </c>
      <c r="I3955" s="24">
        <v>10.985512</v>
      </c>
      <c r="J3955" s="24">
        <f>VLOOKUP(B3955,Summary!$A$32:$C$37,3,0)*H3955*I3955/12+VLOOKUP(B3955,Summary!$A$32:$D$37,4,0)*I3955</f>
        <v>13.855064396809503</v>
      </c>
      <c r="K3955" s="6">
        <f t="shared" si="247"/>
        <v>26.06603077266514</v>
      </c>
      <c r="L3955" s="27">
        <f>2.721*J3955*G3955+VLOOKUP(B3955,Summary!$A$32:$B$37,2,0)*I3955</f>
        <v>3.4577220786415168</v>
      </c>
    </row>
    <row r="3956" spans="1:12">
      <c r="A3956" s="5" t="s">
        <v>615</v>
      </c>
      <c r="B3956" s="5" t="s">
        <v>598</v>
      </c>
      <c r="C3956" s="11">
        <v>4110</v>
      </c>
      <c r="D3956" s="5" t="str">
        <f t="shared" si="244"/>
        <v>Pine Flatwoods</v>
      </c>
      <c r="E3956" s="11" t="s">
        <v>593</v>
      </c>
      <c r="F3956" s="12">
        <f t="shared" si="245"/>
        <v>0.69141343344704065</v>
      </c>
      <c r="G3956" s="13">
        <f t="shared" si="246"/>
        <v>3.5859246036990831E-2</v>
      </c>
      <c r="H3956" s="13">
        <f>HLOOKUP(E3956,ROCs!$B$1:$I$17,MATCH(VLOOKUP(C3956,HROC,2,0),ROCs!$A$2:$A$17,0)+1,0)</f>
        <v>0.26229721460804234</v>
      </c>
      <c r="I3956" s="24">
        <v>748.94670799999994</v>
      </c>
      <c r="J3956" s="24">
        <f>VLOOKUP(B3956,Summary!$A$32:$C$37,3,0)*H3956*I3956/12+VLOOKUP(B3956,Summary!$A$32:$D$37,4,0)*I3956</f>
        <v>944.580905206647</v>
      </c>
      <c r="K3956" s="6">
        <f t="shared" si="247"/>
        <v>1777.0740169246783</v>
      </c>
      <c r="L3956" s="27">
        <f>2.721*J3956*G3956+VLOOKUP(B3956,Summary!$A$32:$B$37,2,0)*I3956</f>
        <v>235.73317001314831</v>
      </c>
    </row>
    <row r="3957" spans="1:12">
      <c r="A3957" s="5" t="s">
        <v>615</v>
      </c>
      <c r="B3957" s="5" t="s">
        <v>598</v>
      </c>
      <c r="C3957" s="11">
        <v>4200</v>
      </c>
      <c r="D3957" s="5" t="str">
        <f t="shared" si="244"/>
        <v>Upland Hardwood Forests</v>
      </c>
      <c r="E3957" s="11" t="s">
        <v>593</v>
      </c>
      <c r="F3957" s="12">
        <f t="shared" si="245"/>
        <v>0.69141343344704065</v>
      </c>
      <c r="G3957" s="13">
        <f t="shared" si="246"/>
        <v>3.5859246036990831E-2</v>
      </c>
      <c r="H3957" s="13">
        <f>HLOOKUP(E3957,ROCs!$B$1:$I$17,MATCH(VLOOKUP(C3957,HROC,2,0),ROCs!$A$2:$A$17,0)+1,0)</f>
        <v>0.26229721460804234</v>
      </c>
      <c r="I3957" s="24">
        <v>29.088722000000001</v>
      </c>
      <c r="J3957" s="24">
        <f>VLOOKUP(B3957,Summary!$A$32:$C$37,3,0)*H3957*I3957/12+VLOOKUP(B3957,Summary!$A$32:$D$37,4,0)*I3957</f>
        <v>36.687058057092777</v>
      </c>
      <c r="K3957" s="6">
        <f t="shared" si="247"/>
        <v>69.020681310939509</v>
      </c>
      <c r="L3957" s="27">
        <f>2.721*J3957*G3957+VLOOKUP(B3957,Summary!$A$32:$B$37,2,0)*I3957</f>
        <v>9.1557604505702805</v>
      </c>
    </row>
    <row r="3958" spans="1:12">
      <c r="A3958" s="5" t="s">
        <v>615</v>
      </c>
      <c r="B3958" s="5" t="s">
        <v>598</v>
      </c>
      <c r="C3958" s="11">
        <v>4220</v>
      </c>
      <c r="D3958" s="5" t="str">
        <f t="shared" si="244"/>
        <v>Brazilian Pepper</v>
      </c>
      <c r="E3958" s="11" t="s">
        <v>593</v>
      </c>
      <c r="F3958" s="12">
        <f t="shared" si="245"/>
        <v>0.69141343344704065</v>
      </c>
      <c r="G3958" s="13">
        <f t="shared" si="246"/>
        <v>3.5859246036990831E-2</v>
      </c>
      <c r="H3958" s="13">
        <f>HLOOKUP(E3958,ROCs!$B$1:$I$17,MATCH(VLOOKUP(C3958,HROC,2,0),ROCs!$A$2:$A$17,0)+1,0)</f>
        <v>0.26229721460804234</v>
      </c>
      <c r="I3958" s="24">
        <v>7.2944849999999999</v>
      </c>
      <c r="J3958" s="24">
        <f>VLOOKUP(B3958,Summary!$A$32:$C$37,3,0)*H3958*I3958/12+VLOOKUP(B3958,Summary!$A$32:$D$37,4,0)*I3958</f>
        <v>9.1998952271465342</v>
      </c>
      <c r="K3958" s="6">
        <f t="shared" si="247"/>
        <v>17.308093649230397</v>
      </c>
      <c r="L3958" s="27">
        <f>2.721*J3958*G3958+VLOOKUP(B3958,Summary!$A$32:$B$37,2,0)*I3958</f>
        <v>2.2959605193476067</v>
      </c>
    </row>
    <row r="3959" spans="1:12">
      <c r="A3959" s="5" t="s">
        <v>615</v>
      </c>
      <c r="B3959" s="5" t="s">
        <v>598</v>
      </c>
      <c r="C3959" s="11">
        <v>4340</v>
      </c>
      <c r="D3959" s="5" t="str">
        <f t="shared" si="244"/>
        <v>Hardwood - Coniferous Mixed</v>
      </c>
      <c r="E3959" s="11" t="s">
        <v>593</v>
      </c>
      <c r="F3959" s="12">
        <f t="shared" si="245"/>
        <v>0.69141343344704065</v>
      </c>
      <c r="G3959" s="13">
        <f t="shared" si="246"/>
        <v>3.5859246036990831E-2</v>
      </c>
      <c r="H3959" s="13">
        <f>HLOOKUP(E3959,ROCs!$B$1:$I$17,MATCH(VLOOKUP(C3959,HROC,2,0),ROCs!$A$2:$A$17,0)+1,0)</f>
        <v>0.26229721460804234</v>
      </c>
      <c r="I3959" s="24">
        <v>72.629499999999993</v>
      </c>
      <c r="J3959" s="24">
        <f>VLOOKUP(B3959,Summary!$A$32:$C$37,3,0)*H3959*I3959/12+VLOOKUP(B3959,Summary!$A$32:$D$37,4,0)*I3959</f>
        <v>91.601228928435546</v>
      </c>
      <c r="K3959" s="6">
        <f t="shared" si="247"/>
        <v>172.33268526794956</v>
      </c>
      <c r="L3959" s="27">
        <f>2.721*J3959*G3959+VLOOKUP(B3959,Summary!$A$32:$B$37,2,0)*I3959</f>
        <v>22.860347857313705</v>
      </c>
    </row>
    <row r="3960" spans="1:12">
      <c r="A3960" s="5" t="s">
        <v>615</v>
      </c>
      <c r="B3960" s="5" t="s">
        <v>598</v>
      </c>
      <c r="C3960" s="11">
        <v>4370</v>
      </c>
      <c r="D3960" s="5" t="str">
        <f t="shared" si="244"/>
        <v>Australian Pines</v>
      </c>
      <c r="E3960" s="11" t="s">
        <v>593</v>
      </c>
      <c r="F3960" s="12">
        <f t="shared" si="245"/>
        <v>0.69141343344704065</v>
      </c>
      <c r="G3960" s="13">
        <f t="shared" si="246"/>
        <v>3.5859246036990831E-2</v>
      </c>
      <c r="H3960" s="13">
        <f>HLOOKUP(E3960,ROCs!$B$1:$I$17,MATCH(VLOOKUP(C3960,HROC,2,0),ROCs!$A$2:$A$17,0)+1,0)</f>
        <v>0.26229721460804234</v>
      </c>
      <c r="I3960" s="24">
        <v>3.1198619999999999</v>
      </c>
      <c r="J3960" s="24">
        <f>VLOOKUP(B3960,Summary!$A$32:$C$37,3,0)*H3960*I3960/12+VLOOKUP(B3960,Summary!$A$32:$D$37,4,0)*I3960</f>
        <v>3.9348087662330982</v>
      </c>
      <c r="K3960" s="6">
        <f t="shared" si="247"/>
        <v>7.4026971977699922</v>
      </c>
      <c r="L3960" s="27">
        <f>2.721*J3960*G3960+VLOOKUP(B3960,Summary!$A$32:$B$37,2,0)*I3960</f>
        <v>0.98198570259762863</v>
      </c>
    </row>
    <row r="3961" spans="1:12">
      <c r="A3961" s="5" t="s">
        <v>615</v>
      </c>
      <c r="B3961" s="5" t="s">
        <v>598</v>
      </c>
      <c r="C3961" s="11">
        <v>5110</v>
      </c>
      <c r="D3961" s="5" t="e">
        <f t="shared" si="244"/>
        <v>#N/A</v>
      </c>
      <c r="E3961" s="11" t="s">
        <v>593</v>
      </c>
      <c r="F3961" s="12">
        <f t="shared" si="245"/>
        <v>0.50503242095262102</v>
      </c>
      <c r="G3961" s="13">
        <f t="shared" si="246"/>
        <v>6.8458560616073402E-2</v>
      </c>
      <c r="H3961" s="13">
        <f>HLOOKUP(E3961,ROCs!$B$1:$I$17,MATCH(VLOOKUP(C3961,HROC,2,0),ROCs!$A$2:$A$17,0)+1,0)</f>
        <v>5.2632006878587441E-2</v>
      </c>
      <c r="I3961" s="24">
        <v>0.24354200000000001</v>
      </c>
      <c r="J3961" s="24">
        <f>VLOOKUP(B3961,Summary!$A$32:$C$37,3,0)*H3961*I3961/12+VLOOKUP(B3961,Summary!$A$32:$D$37,4,0)*I3961</f>
        <v>6.1633717787439944E-2</v>
      </c>
      <c r="K3961" s="6">
        <f t="shared" si="247"/>
        <v>8.4696636947390352E-2</v>
      </c>
      <c r="L3961" s="27">
        <f>2.721*J3961*G3961+VLOOKUP(B3961,Summary!$A$32:$B$37,2,0)*I3961</f>
        <v>5.8166074776813695E-2</v>
      </c>
    </row>
    <row r="3962" spans="1:12">
      <c r="A3962" s="5" t="s">
        <v>615</v>
      </c>
      <c r="B3962" s="5" t="s">
        <v>598</v>
      </c>
      <c r="C3962" s="11">
        <v>5120</v>
      </c>
      <c r="D3962" s="5" t="e">
        <f t="shared" si="244"/>
        <v>#N/A</v>
      </c>
      <c r="E3962" s="11" t="s">
        <v>593</v>
      </c>
      <c r="F3962" s="12">
        <f t="shared" si="245"/>
        <v>0.50503242095262102</v>
      </c>
      <c r="G3962" s="13">
        <f t="shared" si="246"/>
        <v>6.8458560616073402E-2</v>
      </c>
      <c r="H3962" s="13">
        <f>HLOOKUP(E3962,ROCs!$B$1:$I$17,MATCH(VLOOKUP(C3962,HROC,2,0),ROCs!$A$2:$A$17,0)+1,0)</f>
        <v>5.2632006878587441E-2</v>
      </c>
      <c r="I3962" s="24">
        <v>0.35081099999999998</v>
      </c>
      <c r="J3962" s="24">
        <f>VLOOKUP(B3962,Summary!$A$32:$C$37,3,0)*H3962*I3962/12+VLOOKUP(B3962,Summary!$A$32:$D$37,4,0)*I3962</f>
        <v>8.8780523157112892E-2</v>
      </c>
      <c r="K3962" s="6">
        <f t="shared" si="247"/>
        <v>0.1220015927608008</v>
      </c>
      <c r="L3962" s="27">
        <f>2.721*J3962*G3962+VLOOKUP(B3962,Summary!$A$32:$B$37,2,0)*I3962</f>
        <v>8.3785543596294643E-2</v>
      </c>
    </row>
    <row r="3963" spans="1:12">
      <c r="A3963" s="5" t="s">
        <v>615</v>
      </c>
      <c r="B3963" s="5" t="s">
        <v>598</v>
      </c>
      <c r="C3963" s="11">
        <v>5250</v>
      </c>
      <c r="D3963" s="5" t="str">
        <f t="shared" si="244"/>
        <v>Marshy Lakes</v>
      </c>
      <c r="E3963" s="11" t="s">
        <v>593</v>
      </c>
      <c r="F3963" s="12">
        <f t="shared" si="245"/>
        <v>0.50503242095262102</v>
      </c>
      <c r="G3963" s="13">
        <f t="shared" si="246"/>
        <v>6.8458560616073402E-2</v>
      </c>
      <c r="H3963" s="13">
        <f>HLOOKUP(E3963,ROCs!$B$1:$I$17,MATCH(VLOOKUP(C3963,HROC,2,0),ROCs!$A$2:$A$17,0)+1,0)</f>
        <v>5.2632006878587441E-2</v>
      </c>
      <c r="I3963" s="24">
        <v>6.8406099999999999</v>
      </c>
      <c r="J3963" s="24">
        <f>VLOOKUP(B3963,Summary!$A$32:$C$37,3,0)*H3963*I3963/12+VLOOKUP(B3963,Summary!$A$32:$D$37,4,0)*I3963</f>
        <v>1.7311684482920378</v>
      </c>
      <c r="K3963" s="6">
        <f t="shared" si="247"/>
        <v>2.3789599398407164</v>
      </c>
      <c r="L3963" s="27">
        <f>2.721*J3963*G3963+VLOOKUP(B3963,Summary!$A$32:$B$37,2,0)*I3963</f>
        <v>1.6337692586043455</v>
      </c>
    </row>
    <row r="3964" spans="1:12">
      <c r="A3964" s="5" t="s">
        <v>615</v>
      </c>
      <c r="B3964" s="5" t="s">
        <v>598</v>
      </c>
      <c r="C3964" s="11">
        <v>5300</v>
      </c>
      <c r="D3964" s="5" t="str">
        <f t="shared" si="244"/>
        <v>Reservoirs</v>
      </c>
      <c r="E3964" s="11" t="s">
        <v>593</v>
      </c>
      <c r="F3964" s="12">
        <f t="shared" si="245"/>
        <v>0.50503242095262102</v>
      </c>
      <c r="G3964" s="13">
        <f t="shared" si="246"/>
        <v>6.8458560616073402E-2</v>
      </c>
      <c r="H3964" s="13">
        <f>HLOOKUP(E3964,ROCs!$B$1:$I$17,MATCH(VLOOKUP(C3964,HROC,2,0),ROCs!$A$2:$A$17,0)+1,0)</f>
        <v>5.2632006878587441E-2</v>
      </c>
      <c r="I3964" s="24">
        <v>94.840771000000004</v>
      </c>
      <c r="J3964" s="24">
        <f>VLOOKUP(B3964,Summary!$A$32:$C$37,3,0)*H3964*I3964/12+VLOOKUP(B3964,Summary!$A$32:$D$37,4,0)*I3964</f>
        <v>24.001565703481202</v>
      </c>
      <c r="K3964" s="6">
        <f t="shared" si="247"/>
        <v>32.982788796994306</v>
      </c>
      <c r="L3964" s="27">
        <f>2.721*J3964*G3964+VLOOKUP(B3964,Summary!$A$32:$B$37,2,0)*I3964</f>
        <v>22.651186973403618</v>
      </c>
    </row>
    <row r="3965" spans="1:12">
      <c r="A3965" s="5" t="s">
        <v>615</v>
      </c>
      <c r="B3965" s="5" t="s">
        <v>598</v>
      </c>
      <c r="C3965" s="11">
        <v>6120</v>
      </c>
      <c r="D3965" s="5" t="str">
        <f t="shared" si="244"/>
        <v>Mangrove Swamps</v>
      </c>
      <c r="E3965" s="11" t="s">
        <v>593</v>
      </c>
      <c r="F3965" s="12">
        <f t="shared" si="245"/>
        <v>0.60724136328827061</v>
      </c>
      <c r="G3965" s="13">
        <f t="shared" si="246"/>
        <v>3.2599314579082571E-2</v>
      </c>
      <c r="H3965" s="13">
        <f>HLOOKUP(E3965,ROCs!$B$1:$I$17,MATCH(VLOOKUP(C3965,HROC,2,0),ROCs!$A$2:$A$17,0)+1,0)</f>
        <v>2.5884593546846281E-2</v>
      </c>
      <c r="I3965" s="24">
        <v>3.8495010000000001</v>
      </c>
      <c r="J3965" s="24">
        <f>VLOOKUP(B3965,Summary!$A$32:$C$37,3,0)*H3965*I3965/12+VLOOKUP(B3965,Summary!$A$32:$D$37,4,0)*I3965</f>
        <v>0.479115646373449</v>
      </c>
      <c r="K3965" s="6">
        <f t="shared" si="247"/>
        <v>0.79164457895050389</v>
      </c>
      <c r="L3965" s="27">
        <f>2.721*J3965*G3965+VLOOKUP(B3965,Summary!$A$32:$B$37,2,0)*I3965</f>
        <v>0.78041986562842403</v>
      </c>
    </row>
    <row r="3966" spans="1:12">
      <c r="A3966" s="5" t="s">
        <v>615</v>
      </c>
      <c r="B3966" s="5" t="s">
        <v>598</v>
      </c>
      <c r="C3966" s="11">
        <v>6170</v>
      </c>
      <c r="D3966" s="5" t="str">
        <f t="shared" si="244"/>
        <v>Mixed Wetland Hardwoods</v>
      </c>
      <c r="E3966" s="11" t="s">
        <v>593</v>
      </c>
      <c r="F3966" s="12">
        <f t="shared" si="245"/>
        <v>0.60724136328827061</v>
      </c>
      <c r="G3966" s="13">
        <f t="shared" si="246"/>
        <v>3.2599314579082571E-2</v>
      </c>
      <c r="H3966" s="13">
        <f>HLOOKUP(E3966,ROCs!$B$1:$I$17,MATCH(VLOOKUP(C3966,HROC,2,0),ROCs!$A$2:$A$17,0)+1,0)</f>
        <v>2.5884593546846281E-2</v>
      </c>
      <c r="I3966" s="24">
        <v>9.9916219999999996</v>
      </c>
      <c r="J3966" s="24">
        <f>VLOOKUP(B3966,Summary!$A$32:$C$37,3,0)*H3966*I3966/12+VLOOKUP(B3966,Summary!$A$32:$D$37,4,0)*I3966</f>
        <v>1.2435747991360888</v>
      </c>
      <c r="K3966" s="6">
        <f t="shared" si="247"/>
        <v>2.0547633034054518</v>
      </c>
      <c r="L3966" s="27">
        <f>2.721*J3966*G3966+VLOOKUP(B3966,Summary!$A$32:$B$37,2,0)*I3966</f>
        <v>2.0256288538826217</v>
      </c>
    </row>
    <row r="3967" spans="1:12">
      <c r="A3967" s="5" t="s">
        <v>615</v>
      </c>
      <c r="B3967" s="5" t="s">
        <v>598</v>
      </c>
      <c r="C3967" s="11">
        <v>6172</v>
      </c>
      <c r="D3967" s="5" t="str">
        <f t="shared" si="244"/>
        <v>Mixed Shrubs</v>
      </c>
      <c r="E3967" s="11" t="s">
        <v>593</v>
      </c>
      <c r="F3967" s="12">
        <f t="shared" si="245"/>
        <v>0.60724136328827061</v>
      </c>
      <c r="G3967" s="13">
        <f t="shared" si="246"/>
        <v>3.2599314579082571E-2</v>
      </c>
      <c r="H3967" s="13">
        <f>HLOOKUP(E3967,ROCs!$B$1:$I$17,MATCH(VLOOKUP(C3967,HROC,2,0),ROCs!$A$2:$A$17,0)+1,0)</f>
        <v>2.5884593546846281E-2</v>
      </c>
      <c r="I3967" s="24">
        <v>25.741005999999999</v>
      </c>
      <c r="J3967" s="24">
        <f>VLOOKUP(B3967,Summary!$A$32:$C$37,3,0)*H3967*I3967/12+VLOOKUP(B3967,Summary!$A$32:$D$37,4,0)*I3967</f>
        <v>3.2037707557402446</v>
      </c>
      <c r="K3967" s="6">
        <f t="shared" si="247"/>
        <v>5.2936024322717126</v>
      </c>
      <c r="L3967" s="27">
        <f>2.721*J3967*G3967+VLOOKUP(B3967,Summary!$A$32:$B$37,2,0)*I3967</f>
        <v>5.218544544776182</v>
      </c>
    </row>
    <row r="3968" spans="1:12">
      <c r="A3968" s="5" t="s">
        <v>615</v>
      </c>
      <c r="B3968" s="5" t="s">
        <v>598</v>
      </c>
      <c r="C3968" s="11">
        <v>6250</v>
      </c>
      <c r="D3968" s="5" t="str">
        <f t="shared" si="244"/>
        <v>Hydric Pine Flatwoods</v>
      </c>
      <c r="E3968" s="11" t="s">
        <v>593</v>
      </c>
      <c r="F3968" s="12">
        <f t="shared" si="245"/>
        <v>0.60724136328827061</v>
      </c>
      <c r="G3968" s="13">
        <f t="shared" si="246"/>
        <v>3.2599314579082571E-2</v>
      </c>
      <c r="H3968" s="13">
        <f>HLOOKUP(E3968,ROCs!$B$1:$I$17,MATCH(VLOOKUP(C3968,HROC,2,0),ROCs!$A$2:$A$17,0)+1,0)</f>
        <v>2.5884593546846281E-2</v>
      </c>
      <c r="I3968" s="24">
        <v>4.8827499999999997</v>
      </c>
      <c r="J3968" s="24">
        <f>VLOOKUP(B3968,Summary!$A$32:$C$37,3,0)*H3968*I3968/12+VLOOKUP(B3968,Summary!$A$32:$D$37,4,0)*I3968</f>
        <v>0.60771562920231947</v>
      </c>
      <c r="K3968" s="6">
        <f t="shared" si="247"/>
        <v>1.0041308127652318</v>
      </c>
      <c r="L3968" s="27">
        <f>2.721*J3968*G3968+VLOOKUP(B3968,Summary!$A$32:$B$37,2,0)*I3968</f>
        <v>0.98989326120377352</v>
      </c>
    </row>
    <row r="3969" spans="1:12">
      <c r="A3969" s="5" t="s">
        <v>615</v>
      </c>
      <c r="B3969" s="5" t="s">
        <v>598</v>
      </c>
      <c r="C3969" s="11">
        <v>6410</v>
      </c>
      <c r="D3969" s="5" t="str">
        <f t="shared" si="244"/>
        <v>Freshwater Marshes</v>
      </c>
      <c r="E3969" s="11" t="s">
        <v>593</v>
      </c>
      <c r="F3969" s="12">
        <f t="shared" si="245"/>
        <v>0.60724136328827061</v>
      </c>
      <c r="G3969" s="13">
        <f t="shared" si="246"/>
        <v>3.2599314579082571E-2</v>
      </c>
      <c r="H3969" s="13">
        <f>HLOOKUP(E3969,ROCs!$B$1:$I$17,MATCH(VLOOKUP(C3969,HROC,2,0),ROCs!$A$2:$A$17,0)+1,0)</f>
        <v>2.5884593546846281E-2</v>
      </c>
      <c r="I3969" s="24">
        <v>61.949145000000001</v>
      </c>
      <c r="J3969" s="24">
        <f>VLOOKUP(B3969,Summary!$A$32:$C$37,3,0)*H3969*I3969/12+VLOOKUP(B3969,Summary!$A$32:$D$37,4,0)*I3969</f>
        <v>7.710299243709124</v>
      </c>
      <c r="K3969" s="6">
        <f t="shared" si="247"/>
        <v>12.739756350204535</v>
      </c>
      <c r="L3969" s="27">
        <f>2.721*J3969*G3969+VLOOKUP(B3969,Summary!$A$32:$B$37,2,0)*I3969</f>
        <v>12.559119588927437</v>
      </c>
    </row>
    <row r="3970" spans="1:12">
      <c r="A3970" s="5" t="s">
        <v>615</v>
      </c>
      <c r="B3970" s="5" t="s">
        <v>598</v>
      </c>
      <c r="C3970" s="11">
        <v>6430</v>
      </c>
      <c r="D3970" s="5" t="str">
        <f t="shared" ref="D3970:D4033" si="248">VLOOKUP(C3970,FLUCCS,2,0)</f>
        <v>Wet Prairies</v>
      </c>
      <c r="E3970" s="11" t="s">
        <v>593</v>
      </c>
      <c r="F3970" s="12">
        <f t="shared" ref="F3970:F4033" si="249">VLOOKUP(VLOOKUP(C3970,HEMC,2,0),EMCN,2,0)</f>
        <v>0.60724136328827061</v>
      </c>
      <c r="G3970" s="13">
        <f t="shared" ref="G3970:G4033" si="250">VLOOKUP(VLOOKUP(C3970,HEMC,2,0),EMCP,3,0)</f>
        <v>3.2599314579082571E-2</v>
      </c>
      <c r="H3970" s="13">
        <f>HLOOKUP(E3970,ROCs!$B$1:$I$17,MATCH(VLOOKUP(C3970,HROC,2,0),ROCs!$A$2:$A$17,0)+1,0)</f>
        <v>2.5884593546846281E-2</v>
      </c>
      <c r="I3970" s="24">
        <v>11.893865999999999</v>
      </c>
      <c r="J3970" s="24">
        <f>VLOOKUP(B3970,Summary!$A$32:$C$37,3,0)*H3970*I3970/12+VLOOKUP(B3970,Summary!$A$32:$D$37,4,0)*I3970</f>
        <v>1.4803314238570631</v>
      </c>
      <c r="K3970" s="6">
        <f t="shared" ref="K3970:K4033" si="251">2.721*J3970*F3970</f>
        <v>2.4459571621526304</v>
      </c>
      <c r="L3970" s="27">
        <f>2.721*J3970*G3970+VLOOKUP(B3970,Summary!$A$32:$B$37,2,0)*I3970</f>
        <v>2.4112759823994021</v>
      </c>
    </row>
    <row r="3971" spans="1:12">
      <c r="A3971" s="5" t="s">
        <v>615</v>
      </c>
      <c r="B3971" s="5" t="s">
        <v>598</v>
      </c>
      <c r="C3971" s="11">
        <v>7400</v>
      </c>
      <c r="D3971" s="5" t="str">
        <f t="shared" si="248"/>
        <v>Disturbed Land</v>
      </c>
      <c r="E3971" s="11" t="s">
        <v>593</v>
      </c>
      <c r="F3971" s="12">
        <f t="shared" si="249"/>
        <v>0.70945030562392009</v>
      </c>
      <c r="G3971" s="13">
        <f t="shared" si="250"/>
        <v>9.7797943737247719E-2</v>
      </c>
      <c r="H3971" s="13">
        <f>HLOOKUP(E3971,ROCs!$B$1:$I$17,MATCH(VLOOKUP(C3971,HROC,2,0),ROCs!$A$2:$A$17,0)+1,0)</f>
        <v>0.26229721460804234</v>
      </c>
      <c r="I3971" s="24">
        <v>23.944557</v>
      </c>
      <c r="J3971" s="24">
        <f>VLOOKUP(B3971,Summary!$A$32:$C$37,3,0)*H3971*I3971/12+VLOOKUP(B3971,Summary!$A$32:$D$37,4,0)*I3971</f>
        <v>30.199173164443838</v>
      </c>
      <c r="K3971" s="6">
        <f t="shared" si="251"/>
        <v>58.296915169234985</v>
      </c>
      <c r="L3971" s="27">
        <f>2.721*J3971*G3971+VLOOKUP(B3971,Summary!$A$32:$B$37,2,0)*I3971</f>
        <v>12.626243031192566</v>
      </c>
    </row>
    <row r="3972" spans="1:12">
      <c r="A3972" s="5" t="s">
        <v>615</v>
      </c>
      <c r="B3972" s="5" t="s">
        <v>598</v>
      </c>
      <c r="C3972" s="11">
        <v>8140</v>
      </c>
      <c r="D3972" s="5" t="str">
        <f t="shared" si="248"/>
        <v>Roads and Highways</v>
      </c>
      <c r="E3972" s="11" t="s">
        <v>593</v>
      </c>
      <c r="F3972" s="12">
        <f t="shared" si="249"/>
        <v>0.98601567900273634</v>
      </c>
      <c r="G3972" s="13">
        <f t="shared" si="250"/>
        <v>0.14343698414796333</v>
      </c>
      <c r="H3972" s="13">
        <f>HLOOKUP(E3972,ROCs!$B$1:$I$17,MATCH(VLOOKUP(C3972,HROC,2,0),ROCs!$A$2:$A$17,0)+1,0)</f>
        <v>0.44607782879065094</v>
      </c>
      <c r="I3972" s="24">
        <v>35.336033999999998</v>
      </c>
      <c r="J3972" s="24">
        <f>VLOOKUP(B3972,Summary!$A$32:$C$37,3,0)*H3972*I3972/12+VLOOKUP(B3972,Summary!$A$32:$D$37,4,0)*I3972</f>
        <v>75.791937536711188</v>
      </c>
      <c r="K3972" s="6">
        <f t="shared" si="251"/>
        <v>203.34587744743888</v>
      </c>
      <c r="L3972" s="27">
        <f>2.721*J3972*G3972+VLOOKUP(B3972,Summary!$A$32:$B$37,2,0)*I3972</f>
        <v>36.354646986842347</v>
      </c>
    </row>
    <row r="3973" spans="1:12">
      <c r="A3973" s="5" t="s">
        <v>615</v>
      </c>
      <c r="B3973" s="5" t="s">
        <v>598</v>
      </c>
      <c r="C3973" s="11">
        <v>8340</v>
      </c>
      <c r="D3973" s="5" t="str">
        <f t="shared" si="248"/>
        <v>Sewage Treatment</v>
      </c>
      <c r="E3973" s="11" t="s">
        <v>593</v>
      </c>
      <c r="F3973" s="12">
        <f t="shared" si="249"/>
        <v>0.72147488707517293</v>
      </c>
      <c r="G3973" s="13">
        <f t="shared" si="250"/>
        <v>0.16951643581122938</v>
      </c>
      <c r="H3973" s="13">
        <f>HLOOKUP(E3973,ROCs!$B$1:$I$17,MATCH(VLOOKUP(C3973,HROC,2,0),ROCs!$A$2:$A$17,0)+1,0)</f>
        <v>0.43140989244743805</v>
      </c>
      <c r="I3973" s="24">
        <v>4.3528479999999998</v>
      </c>
      <c r="J3973" s="24">
        <f>VLOOKUP(B3973,Summary!$A$32:$C$37,3,0)*H3973*I3973/12+VLOOKUP(B3973,Summary!$A$32:$D$37,4,0)*I3973</f>
        <v>9.0293849474922201</v>
      </c>
      <c r="K3973" s="6">
        <f t="shared" si="251"/>
        <v>17.725885074637937</v>
      </c>
      <c r="L3973" s="27">
        <f>2.721*J3973*G3973+VLOOKUP(B3973,Summary!$A$32:$B$37,2,0)*I3973</f>
        <v>4.9992508388032153</v>
      </c>
    </row>
    <row r="3974" spans="1:12">
      <c r="A3974" s="5" t="s">
        <v>612</v>
      </c>
      <c r="B3974" s="5" t="s">
        <v>598</v>
      </c>
      <c r="C3974" s="11">
        <v>1210</v>
      </c>
      <c r="D3974" s="5" t="str">
        <f t="shared" si="248"/>
        <v>Fixed Single Family Units</v>
      </c>
      <c r="E3974" s="11" t="s">
        <v>3</v>
      </c>
      <c r="F3974" s="12">
        <f t="shared" si="249"/>
        <v>1.2445441802046733</v>
      </c>
      <c r="G3974" s="13">
        <f t="shared" si="250"/>
        <v>0.21319951734720002</v>
      </c>
      <c r="H3974" s="13">
        <f>HLOOKUP(E3974,ROCs!$B$1:$I$17,MATCH(VLOOKUP(C3974,HROC,2,0),ROCs!$A$2:$A$17,0)+1,0)</f>
        <v>0.28818180815488864</v>
      </c>
      <c r="I3974" s="24">
        <v>6.9208420000000004</v>
      </c>
      <c r="J3974" s="24">
        <f>VLOOKUP(B3974,Summary!$A$32:$C$37,3,0)*H3974*I3974/12+VLOOKUP(B3974,Summary!$A$32:$D$37,4,0)*I3974</f>
        <v>9.5900321616145749</v>
      </c>
      <c r="K3974" s="6">
        <f t="shared" si="251"/>
        <v>32.475730122734241</v>
      </c>
      <c r="L3974" s="27">
        <f>2.721*J3974*G3974+VLOOKUP(B3974,Summary!$A$32:$B$37,2,0)*I3974</f>
        <v>6.8900044634619126</v>
      </c>
    </row>
    <row r="3975" spans="1:12">
      <c r="A3975" s="5" t="s">
        <v>612</v>
      </c>
      <c r="B3975" s="5" t="s">
        <v>598</v>
      </c>
      <c r="C3975" s="11">
        <v>1310</v>
      </c>
      <c r="D3975" s="5" t="str">
        <f t="shared" si="248"/>
        <v>Fixed Single Family Units &lt;Six or more dwelling units per acre&gt;</v>
      </c>
      <c r="E3975" s="11" t="s">
        <v>3</v>
      </c>
      <c r="F3975" s="12">
        <f t="shared" si="249"/>
        <v>1.2445441802046733</v>
      </c>
      <c r="G3975" s="13">
        <f t="shared" si="250"/>
        <v>0.21319951734720002</v>
      </c>
      <c r="H3975" s="13">
        <f>HLOOKUP(E3975,ROCs!$B$1:$I$17,MATCH(VLOOKUP(C3975,HROC,2,0),ROCs!$A$2:$A$17,0)+1,0)</f>
        <v>0.39344582191206351</v>
      </c>
      <c r="I3975" s="24">
        <v>17.393483</v>
      </c>
      <c r="J3975" s="24">
        <f>VLOOKUP(B3975,Summary!$A$32:$C$37,3,0)*H3975*I3975/12+VLOOKUP(B3975,Summary!$A$32:$D$37,4,0)*I3975</f>
        <v>32.905315708063227</v>
      </c>
      <c r="K3975" s="6">
        <f t="shared" si="251"/>
        <v>111.4307162405299</v>
      </c>
      <c r="L3975" s="27">
        <f>2.721*J3975*G3975+VLOOKUP(B3975,Summary!$A$32:$B$37,2,0)*I3975</f>
        <v>22.423099020279782</v>
      </c>
    </row>
    <row r="3976" spans="1:12">
      <c r="A3976" s="5" t="s">
        <v>612</v>
      </c>
      <c r="B3976" s="5" t="s">
        <v>598</v>
      </c>
      <c r="C3976" s="11">
        <v>1320</v>
      </c>
      <c r="D3976" s="5" t="str">
        <f t="shared" si="248"/>
        <v>Mobile Home Units &lt;Six or more dwelling units per acre&gt;</v>
      </c>
      <c r="E3976" s="11" t="s">
        <v>3</v>
      </c>
      <c r="F3976" s="12">
        <f t="shared" si="249"/>
        <v>1.3948514483453343</v>
      </c>
      <c r="G3976" s="13">
        <f t="shared" si="250"/>
        <v>0.33903287162245876</v>
      </c>
      <c r="H3976" s="13">
        <f>HLOOKUP(E3976,ROCs!$B$1:$I$17,MATCH(VLOOKUP(C3976,HROC,2,0),ROCs!$A$2:$A$17,0)+1,0)</f>
        <v>0.39344582191206351</v>
      </c>
      <c r="I3976" s="24">
        <v>4.706588</v>
      </c>
      <c r="J3976" s="24">
        <f>VLOOKUP(B3976,Summary!$A$32:$C$37,3,0)*H3976*I3976/12+VLOOKUP(B3976,Summary!$A$32:$D$37,4,0)*I3976</f>
        <v>8.9040110050288312</v>
      </c>
      <c r="K3976" s="6">
        <f t="shared" si="251"/>
        <v>33.794201370982996</v>
      </c>
      <c r="L3976" s="27">
        <f>2.721*J3976*G3976+VLOOKUP(B3976,Summary!$A$32:$B$37,2,0)*I3976</f>
        <v>9.1162435993093052</v>
      </c>
    </row>
    <row r="3977" spans="1:12">
      <c r="A3977" s="5" t="s">
        <v>612</v>
      </c>
      <c r="B3977" s="5" t="s">
        <v>598</v>
      </c>
      <c r="C3977" s="11">
        <v>1330</v>
      </c>
      <c r="D3977" s="5" t="str">
        <f t="shared" si="248"/>
        <v>Multiple Dwelling Units, Low Rise &lt;Two stories or less&gt;</v>
      </c>
      <c r="E3977" s="11" t="s">
        <v>3</v>
      </c>
      <c r="F3977" s="12">
        <f t="shared" si="249"/>
        <v>1.3948514483453343</v>
      </c>
      <c r="G3977" s="13">
        <f t="shared" si="250"/>
        <v>0.33903287162245876</v>
      </c>
      <c r="H3977" s="13">
        <f>HLOOKUP(E3977,ROCs!$B$1:$I$17,MATCH(VLOOKUP(C3977,HROC,2,0),ROCs!$A$2:$A$17,0)+1,0)</f>
        <v>0.39344582191206351</v>
      </c>
      <c r="I3977" s="24">
        <v>20.671220000000002</v>
      </c>
      <c r="J3977" s="24">
        <f>VLOOKUP(B3977,Summary!$A$32:$C$37,3,0)*H3977*I3977/12+VLOOKUP(B3977,Summary!$A$32:$D$37,4,0)*I3977</f>
        <v>39.106199728417295</v>
      </c>
      <c r="K3977" s="6">
        <f t="shared" si="251"/>
        <v>148.42331031819467</v>
      </c>
      <c r="L3977" s="27">
        <f>2.721*J3977*G3977+VLOOKUP(B3977,Summary!$A$32:$B$37,2,0)*I3977</f>
        <v>40.038320119567402</v>
      </c>
    </row>
    <row r="3978" spans="1:12">
      <c r="A3978" s="5" t="s">
        <v>612</v>
      </c>
      <c r="B3978" s="5" t="s">
        <v>598</v>
      </c>
      <c r="C3978" s="11">
        <v>1400</v>
      </c>
      <c r="D3978" s="5" t="str">
        <f t="shared" si="248"/>
        <v>Commercial and Services</v>
      </c>
      <c r="E3978" s="11" t="s">
        <v>3</v>
      </c>
      <c r="F3978" s="12">
        <f t="shared" si="249"/>
        <v>0.70945030562392009</v>
      </c>
      <c r="G3978" s="13">
        <f t="shared" si="250"/>
        <v>0.1167055461931156</v>
      </c>
      <c r="H3978" s="13">
        <f>HLOOKUP(E3978,ROCs!$B$1:$I$17,MATCH(VLOOKUP(C3978,HROC,2,0),ROCs!$A$2:$A$17,0)+1,0)</f>
        <v>0.43140989244743805</v>
      </c>
      <c r="I3978" s="24">
        <v>247.67272399999999</v>
      </c>
      <c r="J3978" s="24">
        <f>VLOOKUP(B3978,Summary!$A$32:$C$37,3,0)*H3978*I3978/12+VLOOKUP(B3978,Summary!$A$32:$D$37,4,0)*I3978</f>
        <v>513.76302733061095</v>
      </c>
      <c r="K3978" s="6">
        <f t="shared" si="251"/>
        <v>991.77548531844275</v>
      </c>
      <c r="L3978" s="27">
        <f>2.721*J3978*G3978+VLOOKUP(B3978,Summary!$A$32:$B$37,2,0)*I3978</f>
        <v>210.62546217996319</v>
      </c>
    </row>
    <row r="3979" spans="1:12">
      <c r="A3979" s="5" t="s">
        <v>612</v>
      </c>
      <c r="B3979" s="5" t="s">
        <v>598</v>
      </c>
      <c r="C3979" s="11">
        <v>1411</v>
      </c>
      <c r="D3979" s="5" t="str">
        <f t="shared" si="248"/>
        <v>Shopping Centers (Plazas, Malls)</v>
      </c>
      <c r="E3979" s="11" t="s">
        <v>3</v>
      </c>
      <c r="F3979" s="12">
        <f t="shared" si="249"/>
        <v>1.4429497741503459</v>
      </c>
      <c r="G3979" s="13">
        <f t="shared" si="250"/>
        <v>0.22493527059566973</v>
      </c>
      <c r="H3979" s="13">
        <f>HLOOKUP(E3979,ROCs!$B$1:$I$17,MATCH(VLOOKUP(C3979,HROC,2,0),ROCs!$A$2:$A$17,0)+1,0)</f>
        <v>0.43140989244743805</v>
      </c>
      <c r="I3979" s="24">
        <v>29.947951</v>
      </c>
      <c r="J3979" s="24">
        <f>VLOOKUP(B3979,Summary!$A$32:$C$37,3,0)*H3979*I3979/12+VLOOKUP(B3979,Summary!$A$32:$D$37,4,0)*I3979</f>
        <v>62.12290848833559</v>
      </c>
      <c r="K3979" s="6">
        <f t="shared" si="251"/>
        <v>243.91108425880631</v>
      </c>
      <c r="L3979" s="27">
        <f>2.721*J3979*G3979+VLOOKUP(B3979,Summary!$A$32:$B$37,2,0)*I3979</f>
        <v>43.763057718446071</v>
      </c>
    </row>
    <row r="3980" spans="1:12">
      <c r="A3980" s="5" t="s">
        <v>612</v>
      </c>
      <c r="B3980" s="5" t="s">
        <v>598</v>
      </c>
      <c r="C3980" s="11">
        <v>1490</v>
      </c>
      <c r="D3980" s="5" t="str">
        <f t="shared" si="248"/>
        <v>Commercial and Services Under Construction</v>
      </c>
      <c r="E3980" s="11" t="s">
        <v>3</v>
      </c>
      <c r="F3980" s="12">
        <f t="shared" si="249"/>
        <v>1.4429497741503459</v>
      </c>
      <c r="G3980" s="13">
        <f t="shared" si="250"/>
        <v>0.22493527059566973</v>
      </c>
      <c r="H3980" s="13">
        <f>HLOOKUP(E3980,ROCs!$B$1:$I$17,MATCH(VLOOKUP(C3980,HROC,2,0),ROCs!$A$2:$A$17,0)+1,0)</f>
        <v>0.43140989244743805</v>
      </c>
      <c r="I3980" s="24">
        <v>4.9276E-2</v>
      </c>
      <c r="J3980" s="24">
        <f>VLOOKUP(B3980,Summary!$A$32:$C$37,3,0)*H3980*I3980/12+VLOOKUP(B3980,Summary!$A$32:$D$37,4,0)*I3980</f>
        <v>0.10221628981132047</v>
      </c>
      <c r="K3980" s="6">
        <f t="shared" si="251"/>
        <v>0.40132837762212659</v>
      </c>
      <c r="L3980" s="27">
        <f>2.721*J3980*G3980+VLOOKUP(B3980,Summary!$A$32:$B$37,2,0)*I3980</f>
        <v>7.2007211182299219E-2</v>
      </c>
    </row>
    <row r="3981" spans="1:12">
      <c r="A3981" s="5" t="s">
        <v>612</v>
      </c>
      <c r="B3981" s="5" t="s">
        <v>598</v>
      </c>
      <c r="C3981" s="11">
        <v>1550</v>
      </c>
      <c r="D3981" s="5" t="str">
        <f t="shared" si="248"/>
        <v>Other Light Industrial</v>
      </c>
      <c r="E3981" s="11" t="s">
        <v>3</v>
      </c>
      <c r="F3981" s="12">
        <f t="shared" si="249"/>
        <v>0.72147488707517293</v>
      </c>
      <c r="G3981" s="13">
        <f t="shared" si="250"/>
        <v>0.16951643581122938</v>
      </c>
      <c r="H3981" s="13">
        <f>HLOOKUP(E3981,ROCs!$B$1:$I$17,MATCH(VLOOKUP(C3981,HROC,2,0),ROCs!$A$2:$A$17,0)+1,0)</f>
        <v>0.34081381503347608</v>
      </c>
      <c r="I3981" s="24">
        <v>16.315214000000001</v>
      </c>
      <c r="J3981" s="24">
        <f>VLOOKUP(B3981,Summary!$A$32:$C$37,3,0)*H3981*I3981/12+VLOOKUP(B3981,Summary!$A$32:$D$37,4,0)*I3981</f>
        <v>26.736498652905947</v>
      </c>
      <c r="K3981" s="6">
        <f t="shared" si="251"/>
        <v>52.487307294529451</v>
      </c>
      <c r="L3981" s="27">
        <f>2.721*J3981*G3981+VLOOKUP(B3981,Summary!$A$32:$B$37,2,0)*I3981</f>
        <v>15.459829274137098</v>
      </c>
    </row>
    <row r="3982" spans="1:12">
      <c r="A3982" s="5" t="s">
        <v>612</v>
      </c>
      <c r="B3982" s="5" t="s">
        <v>598</v>
      </c>
      <c r="C3982" s="11">
        <v>1710</v>
      </c>
      <c r="D3982" s="5" t="str">
        <f t="shared" si="248"/>
        <v>Educational Facilities</v>
      </c>
      <c r="E3982" s="11" t="s">
        <v>3</v>
      </c>
      <c r="F3982" s="12">
        <f t="shared" si="249"/>
        <v>0.96797880682585713</v>
      </c>
      <c r="G3982" s="13">
        <f t="shared" si="250"/>
        <v>0.12452938169209543</v>
      </c>
      <c r="H3982" s="13">
        <f>HLOOKUP(E3982,ROCs!$B$1:$I$17,MATCH(VLOOKUP(C3982,HROC,2,0),ROCs!$A$2:$A$17,0)+1,0)</f>
        <v>0.34081381503347608</v>
      </c>
      <c r="I3982" s="24">
        <v>30.621369000000001</v>
      </c>
      <c r="J3982" s="24">
        <f>VLOOKUP(B3982,Summary!$A$32:$C$37,3,0)*H3982*I3982/12+VLOOKUP(B3982,Summary!$A$32:$D$37,4,0)*I3982</f>
        <v>50.180659047355185</v>
      </c>
      <c r="K3982" s="6">
        <f t="shared" si="251"/>
        <v>132.16934917394215</v>
      </c>
      <c r="L3982" s="27">
        <f>2.721*J3982*G3982+VLOOKUP(B3982,Summary!$A$32:$B$37,2,0)*I3982</f>
        <v>22.873328663323303</v>
      </c>
    </row>
    <row r="3983" spans="1:12">
      <c r="A3983" s="5" t="s">
        <v>612</v>
      </c>
      <c r="B3983" s="5" t="s">
        <v>598</v>
      </c>
      <c r="C3983" s="11">
        <v>1800</v>
      </c>
      <c r="D3983" s="5" t="str">
        <f t="shared" si="248"/>
        <v>Recreational</v>
      </c>
      <c r="E3983" s="11" t="s">
        <v>3</v>
      </c>
      <c r="F3983" s="12">
        <f t="shared" si="249"/>
        <v>1.2445441802046733</v>
      </c>
      <c r="G3983" s="13">
        <f t="shared" si="250"/>
        <v>0.21319951734720002</v>
      </c>
      <c r="H3983" s="13">
        <f>HLOOKUP(E3983,ROCs!$B$1:$I$17,MATCH(VLOOKUP(C3983,HROC,2,0),ROCs!$A$2:$A$17,0)+1,0)</f>
        <v>0.28904462793978353</v>
      </c>
      <c r="I3983" s="24">
        <v>23.093696999999999</v>
      </c>
      <c r="J3983" s="24">
        <f>VLOOKUP(B3983,Summary!$A$32:$C$37,3,0)*H3983*I3983/12+VLOOKUP(B3983,Summary!$A$32:$D$37,4,0)*I3983</f>
        <v>32.096149382980983</v>
      </c>
      <c r="K3983" s="6">
        <f t="shared" si="251"/>
        <v>108.69055158258871</v>
      </c>
      <c r="L3983" s="27">
        <f>2.721*J3983*G3983+VLOOKUP(B3983,Summary!$A$32:$B$37,2,0)*I3983</f>
        <v>23.046377832653732</v>
      </c>
    </row>
    <row r="3984" spans="1:12">
      <c r="A3984" s="5" t="s">
        <v>612</v>
      </c>
      <c r="B3984" s="5" t="s">
        <v>598</v>
      </c>
      <c r="C3984" s="11">
        <v>1850</v>
      </c>
      <c r="D3984" s="5" t="str">
        <f t="shared" si="248"/>
        <v>Parks and Zoos</v>
      </c>
      <c r="E3984" s="11" t="s">
        <v>3</v>
      </c>
      <c r="F3984" s="12">
        <f t="shared" si="249"/>
        <v>0.96797880682585713</v>
      </c>
      <c r="G3984" s="13">
        <f t="shared" si="250"/>
        <v>0.12452938169209543</v>
      </c>
      <c r="H3984" s="13">
        <f>HLOOKUP(E3984,ROCs!$B$1:$I$17,MATCH(VLOOKUP(C3984,HROC,2,0),ROCs!$A$2:$A$17,0)+1,0)</f>
        <v>0.34081381503347608</v>
      </c>
      <c r="I3984" s="24">
        <v>4.885777</v>
      </c>
      <c r="J3984" s="24">
        <f>VLOOKUP(B3984,Summary!$A$32:$C$37,3,0)*H3984*I3984/12+VLOOKUP(B3984,Summary!$A$32:$D$37,4,0)*I3984</f>
        <v>8.0065496032659365</v>
      </c>
      <c r="K3984" s="6">
        <f t="shared" si="251"/>
        <v>21.088213472722771</v>
      </c>
      <c r="L3984" s="27">
        <f>2.721*J3984*G3984+VLOOKUP(B3984,Summary!$A$32:$B$37,2,0)*I3984</f>
        <v>3.6495423537956686</v>
      </c>
    </row>
    <row r="3985" spans="1:12">
      <c r="A3985" s="5" t="s">
        <v>612</v>
      </c>
      <c r="B3985" s="5" t="s">
        <v>598</v>
      </c>
      <c r="C3985" s="11">
        <v>3100</v>
      </c>
      <c r="D3985" s="5" t="str">
        <f t="shared" si="248"/>
        <v>Herbaceous (Dry Prairie)</v>
      </c>
      <c r="E3985" s="11" t="s">
        <v>3</v>
      </c>
      <c r="F3985" s="12">
        <f t="shared" si="249"/>
        <v>0.69141343344704065</v>
      </c>
      <c r="G3985" s="13">
        <f t="shared" si="250"/>
        <v>3.5859246036990831E-2</v>
      </c>
      <c r="H3985" s="13">
        <f>HLOOKUP(E3985,ROCs!$B$1:$I$17,MATCH(VLOOKUP(C3985,HROC,2,0),ROCs!$A$2:$A$17,0)+1,0)</f>
        <v>0.26229721460804234</v>
      </c>
      <c r="I3985" s="24">
        <v>4.3794560000000002</v>
      </c>
      <c r="J3985" s="24">
        <f>VLOOKUP(B3985,Summary!$A$32:$C$37,3,0)*H3985*I3985/12+VLOOKUP(B3985,Summary!$A$32:$D$37,4,0)*I3985</f>
        <v>5.5234243886851857</v>
      </c>
      <c r="K3985" s="6">
        <f t="shared" si="251"/>
        <v>10.39141688284834</v>
      </c>
      <c r="L3985" s="27">
        <f>2.721*J3985*G3985+VLOOKUP(B3985,Summary!$A$32:$B$37,2,0)*I3985</f>
        <v>1.3784466034572684</v>
      </c>
    </row>
    <row r="3986" spans="1:12">
      <c r="A3986" s="5" t="s">
        <v>612</v>
      </c>
      <c r="B3986" s="5" t="s">
        <v>598</v>
      </c>
      <c r="C3986" s="11">
        <v>4110</v>
      </c>
      <c r="D3986" s="5" t="str">
        <f t="shared" si="248"/>
        <v>Pine Flatwoods</v>
      </c>
      <c r="E3986" s="11" t="s">
        <v>3</v>
      </c>
      <c r="F3986" s="12">
        <f t="shared" si="249"/>
        <v>0.69141343344704065</v>
      </c>
      <c r="G3986" s="13">
        <f t="shared" si="250"/>
        <v>3.5859246036990831E-2</v>
      </c>
      <c r="H3986" s="13">
        <f>HLOOKUP(E3986,ROCs!$B$1:$I$17,MATCH(VLOOKUP(C3986,HROC,2,0),ROCs!$A$2:$A$17,0)+1,0)</f>
        <v>0.26229721460804234</v>
      </c>
      <c r="I3986" s="24">
        <v>3.8941999999999997E-2</v>
      </c>
      <c r="J3986" s="24">
        <f>VLOOKUP(B3986,Summary!$A$32:$C$37,3,0)*H3986*I3986/12+VLOOKUP(B3986,Summary!$A$32:$D$37,4,0)*I3986</f>
        <v>4.9114134847839198E-2</v>
      </c>
      <c r="K3986" s="6">
        <f t="shared" si="251"/>
        <v>9.2400187660723138E-2</v>
      </c>
      <c r="L3986" s="27">
        <f>2.721*J3986*G3986+VLOOKUP(B3986,Summary!$A$32:$B$37,2,0)*I3986</f>
        <v>1.2257108561390489E-2</v>
      </c>
    </row>
    <row r="3987" spans="1:12">
      <c r="A3987" s="5" t="s">
        <v>612</v>
      </c>
      <c r="B3987" s="5" t="s">
        <v>598</v>
      </c>
      <c r="C3987" s="11">
        <v>4240</v>
      </c>
      <c r="D3987" s="5" t="str">
        <f t="shared" si="248"/>
        <v>Melaleuca</v>
      </c>
      <c r="E3987" s="11" t="s">
        <v>3</v>
      </c>
      <c r="F3987" s="12">
        <f t="shared" si="249"/>
        <v>0.69141343344704065</v>
      </c>
      <c r="G3987" s="13">
        <f t="shared" si="250"/>
        <v>3.5859246036990831E-2</v>
      </c>
      <c r="H3987" s="13">
        <f>HLOOKUP(E3987,ROCs!$B$1:$I$17,MATCH(VLOOKUP(C3987,HROC,2,0),ROCs!$A$2:$A$17,0)+1,0)</f>
        <v>0.26229721460804234</v>
      </c>
      <c r="I3987" s="24">
        <v>6.7982000000000001E-2</v>
      </c>
      <c r="J3987" s="24">
        <f>VLOOKUP(B3987,Summary!$A$32:$C$37,3,0)*H3987*I3987/12+VLOOKUP(B3987,Summary!$A$32:$D$37,4,0)*I3987</f>
        <v>8.5739744112418581E-2</v>
      </c>
      <c r="K3987" s="6">
        <f t="shared" si="251"/>
        <v>0.16130526314907506</v>
      </c>
      <c r="L3987" s="27">
        <f>2.721*J3987*G3987+VLOOKUP(B3987,Summary!$A$32:$B$37,2,0)*I3987</f>
        <v>2.1397533619753689E-2</v>
      </c>
    </row>
    <row r="3988" spans="1:12">
      <c r="A3988" s="5" t="s">
        <v>612</v>
      </c>
      <c r="B3988" s="5" t="s">
        <v>598</v>
      </c>
      <c r="C3988" s="11">
        <v>5110</v>
      </c>
      <c r="D3988" s="5" t="e">
        <f t="shared" si="248"/>
        <v>#N/A</v>
      </c>
      <c r="E3988" s="11" t="s">
        <v>3</v>
      </c>
      <c r="F3988" s="12">
        <f t="shared" si="249"/>
        <v>0.50503242095262102</v>
      </c>
      <c r="G3988" s="13">
        <f t="shared" si="250"/>
        <v>6.8458560616073402E-2</v>
      </c>
      <c r="H3988" s="13">
        <f>HLOOKUP(E3988,ROCs!$B$1:$I$17,MATCH(VLOOKUP(C3988,HROC,2,0),ROCs!$A$2:$A$17,0)+1,0)</f>
        <v>5.2632006878587441E-2</v>
      </c>
      <c r="I3988" s="24">
        <v>8.5711110000000001</v>
      </c>
      <c r="J3988" s="24">
        <f>VLOOKUP(B3988,Summary!$A$32:$C$37,3,0)*H3988*I3988/12+VLOOKUP(B3988,Summary!$A$32:$D$37,4,0)*I3988</f>
        <v>2.1691102006997647</v>
      </c>
      <c r="K3988" s="6">
        <f t="shared" si="251"/>
        <v>2.9807765256209762</v>
      </c>
      <c r="L3988" s="27">
        <f>2.721*J3988*G3988+VLOOKUP(B3988,Summary!$A$32:$B$37,2,0)*I3988</f>
        <v>2.0470714839591135</v>
      </c>
    </row>
    <row r="3989" spans="1:12">
      <c r="A3989" s="5" t="s">
        <v>612</v>
      </c>
      <c r="B3989" s="5" t="s">
        <v>598</v>
      </c>
      <c r="C3989" s="11">
        <v>5120</v>
      </c>
      <c r="D3989" s="5" t="e">
        <f t="shared" si="248"/>
        <v>#N/A</v>
      </c>
      <c r="E3989" s="11" t="s">
        <v>3</v>
      </c>
      <c r="F3989" s="12">
        <f t="shared" si="249"/>
        <v>0.50503242095262102</v>
      </c>
      <c r="G3989" s="13">
        <f t="shared" si="250"/>
        <v>6.8458560616073402E-2</v>
      </c>
      <c r="H3989" s="13">
        <f>HLOOKUP(E3989,ROCs!$B$1:$I$17,MATCH(VLOOKUP(C3989,HROC,2,0),ROCs!$A$2:$A$17,0)+1,0)</f>
        <v>5.2632006878587441E-2</v>
      </c>
      <c r="I3989" s="24">
        <v>3.6350000000000002E-3</v>
      </c>
      <c r="J3989" s="24">
        <f>VLOOKUP(B3989,Summary!$A$32:$C$37,3,0)*H3989*I3989/12+VLOOKUP(B3989,Summary!$A$32:$D$37,4,0)*I3989</f>
        <v>9.1991756722595774E-4</v>
      </c>
      <c r="K3989" s="6">
        <f t="shared" si="251"/>
        <v>1.2641444814601339E-3</v>
      </c>
      <c r="L3989" s="27">
        <f>2.721*J3989*G3989+VLOOKUP(B3989,Summary!$A$32:$B$37,2,0)*I3989</f>
        <v>8.6816106385640996E-4</v>
      </c>
    </row>
    <row r="3990" spans="1:12">
      <c r="A3990" s="5" t="s">
        <v>612</v>
      </c>
      <c r="B3990" s="5" t="s">
        <v>598</v>
      </c>
      <c r="C3990" s="11">
        <v>5300</v>
      </c>
      <c r="D3990" s="5" t="str">
        <f t="shared" si="248"/>
        <v>Reservoirs</v>
      </c>
      <c r="E3990" s="11" t="s">
        <v>3</v>
      </c>
      <c r="F3990" s="12">
        <f t="shared" si="249"/>
        <v>0.50503242095262102</v>
      </c>
      <c r="G3990" s="13">
        <f t="shared" si="250"/>
        <v>6.8458560616073402E-2</v>
      </c>
      <c r="H3990" s="13">
        <f>HLOOKUP(E3990,ROCs!$B$1:$I$17,MATCH(VLOOKUP(C3990,HROC,2,0),ROCs!$A$2:$A$17,0)+1,0)</f>
        <v>5.2632006878587441E-2</v>
      </c>
      <c r="I3990" s="24">
        <v>1.8686529999999999</v>
      </c>
      <c r="J3990" s="24">
        <f>VLOOKUP(B3990,Summary!$A$32:$C$37,3,0)*H3990*I3990/12+VLOOKUP(B3990,Summary!$A$32:$D$37,4,0)*I3990</f>
        <v>0.47290418755144081</v>
      </c>
      <c r="K3990" s="6">
        <f t="shared" si="251"/>
        <v>0.64986172701896094</v>
      </c>
      <c r="L3990" s="27">
        <f>2.721*J3990*G3990+VLOOKUP(B3990,Summary!$A$32:$B$37,2,0)*I3990</f>
        <v>0.44629760012612707</v>
      </c>
    </row>
    <row r="3991" spans="1:12">
      <c r="A3991" s="5" t="s">
        <v>612</v>
      </c>
      <c r="B3991" s="5" t="s">
        <v>598</v>
      </c>
      <c r="C3991" s="11">
        <v>6120</v>
      </c>
      <c r="D3991" s="5" t="str">
        <f t="shared" si="248"/>
        <v>Mangrove Swamps</v>
      </c>
      <c r="E3991" s="11" t="s">
        <v>3</v>
      </c>
      <c r="F3991" s="12">
        <f t="shared" si="249"/>
        <v>0.60724136328827061</v>
      </c>
      <c r="G3991" s="13">
        <f t="shared" si="250"/>
        <v>3.2599314579082571E-2</v>
      </c>
      <c r="H3991" s="13">
        <f>HLOOKUP(E3991,ROCs!$B$1:$I$17,MATCH(VLOOKUP(C3991,HROC,2,0),ROCs!$A$2:$A$17,0)+1,0)</f>
        <v>2.5884593546846281E-2</v>
      </c>
      <c r="I3991" s="24">
        <v>0.14550299999999999</v>
      </c>
      <c r="J3991" s="24">
        <f>VLOOKUP(B3991,Summary!$A$32:$C$37,3,0)*H3991*I3991/12+VLOOKUP(B3991,Summary!$A$32:$D$37,4,0)*I3991</f>
        <v>1.8109558588054905E-2</v>
      </c>
      <c r="K3991" s="6">
        <f t="shared" si="251"/>
        <v>2.992249155696677E-2</v>
      </c>
      <c r="L3991" s="27">
        <f>2.721*J3991*G3991+VLOOKUP(B3991,Summary!$A$32:$B$37,2,0)*I3991</f>
        <v>2.9498221122304571E-2</v>
      </c>
    </row>
    <row r="3992" spans="1:12">
      <c r="A3992" s="5" t="s">
        <v>612</v>
      </c>
      <c r="B3992" s="5" t="s">
        <v>598</v>
      </c>
      <c r="C3992" s="11">
        <v>8140</v>
      </c>
      <c r="D3992" s="5" t="str">
        <f t="shared" si="248"/>
        <v>Roads and Highways</v>
      </c>
      <c r="E3992" s="11" t="s">
        <v>3</v>
      </c>
      <c r="F3992" s="12">
        <f t="shared" si="249"/>
        <v>0.98601567900273634</v>
      </c>
      <c r="G3992" s="13">
        <f t="shared" si="250"/>
        <v>0.14343698414796333</v>
      </c>
      <c r="H3992" s="13">
        <f>HLOOKUP(E3992,ROCs!$B$1:$I$17,MATCH(VLOOKUP(C3992,HROC,2,0),ROCs!$A$2:$A$17,0)+1,0)</f>
        <v>0.44607782879065094</v>
      </c>
      <c r="I3992" s="24">
        <v>1.2545230000000001</v>
      </c>
      <c r="J3992" s="24">
        <f>VLOOKUP(B3992,Summary!$A$32:$C$37,3,0)*H3992*I3992/12+VLOOKUP(B3992,Summary!$A$32:$D$37,4,0)*I3992</f>
        <v>2.6908149583048151</v>
      </c>
      <c r="K3992" s="6">
        <f t="shared" si="251"/>
        <v>7.2193183935976899</v>
      </c>
      <c r="L3992" s="27">
        <f>2.721*J3992*G3992+VLOOKUP(B3992,Summary!$A$32:$B$37,2,0)*I3992</f>
        <v>1.2906864647536398</v>
      </c>
    </row>
    <row r="3993" spans="1:12">
      <c r="A3993" s="5" t="s">
        <v>612</v>
      </c>
      <c r="B3993" s="5" t="s">
        <v>598</v>
      </c>
      <c r="C3993" s="11">
        <v>8340</v>
      </c>
      <c r="D3993" s="5" t="str">
        <f t="shared" si="248"/>
        <v>Sewage Treatment</v>
      </c>
      <c r="E3993" s="11" t="s">
        <v>3</v>
      </c>
      <c r="F3993" s="12">
        <f t="shared" si="249"/>
        <v>0.72147488707517293</v>
      </c>
      <c r="G3993" s="13">
        <f t="shared" si="250"/>
        <v>0.16951643581122938</v>
      </c>
      <c r="H3993" s="13">
        <f>HLOOKUP(E3993,ROCs!$B$1:$I$17,MATCH(VLOOKUP(C3993,HROC,2,0),ROCs!$A$2:$A$17,0)+1,0)</f>
        <v>0.43140989244743805</v>
      </c>
      <c r="I3993" s="24">
        <v>4.6881589999999997</v>
      </c>
      <c r="J3993" s="24">
        <f>VLOOKUP(B3993,Summary!$A$32:$C$37,3,0)*H3993*I3993/12+VLOOKUP(B3993,Summary!$A$32:$D$37,4,0)*I3993</f>
        <v>9.7249415339222001</v>
      </c>
      <c r="K3993" s="6">
        <f t="shared" si="251"/>
        <v>19.091355279492763</v>
      </c>
      <c r="L3993" s="27">
        <f>2.721*J3993*G3993+VLOOKUP(B3993,Summary!$A$32:$B$37,2,0)*I3993</f>
        <v>5.3843559005949313</v>
      </c>
    </row>
    <row r="3994" spans="1:12">
      <c r="A3994" s="5" t="s">
        <v>612</v>
      </c>
      <c r="B3994" s="5" t="s">
        <v>598</v>
      </c>
      <c r="C3994" s="11">
        <v>1210</v>
      </c>
      <c r="D3994" s="5" t="str">
        <f t="shared" si="248"/>
        <v>Fixed Single Family Units</v>
      </c>
      <c r="E3994" s="11" t="s">
        <v>4</v>
      </c>
      <c r="F3994" s="12">
        <f t="shared" si="249"/>
        <v>1.2445441802046733</v>
      </c>
      <c r="G3994" s="13">
        <f t="shared" si="250"/>
        <v>0.21319951734720002</v>
      </c>
      <c r="H3994" s="13">
        <f>HLOOKUP(E3994,ROCs!$B$1:$I$17,MATCH(VLOOKUP(C3994,HROC,2,0),ROCs!$A$2:$A$17,0)+1,0)</f>
        <v>0.28818180815488864</v>
      </c>
      <c r="I3994" s="24">
        <v>243.32137700000001</v>
      </c>
      <c r="J3994" s="24">
        <f>VLOOKUP(B3994,Summary!$A$32:$C$37,3,0)*H3994*I3994/12+VLOOKUP(B3994,Summary!$A$32:$D$37,4,0)*I3994</f>
        <v>337.16415300888895</v>
      </c>
      <c r="K3994" s="6">
        <f t="shared" si="251"/>
        <v>1141.7742772547149</v>
      </c>
      <c r="L3994" s="27">
        <f>2.721*J3994*G3994+VLOOKUP(B3994,Summary!$A$32:$B$37,2,0)*I3994</f>
        <v>242.23719795737267</v>
      </c>
    </row>
    <row r="3995" spans="1:12">
      <c r="A3995" s="5" t="s">
        <v>612</v>
      </c>
      <c r="B3995" s="5" t="s">
        <v>598</v>
      </c>
      <c r="C3995" s="11">
        <v>1310</v>
      </c>
      <c r="D3995" s="5" t="str">
        <f t="shared" si="248"/>
        <v>Fixed Single Family Units &lt;Six or more dwelling units per acre&gt;</v>
      </c>
      <c r="E3995" s="11" t="s">
        <v>4</v>
      </c>
      <c r="F3995" s="12">
        <f t="shared" si="249"/>
        <v>1.2445441802046733</v>
      </c>
      <c r="G3995" s="13">
        <f t="shared" si="250"/>
        <v>0.21319951734720002</v>
      </c>
      <c r="H3995" s="13">
        <f>HLOOKUP(E3995,ROCs!$B$1:$I$17,MATCH(VLOOKUP(C3995,HROC,2,0),ROCs!$A$2:$A$17,0)+1,0)</f>
        <v>0.39344582191206351</v>
      </c>
      <c r="I3995" s="24">
        <v>87.917420000000007</v>
      </c>
      <c r="J3995" s="24">
        <f>VLOOKUP(B3995,Summary!$A$32:$C$37,3,0)*H3995*I3995/12+VLOOKUP(B3995,Summary!$A$32:$D$37,4,0)*I3995</f>
        <v>166.32381572675195</v>
      </c>
      <c r="K3995" s="6">
        <f t="shared" si="251"/>
        <v>563.23975368357731</v>
      </c>
      <c r="L3995" s="27">
        <f>2.721*J3995*G3995+VLOOKUP(B3995,Summary!$A$32:$B$37,2,0)*I3995</f>
        <v>113.34020990893693</v>
      </c>
    </row>
    <row r="3996" spans="1:12">
      <c r="A3996" s="5" t="s">
        <v>612</v>
      </c>
      <c r="B3996" s="5" t="s">
        <v>598</v>
      </c>
      <c r="C3996" s="11">
        <v>1320</v>
      </c>
      <c r="D3996" s="5" t="str">
        <f t="shared" si="248"/>
        <v>Mobile Home Units &lt;Six or more dwelling units per acre&gt;</v>
      </c>
      <c r="E3996" s="11" t="s">
        <v>4</v>
      </c>
      <c r="F3996" s="12">
        <f t="shared" si="249"/>
        <v>1.3948514483453343</v>
      </c>
      <c r="G3996" s="13">
        <f t="shared" si="250"/>
        <v>0.33903287162245876</v>
      </c>
      <c r="H3996" s="13">
        <f>HLOOKUP(E3996,ROCs!$B$1:$I$17,MATCH(VLOOKUP(C3996,HROC,2,0),ROCs!$A$2:$A$17,0)+1,0)</f>
        <v>0.39344582191206351</v>
      </c>
      <c r="I3996" s="24">
        <v>0.39773500000000001</v>
      </c>
      <c r="J3996" s="24">
        <f>VLOOKUP(B3996,Summary!$A$32:$C$37,3,0)*H3996*I3996/12+VLOOKUP(B3996,Summary!$A$32:$D$37,4,0)*I3996</f>
        <v>0.75244249487848569</v>
      </c>
      <c r="K3996" s="6">
        <f t="shared" si="251"/>
        <v>2.8558133157794825</v>
      </c>
      <c r="L3996" s="27">
        <f>2.721*J3996*G3996+VLOOKUP(B3996,Summary!$A$32:$B$37,2,0)*I3996</f>
        <v>0.77037742584889235</v>
      </c>
    </row>
    <row r="3997" spans="1:12">
      <c r="A3997" s="5" t="s">
        <v>612</v>
      </c>
      <c r="B3997" s="5" t="s">
        <v>598</v>
      </c>
      <c r="C3997" s="11">
        <v>1330</v>
      </c>
      <c r="D3997" s="5" t="str">
        <f t="shared" si="248"/>
        <v>Multiple Dwelling Units, Low Rise &lt;Two stories or less&gt;</v>
      </c>
      <c r="E3997" s="11" t="s">
        <v>4</v>
      </c>
      <c r="F3997" s="12">
        <f t="shared" si="249"/>
        <v>1.3948514483453343</v>
      </c>
      <c r="G3997" s="13">
        <f t="shared" si="250"/>
        <v>0.33903287162245876</v>
      </c>
      <c r="H3997" s="13">
        <f>HLOOKUP(E3997,ROCs!$B$1:$I$17,MATCH(VLOOKUP(C3997,HROC,2,0),ROCs!$A$2:$A$17,0)+1,0)</f>
        <v>0.39344582191206351</v>
      </c>
      <c r="I3997" s="24">
        <v>35.731053000000003</v>
      </c>
      <c r="J3997" s="24">
        <f>VLOOKUP(B3997,Summary!$A$32:$C$37,3,0)*H3997*I3997/12+VLOOKUP(B3997,Summary!$A$32:$D$37,4,0)*I3997</f>
        <v>67.59667281973023</v>
      </c>
      <c r="K3997" s="6">
        <f t="shared" si="251"/>
        <v>256.55578951870575</v>
      </c>
      <c r="L3997" s="27">
        <f>2.721*J3997*G3997+VLOOKUP(B3997,Summary!$A$32:$B$37,2,0)*I3997</f>
        <v>69.207881209876803</v>
      </c>
    </row>
    <row r="3998" spans="1:12">
      <c r="A3998" s="5" t="s">
        <v>612</v>
      </c>
      <c r="B3998" s="5" t="s">
        <v>598</v>
      </c>
      <c r="C3998" s="11">
        <v>1400</v>
      </c>
      <c r="D3998" s="5" t="str">
        <f t="shared" si="248"/>
        <v>Commercial and Services</v>
      </c>
      <c r="E3998" s="11" t="s">
        <v>4</v>
      </c>
      <c r="F3998" s="12">
        <f t="shared" si="249"/>
        <v>0.70945030562392009</v>
      </c>
      <c r="G3998" s="13">
        <f t="shared" si="250"/>
        <v>0.1167055461931156</v>
      </c>
      <c r="H3998" s="13">
        <f>HLOOKUP(E3998,ROCs!$B$1:$I$17,MATCH(VLOOKUP(C3998,HROC,2,0),ROCs!$A$2:$A$17,0)+1,0)</f>
        <v>0.43140989244743805</v>
      </c>
      <c r="I3998" s="24">
        <v>70.127714999999995</v>
      </c>
      <c r="J3998" s="24">
        <f>VLOOKUP(B3998,Summary!$A$32:$C$37,3,0)*H3998*I3998/12+VLOOKUP(B3998,Summary!$A$32:$D$37,4,0)*I3998</f>
        <v>145.47030684807382</v>
      </c>
      <c r="K3998" s="6">
        <f t="shared" si="251"/>
        <v>280.81795788864679</v>
      </c>
      <c r="L3998" s="27">
        <f>2.721*J3998*G3998+VLOOKUP(B3998,Summary!$A$32:$B$37,2,0)*I3998</f>
        <v>59.637904993929567</v>
      </c>
    </row>
    <row r="3999" spans="1:12">
      <c r="A3999" s="5" t="s">
        <v>612</v>
      </c>
      <c r="B3999" s="5" t="s">
        <v>598</v>
      </c>
      <c r="C3999" s="11">
        <v>1411</v>
      </c>
      <c r="D3999" s="5" t="str">
        <f t="shared" si="248"/>
        <v>Shopping Centers (Plazas, Malls)</v>
      </c>
      <c r="E3999" s="11" t="s">
        <v>4</v>
      </c>
      <c r="F3999" s="12">
        <f t="shared" si="249"/>
        <v>1.4429497741503459</v>
      </c>
      <c r="G3999" s="13">
        <f t="shared" si="250"/>
        <v>0.22493527059566973</v>
      </c>
      <c r="H3999" s="13">
        <f>HLOOKUP(E3999,ROCs!$B$1:$I$17,MATCH(VLOOKUP(C3999,HROC,2,0),ROCs!$A$2:$A$17,0)+1,0)</f>
        <v>0.43140989244743805</v>
      </c>
      <c r="I3999" s="24">
        <v>3.4214600000000002</v>
      </c>
      <c r="J3999" s="24">
        <f>VLOOKUP(B3999,Summary!$A$32:$C$37,3,0)*H3999*I3999/12+VLOOKUP(B3999,Summary!$A$32:$D$37,4,0)*I3999</f>
        <v>7.0973485456985257</v>
      </c>
      <c r="K3999" s="6">
        <f t="shared" si="251"/>
        <v>27.86608066602405</v>
      </c>
      <c r="L3999" s="27">
        <f>2.721*J3999*G3999+VLOOKUP(B3999,Summary!$A$32:$B$37,2,0)*I3999</f>
        <v>4.999792855990532</v>
      </c>
    </row>
    <row r="4000" spans="1:12">
      <c r="A4000" s="5" t="s">
        <v>612</v>
      </c>
      <c r="B4000" s="5" t="s">
        <v>598</v>
      </c>
      <c r="C4000" s="11">
        <v>1480</v>
      </c>
      <c r="D4000" s="5" t="str">
        <f t="shared" si="248"/>
        <v>Cemeteries</v>
      </c>
      <c r="E4000" s="11" t="s">
        <v>4</v>
      </c>
      <c r="F4000" s="12">
        <f t="shared" si="249"/>
        <v>1.2445441802046733</v>
      </c>
      <c r="G4000" s="13">
        <f t="shared" si="250"/>
        <v>0.21319951734720002</v>
      </c>
      <c r="H4000" s="13">
        <f>HLOOKUP(E4000,ROCs!$B$1:$I$17,MATCH(VLOOKUP(C4000,HROC,2,0),ROCs!$A$2:$A$17,0)+1,0)</f>
        <v>0.28818180815488864</v>
      </c>
      <c r="I4000" s="24">
        <v>14.746537999999999</v>
      </c>
      <c r="J4000" s="24">
        <f>VLOOKUP(B4000,Summary!$A$32:$C$37,3,0)*H4000*I4000/12+VLOOKUP(B4000,Summary!$A$32:$D$37,4,0)*I4000</f>
        <v>20.433897160558129</v>
      </c>
      <c r="K4000" s="6">
        <f t="shared" si="251"/>
        <v>69.197445676789769</v>
      </c>
      <c r="L4000" s="27">
        <f>2.721*J4000*G4000+VLOOKUP(B4000,Summary!$A$32:$B$37,2,0)*I4000</f>
        <v>14.680831124393634</v>
      </c>
    </row>
    <row r="4001" spans="1:12">
      <c r="A4001" s="5" t="s">
        <v>612</v>
      </c>
      <c r="B4001" s="5" t="s">
        <v>598</v>
      </c>
      <c r="C4001" s="11">
        <v>1490</v>
      </c>
      <c r="D4001" s="5" t="str">
        <f t="shared" si="248"/>
        <v>Commercial and Services Under Construction</v>
      </c>
      <c r="E4001" s="11" t="s">
        <v>4</v>
      </c>
      <c r="F4001" s="12">
        <f t="shared" si="249"/>
        <v>1.4429497741503459</v>
      </c>
      <c r="G4001" s="13">
        <f t="shared" si="250"/>
        <v>0.22493527059566973</v>
      </c>
      <c r="H4001" s="13">
        <f>HLOOKUP(E4001,ROCs!$B$1:$I$17,MATCH(VLOOKUP(C4001,HROC,2,0),ROCs!$A$2:$A$17,0)+1,0)</f>
        <v>0.43140989244743805</v>
      </c>
      <c r="I4001" s="24">
        <v>0.94166499999999997</v>
      </c>
      <c r="J4001" s="24">
        <f>VLOOKUP(B4001,Summary!$A$32:$C$37,3,0)*H4001*I4001/12+VLOOKUP(B4001,Summary!$A$32:$D$37,4,0)*I4001</f>
        <v>1.9533546258863763</v>
      </c>
      <c r="K4001" s="6">
        <f t="shared" si="251"/>
        <v>7.6693905088387799</v>
      </c>
      <c r="L4001" s="27">
        <f>2.721*J4001*G4001+VLOOKUP(B4001,Summary!$A$32:$B$37,2,0)*I4001</f>
        <v>1.3760587409282363</v>
      </c>
    </row>
    <row r="4002" spans="1:12">
      <c r="A4002" s="5" t="s">
        <v>612</v>
      </c>
      <c r="B4002" s="5" t="s">
        <v>598</v>
      </c>
      <c r="C4002" s="11">
        <v>1550</v>
      </c>
      <c r="D4002" s="5" t="str">
        <f t="shared" si="248"/>
        <v>Other Light Industrial</v>
      </c>
      <c r="E4002" s="11" t="s">
        <v>4</v>
      </c>
      <c r="F4002" s="12">
        <f t="shared" si="249"/>
        <v>0.72147488707517293</v>
      </c>
      <c r="G4002" s="13">
        <f t="shared" si="250"/>
        <v>0.16951643581122938</v>
      </c>
      <c r="H4002" s="13">
        <f>HLOOKUP(E4002,ROCs!$B$1:$I$17,MATCH(VLOOKUP(C4002,HROC,2,0),ROCs!$A$2:$A$17,0)+1,0)</f>
        <v>0.34081381503347608</v>
      </c>
      <c r="I4002" s="24">
        <v>5.0716049999999999</v>
      </c>
      <c r="J4002" s="24">
        <f>VLOOKUP(B4002,Summary!$A$32:$C$37,3,0)*H4002*I4002/12+VLOOKUP(B4002,Summary!$A$32:$D$37,4,0)*I4002</f>
        <v>8.3110745743556329</v>
      </c>
      <c r="K4002" s="6">
        <f t="shared" si="251"/>
        <v>16.315746156407879</v>
      </c>
      <c r="L4002" s="27">
        <f>2.721*J4002*G4002+VLOOKUP(B4002,Summary!$A$32:$B$37,2,0)*I4002</f>
        <v>4.8057075712191129</v>
      </c>
    </row>
    <row r="4003" spans="1:12">
      <c r="A4003" s="5" t="s">
        <v>612</v>
      </c>
      <c r="B4003" s="5" t="s">
        <v>598</v>
      </c>
      <c r="C4003" s="11">
        <v>1700</v>
      </c>
      <c r="D4003" s="5" t="str">
        <f t="shared" si="248"/>
        <v>Institutional</v>
      </c>
      <c r="E4003" s="11" t="s">
        <v>4</v>
      </c>
      <c r="F4003" s="12">
        <f t="shared" si="249"/>
        <v>0.96797880682585713</v>
      </c>
      <c r="G4003" s="13">
        <f t="shared" si="250"/>
        <v>0.12452938169209543</v>
      </c>
      <c r="H4003" s="13">
        <f>HLOOKUP(E4003,ROCs!$B$1:$I$17,MATCH(VLOOKUP(C4003,HROC,2,0),ROCs!$A$2:$A$17,0)+1,0)</f>
        <v>0.34081381503347608</v>
      </c>
      <c r="I4003" s="24">
        <v>16.571839000000001</v>
      </c>
      <c r="J4003" s="24">
        <f>VLOOKUP(B4003,Summary!$A$32:$C$37,3,0)*H4003*I4003/12+VLOOKUP(B4003,Summary!$A$32:$D$37,4,0)*I4003</f>
        <v>27.157041954808207</v>
      </c>
      <c r="K4003" s="6">
        <f t="shared" si="251"/>
        <v>71.528127146939511</v>
      </c>
      <c r="L4003" s="27">
        <f>2.721*J4003*G4003+VLOOKUP(B4003,Summary!$A$32:$B$37,2,0)*I4003</f>
        <v>12.378712395343232</v>
      </c>
    </row>
    <row r="4004" spans="1:12">
      <c r="A4004" s="5" t="s">
        <v>612</v>
      </c>
      <c r="B4004" s="5" t="s">
        <v>598</v>
      </c>
      <c r="C4004" s="11">
        <v>1710</v>
      </c>
      <c r="D4004" s="5" t="str">
        <f t="shared" si="248"/>
        <v>Educational Facilities</v>
      </c>
      <c r="E4004" s="11" t="s">
        <v>4</v>
      </c>
      <c r="F4004" s="12">
        <f t="shared" si="249"/>
        <v>0.96797880682585713</v>
      </c>
      <c r="G4004" s="13">
        <f t="shared" si="250"/>
        <v>0.12452938169209543</v>
      </c>
      <c r="H4004" s="13">
        <f>HLOOKUP(E4004,ROCs!$B$1:$I$17,MATCH(VLOOKUP(C4004,HROC,2,0),ROCs!$A$2:$A$17,0)+1,0)</f>
        <v>0.34081381503347608</v>
      </c>
      <c r="I4004" s="24">
        <v>13.581082</v>
      </c>
      <c r="J4004" s="24">
        <f>VLOOKUP(B4004,Summary!$A$32:$C$37,3,0)*H4004*I4004/12+VLOOKUP(B4004,Summary!$A$32:$D$37,4,0)*I4004</f>
        <v>22.255949606177719</v>
      </c>
      <c r="K4004" s="6">
        <f t="shared" si="251"/>
        <v>58.619285408759495</v>
      </c>
      <c r="L4004" s="27">
        <f>2.721*J4004*G4004+VLOOKUP(B4004,Summary!$A$32:$B$37,2,0)*I4004</f>
        <v>10.144698370263725</v>
      </c>
    </row>
    <row r="4005" spans="1:12">
      <c r="A4005" s="5" t="s">
        <v>612</v>
      </c>
      <c r="B4005" s="5" t="s">
        <v>598</v>
      </c>
      <c r="C4005" s="11">
        <v>1760</v>
      </c>
      <c r="D4005" s="5" t="str">
        <f t="shared" si="248"/>
        <v>Correctional</v>
      </c>
      <c r="E4005" s="11" t="s">
        <v>4</v>
      </c>
      <c r="F4005" s="12">
        <f t="shared" si="249"/>
        <v>0.70945030562392009</v>
      </c>
      <c r="G4005" s="13">
        <f t="shared" si="250"/>
        <v>0.1167055461931156</v>
      </c>
      <c r="H4005" s="13">
        <f>HLOOKUP(E4005,ROCs!$B$1:$I$17,MATCH(VLOOKUP(C4005,HROC,2,0),ROCs!$A$2:$A$17,0)+1,0)</f>
        <v>0.34081381503347608</v>
      </c>
      <c r="I4005" s="24">
        <v>1.2246E-2</v>
      </c>
      <c r="J4005" s="24">
        <f>VLOOKUP(B4005,Summary!$A$32:$C$37,3,0)*H4005*I4005/12+VLOOKUP(B4005,Summary!$A$32:$D$37,4,0)*I4005</f>
        <v>2.0068088748543916E-2</v>
      </c>
      <c r="K4005" s="6">
        <f t="shared" si="251"/>
        <v>3.8739725124659362E-2</v>
      </c>
      <c r="L4005" s="27">
        <f>2.721*J4005*G4005+VLOOKUP(B4005,Summary!$A$32:$B$37,2,0)*I4005</f>
        <v>8.7202058316873179E-3</v>
      </c>
    </row>
    <row r="4006" spans="1:12">
      <c r="A4006" s="5" t="s">
        <v>612</v>
      </c>
      <c r="B4006" s="5" t="s">
        <v>598</v>
      </c>
      <c r="C4006" s="11">
        <v>1850</v>
      </c>
      <c r="D4006" s="5" t="str">
        <f t="shared" si="248"/>
        <v>Parks and Zoos</v>
      </c>
      <c r="E4006" s="11" t="s">
        <v>4</v>
      </c>
      <c r="F4006" s="12">
        <f t="shared" si="249"/>
        <v>0.96797880682585713</v>
      </c>
      <c r="G4006" s="13">
        <f t="shared" si="250"/>
        <v>0.12452938169209543</v>
      </c>
      <c r="H4006" s="13">
        <f>HLOOKUP(E4006,ROCs!$B$1:$I$17,MATCH(VLOOKUP(C4006,HROC,2,0),ROCs!$A$2:$A$17,0)+1,0)</f>
        <v>0.34081381503347608</v>
      </c>
      <c r="I4006" s="24">
        <v>16.766119</v>
      </c>
      <c r="J4006" s="24">
        <f>VLOOKUP(B4006,Summary!$A$32:$C$37,3,0)*H4006*I4006/12+VLOOKUP(B4006,Summary!$A$32:$D$37,4,0)*I4006</f>
        <v>27.475417610701324</v>
      </c>
      <c r="K4006" s="6">
        <f t="shared" si="251"/>
        <v>72.366687341864619</v>
      </c>
      <c r="L4006" s="27">
        <f>2.721*J4006*G4006+VLOOKUP(B4006,Summary!$A$32:$B$37,2,0)*I4006</f>
        <v>12.523834264084972</v>
      </c>
    </row>
    <row r="4007" spans="1:12">
      <c r="A4007" s="5" t="s">
        <v>612</v>
      </c>
      <c r="B4007" s="5" t="s">
        <v>598</v>
      </c>
      <c r="C4007" s="11">
        <v>2430</v>
      </c>
      <c r="D4007" s="5" t="str">
        <f t="shared" si="248"/>
        <v>Ornamentals</v>
      </c>
      <c r="E4007" s="11" t="s">
        <v>4</v>
      </c>
      <c r="F4007" s="12">
        <f t="shared" si="249"/>
        <v>1.6774291124497771</v>
      </c>
      <c r="G4007" s="13">
        <f t="shared" si="250"/>
        <v>0.48898971868623858</v>
      </c>
      <c r="H4007" s="13">
        <f>HLOOKUP(E4007,ROCs!$B$1:$I$17,MATCH(VLOOKUP(C4007,HROC,2,0),ROCs!$A$2:$A$17,0)+1,0)</f>
        <v>0.28904462793978353</v>
      </c>
      <c r="I4007" s="24">
        <v>10.902861</v>
      </c>
      <c r="J4007" s="24">
        <f>VLOOKUP(B4007,Summary!$A$32:$C$37,3,0)*H4007*I4007/12+VLOOKUP(B4007,Summary!$A$32:$D$37,4,0)*I4007</f>
        <v>15.153046104219579</v>
      </c>
      <c r="K4007" s="6">
        <f t="shared" si="251"/>
        <v>69.162815203509069</v>
      </c>
      <c r="L4007" s="27">
        <f>2.721*J4007*G4007+VLOOKUP(B4007,Summary!$A$32:$B$37,2,0)*I4007</f>
        <v>22.251747663303231</v>
      </c>
    </row>
    <row r="4008" spans="1:12">
      <c r="A4008" s="5" t="s">
        <v>612</v>
      </c>
      <c r="B4008" s="5" t="s">
        <v>598</v>
      </c>
      <c r="C4008" s="11">
        <v>3100</v>
      </c>
      <c r="D4008" s="5" t="str">
        <f t="shared" si="248"/>
        <v>Herbaceous (Dry Prairie)</v>
      </c>
      <c r="E4008" s="11" t="s">
        <v>4</v>
      </c>
      <c r="F4008" s="12">
        <f t="shared" si="249"/>
        <v>0.69141343344704065</v>
      </c>
      <c r="G4008" s="13">
        <f t="shared" si="250"/>
        <v>3.5859246036990831E-2</v>
      </c>
      <c r="H4008" s="13">
        <f>HLOOKUP(E4008,ROCs!$B$1:$I$17,MATCH(VLOOKUP(C4008,HROC,2,0),ROCs!$A$2:$A$17,0)+1,0)</f>
        <v>0.26229721460804234</v>
      </c>
      <c r="I4008" s="24">
        <v>49.369861999999998</v>
      </c>
      <c r="J4008" s="24">
        <f>VLOOKUP(B4008,Summary!$A$32:$C$37,3,0)*H4008*I4008/12+VLOOKUP(B4008,Summary!$A$32:$D$37,4,0)*I4008</f>
        <v>62.265884127348677</v>
      </c>
      <c r="K4008" s="6">
        <f t="shared" si="251"/>
        <v>117.14304641733872</v>
      </c>
      <c r="L4008" s="27">
        <f>2.721*J4008*G4008+VLOOKUP(B4008,Summary!$A$32:$B$37,2,0)*I4008</f>
        <v>15.539308669171252</v>
      </c>
    </row>
    <row r="4009" spans="1:12">
      <c r="A4009" s="5" t="s">
        <v>612</v>
      </c>
      <c r="B4009" s="5" t="s">
        <v>598</v>
      </c>
      <c r="C4009" s="11">
        <v>3200</v>
      </c>
      <c r="D4009" s="5" t="str">
        <f t="shared" si="248"/>
        <v>Shrub and Brushland</v>
      </c>
      <c r="E4009" s="11" t="s">
        <v>4</v>
      </c>
      <c r="F4009" s="12">
        <f t="shared" si="249"/>
        <v>0.69141343344704065</v>
      </c>
      <c r="G4009" s="13">
        <f t="shared" si="250"/>
        <v>3.5859246036990831E-2</v>
      </c>
      <c r="H4009" s="13">
        <f>HLOOKUP(E4009,ROCs!$B$1:$I$17,MATCH(VLOOKUP(C4009,HROC,2,0),ROCs!$A$2:$A$17,0)+1,0)</f>
        <v>0.26229721460804234</v>
      </c>
      <c r="I4009" s="24">
        <v>3.7620000000000002E-3</v>
      </c>
      <c r="J4009" s="24">
        <f>VLOOKUP(B4009,Summary!$A$32:$C$37,3,0)*H4009*I4009/12+VLOOKUP(B4009,Summary!$A$32:$D$37,4,0)*I4009</f>
        <v>4.7446812001841476E-3</v>
      </c>
      <c r="K4009" s="6">
        <f t="shared" si="251"/>
        <v>8.9263393246274067E-3</v>
      </c>
      <c r="L4009" s="27">
        <f>2.721*J4009*G4009+VLOOKUP(B4009,Summary!$A$32:$B$37,2,0)*I4009</f>
        <v>1.1841005189243239E-3</v>
      </c>
    </row>
    <row r="4010" spans="1:12">
      <c r="A4010" s="5" t="s">
        <v>612</v>
      </c>
      <c r="B4010" s="5" t="s">
        <v>598</v>
      </c>
      <c r="C4010" s="11">
        <v>3300</v>
      </c>
      <c r="D4010" s="5" t="str">
        <f t="shared" si="248"/>
        <v>Mixed Rangeland</v>
      </c>
      <c r="E4010" s="11" t="s">
        <v>4</v>
      </c>
      <c r="F4010" s="12">
        <f t="shared" si="249"/>
        <v>0.69141343344704065</v>
      </c>
      <c r="G4010" s="13">
        <f t="shared" si="250"/>
        <v>3.5859246036990831E-2</v>
      </c>
      <c r="H4010" s="13">
        <f>HLOOKUP(E4010,ROCs!$B$1:$I$17,MATCH(VLOOKUP(C4010,HROC,2,0),ROCs!$A$2:$A$17,0)+1,0)</f>
        <v>0.26229721460804234</v>
      </c>
      <c r="I4010" s="24">
        <v>29.956216999999999</v>
      </c>
      <c r="J4010" s="24">
        <f>VLOOKUP(B4010,Summary!$A$32:$C$37,3,0)*H4010*I4010/12+VLOOKUP(B4010,Summary!$A$32:$D$37,4,0)*I4010</f>
        <v>37.781153542939059</v>
      </c>
      <c r="K4010" s="6">
        <f t="shared" si="251"/>
        <v>71.079042483830946</v>
      </c>
      <c r="L4010" s="27">
        <f>2.721*J4010*G4010+VLOOKUP(B4010,Summary!$A$32:$B$37,2,0)*I4010</f>
        <v>9.428807042719205</v>
      </c>
    </row>
    <row r="4011" spans="1:12">
      <c r="A4011" s="5" t="s">
        <v>612</v>
      </c>
      <c r="B4011" s="5" t="s">
        <v>598</v>
      </c>
      <c r="C4011" s="11">
        <v>4110</v>
      </c>
      <c r="D4011" s="5" t="str">
        <f t="shared" si="248"/>
        <v>Pine Flatwoods</v>
      </c>
      <c r="E4011" s="11" t="s">
        <v>4</v>
      </c>
      <c r="F4011" s="12">
        <f t="shared" si="249"/>
        <v>0.69141343344704065</v>
      </c>
      <c r="G4011" s="13">
        <f t="shared" si="250"/>
        <v>3.5859246036990831E-2</v>
      </c>
      <c r="H4011" s="13">
        <f>HLOOKUP(E4011,ROCs!$B$1:$I$17,MATCH(VLOOKUP(C4011,HROC,2,0),ROCs!$A$2:$A$17,0)+1,0)</f>
        <v>0.26229721460804234</v>
      </c>
      <c r="I4011" s="24">
        <v>37.172583000000003</v>
      </c>
      <c r="J4011" s="24">
        <f>VLOOKUP(B4011,Summary!$A$32:$C$37,3,0)*H4011*I4011/12+VLOOKUP(B4011,Summary!$A$32:$D$37,4,0)*I4011</f>
        <v>46.882524115466474</v>
      </c>
      <c r="K4011" s="6">
        <f t="shared" si="251"/>
        <v>88.201778158127681</v>
      </c>
      <c r="L4011" s="27">
        <f>2.721*J4011*G4011+VLOOKUP(B4011,Summary!$A$32:$B$37,2,0)*I4011</f>
        <v>11.700179378005716</v>
      </c>
    </row>
    <row r="4012" spans="1:12">
      <c r="A4012" s="5" t="s">
        <v>612</v>
      </c>
      <c r="B4012" s="5" t="s">
        <v>598</v>
      </c>
      <c r="C4012" s="11">
        <v>4200</v>
      </c>
      <c r="D4012" s="5" t="str">
        <f t="shared" si="248"/>
        <v>Upland Hardwood Forests</v>
      </c>
      <c r="E4012" s="11" t="s">
        <v>4</v>
      </c>
      <c r="F4012" s="12">
        <f t="shared" si="249"/>
        <v>0.69141343344704065</v>
      </c>
      <c r="G4012" s="13">
        <f t="shared" si="250"/>
        <v>3.5859246036990831E-2</v>
      </c>
      <c r="H4012" s="13">
        <f>HLOOKUP(E4012,ROCs!$B$1:$I$17,MATCH(VLOOKUP(C4012,HROC,2,0),ROCs!$A$2:$A$17,0)+1,0)</f>
        <v>0.26229721460804234</v>
      </c>
      <c r="I4012" s="24">
        <v>3.5013139999999998</v>
      </c>
      <c r="J4012" s="24">
        <f>VLOOKUP(B4012,Summary!$A$32:$C$37,3,0)*H4012*I4012/12+VLOOKUP(B4012,Summary!$A$32:$D$37,4,0)*I4012</f>
        <v>4.415900773987655</v>
      </c>
      <c r="K4012" s="6">
        <f t="shared" si="251"/>
        <v>8.3077928883754613</v>
      </c>
      <c r="L4012" s="27">
        <f>2.721*J4012*G4012+VLOOKUP(B4012,Summary!$A$32:$B$37,2,0)*I4012</f>
        <v>1.1020488368732058</v>
      </c>
    </row>
    <row r="4013" spans="1:12">
      <c r="A4013" s="5" t="s">
        <v>612</v>
      </c>
      <c r="B4013" s="5" t="s">
        <v>598</v>
      </c>
      <c r="C4013" s="11">
        <v>4220</v>
      </c>
      <c r="D4013" s="5" t="str">
        <f t="shared" si="248"/>
        <v>Brazilian Pepper</v>
      </c>
      <c r="E4013" s="11" t="s">
        <v>4</v>
      </c>
      <c r="F4013" s="12">
        <f t="shared" si="249"/>
        <v>0.69141343344704065</v>
      </c>
      <c r="G4013" s="13">
        <f t="shared" si="250"/>
        <v>3.5859246036990831E-2</v>
      </c>
      <c r="H4013" s="13">
        <f>HLOOKUP(E4013,ROCs!$B$1:$I$17,MATCH(VLOOKUP(C4013,HROC,2,0),ROCs!$A$2:$A$17,0)+1,0)</f>
        <v>0.26229721460804234</v>
      </c>
      <c r="I4013" s="24">
        <v>9.4107009999999995</v>
      </c>
      <c r="J4013" s="24">
        <f>VLOOKUP(B4013,Summary!$A$32:$C$37,3,0)*H4013*I4013/12+VLOOKUP(B4013,Summary!$A$32:$D$37,4,0)*I4013</f>
        <v>11.868893172582178</v>
      </c>
      <c r="K4013" s="6">
        <f t="shared" si="251"/>
        <v>22.329375440885286</v>
      </c>
      <c r="L4013" s="27">
        <f>2.721*J4013*G4013+VLOOKUP(B4013,Summary!$A$32:$B$37,2,0)*I4013</f>
        <v>2.9620457037590784</v>
      </c>
    </row>
    <row r="4014" spans="1:12">
      <c r="A4014" s="5" t="s">
        <v>612</v>
      </c>
      <c r="B4014" s="5" t="s">
        <v>598</v>
      </c>
      <c r="C4014" s="11">
        <v>4240</v>
      </c>
      <c r="D4014" s="5" t="str">
        <f t="shared" si="248"/>
        <v>Melaleuca</v>
      </c>
      <c r="E4014" s="11" t="s">
        <v>4</v>
      </c>
      <c r="F4014" s="12">
        <f t="shared" si="249"/>
        <v>0.69141343344704065</v>
      </c>
      <c r="G4014" s="13">
        <f t="shared" si="250"/>
        <v>3.5859246036990831E-2</v>
      </c>
      <c r="H4014" s="13">
        <f>HLOOKUP(E4014,ROCs!$B$1:$I$17,MATCH(VLOOKUP(C4014,HROC,2,0),ROCs!$A$2:$A$17,0)+1,0)</f>
        <v>0.26229721460804234</v>
      </c>
      <c r="I4014" s="24">
        <v>41.235315999999997</v>
      </c>
      <c r="J4014" s="24">
        <f>VLOOKUP(B4014,Summary!$A$32:$C$37,3,0)*H4014*I4014/12+VLOOKUP(B4014,Summary!$A$32:$D$37,4,0)*I4014</f>
        <v>52.006493516441402</v>
      </c>
      <c r="K4014" s="6">
        <f t="shared" si="251"/>
        <v>97.841686011227452</v>
      </c>
      <c r="L4014" s="27">
        <f>2.721*J4014*G4014+VLOOKUP(B4014,Summary!$A$32:$B$37,2,0)*I4014</f>
        <v>12.978936489529097</v>
      </c>
    </row>
    <row r="4015" spans="1:12">
      <c r="A4015" s="5" t="s">
        <v>612</v>
      </c>
      <c r="B4015" s="5" t="s">
        <v>598</v>
      </c>
      <c r="C4015" s="11">
        <v>5110</v>
      </c>
      <c r="D4015" s="5" t="e">
        <f t="shared" si="248"/>
        <v>#N/A</v>
      </c>
      <c r="E4015" s="11" t="s">
        <v>4</v>
      </c>
      <c r="F4015" s="12">
        <f t="shared" si="249"/>
        <v>0.50503242095262102</v>
      </c>
      <c r="G4015" s="13">
        <f t="shared" si="250"/>
        <v>6.8458560616073402E-2</v>
      </c>
      <c r="H4015" s="13">
        <f>HLOOKUP(E4015,ROCs!$B$1:$I$17,MATCH(VLOOKUP(C4015,HROC,2,0),ROCs!$A$2:$A$17,0)+1,0)</f>
        <v>5.2632006878587441E-2</v>
      </c>
      <c r="I4015" s="24">
        <v>0.81061700000000003</v>
      </c>
      <c r="J4015" s="24">
        <f>VLOOKUP(B4015,Summary!$A$32:$C$37,3,0)*H4015*I4015/12+VLOOKUP(B4015,Summary!$A$32:$D$37,4,0)*I4015</f>
        <v>0.20514465435818544</v>
      </c>
      <c r="K4015" s="6">
        <f t="shared" si="251"/>
        <v>0.28190839260736428</v>
      </c>
      <c r="L4015" s="27">
        <f>2.721*J4015*G4015+VLOOKUP(B4015,Summary!$A$32:$B$37,2,0)*I4015</f>
        <v>0.19360278324624247</v>
      </c>
    </row>
    <row r="4016" spans="1:12">
      <c r="A4016" s="5" t="s">
        <v>612</v>
      </c>
      <c r="B4016" s="5" t="s">
        <v>598</v>
      </c>
      <c r="C4016" s="11">
        <v>5120</v>
      </c>
      <c r="D4016" s="5" t="e">
        <f t="shared" si="248"/>
        <v>#N/A</v>
      </c>
      <c r="E4016" s="11" t="s">
        <v>4</v>
      </c>
      <c r="F4016" s="12">
        <f t="shared" si="249"/>
        <v>0.50503242095262102</v>
      </c>
      <c r="G4016" s="13">
        <f t="shared" si="250"/>
        <v>6.8458560616073402E-2</v>
      </c>
      <c r="H4016" s="13">
        <f>HLOOKUP(E4016,ROCs!$B$1:$I$17,MATCH(VLOOKUP(C4016,HROC,2,0),ROCs!$A$2:$A$17,0)+1,0)</f>
        <v>5.2632006878587441E-2</v>
      </c>
      <c r="I4016" s="24">
        <v>0.273976</v>
      </c>
      <c r="J4016" s="24">
        <f>VLOOKUP(B4016,Summary!$A$32:$C$37,3,0)*H4016*I4016/12+VLOOKUP(B4016,Summary!$A$32:$D$37,4,0)*I4016</f>
        <v>6.9335718128830534E-2</v>
      </c>
      <c r="K4016" s="6">
        <f t="shared" si="251"/>
        <v>9.5280673577034847E-2</v>
      </c>
      <c r="L4016" s="27">
        <f>2.721*J4016*G4016+VLOOKUP(B4016,Summary!$A$32:$B$37,2,0)*I4016</f>
        <v>6.5434744327681926E-2</v>
      </c>
    </row>
    <row r="4017" spans="1:12">
      <c r="A4017" s="5" t="s">
        <v>612</v>
      </c>
      <c r="B4017" s="5" t="s">
        <v>598</v>
      </c>
      <c r="C4017" s="11">
        <v>5300</v>
      </c>
      <c r="D4017" s="5" t="str">
        <f t="shared" si="248"/>
        <v>Reservoirs</v>
      </c>
      <c r="E4017" s="11" t="s">
        <v>4</v>
      </c>
      <c r="F4017" s="12">
        <f t="shared" si="249"/>
        <v>0.50503242095262102</v>
      </c>
      <c r="G4017" s="13">
        <f t="shared" si="250"/>
        <v>6.8458560616073402E-2</v>
      </c>
      <c r="H4017" s="13">
        <f>HLOOKUP(E4017,ROCs!$B$1:$I$17,MATCH(VLOOKUP(C4017,HROC,2,0),ROCs!$A$2:$A$17,0)+1,0)</f>
        <v>5.2632006878587441E-2</v>
      </c>
      <c r="I4017" s="24">
        <v>3.1101190000000001</v>
      </c>
      <c r="J4017" s="24">
        <f>VLOOKUP(B4017,Summary!$A$32:$C$37,3,0)*H4017*I4017/12+VLOOKUP(B4017,Summary!$A$32:$D$37,4,0)*I4017</f>
        <v>0.78708476045755926</v>
      </c>
      <c r="K4017" s="6">
        <f t="shared" si="251"/>
        <v>1.0816065393491912</v>
      </c>
      <c r="L4017" s="27">
        <f>2.721*J4017*G4017+VLOOKUP(B4017,Summary!$A$32:$B$37,2,0)*I4017</f>
        <v>0.74280171107566262</v>
      </c>
    </row>
    <row r="4018" spans="1:12">
      <c r="A4018" s="5" t="s">
        <v>612</v>
      </c>
      <c r="B4018" s="5" t="s">
        <v>598</v>
      </c>
      <c r="C4018" s="11">
        <v>6120</v>
      </c>
      <c r="D4018" s="5" t="str">
        <f t="shared" si="248"/>
        <v>Mangrove Swamps</v>
      </c>
      <c r="E4018" s="11" t="s">
        <v>4</v>
      </c>
      <c r="F4018" s="12">
        <f t="shared" si="249"/>
        <v>0.60724136328827061</v>
      </c>
      <c r="G4018" s="13">
        <f t="shared" si="250"/>
        <v>3.2599314579082571E-2</v>
      </c>
      <c r="H4018" s="13">
        <f>HLOOKUP(E4018,ROCs!$B$1:$I$17,MATCH(VLOOKUP(C4018,HROC,2,0),ROCs!$A$2:$A$17,0)+1,0)</f>
        <v>2.5884593546846281E-2</v>
      </c>
      <c r="I4018" s="24">
        <v>5.1774950000000004</v>
      </c>
      <c r="J4018" s="24">
        <f>VLOOKUP(B4018,Summary!$A$32:$C$37,3,0)*H4018*I4018/12+VLOOKUP(B4018,Summary!$A$32:$D$37,4,0)*I4018</f>
        <v>0.64440010887652732</v>
      </c>
      <c r="K4018" s="6">
        <f t="shared" si="251"/>
        <v>1.0647447160796528</v>
      </c>
      <c r="L4018" s="27">
        <f>2.721*J4018*G4018+VLOOKUP(B4018,Summary!$A$32:$B$37,2,0)*I4018</f>
        <v>1.0496477211440749</v>
      </c>
    </row>
    <row r="4019" spans="1:12">
      <c r="A4019" s="5" t="s">
        <v>612</v>
      </c>
      <c r="B4019" s="5" t="s">
        <v>598</v>
      </c>
      <c r="C4019" s="11">
        <v>6410</v>
      </c>
      <c r="D4019" s="5" t="str">
        <f t="shared" si="248"/>
        <v>Freshwater Marshes</v>
      </c>
      <c r="E4019" s="11" t="s">
        <v>4</v>
      </c>
      <c r="F4019" s="12">
        <f t="shared" si="249"/>
        <v>0.60724136328827061</v>
      </c>
      <c r="G4019" s="13">
        <f t="shared" si="250"/>
        <v>3.2599314579082571E-2</v>
      </c>
      <c r="H4019" s="13">
        <f>HLOOKUP(E4019,ROCs!$B$1:$I$17,MATCH(VLOOKUP(C4019,HROC,2,0),ROCs!$A$2:$A$17,0)+1,0)</f>
        <v>2.5884593546846281E-2</v>
      </c>
      <c r="I4019" s="24">
        <v>1.0287790000000001</v>
      </c>
      <c r="J4019" s="24">
        <f>VLOOKUP(B4019,Summary!$A$32:$C$37,3,0)*H4019*I4019/12+VLOOKUP(B4019,Summary!$A$32:$D$37,4,0)*I4019</f>
        <v>0.12804363878861977</v>
      </c>
      <c r="K4019" s="6">
        <f t="shared" si="251"/>
        <v>0.21156698447100561</v>
      </c>
      <c r="L4019" s="27">
        <f>2.721*J4019*G4019+VLOOKUP(B4019,Summary!$A$32:$B$37,2,0)*I4019</f>
        <v>0.20856718025046481</v>
      </c>
    </row>
    <row r="4020" spans="1:12">
      <c r="A4020" s="5" t="s">
        <v>612</v>
      </c>
      <c r="B4020" s="5" t="s">
        <v>598</v>
      </c>
      <c r="C4020" s="11">
        <v>8140</v>
      </c>
      <c r="D4020" s="5" t="str">
        <f t="shared" si="248"/>
        <v>Roads and Highways</v>
      </c>
      <c r="E4020" s="11" t="s">
        <v>4</v>
      </c>
      <c r="F4020" s="12">
        <f t="shared" si="249"/>
        <v>0.98601567900273634</v>
      </c>
      <c r="G4020" s="13">
        <f t="shared" si="250"/>
        <v>0.14343698414796333</v>
      </c>
      <c r="H4020" s="13">
        <f>HLOOKUP(E4020,ROCs!$B$1:$I$17,MATCH(VLOOKUP(C4020,HROC,2,0),ROCs!$A$2:$A$17,0)+1,0)</f>
        <v>0.44607782879065094</v>
      </c>
      <c r="I4020" s="24">
        <v>1.25248</v>
      </c>
      <c r="J4020" s="24">
        <f>VLOOKUP(B4020,Summary!$A$32:$C$37,3,0)*H4020*I4020/12+VLOOKUP(B4020,Summary!$A$32:$D$37,4,0)*I4020</f>
        <v>2.6864329462095271</v>
      </c>
      <c r="K4020" s="6">
        <f t="shared" si="251"/>
        <v>7.207561680107287</v>
      </c>
      <c r="L4020" s="27">
        <f>2.721*J4020*G4020+VLOOKUP(B4020,Summary!$A$32:$B$37,2,0)*I4020</f>
        <v>1.2885845722833609</v>
      </c>
    </row>
    <row r="4021" spans="1:12">
      <c r="A4021" s="5" t="s">
        <v>612</v>
      </c>
      <c r="B4021" s="5" t="s">
        <v>598</v>
      </c>
      <c r="C4021" s="11">
        <v>8330</v>
      </c>
      <c r="D4021" s="5" t="str">
        <f t="shared" si="248"/>
        <v>Water Supply Plants</v>
      </c>
      <c r="E4021" s="11" t="s">
        <v>4</v>
      </c>
      <c r="F4021" s="12">
        <f t="shared" si="249"/>
        <v>0.72147488707517293</v>
      </c>
      <c r="G4021" s="13">
        <f t="shared" si="250"/>
        <v>0.16951643581122938</v>
      </c>
      <c r="H4021" s="13">
        <f>HLOOKUP(E4021,ROCs!$B$1:$I$17,MATCH(VLOOKUP(C4021,HROC,2,0),ROCs!$A$2:$A$17,0)+1,0)</f>
        <v>0.43140989244743805</v>
      </c>
      <c r="I4021" s="24">
        <v>7.8019999999999996</v>
      </c>
      <c r="J4021" s="24">
        <f>VLOOKUP(B4021,Summary!$A$32:$C$37,3,0)*H4021*I4021/12+VLOOKUP(B4021,Summary!$A$32:$D$37,4,0)*I4021</f>
        <v>16.184176741373534</v>
      </c>
      <c r="K4021" s="6">
        <f t="shared" si="251"/>
        <v>31.77169415341983</v>
      </c>
      <c r="L4021" s="27">
        <f>2.721*J4021*G4021+VLOOKUP(B4021,Summary!$A$32:$B$37,2,0)*I4021</f>
        <v>8.9606058020731911</v>
      </c>
    </row>
    <row r="4022" spans="1:12">
      <c r="A4022" s="5" t="s">
        <v>612</v>
      </c>
      <c r="B4022" s="5" t="s">
        <v>598</v>
      </c>
      <c r="C4022" s="11">
        <v>1110</v>
      </c>
      <c r="D4022" s="5" t="str">
        <f t="shared" si="248"/>
        <v>Fixed Single Family Units</v>
      </c>
      <c r="E4022" s="11" t="s">
        <v>591</v>
      </c>
      <c r="F4022" s="12">
        <f t="shared" si="249"/>
        <v>0.96797880682585713</v>
      </c>
      <c r="G4022" s="13">
        <f t="shared" si="250"/>
        <v>0.12452938169209543</v>
      </c>
      <c r="H4022" s="13">
        <f>HLOOKUP(E4022,ROCs!$B$1:$I$17,MATCH(VLOOKUP(C4022,HROC,2,0),ROCs!$A$2:$A$17,0)+1,0)</f>
        <v>0.28818180815488864</v>
      </c>
      <c r="I4022" s="24">
        <v>4.583475</v>
      </c>
      <c r="J4022" s="24">
        <f>VLOOKUP(B4022,Summary!$A$32:$C$37,3,0)*H4022*I4022/12+VLOOKUP(B4022,Summary!$A$32:$D$37,4,0)*I4022</f>
        <v>6.3512030273132032</v>
      </c>
      <c r="K4022" s="6">
        <f t="shared" si="251"/>
        <v>16.72824523487003</v>
      </c>
      <c r="L4022" s="27">
        <f>2.721*J4022*G4022+VLOOKUP(B4022,Summary!$A$32:$B$37,2,0)*I4022</f>
        <v>3.0306882901872902</v>
      </c>
    </row>
    <row r="4023" spans="1:12">
      <c r="A4023" s="5" t="s">
        <v>612</v>
      </c>
      <c r="B4023" s="5" t="s">
        <v>598</v>
      </c>
      <c r="C4023" s="11">
        <v>1210</v>
      </c>
      <c r="D4023" s="5" t="str">
        <f t="shared" si="248"/>
        <v>Fixed Single Family Units</v>
      </c>
      <c r="E4023" s="11" t="s">
        <v>591</v>
      </c>
      <c r="F4023" s="12">
        <f t="shared" si="249"/>
        <v>1.2445441802046733</v>
      </c>
      <c r="G4023" s="13">
        <f t="shared" si="250"/>
        <v>0.21319951734720002</v>
      </c>
      <c r="H4023" s="13">
        <f>HLOOKUP(E4023,ROCs!$B$1:$I$17,MATCH(VLOOKUP(C4023,HROC,2,0),ROCs!$A$2:$A$17,0)+1,0)</f>
        <v>0.28818180815488864</v>
      </c>
      <c r="I4023" s="24">
        <v>25.843014</v>
      </c>
      <c r="J4023" s="24">
        <f>VLOOKUP(B4023,Summary!$A$32:$C$37,3,0)*H4023*I4023/12+VLOOKUP(B4023,Summary!$A$32:$D$37,4,0)*I4023</f>
        <v>35.809997600444525</v>
      </c>
      <c r="K4023" s="6">
        <f t="shared" si="251"/>
        <v>121.26714469453898</v>
      </c>
      <c r="L4023" s="27">
        <f>2.721*J4023*G4023+VLOOKUP(B4023,Summary!$A$32:$B$37,2,0)*I4023</f>
        <v>25.727864009799482</v>
      </c>
    </row>
    <row r="4024" spans="1:12">
      <c r="A4024" s="5" t="s">
        <v>612</v>
      </c>
      <c r="B4024" s="5" t="s">
        <v>598</v>
      </c>
      <c r="C4024" s="11">
        <v>1310</v>
      </c>
      <c r="D4024" s="5" t="str">
        <f t="shared" si="248"/>
        <v>Fixed Single Family Units &lt;Six or more dwelling units per acre&gt;</v>
      </c>
      <c r="E4024" s="11" t="s">
        <v>591</v>
      </c>
      <c r="F4024" s="12">
        <f t="shared" si="249"/>
        <v>1.2445441802046733</v>
      </c>
      <c r="G4024" s="13">
        <f t="shared" si="250"/>
        <v>0.21319951734720002</v>
      </c>
      <c r="H4024" s="13">
        <f>HLOOKUP(E4024,ROCs!$B$1:$I$17,MATCH(VLOOKUP(C4024,HROC,2,0),ROCs!$A$2:$A$17,0)+1,0)</f>
        <v>0.39344582191206351</v>
      </c>
      <c r="I4024" s="24">
        <v>0.44819900000000001</v>
      </c>
      <c r="J4024" s="24">
        <f>VLOOKUP(B4024,Summary!$A$32:$C$37,3,0)*H4024*I4024/12+VLOOKUP(B4024,Summary!$A$32:$D$37,4,0)*I4024</f>
        <v>0.84791123175491823</v>
      </c>
      <c r="K4024" s="6">
        <f t="shared" si="251"/>
        <v>2.8713705925540762</v>
      </c>
      <c r="L4024" s="27">
        <f>2.721*J4024*G4024+VLOOKUP(B4024,Summary!$A$32:$B$37,2,0)*I4024</f>
        <v>0.57780322421854069</v>
      </c>
    </row>
    <row r="4025" spans="1:12">
      <c r="A4025" s="5" t="s">
        <v>612</v>
      </c>
      <c r="B4025" s="5" t="s">
        <v>598</v>
      </c>
      <c r="C4025" s="11">
        <v>1320</v>
      </c>
      <c r="D4025" s="5" t="str">
        <f t="shared" si="248"/>
        <v>Mobile Home Units &lt;Six or more dwelling units per acre&gt;</v>
      </c>
      <c r="E4025" s="11" t="s">
        <v>591</v>
      </c>
      <c r="F4025" s="12">
        <f t="shared" si="249"/>
        <v>1.3948514483453343</v>
      </c>
      <c r="G4025" s="13">
        <f t="shared" si="250"/>
        <v>0.33903287162245876</v>
      </c>
      <c r="H4025" s="13">
        <f>HLOOKUP(E4025,ROCs!$B$1:$I$17,MATCH(VLOOKUP(C4025,HROC,2,0),ROCs!$A$2:$A$17,0)+1,0)</f>
        <v>0.39344582191206351</v>
      </c>
      <c r="I4025" s="24">
        <v>1.5223E-2</v>
      </c>
      <c r="J4025" s="24">
        <f>VLOOKUP(B4025,Summary!$A$32:$C$37,3,0)*H4025*I4025/12+VLOOKUP(B4025,Summary!$A$32:$D$37,4,0)*I4025</f>
        <v>2.8799155466667978E-2</v>
      </c>
      <c r="K4025" s="6">
        <f t="shared" si="251"/>
        <v>0.10930404944526145</v>
      </c>
      <c r="L4025" s="27">
        <f>2.721*J4025*G4025+VLOOKUP(B4025,Summary!$A$32:$B$37,2,0)*I4025</f>
        <v>2.9485601100475666E-2</v>
      </c>
    </row>
    <row r="4026" spans="1:12">
      <c r="A4026" s="5" t="s">
        <v>612</v>
      </c>
      <c r="B4026" s="5" t="s">
        <v>598</v>
      </c>
      <c r="C4026" s="11">
        <v>1330</v>
      </c>
      <c r="D4026" s="5" t="str">
        <f t="shared" si="248"/>
        <v>Multiple Dwelling Units, Low Rise &lt;Two stories or less&gt;</v>
      </c>
      <c r="E4026" s="11" t="s">
        <v>591</v>
      </c>
      <c r="F4026" s="12">
        <f t="shared" si="249"/>
        <v>1.3948514483453343</v>
      </c>
      <c r="G4026" s="13">
        <f t="shared" si="250"/>
        <v>0.33903287162245876</v>
      </c>
      <c r="H4026" s="13">
        <f>HLOOKUP(E4026,ROCs!$B$1:$I$17,MATCH(VLOOKUP(C4026,HROC,2,0),ROCs!$A$2:$A$17,0)+1,0)</f>
        <v>0.39344582191206351</v>
      </c>
      <c r="I4026" s="24">
        <v>121.148901</v>
      </c>
      <c r="J4026" s="24">
        <f>VLOOKUP(B4026,Summary!$A$32:$C$37,3,0)*H4026*I4026/12+VLOOKUP(B4026,Summary!$A$32:$D$37,4,0)*I4026</f>
        <v>229.19175159396752</v>
      </c>
      <c r="K4026" s="6">
        <f t="shared" si="251"/>
        <v>869.8722633609068</v>
      </c>
      <c r="L4026" s="27">
        <f>2.721*J4026*G4026+VLOOKUP(B4026,Summary!$A$32:$B$37,2,0)*I4026</f>
        <v>234.65467835820911</v>
      </c>
    </row>
    <row r="4027" spans="1:12">
      <c r="A4027" s="5" t="s">
        <v>612</v>
      </c>
      <c r="B4027" s="5" t="s">
        <v>598</v>
      </c>
      <c r="C4027" s="11">
        <v>1400</v>
      </c>
      <c r="D4027" s="5" t="str">
        <f t="shared" si="248"/>
        <v>Commercial and Services</v>
      </c>
      <c r="E4027" s="11" t="s">
        <v>591</v>
      </c>
      <c r="F4027" s="12">
        <f t="shared" si="249"/>
        <v>0.70945030562392009</v>
      </c>
      <c r="G4027" s="13">
        <f t="shared" si="250"/>
        <v>0.1167055461931156</v>
      </c>
      <c r="H4027" s="13">
        <f>HLOOKUP(E4027,ROCs!$B$1:$I$17,MATCH(VLOOKUP(C4027,HROC,2,0),ROCs!$A$2:$A$17,0)+1,0)</f>
        <v>0.43140989244743805</v>
      </c>
      <c r="I4027" s="24">
        <v>103.96614099999999</v>
      </c>
      <c r="J4027" s="24">
        <f>VLOOKUP(B4027,Summary!$A$32:$C$37,3,0)*H4027*I4027/12+VLOOKUP(B4027,Summary!$A$32:$D$37,4,0)*I4027</f>
        <v>215.66347104108706</v>
      </c>
      <c r="K4027" s="6">
        <f t="shared" si="251"/>
        <v>416.31984451772189</v>
      </c>
      <c r="L4027" s="27">
        <f>2.721*J4027*G4027+VLOOKUP(B4027,Summary!$A$32:$B$37,2,0)*I4027</f>
        <v>88.414727893864566</v>
      </c>
    </row>
    <row r="4028" spans="1:12">
      <c r="A4028" s="5" t="s">
        <v>612</v>
      </c>
      <c r="B4028" s="5" t="s">
        <v>598</v>
      </c>
      <c r="C4028" s="11">
        <v>1411</v>
      </c>
      <c r="D4028" s="5" t="str">
        <f t="shared" si="248"/>
        <v>Shopping Centers (Plazas, Malls)</v>
      </c>
      <c r="E4028" s="11" t="s">
        <v>591</v>
      </c>
      <c r="F4028" s="12">
        <f t="shared" si="249"/>
        <v>1.4429497741503459</v>
      </c>
      <c r="G4028" s="13">
        <f t="shared" si="250"/>
        <v>0.22493527059566973</v>
      </c>
      <c r="H4028" s="13">
        <f>HLOOKUP(E4028,ROCs!$B$1:$I$17,MATCH(VLOOKUP(C4028,HROC,2,0),ROCs!$A$2:$A$17,0)+1,0)</f>
        <v>0.43140989244743805</v>
      </c>
      <c r="I4028" s="24">
        <v>58.241930000000004</v>
      </c>
      <c r="J4028" s="24">
        <f>VLOOKUP(B4028,Summary!$A$32:$C$37,3,0)*H4028*I4028/12+VLOOKUP(B4028,Summary!$A$32:$D$37,4,0)*I4028</f>
        <v>120.81487937435344</v>
      </c>
      <c r="K4028" s="6">
        <f t="shared" si="251"/>
        <v>474.35139371055811</v>
      </c>
      <c r="L4028" s="27">
        <f>2.721*J4028*G4028+VLOOKUP(B4028,Summary!$A$32:$B$37,2,0)*I4028</f>
        <v>85.109159695890241</v>
      </c>
    </row>
    <row r="4029" spans="1:12">
      <c r="A4029" s="5" t="s">
        <v>612</v>
      </c>
      <c r="B4029" s="5" t="s">
        <v>598</v>
      </c>
      <c r="C4029" s="11">
        <v>1480</v>
      </c>
      <c r="D4029" s="5" t="str">
        <f t="shared" si="248"/>
        <v>Cemeteries</v>
      </c>
      <c r="E4029" s="11" t="s">
        <v>591</v>
      </c>
      <c r="F4029" s="12">
        <f t="shared" si="249"/>
        <v>1.2445441802046733</v>
      </c>
      <c r="G4029" s="13">
        <f t="shared" si="250"/>
        <v>0.21319951734720002</v>
      </c>
      <c r="H4029" s="13">
        <f>HLOOKUP(E4029,ROCs!$B$1:$I$17,MATCH(VLOOKUP(C4029,HROC,2,0),ROCs!$A$2:$A$17,0)+1,0)</f>
        <v>0.28818180815488864</v>
      </c>
      <c r="I4029" s="24">
        <v>0.61222900000000002</v>
      </c>
      <c r="J4029" s="24">
        <f>VLOOKUP(B4029,Summary!$A$32:$C$37,3,0)*H4029*I4029/12+VLOOKUP(B4029,Summary!$A$32:$D$37,4,0)*I4029</f>
        <v>0.84834992624786532</v>
      </c>
      <c r="K4029" s="6">
        <f t="shared" si="251"/>
        <v>2.8728561896531466</v>
      </c>
      <c r="L4029" s="27">
        <f>2.721*J4029*G4029+VLOOKUP(B4029,Summary!$A$32:$B$37,2,0)*I4029</f>
        <v>0.6095010610935524</v>
      </c>
    </row>
    <row r="4030" spans="1:12">
      <c r="A4030" s="5" t="s">
        <v>612</v>
      </c>
      <c r="B4030" s="5" t="s">
        <v>598</v>
      </c>
      <c r="C4030" s="11">
        <v>1490</v>
      </c>
      <c r="D4030" s="5" t="str">
        <f t="shared" si="248"/>
        <v>Commercial and Services Under Construction</v>
      </c>
      <c r="E4030" s="11" t="s">
        <v>591</v>
      </c>
      <c r="F4030" s="12">
        <f t="shared" si="249"/>
        <v>1.4429497741503459</v>
      </c>
      <c r="G4030" s="13">
        <f t="shared" si="250"/>
        <v>0.22493527059566973</v>
      </c>
      <c r="H4030" s="13">
        <f>HLOOKUP(E4030,ROCs!$B$1:$I$17,MATCH(VLOOKUP(C4030,HROC,2,0),ROCs!$A$2:$A$17,0)+1,0)</f>
        <v>0.43140989244743805</v>
      </c>
      <c r="I4030" s="24">
        <v>5.0198210000000003</v>
      </c>
      <c r="J4030" s="24">
        <f>VLOOKUP(B4030,Summary!$A$32:$C$37,3,0)*H4030*I4030/12+VLOOKUP(B4030,Summary!$A$32:$D$37,4,0)*I4030</f>
        <v>10.412928771348172</v>
      </c>
      <c r="K4030" s="6">
        <f t="shared" si="251"/>
        <v>40.883931688519375</v>
      </c>
      <c r="L4030" s="27">
        <f>2.721*J4030*G4030+VLOOKUP(B4030,Summary!$A$32:$B$37,2,0)*I4030</f>
        <v>7.3354840255771654</v>
      </c>
    </row>
    <row r="4031" spans="1:12">
      <c r="A4031" s="5" t="s">
        <v>612</v>
      </c>
      <c r="B4031" s="5" t="s">
        <v>598</v>
      </c>
      <c r="C4031" s="11">
        <v>1550</v>
      </c>
      <c r="D4031" s="5" t="str">
        <f t="shared" si="248"/>
        <v>Other Light Industrial</v>
      </c>
      <c r="E4031" s="11" t="s">
        <v>591</v>
      </c>
      <c r="F4031" s="12">
        <f t="shared" si="249"/>
        <v>0.72147488707517293</v>
      </c>
      <c r="G4031" s="13">
        <f t="shared" si="250"/>
        <v>0.16951643581122938</v>
      </c>
      <c r="H4031" s="13">
        <f>HLOOKUP(E4031,ROCs!$B$1:$I$17,MATCH(VLOOKUP(C4031,HROC,2,0),ROCs!$A$2:$A$17,0)+1,0)</f>
        <v>0.34081381503347608</v>
      </c>
      <c r="I4031" s="24">
        <v>40.065181000000003</v>
      </c>
      <c r="J4031" s="24">
        <f>VLOOKUP(B4031,Summary!$A$32:$C$37,3,0)*H4031*I4031/12+VLOOKUP(B4031,Summary!$A$32:$D$37,4,0)*I4031</f>
        <v>65.656672222315493</v>
      </c>
      <c r="K4031" s="6">
        <f t="shared" si="251"/>
        <v>128.89279092250598</v>
      </c>
      <c r="L4031" s="27">
        <f>2.721*J4031*G4031+VLOOKUP(B4031,Summary!$A$32:$B$37,2,0)*I4031</f>
        <v>37.964617448315501</v>
      </c>
    </row>
    <row r="4032" spans="1:12">
      <c r="A4032" s="5" t="s">
        <v>612</v>
      </c>
      <c r="B4032" s="5" t="s">
        <v>598</v>
      </c>
      <c r="C4032" s="11">
        <v>1700</v>
      </c>
      <c r="D4032" s="5" t="str">
        <f t="shared" si="248"/>
        <v>Institutional</v>
      </c>
      <c r="E4032" s="11" t="s">
        <v>591</v>
      </c>
      <c r="F4032" s="12">
        <f t="shared" si="249"/>
        <v>0.96797880682585713</v>
      </c>
      <c r="G4032" s="13">
        <f t="shared" si="250"/>
        <v>0.12452938169209543</v>
      </c>
      <c r="H4032" s="13">
        <f>HLOOKUP(E4032,ROCs!$B$1:$I$17,MATCH(VLOOKUP(C4032,HROC,2,0),ROCs!$A$2:$A$17,0)+1,0)</f>
        <v>0.34081381503347608</v>
      </c>
      <c r="I4032" s="24">
        <v>4.8724769999999999</v>
      </c>
      <c r="J4032" s="24">
        <f>VLOOKUP(B4032,Summary!$A$32:$C$37,3,0)*H4032*I4032/12+VLOOKUP(B4032,Summary!$A$32:$D$37,4,0)*I4032</f>
        <v>7.9847542757830325</v>
      </c>
      <c r="K4032" s="6">
        <f t="shared" si="251"/>
        <v>21.030807406259399</v>
      </c>
      <c r="L4032" s="27">
        <f>2.721*J4032*G4032+VLOOKUP(B4032,Summary!$A$32:$B$37,2,0)*I4032</f>
        <v>3.6396076160240747</v>
      </c>
    </row>
    <row r="4033" spans="1:12">
      <c r="A4033" s="5" t="s">
        <v>612</v>
      </c>
      <c r="B4033" s="5" t="s">
        <v>598</v>
      </c>
      <c r="C4033" s="11">
        <v>1760</v>
      </c>
      <c r="D4033" s="5" t="str">
        <f t="shared" si="248"/>
        <v>Correctional</v>
      </c>
      <c r="E4033" s="11" t="s">
        <v>591</v>
      </c>
      <c r="F4033" s="12">
        <f t="shared" si="249"/>
        <v>0.70945030562392009</v>
      </c>
      <c r="G4033" s="13">
        <f t="shared" si="250"/>
        <v>0.1167055461931156</v>
      </c>
      <c r="H4033" s="13">
        <f>HLOOKUP(E4033,ROCs!$B$1:$I$17,MATCH(VLOOKUP(C4033,HROC,2,0),ROCs!$A$2:$A$17,0)+1,0)</f>
        <v>0.34081381503347608</v>
      </c>
      <c r="I4033" s="24">
        <v>1.476388</v>
      </c>
      <c r="J4033" s="24">
        <f>VLOOKUP(B4033,Summary!$A$32:$C$37,3,0)*H4033*I4033/12+VLOOKUP(B4033,Summary!$A$32:$D$37,4,0)*I4033</f>
        <v>2.4194255602878703</v>
      </c>
      <c r="K4033" s="6">
        <f t="shared" si="251"/>
        <v>4.6704936548542868</v>
      </c>
      <c r="L4033" s="27">
        <f>2.721*J4033*G4033+VLOOKUP(B4033,Summary!$A$32:$B$37,2,0)*I4033</f>
        <v>1.0513153068294281</v>
      </c>
    </row>
    <row r="4034" spans="1:12">
      <c r="A4034" s="5" t="s">
        <v>612</v>
      </c>
      <c r="B4034" s="5" t="s">
        <v>598</v>
      </c>
      <c r="C4034" s="11">
        <v>2430</v>
      </c>
      <c r="D4034" s="5" t="str">
        <f t="shared" ref="D4034:D4097" si="252">VLOOKUP(C4034,FLUCCS,2,0)</f>
        <v>Ornamentals</v>
      </c>
      <c r="E4034" s="11" t="s">
        <v>591</v>
      </c>
      <c r="F4034" s="12">
        <f t="shared" ref="F4034:F4097" si="253">VLOOKUP(VLOOKUP(C4034,HEMC,2,0),EMCN,2,0)</f>
        <v>1.6774291124497771</v>
      </c>
      <c r="G4034" s="13">
        <f t="shared" ref="G4034:G4097" si="254">VLOOKUP(VLOOKUP(C4034,HEMC,2,0),EMCP,3,0)</f>
        <v>0.48898971868623858</v>
      </c>
      <c r="H4034" s="13">
        <f>HLOOKUP(E4034,ROCs!$B$1:$I$17,MATCH(VLOOKUP(C4034,HROC,2,0),ROCs!$A$2:$A$17,0)+1,0)</f>
        <v>0.28904462793978353</v>
      </c>
      <c r="I4034" s="24">
        <v>5.5983790000000004</v>
      </c>
      <c r="J4034" s="24">
        <f>VLOOKUP(B4034,Summary!$A$32:$C$37,3,0)*H4034*I4034/12+VLOOKUP(B4034,Summary!$A$32:$D$37,4,0)*I4034</f>
        <v>7.7807554453729821</v>
      </c>
      <c r="K4034" s="6">
        <f t="shared" ref="K4034:K4097" si="255">2.721*J4034*F4034</f>
        <v>35.51358237220542</v>
      </c>
      <c r="L4034" s="27">
        <f>2.721*J4034*G4034+VLOOKUP(B4034,Summary!$A$32:$B$37,2,0)*I4034</f>
        <v>11.425782354882438</v>
      </c>
    </row>
    <row r="4035" spans="1:12">
      <c r="A4035" s="5" t="s">
        <v>612</v>
      </c>
      <c r="B4035" s="5" t="s">
        <v>598</v>
      </c>
      <c r="C4035" s="11">
        <v>3100</v>
      </c>
      <c r="D4035" s="5" t="str">
        <f t="shared" si="252"/>
        <v>Herbaceous (Dry Prairie)</v>
      </c>
      <c r="E4035" s="11" t="s">
        <v>591</v>
      </c>
      <c r="F4035" s="12">
        <f t="shared" si="253"/>
        <v>0.69141343344704065</v>
      </c>
      <c r="G4035" s="13">
        <f t="shared" si="254"/>
        <v>3.5859246036990831E-2</v>
      </c>
      <c r="H4035" s="13">
        <f>HLOOKUP(E4035,ROCs!$B$1:$I$17,MATCH(VLOOKUP(C4035,HROC,2,0),ROCs!$A$2:$A$17,0)+1,0)</f>
        <v>0.26229721460804234</v>
      </c>
      <c r="I4035" s="24">
        <v>61.876536000000002</v>
      </c>
      <c r="J4035" s="24">
        <f>VLOOKUP(B4035,Summary!$A$32:$C$37,3,0)*H4035*I4035/12+VLOOKUP(B4035,Summary!$A$32:$D$37,4,0)*I4035</f>
        <v>78.039456962179059</v>
      </c>
      <c r="K4035" s="6">
        <f t="shared" si="255"/>
        <v>146.81843608945334</v>
      </c>
      <c r="L4035" s="27">
        <f>2.721*J4035*G4035+VLOOKUP(B4035,Summary!$A$32:$B$37,2,0)*I4035</f>
        <v>19.475820942806912</v>
      </c>
    </row>
    <row r="4036" spans="1:12">
      <c r="A4036" s="5" t="s">
        <v>612</v>
      </c>
      <c r="B4036" s="5" t="s">
        <v>598</v>
      </c>
      <c r="C4036" s="11">
        <v>3200</v>
      </c>
      <c r="D4036" s="5" t="str">
        <f t="shared" si="252"/>
        <v>Shrub and Brushland</v>
      </c>
      <c r="E4036" s="11" t="s">
        <v>591</v>
      </c>
      <c r="F4036" s="12">
        <f t="shared" si="253"/>
        <v>0.69141343344704065</v>
      </c>
      <c r="G4036" s="13">
        <f t="shared" si="254"/>
        <v>3.5859246036990831E-2</v>
      </c>
      <c r="H4036" s="13">
        <f>HLOOKUP(E4036,ROCs!$B$1:$I$17,MATCH(VLOOKUP(C4036,HROC,2,0),ROCs!$A$2:$A$17,0)+1,0)</f>
        <v>0.26229721460804234</v>
      </c>
      <c r="I4036" s="24">
        <v>8.9659479999999991</v>
      </c>
      <c r="J4036" s="24">
        <f>VLOOKUP(B4036,Summary!$A$32:$C$37,3,0)*H4036*I4036/12+VLOOKUP(B4036,Summary!$A$32:$D$37,4,0)*I4036</f>
        <v>11.307965156147967</v>
      </c>
      <c r="K4036" s="6">
        <f t="shared" si="255"/>
        <v>21.274081396853919</v>
      </c>
      <c r="L4036" s="27">
        <f>2.721*J4036*G4036+VLOOKUP(B4036,Summary!$A$32:$B$37,2,0)*I4036</f>
        <v>2.8220583943244293</v>
      </c>
    </row>
    <row r="4037" spans="1:12">
      <c r="A4037" s="5" t="s">
        <v>612</v>
      </c>
      <c r="B4037" s="5" t="s">
        <v>598</v>
      </c>
      <c r="C4037" s="11">
        <v>3300</v>
      </c>
      <c r="D4037" s="5" t="str">
        <f t="shared" si="252"/>
        <v>Mixed Rangeland</v>
      </c>
      <c r="E4037" s="11" t="s">
        <v>591</v>
      </c>
      <c r="F4037" s="12">
        <f t="shared" si="253"/>
        <v>0.69141343344704065</v>
      </c>
      <c r="G4037" s="13">
        <f t="shared" si="254"/>
        <v>3.5859246036990831E-2</v>
      </c>
      <c r="H4037" s="13">
        <f>HLOOKUP(E4037,ROCs!$B$1:$I$17,MATCH(VLOOKUP(C4037,HROC,2,0),ROCs!$A$2:$A$17,0)+1,0)</f>
        <v>0.26229721460804234</v>
      </c>
      <c r="I4037" s="24">
        <v>1.9624900000000001</v>
      </c>
      <c r="J4037" s="24">
        <f>VLOOKUP(B4037,Summary!$A$32:$C$37,3,0)*H4037*I4037/12+VLOOKUP(B4037,Summary!$A$32:$D$37,4,0)*I4037</f>
        <v>2.4751168018472591</v>
      </c>
      <c r="K4037" s="6">
        <f t="shared" si="255"/>
        <v>4.6565262257278155</v>
      </c>
      <c r="L4037" s="27">
        <f>2.721*J4037*G4037+VLOOKUP(B4037,Summary!$A$32:$B$37,2,0)*I4037</f>
        <v>0.61769947564694216</v>
      </c>
    </row>
    <row r="4038" spans="1:12">
      <c r="A4038" s="5" t="s">
        <v>612</v>
      </c>
      <c r="B4038" s="5" t="s">
        <v>598</v>
      </c>
      <c r="C4038" s="11">
        <v>4110</v>
      </c>
      <c r="D4038" s="5" t="str">
        <f t="shared" si="252"/>
        <v>Pine Flatwoods</v>
      </c>
      <c r="E4038" s="11" t="s">
        <v>591</v>
      </c>
      <c r="F4038" s="12">
        <f t="shared" si="253"/>
        <v>0.69141343344704065</v>
      </c>
      <c r="G4038" s="13">
        <f t="shared" si="254"/>
        <v>3.5859246036990831E-2</v>
      </c>
      <c r="H4038" s="13">
        <f>HLOOKUP(E4038,ROCs!$B$1:$I$17,MATCH(VLOOKUP(C4038,HROC,2,0),ROCs!$A$2:$A$17,0)+1,0)</f>
        <v>0.26229721460804234</v>
      </c>
      <c r="I4038" s="24">
        <v>160.16200900000001</v>
      </c>
      <c r="J4038" s="24">
        <f>VLOOKUP(B4038,Summary!$A$32:$C$37,3,0)*H4038*I4038/12+VLOOKUP(B4038,Summary!$A$32:$D$37,4,0)*I4038</f>
        <v>201.99831820468481</v>
      </c>
      <c r="K4038" s="6">
        <f t="shared" si="255"/>
        <v>380.02669836470727</v>
      </c>
      <c r="L4038" s="27">
        <f>2.721*J4038*G4038+VLOOKUP(B4038,Summary!$A$32:$B$37,2,0)*I4038</f>
        <v>50.411461448395066</v>
      </c>
    </row>
    <row r="4039" spans="1:12">
      <c r="A4039" s="5" t="s">
        <v>612</v>
      </c>
      <c r="B4039" s="5" t="s">
        <v>598</v>
      </c>
      <c r="C4039" s="11">
        <v>4200</v>
      </c>
      <c r="D4039" s="5" t="str">
        <f t="shared" si="252"/>
        <v>Upland Hardwood Forests</v>
      </c>
      <c r="E4039" s="11" t="s">
        <v>591</v>
      </c>
      <c r="F4039" s="12">
        <f t="shared" si="253"/>
        <v>0.69141343344704065</v>
      </c>
      <c r="G4039" s="13">
        <f t="shared" si="254"/>
        <v>3.5859246036990831E-2</v>
      </c>
      <c r="H4039" s="13">
        <f>HLOOKUP(E4039,ROCs!$B$1:$I$17,MATCH(VLOOKUP(C4039,HROC,2,0),ROCs!$A$2:$A$17,0)+1,0)</f>
        <v>0.26229721460804234</v>
      </c>
      <c r="I4039" s="24">
        <v>6.6529489999999996</v>
      </c>
      <c r="J4039" s="24">
        <f>VLOOKUP(B4039,Summary!$A$32:$C$37,3,0)*H4039*I4039/12+VLOOKUP(B4039,Summary!$A$32:$D$37,4,0)*I4039</f>
        <v>8.3907820430845081</v>
      </c>
      <c r="K4039" s="6">
        <f t="shared" si="255"/>
        <v>15.785879926486064</v>
      </c>
      <c r="L4039" s="27">
        <f>2.721*J4039*G4039+VLOOKUP(B4039,Summary!$A$32:$B$37,2,0)*I4039</f>
        <v>2.0940351842841736</v>
      </c>
    </row>
    <row r="4040" spans="1:12">
      <c r="A4040" s="5" t="s">
        <v>612</v>
      </c>
      <c r="B4040" s="5" t="s">
        <v>598</v>
      </c>
      <c r="C4040" s="11">
        <v>4220</v>
      </c>
      <c r="D4040" s="5" t="str">
        <f t="shared" si="252"/>
        <v>Brazilian Pepper</v>
      </c>
      <c r="E4040" s="11" t="s">
        <v>591</v>
      </c>
      <c r="F4040" s="12">
        <f t="shared" si="253"/>
        <v>0.69141343344704065</v>
      </c>
      <c r="G4040" s="13">
        <f t="shared" si="254"/>
        <v>3.5859246036990831E-2</v>
      </c>
      <c r="H4040" s="13">
        <f>HLOOKUP(E4040,ROCs!$B$1:$I$17,MATCH(VLOOKUP(C4040,HROC,2,0),ROCs!$A$2:$A$17,0)+1,0)</f>
        <v>0.26229721460804234</v>
      </c>
      <c r="I4040" s="24">
        <v>32.113112000000001</v>
      </c>
      <c r="J4040" s="24">
        <f>VLOOKUP(B4040,Summary!$A$32:$C$37,3,0)*H4040*I4040/12+VLOOKUP(B4040,Summary!$A$32:$D$37,4,0)*I4040</f>
        <v>40.501456349231248</v>
      </c>
      <c r="K4040" s="6">
        <f t="shared" si="255"/>
        <v>76.196845954748611</v>
      </c>
      <c r="L4040" s="27">
        <f>2.721*J4040*G4040+VLOOKUP(B4040,Summary!$A$32:$B$37,2,0)*I4040</f>
        <v>10.107696061529754</v>
      </c>
    </row>
    <row r="4041" spans="1:12">
      <c r="A4041" s="5" t="s">
        <v>612</v>
      </c>
      <c r="B4041" s="5" t="s">
        <v>598</v>
      </c>
      <c r="C4041" s="11">
        <v>4240</v>
      </c>
      <c r="D4041" s="5" t="str">
        <f t="shared" si="252"/>
        <v>Melaleuca</v>
      </c>
      <c r="E4041" s="11" t="s">
        <v>591</v>
      </c>
      <c r="F4041" s="12">
        <f t="shared" si="253"/>
        <v>0.69141343344704065</v>
      </c>
      <c r="G4041" s="13">
        <f t="shared" si="254"/>
        <v>3.5859246036990831E-2</v>
      </c>
      <c r="H4041" s="13">
        <f>HLOOKUP(E4041,ROCs!$B$1:$I$17,MATCH(VLOOKUP(C4041,HROC,2,0),ROCs!$A$2:$A$17,0)+1,0)</f>
        <v>0.26229721460804234</v>
      </c>
      <c r="I4041" s="24">
        <v>3.6802600000000001</v>
      </c>
      <c r="J4041" s="24">
        <f>VLOOKUP(B4041,Summary!$A$32:$C$37,3,0)*H4041*I4041/12+VLOOKUP(B4041,Summary!$A$32:$D$37,4,0)*I4041</f>
        <v>4.6415896953189026</v>
      </c>
      <c r="K4041" s="6">
        <f t="shared" si="255"/>
        <v>8.7323895701364336</v>
      </c>
      <c r="L4041" s="27">
        <f>2.721*J4041*G4041+VLOOKUP(B4041,Summary!$A$32:$B$37,2,0)*I4041</f>
        <v>1.1583726145072919</v>
      </c>
    </row>
    <row r="4042" spans="1:12">
      <c r="A4042" s="5" t="s">
        <v>612</v>
      </c>
      <c r="B4042" s="5" t="s">
        <v>598</v>
      </c>
      <c r="C4042" s="11">
        <v>5300</v>
      </c>
      <c r="D4042" s="5" t="str">
        <f t="shared" si="252"/>
        <v>Reservoirs</v>
      </c>
      <c r="E4042" s="11" t="s">
        <v>591</v>
      </c>
      <c r="F4042" s="12">
        <f t="shared" si="253"/>
        <v>0.50503242095262102</v>
      </c>
      <c r="G4042" s="13">
        <f t="shared" si="254"/>
        <v>6.8458560616073402E-2</v>
      </c>
      <c r="H4042" s="13">
        <f>HLOOKUP(E4042,ROCs!$B$1:$I$17,MATCH(VLOOKUP(C4042,HROC,2,0),ROCs!$A$2:$A$17,0)+1,0)</f>
        <v>5.2632006878587441E-2</v>
      </c>
      <c r="I4042" s="24">
        <v>16.729443</v>
      </c>
      <c r="J4042" s="24">
        <f>VLOOKUP(B4042,Summary!$A$32:$C$37,3,0)*H4042*I4042/12+VLOOKUP(B4042,Summary!$A$32:$D$37,4,0)*I4042</f>
        <v>4.2337574981032535</v>
      </c>
      <c r="K4042" s="6">
        <f t="shared" si="255"/>
        <v>5.8180008380610362</v>
      </c>
      <c r="L4042" s="27">
        <f>2.721*J4042*G4042+VLOOKUP(B4042,Summary!$A$32:$B$37,2,0)*I4042</f>
        <v>3.9955573679794139</v>
      </c>
    </row>
    <row r="4043" spans="1:12">
      <c r="A4043" s="5" t="s">
        <v>612</v>
      </c>
      <c r="B4043" s="5" t="s">
        <v>598</v>
      </c>
      <c r="C4043" s="11">
        <v>6120</v>
      </c>
      <c r="D4043" s="5" t="str">
        <f t="shared" si="252"/>
        <v>Mangrove Swamps</v>
      </c>
      <c r="E4043" s="11" t="s">
        <v>591</v>
      </c>
      <c r="F4043" s="12">
        <f t="shared" si="253"/>
        <v>0.60724136328827061</v>
      </c>
      <c r="G4043" s="13">
        <f t="shared" si="254"/>
        <v>3.2599314579082571E-2</v>
      </c>
      <c r="H4043" s="13">
        <f>HLOOKUP(E4043,ROCs!$B$1:$I$17,MATCH(VLOOKUP(C4043,HROC,2,0),ROCs!$A$2:$A$17,0)+1,0)</f>
        <v>2.5884593546846281E-2</v>
      </c>
      <c r="I4043" s="24">
        <v>8.5031099999999995</v>
      </c>
      <c r="J4043" s="24">
        <f>VLOOKUP(B4043,Summary!$A$32:$C$37,3,0)*H4043*I4043/12+VLOOKUP(B4043,Summary!$A$32:$D$37,4,0)*I4043</f>
        <v>1.0583119848090798</v>
      </c>
      <c r="K4043" s="6">
        <f t="shared" si="255"/>
        <v>1.7486528606486447</v>
      </c>
      <c r="L4043" s="27">
        <f>2.721*J4043*G4043+VLOOKUP(B4043,Summary!$A$32:$B$37,2,0)*I4043</f>
        <v>1.7238587452305398</v>
      </c>
    </row>
    <row r="4044" spans="1:12">
      <c r="A4044" s="5" t="s">
        <v>612</v>
      </c>
      <c r="B4044" s="5" t="s">
        <v>598</v>
      </c>
      <c r="C4044" s="11">
        <v>6172</v>
      </c>
      <c r="D4044" s="5" t="str">
        <f t="shared" si="252"/>
        <v>Mixed Shrubs</v>
      </c>
      <c r="E4044" s="11" t="s">
        <v>591</v>
      </c>
      <c r="F4044" s="12">
        <f t="shared" si="253"/>
        <v>0.60724136328827061</v>
      </c>
      <c r="G4044" s="13">
        <f t="shared" si="254"/>
        <v>3.2599314579082571E-2</v>
      </c>
      <c r="H4044" s="13">
        <f>HLOOKUP(E4044,ROCs!$B$1:$I$17,MATCH(VLOOKUP(C4044,HROC,2,0),ROCs!$A$2:$A$17,0)+1,0)</f>
        <v>2.5884593546846281E-2</v>
      </c>
      <c r="I4044" s="24">
        <v>8.7376159999999992</v>
      </c>
      <c r="J4044" s="24">
        <f>VLOOKUP(B4044,Summary!$A$32:$C$37,3,0)*H4044*I4044/12+VLOOKUP(B4044,Summary!$A$32:$D$37,4,0)*I4044</f>
        <v>1.0874990128858233</v>
      </c>
      <c r="K4044" s="6">
        <f t="shared" si="255"/>
        <v>1.7968786965768253</v>
      </c>
      <c r="L4044" s="27">
        <f>2.721*J4044*G4044+VLOOKUP(B4044,Summary!$A$32:$B$37,2,0)*I4044</f>
        <v>1.7714007879547939</v>
      </c>
    </row>
    <row r="4045" spans="1:12">
      <c r="A4045" s="5" t="s">
        <v>612</v>
      </c>
      <c r="B4045" s="5" t="s">
        <v>598</v>
      </c>
      <c r="C4045" s="11">
        <v>6410</v>
      </c>
      <c r="D4045" s="5" t="str">
        <f t="shared" si="252"/>
        <v>Freshwater Marshes</v>
      </c>
      <c r="E4045" s="11" t="s">
        <v>591</v>
      </c>
      <c r="F4045" s="12">
        <f t="shared" si="253"/>
        <v>0.60724136328827061</v>
      </c>
      <c r="G4045" s="13">
        <f t="shared" si="254"/>
        <v>3.2599314579082571E-2</v>
      </c>
      <c r="H4045" s="13">
        <f>HLOOKUP(E4045,ROCs!$B$1:$I$17,MATCH(VLOOKUP(C4045,HROC,2,0),ROCs!$A$2:$A$17,0)+1,0)</f>
        <v>2.5884593546846281E-2</v>
      </c>
      <c r="I4045" s="24">
        <v>1.823151</v>
      </c>
      <c r="J4045" s="24">
        <f>VLOOKUP(B4045,Summary!$A$32:$C$37,3,0)*H4045*I4045/12+VLOOKUP(B4045,Summary!$A$32:$D$37,4,0)*I4045</f>
        <v>0.22691257121413919</v>
      </c>
      <c r="K4045" s="6">
        <f t="shared" si="255"/>
        <v>0.37492849222748353</v>
      </c>
      <c r="L4045" s="27">
        <f>2.721*J4045*G4045+VLOOKUP(B4045,Summary!$A$32:$B$37,2,0)*I4045</f>
        <v>0.36961238831742782</v>
      </c>
    </row>
    <row r="4046" spans="1:12">
      <c r="A4046" s="5" t="s">
        <v>612</v>
      </c>
      <c r="B4046" s="5" t="s">
        <v>598</v>
      </c>
      <c r="C4046" s="11">
        <v>8140</v>
      </c>
      <c r="D4046" s="5" t="str">
        <f t="shared" si="252"/>
        <v>Roads and Highways</v>
      </c>
      <c r="E4046" s="11" t="s">
        <v>591</v>
      </c>
      <c r="F4046" s="12">
        <f t="shared" si="253"/>
        <v>0.98601567900273634</v>
      </c>
      <c r="G4046" s="13">
        <f t="shared" si="254"/>
        <v>0.14343698414796333</v>
      </c>
      <c r="H4046" s="13">
        <f>HLOOKUP(E4046,ROCs!$B$1:$I$17,MATCH(VLOOKUP(C4046,HROC,2,0),ROCs!$A$2:$A$17,0)+1,0)</f>
        <v>0.44607782879065094</v>
      </c>
      <c r="I4046" s="24">
        <v>2.9815809999999998</v>
      </c>
      <c r="J4046" s="24">
        <f>VLOOKUP(B4046,Summary!$A$32:$C$37,3,0)*H4046*I4046/12+VLOOKUP(B4046,Summary!$A$32:$D$37,4,0)*I4046</f>
        <v>6.3951659349389596</v>
      </c>
      <c r="K4046" s="6">
        <f t="shared" si="255"/>
        <v>17.157901892034975</v>
      </c>
      <c r="L4046" s="27">
        <f>2.721*J4046*G4046+VLOOKUP(B4046,Summary!$A$32:$B$37,2,0)*I4046</f>
        <v>3.0675294436743066</v>
      </c>
    </row>
    <row r="4047" spans="1:12">
      <c r="A4047" s="5" t="s">
        <v>612</v>
      </c>
      <c r="B4047" s="5" t="s">
        <v>598</v>
      </c>
      <c r="C4047" s="11">
        <v>8310</v>
      </c>
      <c r="D4047" s="5" t="str">
        <f t="shared" si="252"/>
        <v>Electric Power Facilities</v>
      </c>
      <c r="E4047" s="11" t="s">
        <v>591</v>
      </c>
      <c r="F4047" s="12">
        <f t="shared" si="253"/>
        <v>0.72147488707517293</v>
      </c>
      <c r="G4047" s="13">
        <f t="shared" si="254"/>
        <v>0.16951643581122938</v>
      </c>
      <c r="H4047" s="13">
        <f>HLOOKUP(E4047,ROCs!$B$1:$I$17,MATCH(VLOOKUP(C4047,HROC,2,0),ROCs!$A$2:$A$17,0)+1,0)</f>
        <v>0.43140989244743805</v>
      </c>
      <c r="I4047" s="24">
        <v>0.31344100000000003</v>
      </c>
      <c r="J4047" s="24">
        <f>VLOOKUP(B4047,Summary!$A$32:$C$37,3,0)*H4047*I4047/12+VLOOKUP(B4047,Summary!$A$32:$D$37,4,0)*I4047</f>
        <v>0.65019027710751887</v>
      </c>
      <c r="K4047" s="6">
        <f t="shared" si="255"/>
        <v>1.2764100983263349</v>
      </c>
      <c r="L4047" s="27">
        <f>2.721*J4047*G4047+VLOOKUP(B4047,Summary!$A$32:$B$37,2,0)*I4047</f>
        <v>0.35998734211838285</v>
      </c>
    </row>
    <row r="4048" spans="1:12">
      <c r="A4048" s="5" t="s">
        <v>612</v>
      </c>
      <c r="B4048" s="5" t="s">
        <v>598</v>
      </c>
      <c r="C4048" s="11">
        <v>8330</v>
      </c>
      <c r="D4048" s="5" t="str">
        <f t="shared" si="252"/>
        <v>Water Supply Plants</v>
      </c>
      <c r="E4048" s="11" t="s">
        <v>591</v>
      </c>
      <c r="F4048" s="12">
        <f t="shared" si="253"/>
        <v>0.72147488707517293</v>
      </c>
      <c r="G4048" s="13">
        <f t="shared" si="254"/>
        <v>0.16951643581122938</v>
      </c>
      <c r="H4048" s="13">
        <f>HLOOKUP(E4048,ROCs!$B$1:$I$17,MATCH(VLOOKUP(C4048,HROC,2,0),ROCs!$A$2:$A$17,0)+1,0)</f>
        <v>0.43140989244743805</v>
      </c>
      <c r="I4048" s="24">
        <v>3.8444410000000002</v>
      </c>
      <c r="J4048" s="24">
        <f>VLOOKUP(B4048,Summary!$A$32:$C$37,3,0)*H4048*I4048/12+VLOOKUP(B4048,Summary!$A$32:$D$37,4,0)*I4048</f>
        <v>7.9747644983059232</v>
      </c>
      <c r="K4048" s="6">
        <f t="shared" si="255"/>
        <v>15.655524691472378</v>
      </c>
      <c r="L4048" s="27">
        <f>2.721*J4048*G4048+VLOOKUP(B4048,Summary!$A$32:$B$37,2,0)*I4048</f>
        <v>4.4153448257277708</v>
      </c>
    </row>
    <row r="4049" spans="1:12">
      <c r="A4049" s="5" t="s">
        <v>612</v>
      </c>
      <c r="B4049" s="5" t="s">
        <v>598</v>
      </c>
      <c r="C4049" s="11">
        <v>1210</v>
      </c>
      <c r="D4049" s="5" t="str">
        <f t="shared" si="252"/>
        <v>Fixed Single Family Units</v>
      </c>
      <c r="E4049" s="11" t="s">
        <v>593</v>
      </c>
      <c r="F4049" s="12">
        <f t="shared" si="253"/>
        <v>1.2445441802046733</v>
      </c>
      <c r="G4049" s="13">
        <f t="shared" si="254"/>
        <v>0.21319951734720002</v>
      </c>
      <c r="H4049" s="13">
        <f>HLOOKUP(E4049,ROCs!$B$1:$I$17,MATCH(VLOOKUP(C4049,HROC,2,0),ROCs!$A$2:$A$17,0)+1,0)</f>
        <v>0.28818180815488864</v>
      </c>
      <c r="I4049" s="24">
        <v>0.104037</v>
      </c>
      <c r="J4049" s="24">
        <f>VLOOKUP(B4049,Summary!$A$32:$C$37,3,0)*H4049*I4049/12+VLOOKUP(B4049,Summary!$A$32:$D$37,4,0)*I4049</f>
        <v>0.14416138614317384</v>
      </c>
      <c r="K4049" s="6">
        <f t="shared" si="255"/>
        <v>0.48818879766058848</v>
      </c>
      <c r="L4049" s="27">
        <f>2.721*J4049*G4049+VLOOKUP(B4049,Summary!$A$32:$B$37,2,0)*I4049</f>
        <v>0.10357343721546988</v>
      </c>
    </row>
    <row r="4050" spans="1:12">
      <c r="A4050" s="5" t="s">
        <v>612</v>
      </c>
      <c r="B4050" s="5" t="s">
        <v>598</v>
      </c>
      <c r="C4050" s="11">
        <v>1310</v>
      </c>
      <c r="D4050" s="5" t="str">
        <f t="shared" si="252"/>
        <v>Fixed Single Family Units &lt;Six or more dwelling units per acre&gt;</v>
      </c>
      <c r="E4050" s="11" t="s">
        <v>593</v>
      </c>
      <c r="F4050" s="12">
        <f t="shared" si="253"/>
        <v>1.2445441802046733</v>
      </c>
      <c r="G4050" s="13">
        <f t="shared" si="254"/>
        <v>0.21319951734720002</v>
      </c>
      <c r="H4050" s="13">
        <f>HLOOKUP(E4050,ROCs!$B$1:$I$17,MATCH(VLOOKUP(C4050,HROC,2,0),ROCs!$A$2:$A$17,0)+1,0)</f>
        <v>0.39344582191206351</v>
      </c>
      <c r="I4050" s="24">
        <v>0.51883400000000002</v>
      </c>
      <c r="J4050" s="24">
        <f>VLOOKUP(B4050,Summary!$A$32:$C$37,3,0)*H4050*I4050/12+VLOOKUP(B4050,Summary!$A$32:$D$37,4,0)*I4050</f>
        <v>0.9815398428294827</v>
      </c>
      <c r="K4050" s="6">
        <f t="shared" si="255"/>
        <v>3.3238911510672757</v>
      </c>
      <c r="L4050" s="27">
        <f>2.721*J4050*G4050+VLOOKUP(B4050,Summary!$A$32:$B$37,2,0)*I4050</f>
        <v>0.66886351382801479</v>
      </c>
    </row>
    <row r="4051" spans="1:12">
      <c r="A4051" s="5" t="s">
        <v>612</v>
      </c>
      <c r="B4051" s="5" t="s">
        <v>598</v>
      </c>
      <c r="C4051" s="11">
        <v>1330</v>
      </c>
      <c r="D4051" s="5" t="str">
        <f t="shared" si="252"/>
        <v>Multiple Dwelling Units, Low Rise &lt;Two stories or less&gt;</v>
      </c>
      <c r="E4051" s="11" t="s">
        <v>593</v>
      </c>
      <c r="F4051" s="12">
        <f t="shared" si="253"/>
        <v>1.3948514483453343</v>
      </c>
      <c r="G4051" s="13">
        <f t="shared" si="254"/>
        <v>0.33903287162245876</v>
      </c>
      <c r="H4051" s="13">
        <f>HLOOKUP(E4051,ROCs!$B$1:$I$17,MATCH(VLOOKUP(C4051,HROC,2,0),ROCs!$A$2:$A$17,0)+1,0)</f>
        <v>0.39344582191206351</v>
      </c>
      <c r="I4051" s="24">
        <v>0.33807399999999999</v>
      </c>
      <c r="J4051" s="24">
        <f>VLOOKUP(B4051,Summary!$A$32:$C$37,3,0)*H4051*I4051/12+VLOOKUP(B4051,Summary!$A$32:$D$37,4,0)*I4051</f>
        <v>0.63957470178271758</v>
      </c>
      <c r="K4051" s="6">
        <f t="shared" si="255"/>
        <v>2.4274359332692188</v>
      </c>
      <c r="L4051" s="27">
        <f>2.721*J4051*G4051+VLOOKUP(B4051,Summary!$A$32:$B$37,2,0)*I4051</f>
        <v>0.65481935928806478</v>
      </c>
    </row>
    <row r="4052" spans="1:12">
      <c r="A4052" s="5" t="s">
        <v>612</v>
      </c>
      <c r="B4052" s="5" t="s">
        <v>598</v>
      </c>
      <c r="C4052" s="11">
        <v>1400</v>
      </c>
      <c r="D4052" s="5" t="str">
        <f t="shared" si="252"/>
        <v>Commercial and Services</v>
      </c>
      <c r="E4052" s="11" t="s">
        <v>593</v>
      </c>
      <c r="F4052" s="12">
        <f t="shared" si="253"/>
        <v>0.70945030562392009</v>
      </c>
      <c r="G4052" s="13">
        <f t="shared" si="254"/>
        <v>0.1167055461931156</v>
      </c>
      <c r="H4052" s="13">
        <f>HLOOKUP(E4052,ROCs!$B$1:$I$17,MATCH(VLOOKUP(C4052,HROC,2,0),ROCs!$A$2:$A$17,0)+1,0)</f>
        <v>0.43140989244743805</v>
      </c>
      <c r="I4052" s="24">
        <v>0.122517</v>
      </c>
      <c r="J4052" s="24">
        <f>VLOOKUP(B4052,Summary!$A$32:$C$37,3,0)*H4052*I4052/12+VLOOKUP(B4052,Summary!$A$32:$D$37,4,0)*I4052</f>
        <v>0.25414467852125883</v>
      </c>
      <c r="K4052" s="6">
        <f t="shared" si="255"/>
        <v>0.49060451701076163</v>
      </c>
      <c r="L4052" s="27">
        <f>2.721*J4052*G4052+VLOOKUP(B4052,Summary!$A$32:$B$37,2,0)*I4052</f>
        <v>0.10419072125965133</v>
      </c>
    </row>
    <row r="4053" spans="1:12">
      <c r="A4053" s="5" t="s">
        <v>612</v>
      </c>
      <c r="B4053" s="5" t="s">
        <v>598</v>
      </c>
      <c r="C4053" s="11">
        <v>5110</v>
      </c>
      <c r="D4053" s="5" t="e">
        <f t="shared" si="252"/>
        <v>#N/A</v>
      </c>
      <c r="E4053" s="11" t="s">
        <v>593</v>
      </c>
      <c r="F4053" s="12">
        <f t="shared" si="253"/>
        <v>0.50503242095262102</v>
      </c>
      <c r="G4053" s="13">
        <f t="shared" si="254"/>
        <v>6.8458560616073402E-2</v>
      </c>
      <c r="H4053" s="13">
        <f>HLOOKUP(E4053,ROCs!$B$1:$I$17,MATCH(VLOOKUP(C4053,HROC,2,0),ROCs!$A$2:$A$17,0)+1,0)</f>
        <v>5.2632006878587441E-2</v>
      </c>
      <c r="I4053" s="24">
        <v>2.9163399999999999</v>
      </c>
      <c r="J4053" s="24">
        <f>VLOOKUP(B4053,Summary!$A$32:$C$37,3,0)*H4053*I4053/12+VLOOKUP(B4053,Summary!$A$32:$D$37,4,0)*I4053</f>
        <v>0.73804467620460779</v>
      </c>
      <c r="K4053" s="6">
        <f t="shared" si="255"/>
        <v>1.0142159881874682</v>
      </c>
      <c r="L4053" s="27">
        <f>2.721*J4053*G4053+VLOOKUP(B4053,Summary!$A$32:$B$37,2,0)*I4053</f>
        <v>0.69652072543796495</v>
      </c>
    </row>
    <row r="4054" spans="1:12">
      <c r="A4054" s="5" t="s">
        <v>612</v>
      </c>
      <c r="B4054" s="5" t="s">
        <v>598</v>
      </c>
      <c r="C4054" s="11">
        <v>6120</v>
      </c>
      <c r="D4054" s="5" t="str">
        <f t="shared" si="252"/>
        <v>Mangrove Swamps</v>
      </c>
      <c r="E4054" s="11" t="s">
        <v>593</v>
      </c>
      <c r="F4054" s="12">
        <f t="shared" si="253"/>
        <v>0.60724136328827061</v>
      </c>
      <c r="G4054" s="13">
        <f t="shared" si="254"/>
        <v>3.2599314579082571E-2</v>
      </c>
      <c r="H4054" s="13">
        <f>HLOOKUP(E4054,ROCs!$B$1:$I$17,MATCH(VLOOKUP(C4054,HROC,2,0),ROCs!$A$2:$A$17,0)+1,0)</f>
        <v>2.5884593546846281E-2</v>
      </c>
      <c r="I4054" s="24">
        <v>5.5814120000000003</v>
      </c>
      <c r="J4054" s="24">
        <f>VLOOKUP(B4054,Summary!$A$32:$C$37,3,0)*H4054*I4054/12+VLOOKUP(B4054,Summary!$A$32:$D$37,4,0)*I4054</f>
        <v>0.69467232715526628</v>
      </c>
      <c r="K4054" s="6">
        <f t="shared" si="255"/>
        <v>1.1478096908376669</v>
      </c>
      <c r="L4054" s="27">
        <f>2.721*J4054*G4054+VLOOKUP(B4054,Summary!$A$32:$B$37,2,0)*I4054</f>
        <v>1.1315349192159903</v>
      </c>
    </row>
    <row r="4055" spans="1:12">
      <c r="A4055" s="5" t="s">
        <v>612</v>
      </c>
      <c r="B4055" s="5" t="s">
        <v>598</v>
      </c>
      <c r="C4055" s="11">
        <v>8140</v>
      </c>
      <c r="D4055" s="5" t="str">
        <f t="shared" si="252"/>
        <v>Roads and Highways</v>
      </c>
      <c r="E4055" s="11" t="s">
        <v>593</v>
      </c>
      <c r="F4055" s="12">
        <f t="shared" si="253"/>
        <v>0.98601567900273634</v>
      </c>
      <c r="G4055" s="13">
        <f t="shared" si="254"/>
        <v>0.14343698414796333</v>
      </c>
      <c r="H4055" s="13">
        <f>HLOOKUP(E4055,ROCs!$B$1:$I$17,MATCH(VLOOKUP(C4055,HROC,2,0),ROCs!$A$2:$A$17,0)+1,0)</f>
        <v>0.44607782879065094</v>
      </c>
      <c r="I4055" s="24">
        <v>2.2689999999999998E-2</v>
      </c>
      <c r="J4055" s="24">
        <f>VLOOKUP(B4055,Summary!$A$32:$C$37,3,0)*H4055*I4055/12+VLOOKUP(B4055,Summary!$A$32:$D$37,4,0)*I4055</f>
        <v>4.8667574372041202E-2</v>
      </c>
      <c r="K4055" s="6">
        <f t="shared" si="255"/>
        <v>0.13057260357182096</v>
      </c>
      <c r="L4055" s="27">
        <f>2.721*J4055*G4055+VLOOKUP(B4055,Summary!$A$32:$B$37,2,0)*I4055</f>
        <v>2.334407251621539E-2</v>
      </c>
    </row>
    <row r="4056" spans="1:12">
      <c r="A4056" s="5" t="s">
        <v>616</v>
      </c>
      <c r="B4056" s="5" t="s">
        <v>598</v>
      </c>
      <c r="C4056" s="11">
        <v>1210</v>
      </c>
      <c r="D4056" s="5" t="str">
        <f t="shared" si="252"/>
        <v>Fixed Single Family Units</v>
      </c>
      <c r="E4056" s="11" t="s">
        <v>3</v>
      </c>
      <c r="F4056" s="12">
        <f t="shared" si="253"/>
        <v>1.2445441802046733</v>
      </c>
      <c r="G4056" s="13">
        <f t="shared" si="254"/>
        <v>0.21319951734720002</v>
      </c>
      <c r="H4056" s="13">
        <f>HLOOKUP(E4056,ROCs!$B$1:$I$17,MATCH(VLOOKUP(C4056,HROC,2,0),ROCs!$A$2:$A$17,0)+1,0)</f>
        <v>0.28818180815488864</v>
      </c>
      <c r="I4056" s="24">
        <v>0.71075100000000002</v>
      </c>
      <c r="J4056" s="24">
        <f>VLOOKUP(B4056,Summary!$A$32:$C$37,3,0)*H4056*I4056/12+VLOOKUP(B4056,Summary!$A$32:$D$37,4,0)*I4056</f>
        <v>0.98486931920996323</v>
      </c>
      <c r="K4056" s="6">
        <f t="shared" si="255"/>
        <v>3.3351661055784088</v>
      </c>
      <c r="L4056" s="27">
        <f>2.721*J4056*G4056+VLOOKUP(B4056,Summary!$A$32:$B$37,2,0)*I4056</f>
        <v>0.70758407176612592</v>
      </c>
    </row>
    <row r="4057" spans="1:12">
      <c r="A4057" s="5" t="s">
        <v>616</v>
      </c>
      <c r="B4057" s="5" t="s">
        <v>598</v>
      </c>
      <c r="C4057" s="11">
        <v>1320</v>
      </c>
      <c r="D4057" s="5" t="str">
        <f t="shared" si="252"/>
        <v>Mobile Home Units &lt;Six or more dwelling units per acre&gt;</v>
      </c>
      <c r="E4057" s="11" t="s">
        <v>3</v>
      </c>
      <c r="F4057" s="12">
        <f t="shared" si="253"/>
        <v>1.3948514483453343</v>
      </c>
      <c r="G4057" s="13">
        <f t="shared" si="254"/>
        <v>0.33903287162245876</v>
      </c>
      <c r="H4057" s="13">
        <f>HLOOKUP(E4057,ROCs!$B$1:$I$17,MATCH(VLOOKUP(C4057,HROC,2,0),ROCs!$A$2:$A$17,0)+1,0)</f>
        <v>0.39344582191206351</v>
      </c>
      <c r="I4057" s="24">
        <v>3.3947999999999999E-2</v>
      </c>
      <c r="J4057" s="24">
        <f>VLOOKUP(B4057,Summary!$A$32:$C$37,3,0)*H4057*I4057/12+VLOOKUP(B4057,Summary!$A$32:$D$37,4,0)*I4057</f>
        <v>6.4223459881918452E-2</v>
      </c>
      <c r="K4057" s="6">
        <f t="shared" si="255"/>
        <v>0.24375312819862946</v>
      </c>
      <c r="L4057" s="27">
        <f>2.721*J4057*G4057+VLOOKUP(B4057,Summary!$A$32:$B$37,2,0)*I4057</f>
        <v>6.5754265661101485E-2</v>
      </c>
    </row>
    <row r="4058" spans="1:12">
      <c r="A4058" s="5" t="s">
        <v>616</v>
      </c>
      <c r="B4058" s="5" t="s">
        <v>598</v>
      </c>
      <c r="C4058" s="11">
        <v>1800</v>
      </c>
      <c r="D4058" s="5" t="str">
        <f t="shared" si="252"/>
        <v>Recreational</v>
      </c>
      <c r="E4058" s="11" t="s">
        <v>3</v>
      </c>
      <c r="F4058" s="12">
        <f t="shared" si="253"/>
        <v>1.2445441802046733</v>
      </c>
      <c r="G4058" s="13">
        <f t="shared" si="254"/>
        <v>0.21319951734720002</v>
      </c>
      <c r="H4058" s="13">
        <f>HLOOKUP(E4058,ROCs!$B$1:$I$17,MATCH(VLOOKUP(C4058,HROC,2,0),ROCs!$A$2:$A$17,0)+1,0)</f>
        <v>0.28904462793978353</v>
      </c>
      <c r="I4058" s="24">
        <v>4.3930000000000002E-3</v>
      </c>
      <c r="J4058" s="24">
        <f>VLOOKUP(B4058,Summary!$A$32:$C$37,3,0)*H4058*I4058/12+VLOOKUP(B4058,Summary!$A$32:$D$37,4,0)*I4058</f>
        <v>6.1054920846772805E-3</v>
      </c>
      <c r="K4058" s="6">
        <f t="shared" si="255"/>
        <v>2.0675667178897867E-2</v>
      </c>
      <c r="L4058" s="27">
        <f>2.721*J4058*G4058+VLOOKUP(B4058,Summary!$A$32:$B$37,2,0)*I4058</f>
        <v>4.3839987083422738E-3</v>
      </c>
    </row>
    <row r="4059" spans="1:12">
      <c r="A4059" s="5" t="s">
        <v>616</v>
      </c>
      <c r="B4059" s="5" t="s">
        <v>598</v>
      </c>
      <c r="C4059" s="11">
        <v>2540</v>
      </c>
      <c r="D4059" s="5" t="str">
        <f t="shared" si="252"/>
        <v>Aquaculture</v>
      </c>
      <c r="E4059" s="11" t="s">
        <v>3</v>
      </c>
      <c r="F4059" s="12">
        <f t="shared" si="253"/>
        <v>1.6774291124497771</v>
      </c>
      <c r="G4059" s="13">
        <f t="shared" si="254"/>
        <v>0.48898971868623858</v>
      </c>
      <c r="H4059" s="13">
        <f>HLOOKUP(E4059,ROCs!$B$1:$I$17,MATCH(VLOOKUP(C4059,HROC,2,0),ROCs!$A$2:$A$17,0)+1,0)</f>
        <v>0.28904462793978353</v>
      </c>
      <c r="I4059" s="24">
        <v>0.33684900000000001</v>
      </c>
      <c r="J4059" s="24">
        <f>VLOOKUP(B4059,Summary!$A$32:$C$37,3,0)*H4059*I4059/12+VLOOKUP(B4059,Summary!$A$32:$D$37,4,0)*I4059</f>
        <v>0.46816046055803717</v>
      </c>
      <c r="K4059" s="6">
        <f t="shared" si="255"/>
        <v>2.1368175874650546</v>
      </c>
      <c r="L4059" s="27">
        <f>2.721*J4059*G4059+VLOOKUP(B4059,Summary!$A$32:$B$37,2,0)*I4059</f>
        <v>0.68747817188864757</v>
      </c>
    </row>
    <row r="4060" spans="1:12">
      <c r="A4060" s="5" t="s">
        <v>616</v>
      </c>
      <c r="B4060" s="5" t="s">
        <v>598</v>
      </c>
      <c r="C4060" s="11">
        <v>3300</v>
      </c>
      <c r="D4060" s="5" t="str">
        <f t="shared" si="252"/>
        <v>Mixed Rangeland</v>
      </c>
      <c r="E4060" s="11" t="s">
        <v>3</v>
      </c>
      <c r="F4060" s="12">
        <f t="shared" si="253"/>
        <v>0.69141343344704065</v>
      </c>
      <c r="G4060" s="13">
        <f t="shared" si="254"/>
        <v>3.5859246036990831E-2</v>
      </c>
      <c r="H4060" s="13">
        <f>HLOOKUP(E4060,ROCs!$B$1:$I$17,MATCH(VLOOKUP(C4060,HROC,2,0),ROCs!$A$2:$A$17,0)+1,0)</f>
        <v>0.26229721460804234</v>
      </c>
      <c r="I4060" s="24">
        <v>1.1592999999999999E-2</v>
      </c>
      <c r="J4060" s="24">
        <f>VLOOKUP(B4060,Summary!$A$32:$C$37,3,0)*H4060*I4060/12+VLOOKUP(B4060,Summary!$A$32:$D$37,4,0)*I4060</f>
        <v>1.4621235819706225E-2</v>
      </c>
      <c r="K4060" s="6">
        <f t="shared" si="255"/>
        <v>2.7507456616269407E-2</v>
      </c>
      <c r="L4060" s="27">
        <f>2.721*J4060*G4060+VLOOKUP(B4060,Summary!$A$32:$B$37,2,0)*I4060</f>
        <v>3.6489307059781187E-3</v>
      </c>
    </row>
    <row r="4061" spans="1:12">
      <c r="A4061" s="5" t="s">
        <v>616</v>
      </c>
      <c r="B4061" s="5" t="s">
        <v>598</v>
      </c>
      <c r="C4061" s="11">
        <v>4110</v>
      </c>
      <c r="D4061" s="5" t="str">
        <f t="shared" si="252"/>
        <v>Pine Flatwoods</v>
      </c>
      <c r="E4061" s="11" t="s">
        <v>3</v>
      </c>
      <c r="F4061" s="12">
        <f t="shared" si="253"/>
        <v>0.69141343344704065</v>
      </c>
      <c r="G4061" s="13">
        <f t="shared" si="254"/>
        <v>3.5859246036990831E-2</v>
      </c>
      <c r="H4061" s="13">
        <f>HLOOKUP(E4061,ROCs!$B$1:$I$17,MATCH(VLOOKUP(C4061,HROC,2,0),ROCs!$A$2:$A$17,0)+1,0)</f>
        <v>0.26229721460804234</v>
      </c>
      <c r="I4061" s="24">
        <v>1.480499</v>
      </c>
      <c r="J4061" s="24">
        <f>VLOOKUP(B4061,Summary!$A$32:$C$37,3,0)*H4061*I4061/12+VLOOKUP(B4061,Summary!$A$32:$D$37,4,0)*I4061</f>
        <v>1.8672237565633785</v>
      </c>
      <c r="K4061" s="6">
        <f t="shared" si="255"/>
        <v>3.5128751844156167</v>
      </c>
      <c r="L4061" s="27">
        <f>2.721*J4061*G4061+VLOOKUP(B4061,Summary!$A$32:$B$37,2,0)*I4061</f>
        <v>0.46599139664193046</v>
      </c>
    </row>
    <row r="4062" spans="1:12">
      <c r="A4062" s="5" t="s">
        <v>616</v>
      </c>
      <c r="B4062" s="5" t="s">
        <v>598</v>
      </c>
      <c r="C4062" s="11">
        <v>4280</v>
      </c>
      <c r="D4062" s="5" t="str">
        <f t="shared" si="252"/>
        <v>Cabbage Palm</v>
      </c>
      <c r="E4062" s="11" t="s">
        <v>3</v>
      </c>
      <c r="F4062" s="12">
        <f t="shared" si="253"/>
        <v>0.69141343344704065</v>
      </c>
      <c r="G4062" s="13">
        <f t="shared" si="254"/>
        <v>3.5859246036990831E-2</v>
      </c>
      <c r="H4062" s="13">
        <f>HLOOKUP(E4062,ROCs!$B$1:$I$17,MATCH(VLOOKUP(C4062,HROC,2,0),ROCs!$A$2:$A$17,0)+1,0)</f>
        <v>0.26229721460804234</v>
      </c>
      <c r="I4062" s="24">
        <v>0.140296</v>
      </c>
      <c r="J4062" s="24">
        <f>VLOOKUP(B4062,Summary!$A$32:$C$37,3,0)*H4062*I4062/12+VLOOKUP(B4062,Summary!$A$32:$D$37,4,0)*I4062</f>
        <v>0.17694306051595832</v>
      </c>
      <c r="K4062" s="6">
        <f t="shared" si="255"/>
        <v>0.33288934127802411</v>
      </c>
      <c r="L4062" s="27">
        <f>2.721*J4062*G4062+VLOOKUP(B4062,Summary!$A$32:$B$37,2,0)*I4062</f>
        <v>4.4158576927965695E-2</v>
      </c>
    </row>
    <row r="4063" spans="1:12">
      <c r="A4063" s="5" t="s">
        <v>616</v>
      </c>
      <c r="B4063" s="5" t="s">
        <v>598</v>
      </c>
      <c r="C4063" s="11">
        <v>4340</v>
      </c>
      <c r="D4063" s="5" t="str">
        <f t="shared" si="252"/>
        <v>Hardwood - Coniferous Mixed</v>
      </c>
      <c r="E4063" s="11" t="s">
        <v>3</v>
      </c>
      <c r="F4063" s="12">
        <f t="shared" si="253"/>
        <v>0.69141343344704065</v>
      </c>
      <c r="G4063" s="13">
        <f t="shared" si="254"/>
        <v>3.5859246036990831E-2</v>
      </c>
      <c r="H4063" s="13">
        <f>HLOOKUP(E4063,ROCs!$B$1:$I$17,MATCH(VLOOKUP(C4063,HROC,2,0),ROCs!$A$2:$A$17,0)+1,0)</f>
        <v>0.26229721460804234</v>
      </c>
      <c r="I4063" s="24">
        <v>1.5110999999999999E-2</v>
      </c>
      <c r="J4063" s="24">
        <f>VLOOKUP(B4063,Summary!$A$32:$C$37,3,0)*H4063*I4063/12+VLOOKUP(B4063,Summary!$A$32:$D$37,4,0)*I4063</f>
        <v>1.905818118447173E-2</v>
      </c>
      <c r="K4063" s="6">
        <f t="shared" si="255"/>
        <v>3.585484144987898E-2</v>
      </c>
      <c r="L4063" s="27">
        <f>2.721*J4063*G4063+VLOOKUP(B4063,Summary!$A$32:$B$37,2,0)*I4063</f>
        <v>4.7562315102247354E-3</v>
      </c>
    </row>
    <row r="4064" spans="1:12">
      <c r="A4064" s="5" t="s">
        <v>616</v>
      </c>
      <c r="B4064" s="5" t="s">
        <v>598</v>
      </c>
      <c r="C4064" s="11">
        <v>5110</v>
      </c>
      <c r="D4064" s="5" t="e">
        <f t="shared" si="252"/>
        <v>#N/A</v>
      </c>
      <c r="E4064" s="11" t="s">
        <v>3</v>
      </c>
      <c r="F4064" s="12">
        <f t="shared" si="253"/>
        <v>0.50503242095262102</v>
      </c>
      <c r="G4064" s="13">
        <f t="shared" si="254"/>
        <v>6.8458560616073402E-2</v>
      </c>
      <c r="H4064" s="13">
        <f>HLOOKUP(E4064,ROCs!$B$1:$I$17,MATCH(VLOOKUP(C4064,HROC,2,0),ROCs!$A$2:$A$17,0)+1,0)</f>
        <v>5.2632006878587441E-2</v>
      </c>
      <c r="I4064" s="24">
        <v>4.1134969999999997</v>
      </c>
      <c r="J4064" s="24">
        <f>VLOOKUP(B4064,Summary!$A$32:$C$37,3,0)*H4064*I4064/12+VLOOKUP(B4064,Summary!$A$32:$D$37,4,0)*I4064</f>
        <v>1.0410118715354264</v>
      </c>
      <c r="K4064" s="6">
        <f t="shared" si="255"/>
        <v>1.4305514531094403</v>
      </c>
      <c r="L4064" s="27">
        <f>2.721*J4064*G4064+VLOOKUP(B4064,Summary!$A$32:$B$37,2,0)*I4064</f>
        <v>0.98244234709495193</v>
      </c>
    </row>
    <row r="4065" spans="1:12">
      <c r="A4065" s="5" t="s">
        <v>616</v>
      </c>
      <c r="B4065" s="5" t="s">
        <v>598</v>
      </c>
      <c r="C4065" s="11">
        <v>5300</v>
      </c>
      <c r="D4065" s="5" t="str">
        <f t="shared" si="252"/>
        <v>Reservoirs</v>
      </c>
      <c r="E4065" s="11" t="s">
        <v>3</v>
      </c>
      <c r="F4065" s="12">
        <f t="shared" si="253"/>
        <v>0.50503242095262102</v>
      </c>
      <c r="G4065" s="13">
        <f t="shared" si="254"/>
        <v>6.8458560616073402E-2</v>
      </c>
      <c r="H4065" s="13">
        <f>HLOOKUP(E4065,ROCs!$B$1:$I$17,MATCH(VLOOKUP(C4065,HROC,2,0),ROCs!$A$2:$A$17,0)+1,0)</f>
        <v>5.2632006878587441E-2</v>
      </c>
      <c r="I4065" s="24">
        <v>54.048853999999999</v>
      </c>
      <c r="J4065" s="24">
        <f>VLOOKUP(B4065,Summary!$A$32:$C$37,3,0)*H4065*I4065/12+VLOOKUP(B4065,Summary!$A$32:$D$37,4,0)*I4065</f>
        <v>13.678264176899853</v>
      </c>
      <c r="K4065" s="6">
        <f t="shared" si="255"/>
        <v>18.796577857866431</v>
      </c>
      <c r="L4065" s="27">
        <f>2.721*J4065*G4065+VLOOKUP(B4065,Summary!$A$32:$B$37,2,0)*I4065</f>
        <v>12.908696173001314</v>
      </c>
    </row>
    <row r="4066" spans="1:12">
      <c r="A4066" s="5" t="s">
        <v>616</v>
      </c>
      <c r="B4066" s="5" t="s">
        <v>598</v>
      </c>
      <c r="C4066" s="11">
        <v>6120</v>
      </c>
      <c r="D4066" s="5" t="str">
        <f t="shared" si="252"/>
        <v>Mangrove Swamps</v>
      </c>
      <c r="E4066" s="11" t="s">
        <v>3</v>
      </c>
      <c r="F4066" s="12">
        <f t="shared" si="253"/>
        <v>0.60724136328827061</v>
      </c>
      <c r="G4066" s="13">
        <f t="shared" si="254"/>
        <v>3.2599314579082571E-2</v>
      </c>
      <c r="H4066" s="13">
        <f>HLOOKUP(E4066,ROCs!$B$1:$I$17,MATCH(VLOOKUP(C4066,HROC,2,0),ROCs!$A$2:$A$17,0)+1,0)</f>
        <v>2.5884593546846281E-2</v>
      </c>
      <c r="I4066" s="24">
        <v>0.31986100000000001</v>
      </c>
      <c r="J4066" s="24">
        <f>VLOOKUP(B4066,Summary!$A$32:$C$37,3,0)*H4066*I4066/12+VLOOKUP(B4066,Summary!$A$32:$D$37,4,0)*I4066</f>
        <v>3.9810461086945498E-2</v>
      </c>
      <c r="K4066" s="6">
        <f t="shared" si="255"/>
        <v>6.577897412357786E-2</v>
      </c>
      <c r="L4066" s="27">
        <f>2.721*J4066*G4066+VLOOKUP(B4066,Summary!$A$32:$B$37,2,0)*I4066</f>
        <v>6.4846295309385127E-2</v>
      </c>
    </row>
    <row r="4067" spans="1:12">
      <c r="A4067" s="5" t="s">
        <v>616</v>
      </c>
      <c r="B4067" s="5" t="s">
        <v>598</v>
      </c>
      <c r="C4067" s="11">
        <v>6170</v>
      </c>
      <c r="D4067" s="5" t="str">
        <f t="shared" si="252"/>
        <v>Mixed Wetland Hardwoods</v>
      </c>
      <c r="E4067" s="11" t="s">
        <v>3</v>
      </c>
      <c r="F4067" s="12">
        <f t="shared" si="253"/>
        <v>0.60724136328827061</v>
      </c>
      <c r="G4067" s="13">
        <f t="shared" si="254"/>
        <v>3.2599314579082571E-2</v>
      </c>
      <c r="H4067" s="13">
        <f>HLOOKUP(E4067,ROCs!$B$1:$I$17,MATCH(VLOOKUP(C4067,HROC,2,0),ROCs!$A$2:$A$17,0)+1,0)</f>
        <v>2.5884593546846281E-2</v>
      </c>
      <c r="I4067" s="24">
        <v>0.36942199999999997</v>
      </c>
      <c r="J4067" s="24">
        <f>VLOOKUP(B4067,Summary!$A$32:$C$37,3,0)*H4067*I4067/12+VLOOKUP(B4067,Summary!$A$32:$D$37,4,0)*I4067</f>
        <v>4.5978910075506481E-2</v>
      </c>
      <c r="K4067" s="6">
        <f t="shared" si="255"/>
        <v>7.5971125516022212E-2</v>
      </c>
      <c r="L4067" s="27">
        <f>2.721*J4067*G4067+VLOOKUP(B4067,Summary!$A$32:$B$37,2,0)*I4067</f>
        <v>7.4893932382452594E-2</v>
      </c>
    </row>
    <row r="4068" spans="1:12">
      <c r="A4068" s="5" t="s">
        <v>616</v>
      </c>
      <c r="B4068" s="5" t="s">
        <v>598</v>
      </c>
      <c r="C4068" s="11">
        <v>6172</v>
      </c>
      <c r="D4068" s="5" t="str">
        <f t="shared" si="252"/>
        <v>Mixed Shrubs</v>
      </c>
      <c r="E4068" s="11" t="s">
        <v>3</v>
      </c>
      <c r="F4068" s="12">
        <f t="shared" si="253"/>
        <v>0.60724136328827061</v>
      </c>
      <c r="G4068" s="13">
        <f t="shared" si="254"/>
        <v>3.2599314579082571E-2</v>
      </c>
      <c r="H4068" s="13">
        <f>HLOOKUP(E4068,ROCs!$B$1:$I$17,MATCH(VLOOKUP(C4068,HROC,2,0),ROCs!$A$2:$A$17,0)+1,0)</f>
        <v>2.5884593546846281E-2</v>
      </c>
      <c r="I4068" s="24">
        <v>2.9520000000000002E-3</v>
      </c>
      <c r="J4068" s="24">
        <f>VLOOKUP(B4068,Summary!$A$32:$C$37,3,0)*H4068*I4068/12+VLOOKUP(B4068,Summary!$A$32:$D$37,4,0)*I4068</f>
        <v>3.6741109772264551E-4</v>
      </c>
      <c r="K4068" s="6">
        <f t="shared" si="255"/>
        <v>6.0707473437775108E-4</v>
      </c>
      <c r="L4068" s="27">
        <f>2.721*J4068*G4068+VLOOKUP(B4068,Summary!$A$32:$B$37,2,0)*I4068</f>
        <v>5.9846703334668781E-4</v>
      </c>
    </row>
    <row r="4069" spans="1:12">
      <c r="A4069" s="5" t="s">
        <v>616</v>
      </c>
      <c r="B4069" s="5" t="s">
        <v>598</v>
      </c>
      <c r="C4069" s="11">
        <v>6250</v>
      </c>
      <c r="D4069" s="5" t="str">
        <f t="shared" si="252"/>
        <v>Hydric Pine Flatwoods</v>
      </c>
      <c r="E4069" s="11" t="s">
        <v>3</v>
      </c>
      <c r="F4069" s="12">
        <f t="shared" si="253"/>
        <v>0.60724136328827061</v>
      </c>
      <c r="G4069" s="13">
        <f t="shared" si="254"/>
        <v>3.2599314579082571E-2</v>
      </c>
      <c r="H4069" s="13">
        <f>HLOOKUP(E4069,ROCs!$B$1:$I$17,MATCH(VLOOKUP(C4069,HROC,2,0),ROCs!$A$2:$A$17,0)+1,0)</f>
        <v>2.5884593546846281E-2</v>
      </c>
      <c r="I4069" s="24">
        <v>5.8200000000000005E-4</v>
      </c>
      <c r="J4069" s="24">
        <f>VLOOKUP(B4069,Summary!$A$32:$C$37,3,0)*H4069*I4069/12+VLOOKUP(B4069,Summary!$A$32:$D$37,4,0)*I4069</f>
        <v>7.2436740811171978E-5</v>
      </c>
      <c r="K4069" s="6">
        <f t="shared" si="255"/>
        <v>1.1968749844439403E-4</v>
      </c>
      <c r="L4069" s="27">
        <f>2.721*J4069*G4069+VLOOKUP(B4069,Summary!$A$32:$B$37,2,0)*I4069</f>
        <v>1.1799045169639982E-4</v>
      </c>
    </row>
    <row r="4070" spans="1:12">
      <c r="A4070" s="5" t="s">
        <v>616</v>
      </c>
      <c r="B4070" s="5" t="s">
        <v>598</v>
      </c>
      <c r="C4070" s="11">
        <v>6410</v>
      </c>
      <c r="D4070" s="5" t="str">
        <f t="shared" si="252"/>
        <v>Freshwater Marshes</v>
      </c>
      <c r="E4070" s="11" t="s">
        <v>3</v>
      </c>
      <c r="F4070" s="12">
        <f t="shared" si="253"/>
        <v>0.60724136328827061</v>
      </c>
      <c r="G4070" s="13">
        <f t="shared" si="254"/>
        <v>3.2599314579082571E-2</v>
      </c>
      <c r="H4070" s="13">
        <f>HLOOKUP(E4070,ROCs!$B$1:$I$17,MATCH(VLOOKUP(C4070,HROC,2,0),ROCs!$A$2:$A$17,0)+1,0)</f>
        <v>2.5884593546846281E-2</v>
      </c>
      <c r="I4070" s="24">
        <v>1.20357</v>
      </c>
      <c r="J4070" s="24">
        <f>VLOOKUP(B4070,Summary!$A$32:$C$37,3,0)*H4070*I4070/12+VLOOKUP(B4070,Summary!$A$32:$D$37,4,0)*I4070</f>
        <v>0.1497984332269798</v>
      </c>
      <c r="K4070" s="6">
        <f t="shared" si="255"/>
        <v>0.2475125128912703</v>
      </c>
      <c r="L4070" s="27">
        <f>2.721*J4070*G4070+VLOOKUP(B4070,Summary!$A$32:$B$37,2,0)*I4070</f>
        <v>0.24400303771174559</v>
      </c>
    </row>
    <row r="4071" spans="1:12">
      <c r="A4071" s="5" t="s">
        <v>616</v>
      </c>
      <c r="B4071" s="5" t="s">
        <v>598</v>
      </c>
      <c r="C4071" s="11">
        <v>6430</v>
      </c>
      <c r="D4071" s="5" t="str">
        <f t="shared" si="252"/>
        <v>Wet Prairies</v>
      </c>
      <c r="E4071" s="11" t="s">
        <v>3</v>
      </c>
      <c r="F4071" s="12">
        <f t="shared" si="253"/>
        <v>0.60724136328827061</v>
      </c>
      <c r="G4071" s="13">
        <f t="shared" si="254"/>
        <v>3.2599314579082571E-2</v>
      </c>
      <c r="H4071" s="13">
        <f>HLOOKUP(E4071,ROCs!$B$1:$I$17,MATCH(VLOOKUP(C4071,HROC,2,0),ROCs!$A$2:$A$17,0)+1,0)</f>
        <v>2.5884593546846281E-2</v>
      </c>
      <c r="I4071" s="24">
        <v>6.0465999999999999E-2</v>
      </c>
      <c r="J4071" s="24">
        <f>VLOOKUP(B4071,Summary!$A$32:$C$37,3,0)*H4071*I4071/12+VLOOKUP(B4071,Summary!$A$32:$D$37,4,0)*I4071</f>
        <v>7.5257044156156784E-3</v>
      </c>
      <c r="K4071" s="6">
        <f t="shared" si="255"/>
        <v>1.2434749623606065E-2</v>
      </c>
      <c r="L4071" s="27">
        <f>2.721*J4071*G4071+VLOOKUP(B4071,Summary!$A$32:$B$37,2,0)*I4071</f>
        <v>1.2258437546863421E-2</v>
      </c>
    </row>
    <row r="4072" spans="1:12">
      <c r="A4072" s="5" t="s">
        <v>616</v>
      </c>
      <c r="B4072" s="5" t="s">
        <v>598</v>
      </c>
      <c r="C4072" s="11">
        <v>1210</v>
      </c>
      <c r="D4072" s="5" t="str">
        <f t="shared" si="252"/>
        <v>Fixed Single Family Units</v>
      </c>
      <c r="E4072" s="11" t="s">
        <v>4</v>
      </c>
      <c r="F4072" s="12">
        <f t="shared" si="253"/>
        <v>1.2445441802046733</v>
      </c>
      <c r="G4072" s="13">
        <f t="shared" si="254"/>
        <v>0.21319951734720002</v>
      </c>
      <c r="H4072" s="13">
        <f>HLOOKUP(E4072,ROCs!$B$1:$I$17,MATCH(VLOOKUP(C4072,HROC,2,0),ROCs!$A$2:$A$17,0)+1,0)</f>
        <v>0.28818180815488864</v>
      </c>
      <c r="I4072" s="24">
        <v>7.5320830000000001</v>
      </c>
      <c r="J4072" s="24">
        <f>VLOOKUP(B4072,Summary!$A$32:$C$37,3,0)*H4072*I4072/12+VLOOKUP(B4072,Summary!$A$32:$D$37,4,0)*I4072</f>
        <v>10.437013041758558</v>
      </c>
      <c r="K4072" s="6">
        <f t="shared" si="255"/>
        <v>35.343950168207058</v>
      </c>
      <c r="L4072" s="27">
        <f>2.721*J4072*G4072+VLOOKUP(B4072,Summary!$A$32:$B$37,2,0)*I4072</f>
        <v>7.4985219268357213</v>
      </c>
    </row>
    <row r="4073" spans="1:12">
      <c r="A4073" s="5" t="s">
        <v>616</v>
      </c>
      <c r="B4073" s="5" t="s">
        <v>598</v>
      </c>
      <c r="C4073" s="11">
        <v>1320</v>
      </c>
      <c r="D4073" s="5" t="str">
        <f t="shared" si="252"/>
        <v>Mobile Home Units &lt;Six or more dwelling units per acre&gt;</v>
      </c>
      <c r="E4073" s="11" t="s">
        <v>4</v>
      </c>
      <c r="F4073" s="12">
        <f t="shared" si="253"/>
        <v>1.3948514483453343</v>
      </c>
      <c r="G4073" s="13">
        <f t="shared" si="254"/>
        <v>0.33903287162245876</v>
      </c>
      <c r="H4073" s="13">
        <f>HLOOKUP(E4073,ROCs!$B$1:$I$17,MATCH(VLOOKUP(C4073,HROC,2,0),ROCs!$A$2:$A$17,0)+1,0)</f>
        <v>0.39344582191206351</v>
      </c>
      <c r="I4073" s="24">
        <v>1.1115E-2</v>
      </c>
      <c r="J4073" s="24">
        <f>VLOOKUP(B4073,Summary!$A$32:$C$37,3,0)*H4073*I4073/12+VLOOKUP(B4073,Summary!$A$32:$D$37,4,0)*I4073</f>
        <v>2.102756440990702E-2</v>
      </c>
      <c r="K4073" s="6">
        <f t="shared" si="255"/>
        <v>7.9807824317419757E-2</v>
      </c>
      <c r="L4073" s="27">
        <f>2.721*J4073*G4073+VLOOKUP(B4073,Summary!$A$32:$B$37,2,0)*I4073</f>
        <v>2.1528769377375485E-2</v>
      </c>
    </row>
    <row r="4074" spans="1:12">
      <c r="A4074" s="5" t="s">
        <v>616</v>
      </c>
      <c r="B4074" s="5" t="s">
        <v>598</v>
      </c>
      <c r="C4074" s="11">
        <v>1800</v>
      </c>
      <c r="D4074" s="5" t="str">
        <f t="shared" si="252"/>
        <v>Recreational</v>
      </c>
      <c r="E4074" s="11" t="s">
        <v>4</v>
      </c>
      <c r="F4074" s="12">
        <f t="shared" si="253"/>
        <v>1.2445441802046733</v>
      </c>
      <c r="G4074" s="13">
        <f t="shared" si="254"/>
        <v>0.21319951734720002</v>
      </c>
      <c r="H4074" s="13">
        <f>HLOOKUP(E4074,ROCs!$B$1:$I$17,MATCH(VLOOKUP(C4074,HROC,2,0),ROCs!$A$2:$A$17,0)+1,0)</f>
        <v>0.28904462793978353</v>
      </c>
      <c r="I4074" s="24">
        <v>22.759491000000001</v>
      </c>
      <c r="J4074" s="24">
        <f>VLOOKUP(B4074,Summary!$A$32:$C$37,3,0)*H4074*I4074/12+VLOOKUP(B4074,Summary!$A$32:$D$37,4,0)*I4074</f>
        <v>31.63166222439877</v>
      </c>
      <c r="K4074" s="6">
        <f t="shared" si="255"/>
        <v>107.11761007901693</v>
      </c>
      <c r="L4074" s="27">
        <f>2.721*J4074*G4074+VLOOKUP(B4074,Summary!$A$32:$B$37,2,0)*I4074</f>
        <v>22.712856623384386</v>
      </c>
    </row>
    <row r="4075" spans="1:12">
      <c r="A4075" s="5" t="s">
        <v>616</v>
      </c>
      <c r="B4075" s="5" t="s">
        <v>598</v>
      </c>
      <c r="C4075" s="11">
        <v>2110</v>
      </c>
      <c r="D4075" s="5" t="str">
        <f t="shared" si="252"/>
        <v>Improved Pastures</v>
      </c>
      <c r="E4075" s="11" t="s">
        <v>4</v>
      </c>
      <c r="F4075" s="12">
        <f t="shared" si="253"/>
        <v>2.0141173930848577</v>
      </c>
      <c r="G4075" s="13">
        <f t="shared" si="254"/>
        <v>0.28687396829592665</v>
      </c>
      <c r="H4075" s="13">
        <f>HLOOKUP(E4075,ROCs!$B$1:$I$17,MATCH(VLOOKUP(C4075,HROC,2,0),ROCs!$A$2:$A$17,0)+1,0)</f>
        <v>0.31492922148662977</v>
      </c>
      <c r="I4075" s="24">
        <v>0.28646700000000003</v>
      </c>
      <c r="J4075" s="24">
        <f>VLOOKUP(B4075,Summary!$A$32:$C$37,3,0)*H4075*I4075/12+VLOOKUP(B4075,Summary!$A$32:$D$37,4,0)*I4075</f>
        <v>0.43379258751049327</v>
      </c>
      <c r="K4075" s="6">
        <f t="shared" si="255"/>
        <v>2.3773627209450776</v>
      </c>
      <c r="L4075" s="27">
        <f>2.721*J4075*G4075+VLOOKUP(B4075,Summary!$A$32:$B$37,2,0)*I4075</f>
        <v>0.39352519712548251</v>
      </c>
    </row>
    <row r="4076" spans="1:12">
      <c r="A4076" s="5" t="s">
        <v>616</v>
      </c>
      <c r="B4076" s="5" t="s">
        <v>598</v>
      </c>
      <c r="C4076" s="11">
        <v>2130</v>
      </c>
      <c r="D4076" s="5" t="str">
        <f t="shared" si="252"/>
        <v>Woodland Pastures</v>
      </c>
      <c r="E4076" s="11" t="s">
        <v>4</v>
      </c>
      <c r="F4076" s="12">
        <f t="shared" si="253"/>
        <v>1.022089423356495</v>
      </c>
      <c r="G4076" s="13">
        <f t="shared" si="254"/>
        <v>0.19559588747449544</v>
      </c>
      <c r="H4076" s="13">
        <f>HLOOKUP(E4076,ROCs!$B$1:$I$17,MATCH(VLOOKUP(C4076,HROC,2,0),ROCs!$A$2:$A$17,0)+1,0)</f>
        <v>0.26229721460804234</v>
      </c>
      <c r="I4076" s="24">
        <v>0.15614900000000001</v>
      </c>
      <c r="J4076" s="24">
        <f>VLOOKUP(B4076,Summary!$A$32:$C$37,3,0)*H4076*I4076/12+VLOOKUP(B4076,Summary!$A$32:$D$37,4,0)*I4076</f>
        <v>0.19693706133108838</v>
      </c>
      <c r="K4076" s="6">
        <f t="shared" si="255"/>
        <v>0.54770270916074171</v>
      </c>
      <c r="L4076" s="27">
        <f>2.721*J4076*G4076+VLOOKUP(B4076,Summary!$A$32:$B$37,2,0)*I4076</f>
        <v>0.134745749300617</v>
      </c>
    </row>
    <row r="4077" spans="1:12">
      <c r="A4077" s="5" t="s">
        <v>616</v>
      </c>
      <c r="B4077" s="5" t="s">
        <v>598</v>
      </c>
      <c r="C4077" s="11">
        <v>2540</v>
      </c>
      <c r="D4077" s="5" t="str">
        <f t="shared" si="252"/>
        <v>Aquaculture</v>
      </c>
      <c r="E4077" s="11" t="s">
        <v>4</v>
      </c>
      <c r="F4077" s="12">
        <f t="shared" si="253"/>
        <v>1.6774291124497771</v>
      </c>
      <c r="G4077" s="13">
        <f t="shared" si="254"/>
        <v>0.48898971868623858</v>
      </c>
      <c r="H4077" s="13">
        <f>HLOOKUP(E4077,ROCs!$B$1:$I$17,MATCH(VLOOKUP(C4077,HROC,2,0),ROCs!$A$2:$A$17,0)+1,0)</f>
        <v>0.28904462793978353</v>
      </c>
      <c r="I4077" s="24">
        <v>1.3114969999999999</v>
      </c>
      <c r="J4077" s="24">
        <f>VLOOKUP(B4077,Summary!$A$32:$C$37,3,0)*H4077*I4077/12+VLOOKUP(B4077,Summary!$A$32:$D$37,4,0)*I4077</f>
        <v>1.8227485892506257</v>
      </c>
      <c r="K4077" s="6">
        <f t="shared" si="255"/>
        <v>8.3195433428855541</v>
      </c>
      <c r="L4077" s="27">
        <f>2.721*J4077*G4077+VLOOKUP(B4077,Summary!$A$32:$B$37,2,0)*I4077</f>
        <v>2.6766460936426868</v>
      </c>
    </row>
    <row r="4078" spans="1:12">
      <c r="A4078" s="5" t="s">
        <v>616</v>
      </c>
      <c r="B4078" s="5" t="s">
        <v>598</v>
      </c>
      <c r="C4078" s="11">
        <v>3300</v>
      </c>
      <c r="D4078" s="5" t="str">
        <f t="shared" si="252"/>
        <v>Mixed Rangeland</v>
      </c>
      <c r="E4078" s="11" t="s">
        <v>4</v>
      </c>
      <c r="F4078" s="12">
        <f t="shared" si="253"/>
        <v>0.69141343344704065</v>
      </c>
      <c r="G4078" s="13">
        <f t="shared" si="254"/>
        <v>3.5859246036990831E-2</v>
      </c>
      <c r="H4078" s="13">
        <f>HLOOKUP(E4078,ROCs!$B$1:$I$17,MATCH(VLOOKUP(C4078,HROC,2,0),ROCs!$A$2:$A$17,0)+1,0)</f>
        <v>0.26229721460804234</v>
      </c>
      <c r="I4078" s="24">
        <v>20.510611999999998</v>
      </c>
      <c r="J4078" s="24">
        <f>VLOOKUP(B4078,Summary!$A$32:$C$37,3,0)*H4078*I4078/12+VLOOKUP(B4078,Summary!$A$32:$D$37,4,0)*I4078</f>
        <v>25.868239011342737</v>
      </c>
      <c r="K4078" s="6">
        <f t="shared" si="255"/>
        <v>48.66684807755842</v>
      </c>
      <c r="L4078" s="27">
        <f>2.721*J4078*G4078+VLOOKUP(B4078,Summary!$A$32:$B$37,2,0)*I4078</f>
        <v>6.4557752027260662</v>
      </c>
    </row>
    <row r="4079" spans="1:12">
      <c r="A4079" s="5" t="s">
        <v>616</v>
      </c>
      <c r="B4079" s="5" t="s">
        <v>598</v>
      </c>
      <c r="C4079" s="11">
        <v>4110</v>
      </c>
      <c r="D4079" s="5" t="str">
        <f t="shared" si="252"/>
        <v>Pine Flatwoods</v>
      </c>
      <c r="E4079" s="11" t="s">
        <v>4</v>
      </c>
      <c r="F4079" s="12">
        <f t="shared" si="253"/>
        <v>0.69141343344704065</v>
      </c>
      <c r="G4079" s="13">
        <f t="shared" si="254"/>
        <v>3.5859246036990831E-2</v>
      </c>
      <c r="H4079" s="13">
        <f>HLOOKUP(E4079,ROCs!$B$1:$I$17,MATCH(VLOOKUP(C4079,HROC,2,0),ROCs!$A$2:$A$17,0)+1,0)</f>
        <v>0.26229721460804234</v>
      </c>
      <c r="I4079" s="24">
        <v>32.827590000000001</v>
      </c>
      <c r="J4079" s="24">
        <f>VLOOKUP(B4079,Summary!$A$32:$C$37,3,0)*H4079*I4079/12+VLOOKUP(B4079,Summary!$A$32:$D$37,4,0)*I4079</f>
        <v>41.402564891109286</v>
      </c>
      <c r="K4079" s="6">
        <f t="shared" si="255"/>
        <v>77.892133851606985</v>
      </c>
      <c r="L4079" s="27">
        <f>2.721*J4079*G4079+VLOOKUP(B4079,Summary!$A$32:$B$37,2,0)*I4079</f>
        <v>10.332580104740813</v>
      </c>
    </row>
    <row r="4080" spans="1:12">
      <c r="A4080" s="5" t="s">
        <v>616</v>
      </c>
      <c r="B4080" s="5" t="s">
        <v>598</v>
      </c>
      <c r="C4080" s="11">
        <v>4280</v>
      </c>
      <c r="D4080" s="5" t="str">
        <f t="shared" si="252"/>
        <v>Cabbage Palm</v>
      </c>
      <c r="E4080" s="11" t="s">
        <v>4</v>
      </c>
      <c r="F4080" s="12">
        <f t="shared" si="253"/>
        <v>0.69141343344704065</v>
      </c>
      <c r="G4080" s="13">
        <f t="shared" si="254"/>
        <v>3.5859246036990831E-2</v>
      </c>
      <c r="H4080" s="13">
        <f>HLOOKUP(E4080,ROCs!$B$1:$I$17,MATCH(VLOOKUP(C4080,HROC,2,0),ROCs!$A$2:$A$17,0)+1,0)</f>
        <v>0.26229721460804234</v>
      </c>
      <c r="I4080" s="24">
        <v>3.5971150000000001</v>
      </c>
      <c r="J4080" s="24">
        <f>VLOOKUP(B4080,Summary!$A$32:$C$37,3,0)*H4080*I4080/12+VLOOKUP(B4080,Summary!$A$32:$D$37,4,0)*I4080</f>
        <v>4.5367261869751196</v>
      </c>
      <c r="K4080" s="6">
        <f t="shared" si="255"/>
        <v>8.5351060817934918</v>
      </c>
      <c r="L4080" s="27">
        <f>2.721*J4080*G4080+VLOOKUP(B4080,Summary!$A$32:$B$37,2,0)*I4080</f>
        <v>1.1322024822250052</v>
      </c>
    </row>
    <row r="4081" spans="1:12">
      <c r="A4081" s="5" t="s">
        <v>616</v>
      </c>
      <c r="B4081" s="5" t="s">
        <v>598</v>
      </c>
      <c r="C4081" s="11">
        <v>4340</v>
      </c>
      <c r="D4081" s="5" t="str">
        <f t="shared" si="252"/>
        <v>Hardwood - Coniferous Mixed</v>
      </c>
      <c r="E4081" s="11" t="s">
        <v>4</v>
      </c>
      <c r="F4081" s="12">
        <f t="shared" si="253"/>
        <v>0.69141343344704065</v>
      </c>
      <c r="G4081" s="13">
        <f t="shared" si="254"/>
        <v>3.5859246036990831E-2</v>
      </c>
      <c r="H4081" s="13">
        <f>HLOOKUP(E4081,ROCs!$B$1:$I$17,MATCH(VLOOKUP(C4081,HROC,2,0),ROCs!$A$2:$A$17,0)+1,0)</f>
        <v>0.26229721460804234</v>
      </c>
      <c r="I4081" s="24">
        <v>46.638139000000002</v>
      </c>
      <c r="J4081" s="24">
        <f>VLOOKUP(B4081,Summary!$A$32:$C$37,3,0)*H4081*I4081/12+VLOOKUP(B4081,Summary!$A$32:$D$37,4,0)*I4081</f>
        <v>58.820601096458034</v>
      </c>
      <c r="K4081" s="6">
        <f t="shared" si="255"/>
        <v>110.66131158509815</v>
      </c>
      <c r="L4081" s="27">
        <f>2.721*J4081*G4081+VLOOKUP(B4081,Summary!$A$32:$B$37,2,0)*I4081</f>
        <v>14.679490853685474</v>
      </c>
    </row>
    <row r="4082" spans="1:12">
      <c r="A4082" s="5" t="s">
        <v>616</v>
      </c>
      <c r="B4082" s="5" t="s">
        <v>598</v>
      </c>
      <c r="C4082" s="11">
        <v>5110</v>
      </c>
      <c r="D4082" s="5" t="e">
        <f t="shared" si="252"/>
        <v>#N/A</v>
      </c>
      <c r="E4082" s="11" t="s">
        <v>4</v>
      </c>
      <c r="F4082" s="12">
        <f t="shared" si="253"/>
        <v>0.50503242095262102</v>
      </c>
      <c r="G4082" s="13">
        <f t="shared" si="254"/>
        <v>6.8458560616073402E-2</v>
      </c>
      <c r="H4082" s="13">
        <f>HLOOKUP(E4082,ROCs!$B$1:$I$17,MATCH(VLOOKUP(C4082,HROC,2,0),ROCs!$A$2:$A$17,0)+1,0)</f>
        <v>5.2632006878587441E-2</v>
      </c>
      <c r="I4082" s="24">
        <v>0.202709</v>
      </c>
      <c r="J4082" s="24">
        <f>VLOOKUP(B4082,Summary!$A$32:$C$37,3,0)*H4082*I4082/12+VLOOKUP(B4082,Summary!$A$32:$D$37,4,0)*I4082</f>
        <v>5.1300019294307192E-2</v>
      </c>
      <c r="K4082" s="6">
        <f t="shared" si="255"/>
        <v>7.0496138567345878E-2</v>
      </c>
      <c r="L4082" s="27">
        <f>2.721*J4082*G4082+VLOOKUP(B4082,Summary!$A$32:$B$37,2,0)*I4082</f>
        <v>4.8413771965135903E-2</v>
      </c>
    </row>
    <row r="4083" spans="1:12">
      <c r="A4083" s="5" t="s">
        <v>616</v>
      </c>
      <c r="B4083" s="5" t="s">
        <v>598</v>
      </c>
      <c r="C4083" s="11">
        <v>5120</v>
      </c>
      <c r="D4083" s="5" t="e">
        <f t="shared" si="252"/>
        <v>#N/A</v>
      </c>
      <c r="E4083" s="11" t="s">
        <v>4</v>
      </c>
      <c r="F4083" s="12">
        <f t="shared" si="253"/>
        <v>0.50503242095262102</v>
      </c>
      <c r="G4083" s="13">
        <f t="shared" si="254"/>
        <v>6.8458560616073402E-2</v>
      </c>
      <c r="H4083" s="13">
        <f>HLOOKUP(E4083,ROCs!$B$1:$I$17,MATCH(VLOOKUP(C4083,HROC,2,0),ROCs!$A$2:$A$17,0)+1,0)</f>
        <v>5.2632006878587441E-2</v>
      </c>
      <c r="I4083" s="24">
        <v>1.026E-3</v>
      </c>
      <c r="J4083" s="24">
        <f>VLOOKUP(B4083,Summary!$A$32:$C$37,3,0)*H4083*I4083/12+VLOOKUP(B4083,Summary!$A$32:$D$37,4,0)*I4083</f>
        <v>2.5965211113447936E-4</v>
      </c>
      <c r="K4083" s="6">
        <f t="shared" si="255"/>
        <v>3.568121700077296E-4</v>
      </c>
      <c r="L4083" s="27">
        <f>2.721*J4083*G4083+VLOOKUP(B4083,Summary!$A$32:$B$37,2,0)*I4083</f>
        <v>2.4504353549289587E-4</v>
      </c>
    </row>
    <row r="4084" spans="1:12">
      <c r="A4084" s="5" t="s">
        <v>616</v>
      </c>
      <c r="B4084" s="5" t="s">
        <v>598</v>
      </c>
      <c r="C4084" s="11">
        <v>5300</v>
      </c>
      <c r="D4084" s="5" t="str">
        <f t="shared" si="252"/>
        <v>Reservoirs</v>
      </c>
      <c r="E4084" s="11" t="s">
        <v>4</v>
      </c>
      <c r="F4084" s="12">
        <f t="shared" si="253"/>
        <v>0.50503242095262102</v>
      </c>
      <c r="G4084" s="13">
        <f t="shared" si="254"/>
        <v>6.8458560616073402E-2</v>
      </c>
      <c r="H4084" s="13">
        <f>HLOOKUP(E4084,ROCs!$B$1:$I$17,MATCH(VLOOKUP(C4084,HROC,2,0),ROCs!$A$2:$A$17,0)+1,0)</f>
        <v>5.2632006878587441E-2</v>
      </c>
      <c r="I4084" s="24">
        <v>1.850117</v>
      </c>
      <c r="J4084" s="24">
        <f>VLOOKUP(B4084,Summary!$A$32:$C$37,3,0)*H4084*I4084/12+VLOOKUP(B4084,Summary!$A$32:$D$37,4,0)*I4084</f>
        <v>0.46821324063917108</v>
      </c>
      <c r="K4084" s="6">
        <f t="shared" si="255"/>
        <v>0.64341545958887991</v>
      </c>
      <c r="L4084" s="27">
        <f>2.721*J4084*G4084+VLOOKUP(B4084,Summary!$A$32:$B$37,2,0)*I4084</f>
        <v>0.44187057578509753</v>
      </c>
    </row>
    <row r="4085" spans="1:12">
      <c r="A4085" s="5" t="s">
        <v>616</v>
      </c>
      <c r="B4085" s="5" t="s">
        <v>598</v>
      </c>
      <c r="C4085" s="11">
        <v>6120</v>
      </c>
      <c r="D4085" s="5" t="str">
        <f t="shared" si="252"/>
        <v>Mangrove Swamps</v>
      </c>
      <c r="E4085" s="11" t="s">
        <v>4</v>
      </c>
      <c r="F4085" s="12">
        <f t="shared" si="253"/>
        <v>0.60724136328827061</v>
      </c>
      <c r="G4085" s="13">
        <f t="shared" si="254"/>
        <v>3.2599314579082571E-2</v>
      </c>
      <c r="H4085" s="13">
        <f>HLOOKUP(E4085,ROCs!$B$1:$I$17,MATCH(VLOOKUP(C4085,HROC,2,0),ROCs!$A$2:$A$17,0)+1,0)</f>
        <v>2.5884593546846281E-2</v>
      </c>
      <c r="I4085" s="24">
        <v>5.5450910000000002</v>
      </c>
      <c r="J4085" s="24">
        <f>VLOOKUP(B4085,Summary!$A$32:$C$37,3,0)*H4085*I4085/12+VLOOKUP(B4085,Summary!$A$32:$D$37,4,0)*I4085</f>
        <v>0.69015175178928256</v>
      </c>
      <c r="K4085" s="6">
        <f t="shared" si="255"/>
        <v>1.1403403272105213</v>
      </c>
      <c r="L4085" s="27">
        <f>2.721*J4085*G4085+VLOOKUP(B4085,Summary!$A$32:$B$37,2,0)*I4085</f>
        <v>1.1241714635526485</v>
      </c>
    </row>
    <row r="4086" spans="1:12">
      <c r="A4086" s="5" t="s">
        <v>616</v>
      </c>
      <c r="B4086" s="5" t="s">
        <v>598</v>
      </c>
      <c r="C4086" s="11">
        <v>6170</v>
      </c>
      <c r="D4086" s="5" t="str">
        <f t="shared" si="252"/>
        <v>Mixed Wetland Hardwoods</v>
      </c>
      <c r="E4086" s="11" t="s">
        <v>4</v>
      </c>
      <c r="F4086" s="12">
        <f t="shared" si="253"/>
        <v>0.60724136328827061</v>
      </c>
      <c r="G4086" s="13">
        <f t="shared" si="254"/>
        <v>3.2599314579082571E-2</v>
      </c>
      <c r="H4086" s="13">
        <f>HLOOKUP(E4086,ROCs!$B$1:$I$17,MATCH(VLOOKUP(C4086,HROC,2,0),ROCs!$A$2:$A$17,0)+1,0)</f>
        <v>2.5884593546846281E-2</v>
      </c>
      <c r="I4086" s="24">
        <v>6.520797</v>
      </c>
      <c r="J4086" s="24">
        <f>VLOOKUP(B4086,Summary!$A$32:$C$37,3,0)*H4086*I4086/12+VLOOKUP(B4086,Summary!$A$32:$D$37,4,0)*I4086</f>
        <v>0.81158983190939482</v>
      </c>
      <c r="K4086" s="6">
        <f t="shared" si="255"/>
        <v>1.3409929223259609</v>
      </c>
      <c r="L4086" s="27">
        <f>2.721*J4086*G4086+VLOOKUP(B4086,Summary!$A$32:$B$37,2,0)*I4086</f>
        <v>1.3219790093651698</v>
      </c>
    </row>
    <row r="4087" spans="1:12">
      <c r="A4087" s="5" t="s">
        <v>616</v>
      </c>
      <c r="B4087" s="5" t="s">
        <v>598</v>
      </c>
      <c r="C4087" s="11">
        <v>6250</v>
      </c>
      <c r="D4087" s="5" t="str">
        <f t="shared" si="252"/>
        <v>Hydric Pine Flatwoods</v>
      </c>
      <c r="E4087" s="11" t="s">
        <v>4</v>
      </c>
      <c r="F4087" s="12">
        <f t="shared" si="253"/>
        <v>0.60724136328827061</v>
      </c>
      <c r="G4087" s="13">
        <f t="shared" si="254"/>
        <v>3.2599314579082571E-2</v>
      </c>
      <c r="H4087" s="13">
        <f>HLOOKUP(E4087,ROCs!$B$1:$I$17,MATCH(VLOOKUP(C4087,HROC,2,0),ROCs!$A$2:$A$17,0)+1,0)</f>
        <v>2.5884593546846281E-2</v>
      </c>
      <c r="I4087" s="24">
        <v>9.9090199999999999</v>
      </c>
      <c r="J4087" s="24">
        <f>VLOOKUP(B4087,Summary!$A$32:$C$37,3,0)*H4087*I4087/12+VLOOKUP(B4087,Summary!$A$32:$D$37,4,0)*I4087</f>
        <v>1.2332940093345692</v>
      </c>
      <c r="K4087" s="6">
        <f t="shared" si="255"/>
        <v>2.0377763158685038</v>
      </c>
      <c r="L4087" s="27">
        <f>2.721*J4087*G4087+VLOOKUP(B4087,Summary!$A$32:$B$37,2,0)*I4087</f>
        <v>2.0088827245165977</v>
      </c>
    </row>
    <row r="4088" spans="1:12">
      <c r="A4088" s="5" t="s">
        <v>616</v>
      </c>
      <c r="B4088" s="5" t="s">
        <v>598</v>
      </c>
      <c r="C4088" s="11">
        <v>8140</v>
      </c>
      <c r="D4088" s="5" t="str">
        <f t="shared" si="252"/>
        <v>Roads and Highways</v>
      </c>
      <c r="E4088" s="11" t="s">
        <v>4</v>
      </c>
      <c r="F4088" s="12">
        <f t="shared" si="253"/>
        <v>0.98601567900273634</v>
      </c>
      <c r="G4088" s="13">
        <f t="shared" si="254"/>
        <v>0.14343698414796333</v>
      </c>
      <c r="H4088" s="13">
        <f>HLOOKUP(E4088,ROCs!$B$1:$I$17,MATCH(VLOOKUP(C4088,HROC,2,0),ROCs!$A$2:$A$17,0)+1,0)</f>
        <v>0.44607782879065094</v>
      </c>
      <c r="I4088" s="24">
        <v>0.266712</v>
      </c>
      <c r="J4088" s="24">
        <f>VLOOKUP(B4088,Summary!$A$32:$C$37,3,0)*H4088*I4088/12+VLOOKUP(B4088,Summary!$A$32:$D$37,4,0)*I4088</f>
        <v>0.57206813996984818</v>
      </c>
      <c r="K4088" s="6">
        <f t="shared" si="255"/>
        <v>1.5348294510289784</v>
      </c>
      <c r="L4088" s="27">
        <f>2.721*J4088*G4088+VLOOKUP(B4088,Summary!$A$32:$B$37,2,0)*I4088</f>
        <v>0.27440036443124022</v>
      </c>
    </row>
    <row r="4089" spans="1:12">
      <c r="A4089" s="5" t="s">
        <v>616</v>
      </c>
      <c r="B4089" s="5" t="s">
        <v>598</v>
      </c>
      <c r="C4089" s="11">
        <v>1110</v>
      </c>
      <c r="D4089" s="5" t="str">
        <f t="shared" si="252"/>
        <v>Fixed Single Family Units</v>
      </c>
      <c r="E4089" s="11" t="s">
        <v>591</v>
      </c>
      <c r="F4089" s="12">
        <f t="shared" si="253"/>
        <v>0.96797880682585713</v>
      </c>
      <c r="G4089" s="13">
        <f t="shared" si="254"/>
        <v>0.12452938169209543</v>
      </c>
      <c r="H4089" s="13">
        <f>HLOOKUP(E4089,ROCs!$B$1:$I$17,MATCH(VLOOKUP(C4089,HROC,2,0),ROCs!$A$2:$A$17,0)+1,0)</f>
        <v>0.28818180815488864</v>
      </c>
      <c r="I4089" s="24">
        <v>0.15109300000000001</v>
      </c>
      <c r="J4089" s="24">
        <f>VLOOKUP(B4089,Summary!$A$32:$C$37,3,0)*H4089*I4089/12+VLOOKUP(B4089,Summary!$A$32:$D$37,4,0)*I4089</f>
        <v>0.20936567102598655</v>
      </c>
      <c r="K4089" s="6">
        <f t="shared" si="255"/>
        <v>0.55144202974210998</v>
      </c>
      <c r="L4089" s="27">
        <f>2.721*J4089*G4089+VLOOKUP(B4089,Summary!$A$32:$B$37,2,0)*I4089</f>
        <v>9.9905810728599637E-2</v>
      </c>
    </row>
    <row r="4090" spans="1:12">
      <c r="A4090" s="5" t="s">
        <v>616</v>
      </c>
      <c r="B4090" s="5" t="s">
        <v>598</v>
      </c>
      <c r="C4090" s="11">
        <v>1210</v>
      </c>
      <c r="D4090" s="5" t="str">
        <f t="shared" si="252"/>
        <v>Fixed Single Family Units</v>
      </c>
      <c r="E4090" s="11" t="s">
        <v>591</v>
      </c>
      <c r="F4090" s="12">
        <f t="shared" si="253"/>
        <v>1.2445441802046733</v>
      </c>
      <c r="G4090" s="13">
        <f t="shared" si="254"/>
        <v>0.21319951734720002</v>
      </c>
      <c r="H4090" s="13">
        <f>HLOOKUP(E4090,ROCs!$B$1:$I$17,MATCH(VLOOKUP(C4090,HROC,2,0),ROCs!$A$2:$A$17,0)+1,0)</f>
        <v>0.28818180815488864</v>
      </c>
      <c r="I4090" s="24">
        <v>0.87113799999999997</v>
      </c>
      <c r="J4090" s="24">
        <f>VLOOKUP(B4090,Summary!$A$32:$C$37,3,0)*H4090*I4090/12+VLOOKUP(B4090,Summary!$A$32:$D$37,4,0)*I4090</f>
        <v>1.2071134461969506</v>
      </c>
      <c r="K4090" s="6">
        <f t="shared" si="255"/>
        <v>4.0877746649408344</v>
      </c>
      <c r="L4090" s="27">
        <f>2.721*J4090*G4090+VLOOKUP(B4090,Summary!$A$32:$B$37,2,0)*I4090</f>
        <v>0.86725642751146215</v>
      </c>
    </row>
    <row r="4091" spans="1:12">
      <c r="A4091" s="5" t="s">
        <v>616</v>
      </c>
      <c r="B4091" s="5" t="s">
        <v>598</v>
      </c>
      <c r="C4091" s="11">
        <v>1400</v>
      </c>
      <c r="D4091" s="5" t="str">
        <f t="shared" si="252"/>
        <v>Commercial and Services</v>
      </c>
      <c r="E4091" s="11" t="s">
        <v>591</v>
      </c>
      <c r="F4091" s="12">
        <f t="shared" si="253"/>
        <v>0.70945030562392009</v>
      </c>
      <c r="G4091" s="13">
        <f t="shared" si="254"/>
        <v>0.1167055461931156</v>
      </c>
      <c r="H4091" s="13">
        <f>HLOOKUP(E4091,ROCs!$B$1:$I$17,MATCH(VLOOKUP(C4091,HROC,2,0),ROCs!$A$2:$A$17,0)+1,0)</f>
        <v>0.43140989244743805</v>
      </c>
      <c r="I4091" s="24">
        <v>1.5136E-2</v>
      </c>
      <c r="J4091" s="24">
        <f>VLOOKUP(B4091,Summary!$A$32:$C$37,3,0)*H4091*I4091/12+VLOOKUP(B4091,Summary!$A$32:$D$37,4,0)*I4091</f>
        <v>3.1397551801772595E-2</v>
      </c>
      <c r="K4091" s="6">
        <f t="shared" si="255"/>
        <v>6.0610282405501988E-2</v>
      </c>
      <c r="L4091" s="27">
        <f>2.721*J4091*G4091+VLOOKUP(B4091,Summary!$A$32:$B$37,2,0)*I4091</f>
        <v>1.2871934155962701E-2</v>
      </c>
    </row>
    <row r="4092" spans="1:12">
      <c r="A4092" s="5" t="s">
        <v>616</v>
      </c>
      <c r="B4092" s="5" t="s">
        <v>598</v>
      </c>
      <c r="C4092" s="11">
        <v>1800</v>
      </c>
      <c r="D4092" s="5" t="str">
        <f t="shared" si="252"/>
        <v>Recreational</v>
      </c>
      <c r="E4092" s="11" t="s">
        <v>591</v>
      </c>
      <c r="F4092" s="12">
        <f t="shared" si="253"/>
        <v>1.2445441802046733</v>
      </c>
      <c r="G4092" s="13">
        <f t="shared" si="254"/>
        <v>0.21319951734720002</v>
      </c>
      <c r="H4092" s="13">
        <f>HLOOKUP(E4092,ROCs!$B$1:$I$17,MATCH(VLOOKUP(C4092,HROC,2,0),ROCs!$A$2:$A$17,0)+1,0)</f>
        <v>0.28904462793978353</v>
      </c>
      <c r="I4092" s="24">
        <v>23.407167000000001</v>
      </c>
      <c r="J4092" s="24">
        <f>VLOOKUP(B4092,Summary!$A$32:$C$37,3,0)*H4092*I4092/12+VLOOKUP(B4092,Summary!$A$32:$D$37,4,0)*I4092</f>
        <v>32.531817173507683</v>
      </c>
      <c r="K4092" s="6">
        <f t="shared" si="255"/>
        <v>110.16589904231306</v>
      </c>
      <c r="L4092" s="27">
        <f>2.721*J4092*G4092+VLOOKUP(B4092,Summary!$A$32:$B$37,2,0)*I4092</f>
        <v>23.359205530150675</v>
      </c>
    </row>
    <row r="4093" spans="1:12">
      <c r="A4093" s="5" t="s">
        <v>616</v>
      </c>
      <c r="B4093" s="5" t="s">
        <v>598</v>
      </c>
      <c r="C4093" s="11">
        <v>1820</v>
      </c>
      <c r="D4093" s="5" t="str">
        <f t="shared" si="252"/>
        <v>Golf Courses</v>
      </c>
      <c r="E4093" s="11" t="s">
        <v>591</v>
      </c>
      <c r="F4093" s="12">
        <f t="shared" si="253"/>
        <v>2.0141173930848577</v>
      </c>
      <c r="G4093" s="13">
        <f t="shared" si="254"/>
        <v>0.28687396829592665</v>
      </c>
      <c r="H4093" s="13">
        <f>HLOOKUP(E4093,ROCs!$B$1:$I$17,MATCH(VLOOKUP(C4093,HROC,2,0),ROCs!$A$2:$A$17,0)+1,0)</f>
        <v>0.28904462793978353</v>
      </c>
      <c r="I4093" s="24">
        <v>1.0577E-2</v>
      </c>
      <c r="J4093" s="24">
        <f>VLOOKUP(B4093,Summary!$A$32:$C$37,3,0)*H4093*I4093/12+VLOOKUP(B4093,Summary!$A$32:$D$37,4,0)*I4093</f>
        <v>1.4700157017899292E-2</v>
      </c>
      <c r="K4093" s="6">
        <f t="shared" si="255"/>
        <v>8.0562937893786796E-2</v>
      </c>
      <c r="L4093" s="27">
        <f>2.721*J4093*G4093+VLOOKUP(B4093,Summary!$A$32:$B$37,2,0)*I4093</f>
        <v>1.350224138181029E-2</v>
      </c>
    </row>
    <row r="4094" spans="1:12">
      <c r="A4094" s="5" t="s">
        <v>616</v>
      </c>
      <c r="B4094" s="5" t="s">
        <v>598</v>
      </c>
      <c r="C4094" s="11">
        <v>1840</v>
      </c>
      <c r="D4094" s="5" t="str">
        <f t="shared" si="252"/>
        <v>Marinas and Fish Camps</v>
      </c>
      <c r="E4094" s="11" t="s">
        <v>591</v>
      </c>
      <c r="F4094" s="12">
        <f t="shared" si="253"/>
        <v>0.70945030562392009</v>
      </c>
      <c r="G4094" s="13">
        <f t="shared" si="254"/>
        <v>0.1167055461931156</v>
      </c>
      <c r="H4094" s="13">
        <f>HLOOKUP(E4094,ROCs!$B$1:$I$17,MATCH(VLOOKUP(C4094,HROC,2,0),ROCs!$A$2:$A$17,0)+1,0)</f>
        <v>0.28818180815488864</v>
      </c>
      <c r="I4094" s="24">
        <v>0.18704699999999999</v>
      </c>
      <c r="J4094" s="24">
        <f>VLOOKUP(B4094,Summary!$A$32:$C$37,3,0)*H4094*I4094/12+VLOOKUP(B4094,Summary!$A$32:$D$37,4,0)*I4094</f>
        <v>0.25918620100466405</v>
      </c>
      <c r="K4094" s="6">
        <f t="shared" si="255"/>
        <v>0.50033674401374806</v>
      </c>
      <c r="L4094" s="27">
        <f>2.721*J4094*G4094+VLOOKUP(B4094,Summary!$A$32:$B$37,2,0)*I4094</f>
        <v>0.11816161177965367</v>
      </c>
    </row>
    <row r="4095" spans="1:12">
      <c r="A4095" s="5" t="s">
        <v>616</v>
      </c>
      <c r="B4095" s="5" t="s">
        <v>598</v>
      </c>
      <c r="C4095" s="11">
        <v>1850</v>
      </c>
      <c r="D4095" s="5" t="str">
        <f t="shared" si="252"/>
        <v>Parks and Zoos</v>
      </c>
      <c r="E4095" s="11" t="s">
        <v>591</v>
      </c>
      <c r="F4095" s="12">
        <f t="shared" si="253"/>
        <v>0.96797880682585713</v>
      </c>
      <c r="G4095" s="13">
        <f t="shared" si="254"/>
        <v>0.12452938169209543</v>
      </c>
      <c r="H4095" s="13">
        <f>HLOOKUP(E4095,ROCs!$B$1:$I$17,MATCH(VLOOKUP(C4095,HROC,2,0),ROCs!$A$2:$A$17,0)+1,0)</f>
        <v>0.34081381503347608</v>
      </c>
      <c r="I4095" s="24">
        <v>3.7855129999999999</v>
      </c>
      <c r="J4095" s="24">
        <f>VLOOKUP(B4095,Summary!$A$32:$C$37,3,0)*H4095*I4095/12+VLOOKUP(B4095,Summary!$A$32:$D$37,4,0)*I4095</f>
        <v>6.2034959041945719</v>
      </c>
      <c r="K4095" s="6">
        <f t="shared" si="255"/>
        <v>16.339203825259972</v>
      </c>
      <c r="L4095" s="27">
        <f>2.721*J4095*G4095+VLOOKUP(B4095,Summary!$A$32:$B$37,2,0)*I4095</f>
        <v>2.82767511172616</v>
      </c>
    </row>
    <row r="4096" spans="1:12">
      <c r="A4096" s="5" t="s">
        <v>616</v>
      </c>
      <c r="B4096" s="5" t="s">
        <v>598</v>
      </c>
      <c r="C4096" s="11">
        <v>2110</v>
      </c>
      <c r="D4096" s="5" t="str">
        <f t="shared" si="252"/>
        <v>Improved Pastures</v>
      </c>
      <c r="E4096" s="11" t="s">
        <v>591</v>
      </c>
      <c r="F4096" s="12">
        <f t="shared" si="253"/>
        <v>2.0141173930848577</v>
      </c>
      <c r="G4096" s="13">
        <f t="shared" si="254"/>
        <v>0.28687396829592665</v>
      </c>
      <c r="H4096" s="13">
        <f>HLOOKUP(E4096,ROCs!$B$1:$I$17,MATCH(VLOOKUP(C4096,HROC,2,0),ROCs!$A$2:$A$17,0)+1,0)</f>
        <v>0.31492922148662977</v>
      </c>
      <c r="I4096" s="24">
        <v>128.65382</v>
      </c>
      <c r="J4096" s="24">
        <f>VLOOKUP(B4096,Summary!$A$32:$C$37,3,0)*H4096*I4096/12+VLOOKUP(B4096,Summary!$A$32:$D$37,4,0)*I4096</f>
        <v>194.81850778941114</v>
      </c>
      <c r="K4096" s="6">
        <f t="shared" si="255"/>
        <v>1067.6859658361284</v>
      </c>
      <c r="L4096" s="27">
        <f>2.721*J4096*G4096+VLOOKUP(B4096,Summary!$A$32:$B$37,2,0)*I4096</f>
        <v>176.734213282669</v>
      </c>
    </row>
    <row r="4097" spans="1:12">
      <c r="A4097" s="5" t="s">
        <v>616</v>
      </c>
      <c r="B4097" s="5" t="s">
        <v>598</v>
      </c>
      <c r="C4097" s="11">
        <v>2120</v>
      </c>
      <c r="D4097" s="5" t="str">
        <f t="shared" si="252"/>
        <v>Unimproved Pastures</v>
      </c>
      <c r="E4097" s="11" t="s">
        <v>591</v>
      </c>
      <c r="F4097" s="12">
        <f t="shared" si="253"/>
        <v>1.022089423356495</v>
      </c>
      <c r="G4097" s="13">
        <f t="shared" si="254"/>
        <v>0.19559588747449544</v>
      </c>
      <c r="H4097" s="13">
        <f>HLOOKUP(E4097,ROCs!$B$1:$I$17,MATCH(VLOOKUP(C4097,HROC,2,0),ROCs!$A$2:$A$17,0)+1,0)</f>
        <v>0.26229721460804234</v>
      </c>
      <c r="I4097" s="24">
        <v>72.228138999999999</v>
      </c>
      <c r="J4097" s="24">
        <f>VLOOKUP(B4097,Summary!$A$32:$C$37,3,0)*H4097*I4097/12+VLOOKUP(B4097,Summary!$A$32:$D$37,4,0)*I4097</f>
        <v>91.095027442208234</v>
      </c>
      <c r="K4097" s="6">
        <f t="shared" si="255"/>
        <v>253.34486553188697</v>
      </c>
      <c r="L4097" s="27">
        <f>2.721*J4097*G4097+VLOOKUP(B4097,Summary!$A$32:$B$37,2,0)*I4097</f>
        <v>62.327870880659603</v>
      </c>
    </row>
    <row r="4098" spans="1:12">
      <c r="A4098" s="5" t="s">
        <v>616</v>
      </c>
      <c r="B4098" s="5" t="s">
        <v>598</v>
      </c>
      <c r="C4098" s="11">
        <v>2130</v>
      </c>
      <c r="D4098" s="5" t="str">
        <f t="shared" ref="D4098:D4161" si="256">VLOOKUP(C4098,FLUCCS,2,0)</f>
        <v>Woodland Pastures</v>
      </c>
      <c r="E4098" s="11" t="s">
        <v>591</v>
      </c>
      <c r="F4098" s="12">
        <f t="shared" ref="F4098:F4161" si="257">VLOOKUP(VLOOKUP(C4098,HEMC,2,0),EMCN,2,0)</f>
        <v>1.022089423356495</v>
      </c>
      <c r="G4098" s="13">
        <f t="shared" ref="G4098:G4161" si="258">VLOOKUP(VLOOKUP(C4098,HEMC,2,0),EMCP,3,0)</f>
        <v>0.19559588747449544</v>
      </c>
      <c r="H4098" s="13">
        <f>HLOOKUP(E4098,ROCs!$B$1:$I$17,MATCH(VLOOKUP(C4098,HROC,2,0),ROCs!$A$2:$A$17,0)+1,0)</f>
        <v>0.26229721460804234</v>
      </c>
      <c r="I4098" s="24">
        <v>45.954949999999997</v>
      </c>
      <c r="J4098" s="24">
        <f>VLOOKUP(B4098,Summary!$A$32:$C$37,3,0)*H4098*I4098/12+VLOOKUP(B4098,Summary!$A$32:$D$37,4,0)*I4098</f>
        <v>57.958954630622664</v>
      </c>
      <c r="K4098" s="6">
        <f t="shared" ref="K4098:K4161" si="259">2.721*J4098*F4098</f>
        <v>161.18995712009956</v>
      </c>
      <c r="L4098" s="27">
        <f>2.721*J4098*G4098+VLOOKUP(B4098,Summary!$A$32:$B$37,2,0)*I4098</f>
        <v>39.655932294298324</v>
      </c>
    </row>
    <row r="4099" spans="1:12">
      <c r="A4099" s="5" t="s">
        <v>616</v>
      </c>
      <c r="B4099" s="5" t="s">
        <v>598</v>
      </c>
      <c r="C4099" s="11">
        <v>2430</v>
      </c>
      <c r="D4099" s="5" t="str">
        <f t="shared" si="256"/>
        <v>Ornamentals</v>
      </c>
      <c r="E4099" s="11" t="s">
        <v>591</v>
      </c>
      <c r="F4099" s="12">
        <f t="shared" si="257"/>
        <v>1.6774291124497771</v>
      </c>
      <c r="G4099" s="13">
        <f t="shared" si="258"/>
        <v>0.48898971868623858</v>
      </c>
      <c r="H4099" s="13">
        <f>HLOOKUP(E4099,ROCs!$B$1:$I$17,MATCH(VLOOKUP(C4099,HROC,2,0),ROCs!$A$2:$A$17,0)+1,0)</f>
        <v>0.28904462793978353</v>
      </c>
      <c r="I4099" s="24">
        <v>0.10631</v>
      </c>
      <c r="J4099" s="24">
        <f>VLOOKUP(B4099,Summary!$A$32:$C$37,3,0)*H4099*I4099/12+VLOOKUP(B4099,Summary!$A$32:$D$37,4,0)*I4099</f>
        <v>0.14775207455543857</v>
      </c>
      <c r="K4099" s="6">
        <f t="shared" si="259"/>
        <v>0.67438252072415206</v>
      </c>
      <c r="L4099" s="27">
        <f>2.721*J4099*G4099+VLOOKUP(B4099,Summary!$A$32:$B$37,2,0)*I4099</f>
        <v>0.21696904088621935</v>
      </c>
    </row>
    <row r="4100" spans="1:12">
      <c r="A4100" s="5" t="s">
        <v>616</v>
      </c>
      <c r="B4100" s="5" t="s">
        <v>598</v>
      </c>
      <c r="C4100" s="11">
        <v>2500</v>
      </c>
      <c r="D4100" s="5" t="str">
        <f t="shared" si="256"/>
        <v>Specialty Farms</v>
      </c>
      <c r="E4100" s="11" t="s">
        <v>591</v>
      </c>
      <c r="F4100" s="12">
        <f t="shared" si="257"/>
        <v>1.6774291124497771</v>
      </c>
      <c r="G4100" s="13">
        <f t="shared" si="258"/>
        <v>0.48898971868623858</v>
      </c>
      <c r="H4100" s="13">
        <f>HLOOKUP(E4100,ROCs!$B$1:$I$17,MATCH(VLOOKUP(C4100,HROC,2,0),ROCs!$A$2:$A$17,0)+1,0)</f>
        <v>0.28904462793978353</v>
      </c>
      <c r="I4100" s="24">
        <v>1.536E-3</v>
      </c>
      <c r="J4100" s="24">
        <f>VLOOKUP(B4100,Summary!$A$32:$C$37,3,0)*H4100*I4100/12+VLOOKUP(B4100,Summary!$A$32:$D$37,4,0)*I4100</f>
        <v>2.1347680041120653E-3</v>
      </c>
      <c r="K4100" s="6">
        <f t="shared" si="259"/>
        <v>9.7436887577113888E-3</v>
      </c>
      <c r="L4100" s="27">
        <f>2.721*J4100*G4100+VLOOKUP(B4100,Summary!$A$32:$B$37,2,0)*I4100</f>
        <v>3.1348362976317654E-3</v>
      </c>
    </row>
    <row r="4101" spans="1:12">
      <c r="A4101" s="5" t="s">
        <v>616</v>
      </c>
      <c r="B4101" s="5" t="s">
        <v>598</v>
      </c>
      <c r="C4101" s="11">
        <v>2540</v>
      </c>
      <c r="D4101" s="5" t="str">
        <f t="shared" si="256"/>
        <v>Aquaculture</v>
      </c>
      <c r="E4101" s="11" t="s">
        <v>591</v>
      </c>
      <c r="F4101" s="12">
        <f t="shared" si="257"/>
        <v>1.6774291124497771</v>
      </c>
      <c r="G4101" s="13">
        <f t="shared" si="258"/>
        <v>0.48898971868623858</v>
      </c>
      <c r="H4101" s="13">
        <f>HLOOKUP(E4101,ROCs!$B$1:$I$17,MATCH(VLOOKUP(C4101,HROC,2,0),ROCs!$A$2:$A$17,0)+1,0)</f>
        <v>0.28904462793978353</v>
      </c>
      <c r="I4101" s="24">
        <v>0.149057</v>
      </c>
      <c r="J4101" s="24">
        <f>VLOOKUP(B4101,Summary!$A$32:$C$37,3,0)*H4101*I4101/12+VLOOKUP(B4101,Summary!$A$32:$D$37,4,0)*I4101</f>
        <v>0.20716283488862766</v>
      </c>
      <c r="K4101" s="6">
        <f t="shared" si="259"/>
        <v>0.94555014007694416</v>
      </c>
      <c r="L4101" s="27">
        <f>2.721*J4101*G4101+VLOOKUP(B4101,Summary!$A$32:$B$37,2,0)*I4101</f>
        <v>0.30421177995839715</v>
      </c>
    </row>
    <row r="4102" spans="1:12">
      <c r="A4102" s="5" t="s">
        <v>616</v>
      </c>
      <c r="B4102" s="5" t="s">
        <v>598</v>
      </c>
      <c r="C4102" s="11">
        <v>3100</v>
      </c>
      <c r="D4102" s="5" t="str">
        <f t="shared" si="256"/>
        <v>Herbaceous (Dry Prairie)</v>
      </c>
      <c r="E4102" s="11" t="s">
        <v>591</v>
      </c>
      <c r="F4102" s="12">
        <f t="shared" si="257"/>
        <v>0.69141343344704065</v>
      </c>
      <c r="G4102" s="13">
        <f t="shared" si="258"/>
        <v>3.5859246036990831E-2</v>
      </c>
      <c r="H4102" s="13">
        <f>HLOOKUP(E4102,ROCs!$B$1:$I$17,MATCH(VLOOKUP(C4102,HROC,2,0),ROCs!$A$2:$A$17,0)+1,0)</f>
        <v>0.26229721460804234</v>
      </c>
      <c r="I4102" s="24">
        <v>32.468429999999998</v>
      </c>
      <c r="J4102" s="24">
        <f>VLOOKUP(B4102,Summary!$A$32:$C$37,3,0)*H4102*I4102/12+VLOOKUP(B4102,Summary!$A$32:$D$37,4,0)*I4102</f>
        <v>40.949587831072556</v>
      </c>
      <c r="K4102" s="6">
        <f t="shared" si="259"/>
        <v>77.039931822943174</v>
      </c>
      <c r="L4102" s="27">
        <f>2.721*J4102*G4102+VLOOKUP(B4102,Summary!$A$32:$B$37,2,0)*I4102</f>
        <v>10.21953344275866</v>
      </c>
    </row>
    <row r="4103" spans="1:12">
      <c r="A4103" s="5" t="s">
        <v>616</v>
      </c>
      <c r="B4103" s="5" t="s">
        <v>598</v>
      </c>
      <c r="C4103" s="11">
        <v>3200</v>
      </c>
      <c r="D4103" s="5" t="str">
        <f t="shared" si="256"/>
        <v>Shrub and Brushland</v>
      </c>
      <c r="E4103" s="11" t="s">
        <v>591</v>
      </c>
      <c r="F4103" s="12">
        <f t="shared" si="257"/>
        <v>0.69141343344704065</v>
      </c>
      <c r="G4103" s="13">
        <f t="shared" si="258"/>
        <v>3.5859246036990831E-2</v>
      </c>
      <c r="H4103" s="13">
        <f>HLOOKUP(E4103,ROCs!$B$1:$I$17,MATCH(VLOOKUP(C4103,HROC,2,0),ROCs!$A$2:$A$17,0)+1,0)</f>
        <v>0.26229721460804234</v>
      </c>
      <c r="I4103" s="24">
        <v>44.429789</v>
      </c>
      <c r="J4103" s="24">
        <f>VLOOKUP(B4103,Summary!$A$32:$C$37,3,0)*H4103*I4103/12+VLOOKUP(B4103,Summary!$A$32:$D$37,4,0)*I4103</f>
        <v>56.035402604053274</v>
      </c>
      <c r="K4103" s="6">
        <f t="shared" si="259"/>
        <v>105.42141752674061</v>
      </c>
      <c r="L4103" s="27">
        <f>2.721*J4103*G4103+VLOOKUP(B4103,Summary!$A$32:$B$37,2,0)*I4103</f>
        <v>13.984406222912869</v>
      </c>
    </row>
    <row r="4104" spans="1:12">
      <c r="A4104" s="5" t="s">
        <v>616</v>
      </c>
      <c r="B4104" s="5" t="s">
        <v>598</v>
      </c>
      <c r="C4104" s="11">
        <v>3210</v>
      </c>
      <c r="D4104" s="5" t="str">
        <f t="shared" si="256"/>
        <v>Palmetto Prairies</v>
      </c>
      <c r="E4104" s="11" t="s">
        <v>591</v>
      </c>
      <c r="F4104" s="12">
        <f t="shared" si="257"/>
        <v>0.69141343344704065</v>
      </c>
      <c r="G4104" s="13">
        <f t="shared" si="258"/>
        <v>3.5859246036990831E-2</v>
      </c>
      <c r="H4104" s="13">
        <f>HLOOKUP(E4104,ROCs!$B$1:$I$17,MATCH(VLOOKUP(C4104,HROC,2,0),ROCs!$A$2:$A$17,0)+1,0)</f>
        <v>0.26229721460804234</v>
      </c>
      <c r="I4104" s="24">
        <v>0.106127</v>
      </c>
      <c r="J4104" s="24">
        <f>VLOOKUP(B4104,Summary!$A$32:$C$37,3,0)*H4104*I4104/12+VLOOKUP(B4104,Summary!$A$32:$D$37,4,0)*I4104</f>
        <v>0.13384869264538624</v>
      </c>
      <c r="K4104" s="6">
        <f t="shared" si="259"/>
        <v>0.25181435765676047</v>
      </c>
      <c r="L4104" s="27">
        <f>2.721*J4104*G4104+VLOOKUP(B4104,Summary!$A$32:$B$37,2,0)*I4104</f>
        <v>3.3403784096725599E-2</v>
      </c>
    </row>
    <row r="4105" spans="1:12">
      <c r="A4105" s="5" t="s">
        <v>616</v>
      </c>
      <c r="B4105" s="5" t="s">
        <v>598</v>
      </c>
      <c r="C4105" s="11">
        <v>3300</v>
      </c>
      <c r="D4105" s="5" t="str">
        <f t="shared" si="256"/>
        <v>Mixed Rangeland</v>
      </c>
      <c r="E4105" s="11" t="s">
        <v>591</v>
      </c>
      <c r="F4105" s="12">
        <f t="shared" si="257"/>
        <v>0.69141343344704065</v>
      </c>
      <c r="G4105" s="13">
        <f t="shared" si="258"/>
        <v>3.5859246036990831E-2</v>
      </c>
      <c r="H4105" s="13">
        <f>HLOOKUP(E4105,ROCs!$B$1:$I$17,MATCH(VLOOKUP(C4105,HROC,2,0),ROCs!$A$2:$A$17,0)+1,0)</f>
        <v>0.26229721460804234</v>
      </c>
      <c r="I4105" s="24">
        <v>691.94461699999999</v>
      </c>
      <c r="J4105" s="24">
        <f>VLOOKUP(B4105,Summary!$A$32:$C$37,3,0)*H4105*I4105/12+VLOOKUP(B4105,Summary!$A$32:$D$37,4,0)*I4105</f>
        <v>872.68915891773531</v>
      </c>
      <c r="K4105" s="6">
        <f t="shared" si="259"/>
        <v>1641.8214899498537</v>
      </c>
      <c r="L4105" s="27">
        <f>2.721*J4105*G4105+VLOOKUP(B4105,Summary!$A$32:$B$37,2,0)*I4105</f>
        <v>217.79159491137492</v>
      </c>
    </row>
    <row r="4106" spans="1:12">
      <c r="A4106" s="5" t="s">
        <v>616</v>
      </c>
      <c r="B4106" s="5" t="s">
        <v>598</v>
      </c>
      <c r="C4106" s="11">
        <v>4110</v>
      </c>
      <c r="D4106" s="5" t="str">
        <f t="shared" si="256"/>
        <v>Pine Flatwoods</v>
      </c>
      <c r="E4106" s="11" t="s">
        <v>591</v>
      </c>
      <c r="F4106" s="12">
        <f t="shared" si="257"/>
        <v>0.69141343344704065</v>
      </c>
      <c r="G4106" s="13">
        <f t="shared" si="258"/>
        <v>3.5859246036990831E-2</v>
      </c>
      <c r="H4106" s="13">
        <f>HLOOKUP(E4106,ROCs!$B$1:$I$17,MATCH(VLOOKUP(C4106,HROC,2,0),ROCs!$A$2:$A$17,0)+1,0)</f>
        <v>0.26229721460804234</v>
      </c>
      <c r="I4106" s="24">
        <v>853.57983899999999</v>
      </c>
      <c r="J4106" s="24">
        <f>VLOOKUP(B4106,Summary!$A$32:$C$37,3,0)*H4106*I4106/12+VLOOKUP(B4106,Summary!$A$32:$D$37,4,0)*I4106</f>
        <v>1076.5455116851438</v>
      </c>
      <c r="K4106" s="6">
        <f t="shared" si="259"/>
        <v>2025.3437755382322</v>
      </c>
      <c r="L4106" s="27">
        <f>2.721*J4106*G4106+VLOOKUP(B4106,Summary!$A$32:$B$37,2,0)*I4106</f>
        <v>268.66675446657115</v>
      </c>
    </row>
    <row r="4107" spans="1:12">
      <c r="A4107" s="5" t="s">
        <v>616</v>
      </c>
      <c r="B4107" s="5" t="s">
        <v>598</v>
      </c>
      <c r="C4107" s="11">
        <v>4200</v>
      </c>
      <c r="D4107" s="5" t="str">
        <f t="shared" si="256"/>
        <v>Upland Hardwood Forests</v>
      </c>
      <c r="E4107" s="11" t="s">
        <v>591</v>
      </c>
      <c r="F4107" s="12">
        <f t="shared" si="257"/>
        <v>0.69141343344704065</v>
      </c>
      <c r="G4107" s="13">
        <f t="shared" si="258"/>
        <v>3.5859246036990831E-2</v>
      </c>
      <c r="H4107" s="13">
        <f>HLOOKUP(E4107,ROCs!$B$1:$I$17,MATCH(VLOOKUP(C4107,HROC,2,0),ROCs!$A$2:$A$17,0)+1,0)</f>
        <v>0.26229721460804234</v>
      </c>
      <c r="I4107" s="24">
        <v>1.0569999999999999</v>
      </c>
      <c r="J4107" s="24">
        <f>VLOOKUP(B4107,Summary!$A$32:$C$37,3,0)*H4107*I4107/12+VLOOKUP(B4107,Summary!$A$32:$D$37,4,0)*I4107</f>
        <v>1.3331015493340359</v>
      </c>
      <c r="K4107" s="6">
        <f t="shared" si="259"/>
        <v>2.5080118729747918</v>
      </c>
      <c r="L4107" s="27">
        <f>2.721*J4107*G4107+VLOOKUP(B4107,Summary!$A$32:$B$37,2,0)*I4107</f>
        <v>0.33269384596039608</v>
      </c>
    </row>
    <row r="4108" spans="1:12">
      <c r="A4108" s="5" t="s">
        <v>616</v>
      </c>
      <c r="B4108" s="5" t="s">
        <v>598</v>
      </c>
      <c r="C4108" s="11">
        <v>4220</v>
      </c>
      <c r="D4108" s="5" t="str">
        <f t="shared" si="256"/>
        <v>Brazilian Pepper</v>
      </c>
      <c r="E4108" s="11" t="s">
        <v>591</v>
      </c>
      <c r="F4108" s="12">
        <f t="shared" si="257"/>
        <v>0.69141343344704065</v>
      </c>
      <c r="G4108" s="13">
        <f t="shared" si="258"/>
        <v>3.5859246036990831E-2</v>
      </c>
      <c r="H4108" s="13">
        <f>HLOOKUP(E4108,ROCs!$B$1:$I$17,MATCH(VLOOKUP(C4108,HROC,2,0),ROCs!$A$2:$A$17,0)+1,0)</f>
        <v>0.26229721460804234</v>
      </c>
      <c r="I4108" s="24">
        <v>1.9373999999999999E-2</v>
      </c>
      <c r="J4108" s="24">
        <f>VLOOKUP(B4108,Summary!$A$32:$C$37,3,0)*H4108*I4108/12+VLOOKUP(B4108,Summary!$A$32:$D$37,4,0)*I4108</f>
        <v>2.4434729817216286E-2</v>
      </c>
      <c r="K4108" s="6">
        <f t="shared" si="259"/>
        <v>4.5969935692538912E-2</v>
      </c>
      <c r="L4108" s="27">
        <f>2.721*J4108*G4108+VLOOKUP(B4108,Summary!$A$32:$B$37,2,0)*I4108</f>
        <v>6.0980232465815652E-3</v>
      </c>
    </row>
    <row r="4109" spans="1:12">
      <c r="A4109" s="5" t="s">
        <v>616</v>
      </c>
      <c r="B4109" s="5" t="s">
        <v>598</v>
      </c>
      <c r="C4109" s="11">
        <v>4280</v>
      </c>
      <c r="D4109" s="5" t="str">
        <f t="shared" si="256"/>
        <v>Cabbage Palm</v>
      </c>
      <c r="E4109" s="11" t="s">
        <v>591</v>
      </c>
      <c r="F4109" s="12">
        <f t="shared" si="257"/>
        <v>0.69141343344704065</v>
      </c>
      <c r="G4109" s="13">
        <f t="shared" si="258"/>
        <v>3.5859246036990831E-2</v>
      </c>
      <c r="H4109" s="13">
        <f>HLOOKUP(E4109,ROCs!$B$1:$I$17,MATCH(VLOOKUP(C4109,HROC,2,0),ROCs!$A$2:$A$17,0)+1,0)</f>
        <v>0.26229721460804234</v>
      </c>
      <c r="I4109" s="24">
        <v>0.299122</v>
      </c>
      <c r="J4109" s="24">
        <f>VLOOKUP(B4109,Summary!$A$32:$C$37,3,0)*H4109*I4109/12+VLOOKUP(B4109,Summary!$A$32:$D$37,4,0)*I4109</f>
        <v>0.37725638754957003</v>
      </c>
      <c r="K4109" s="6">
        <f t="shared" si="259"/>
        <v>0.70974600517309916</v>
      </c>
      <c r="L4109" s="27">
        <f>2.721*J4109*G4109+VLOOKUP(B4109,Summary!$A$32:$B$37,2,0)*I4109</f>
        <v>9.4149525630431039E-2</v>
      </c>
    </row>
    <row r="4110" spans="1:12">
      <c r="A4110" s="5" t="s">
        <v>616</v>
      </c>
      <c r="B4110" s="5" t="s">
        <v>598</v>
      </c>
      <c r="C4110" s="11">
        <v>4340</v>
      </c>
      <c r="D4110" s="5" t="str">
        <f t="shared" si="256"/>
        <v>Hardwood - Coniferous Mixed</v>
      </c>
      <c r="E4110" s="11" t="s">
        <v>591</v>
      </c>
      <c r="F4110" s="12">
        <f t="shared" si="257"/>
        <v>0.69141343344704065</v>
      </c>
      <c r="G4110" s="13">
        <f t="shared" si="258"/>
        <v>3.5859246036990831E-2</v>
      </c>
      <c r="H4110" s="13">
        <f>HLOOKUP(E4110,ROCs!$B$1:$I$17,MATCH(VLOOKUP(C4110,HROC,2,0),ROCs!$A$2:$A$17,0)+1,0)</f>
        <v>0.26229721460804234</v>
      </c>
      <c r="I4110" s="24">
        <v>41.715282999999999</v>
      </c>
      <c r="J4110" s="24">
        <f>VLOOKUP(B4110,Summary!$A$32:$C$37,3,0)*H4110*I4110/12+VLOOKUP(B4110,Summary!$A$32:$D$37,4,0)*I4110</f>
        <v>52.611833867746242</v>
      </c>
      <c r="K4110" s="6">
        <f t="shared" si="259"/>
        <v>98.980534577581395</v>
      </c>
      <c r="L4110" s="27">
        <f>2.721*J4110*G4110+VLOOKUP(B4110,Summary!$A$32:$B$37,2,0)*I4110</f>
        <v>13.1300075086058</v>
      </c>
    </row>
    <row r="4111" spans="1:12">
      <c r="A4111" s="5" t="s">
        <v>616</v>
      </c>
      <c r="B4111" s="5" t="s">
        <v>598</v>
      </c>
      <c r="C4111" s="11">
        <v>5110</v>
      </c>
      <c r="D4111" s="5" t="e">
        <f t="shared" si="256"/>
        <v>#N/A</v>
      </c>
      <c r="E4111" s="11" t="s">
        <v>591</v>
      </c>
      <c r="F4111" s="12">
        <f t="shared" si="257"/>
        <v>0.50503242095262102</v>
      </c>
      <c r="G4111" s="13">
        <f t="shared" si="258"/>
        <v>6.8458560616073402E-2</v>
      </c>
      <c r="H4111" s="13">
        <f>HLOOKUP(E4111,ROCs!$B$1:$I$17,MATCH(VLOOKUP(C4111,HROC,2,0),ROCs!$A$2:$A$17,0)+1,0)</f>
        <v>5.2632006878587441E-2</v>
      </c>
      <c r="I4111" s="24">
        <v>11.722125</v>
      </c>
      <c r="J4111" s="24">
        <f>VLOOKUP(B4111,Summary!$A$32:$C$37,3,0)*H4111*I4111/12+VLOOKUP(B4111,Summary!$A$32:$D$37,4,0)*I4111</f>
        <v>2.9665443501289075</v>
      </c>
      <c r="K4111" s="6">
        <f t="shared" si="259"/>
        <v>4.0766051250992774</v>
      </c>
      <c r="L4111" s="27">
        <f>2.721*J4111*G4111+VLOOKUP(B4111,Summary!$A$32:$B$37,2,0)*I4111</f>
        <v>2.7996403055454797</v>
      </c>
    </row>
    <row r="4112" spans="1:12">
      <c r="A4112" s="5" t="s">
        <v>616</v>
      </c>
      <c r="B4112" s="5" t="s">
        <v>598</v>
      </c>
      <c r="C4112" s="11">
        <v>5250</v>
      </c>
      <c r="D4112" s="5" t="str">
        <f t="shared" si="256"/>
        <v>Marshy Lakes</v>
      </c>
      <c r="E4112" s="11" t="s">
        <v>591</v>
      </c>
      <c r="F4112" s="12">
        <f t="shared" si="257"/>
        <v>0.50503242095262102</v>
      </c>
      <c r="G4112" s="13">
        <f t="shared" si="258"/>
        <v>6.8458560616073402E-2</v>
      </c>
      <c r="H4112" s="13">
        <f>HLOOKUP(E4112,ROCs!$B$1:$I$17,MATCH(VLOOKUP(C4112,HROC,2,0),ROCs!$A$2:$A$17,0)+1,0)</f>
        <v>5.2632006878587441E-2</v>
      </c>
      <c r="I4112" s="24">
        <v>54.278815000000002</v>
      </c>
      <c r="J4112" s="24">
        <f>VLOOKUP(B4112,Summary!$A$32:$C$37,3,0)*H4112*I4112/12+VLOOKUP(B4112,Summary!$A$32:$D$37,4,0)*I4112</f>
        <v>13.736460920689908</v>
      </c>
      <c r="K4112" s="6">
        <f t="shared" si="259"/>
        <v>18.876551428458193</v>
      </c>
      <c r="L4112" s="27">
        <f>2.721*J4112*G4112+VLOOKUP(B4112,Summary!$A$32:$B$37,2,0)*I4112</f>
        <v>12.963618645189893</v>
      </c>
    </row>
    <row r="4113" spans="1:12">
      <c r="A4113" s="5" t="s">
        <v>616</v>
      </c>
      <c r="B4113" s="5" t="s">
        <v>598</v>
      </c>
      <c r="C4113" s="11">
        <v>5300</v>
      </c>
      <c r="D4113" s="5" t="str">
        <f t="shared" si="256"/>
        <v>Reservoirs</v>
      </c>
      <c r="E4113" s="11" t="s">
        <v>591</v>
      </c>
      <c r="F4113" s="12">
        <f t="shared" si="257"/>
        <v>0.50503242095262102</v>
      </c>
      <c r="G4113" s="13">
        <f t="shared" si="258"/>
        <v>6.8458560616073402E-2</v>
      </c>
      <c r="H4113" s="13">
        <f>HLOOKUP(E4113,ROCs!$B$1:$I$17,MATCH(VLOOKUP(C4113,HROC,2,0),ROCs!$A$2:$A$17,0)+1,0)</f>
        <v>5.2632006878587441E-2</v>
      </c>
      <c r="I4113" s="24">
        <v>4.2004E-2</v>
      </c>
      <c r="J4113" s="24">
        <f>VLOOKUP(B4113,Summary!$A$32:$C$37,3,0)*H4113*I4113/12+VLOOKUP(B4113,Summary!$A$32:$D$37,4,0)*I4113</f>
        <v>1.0630046078063032E-2</v>
      </c>
      <c r="K4113" s="6">
        <f t="shared" si="259"/>
        <v>1.460773722125212E-2</v>
      </c>
      <c r="L4113" s="27">
        <f>2.721*J4113*G4113+VLOOKUP(B4113,Summary!$A$32:$B$37,2,0)*I4113</f>
        <v>1.0031977256182845E-2</v>
      </c>
    </row>
    <row r="4114" spans="1:12">
      <c r="A4114" s="5" t="s">
        <v>616</v>
      </c>
      <c r="B4114" s="5" t="s">
        <v>598</v>
      </c>
      <c r="C4114" s="11">
        <v>6120</v>
      </c>
      <c r="D4114" s="5" t="str">
        <f t="shared" si="256"/>
        <v>Mangrove Swamps</v>
      </c>
      <c r="E4114" s="11" t="s">
        <v>591</v>
      </c>
      <c r="F4114" s="12">
        <f t="shared" si="257"/>
        <v>0.60724136328827061</v>
      </c>
      <c r="G4114" s="13">
        <f t="shared" si="258"/>
        <v>3.2599314579082571E-2</v>
      </c>
      <c r="H4114" s="13">
        <f>HLOOKUP(E4114,ROCs!$B$1:$I$17,MATCH(VLOOKUP(C4114,HROC,2,0),ROCs!$A$2:$A$17,0)+1,0)</f>
        <v>2.5884593546846281E-2</v>
      </c>
      <c r="I4114" s="24">
        <v>77.330547999999993</v>
      </c>
      <c r="J4114" s="24">
        <f>VLOOKUP(B4114,Summary!$A$32:$C$37,3,0)*H4114*I4114/12+VLOOKUP(B4114,Summary!$A$32:$D$37,4,0)*I4114</f>
        <v>9.6246956396252461</v>
      </c>
      <c r="K4114" s="6">
        <f t="shared" si="259"/>
        <v>15.902920693220167</v>
      </c>
      <c r="L4114" s="27">
        <f>2.721*J4114*G4114+VLOOKUP(B4114,Summary!$A$32:$B$37,2,0)*I4114</f>
        <v>15.677433485309496</v>
      </c>
    </row>
    <row r="4115" spans="1:12">
      <c r="A4115" s="5" t="s">
        <v>616</v>
      </c>
      <c r="B4115" s="5" t="s">
        <v>598</v>
      </c>
      <c r="C4115" s="11">
        <v>6170</v>
      </c>
      <c r="D4115" s="5" t="str">
        <f t="shared" si="256"/>
        <v>Mixed Wetland Hardwoods</v>
      </c>
      <c r="E4115" s="11" t="s">
        <v>591</v>
      </c>
      <c r="F4115" s="12">
        <f t="shared" si="257"/>
        <v>0.60724136328827061</v>
      </c>
      <c r="G4115" s="13">
        <f t="shared" si="258"/>
        <v>3.2599314579082571E-2</v>
      </c>
      <c r="H4115" s="13">
        <f>HLOOKUP(E4115,ROCs!$B$1:$I$17,MATCH(VLOOKUP(C4115,HROC,2,0),ROCs!$A$2:$A$17,0)+1,0)</f>
        <v>2.5884593546846281E-2</v>
      </c>
      <c r="I4115" s="24">
        <v>165.36849799999999</v>
      </c>
      <c r="J4115" s="24">
        <f>VLOOKUP(B4115,Summary!$A$32:$C$37,3,0)*H4115*I4115/12+VLOOKUP(B4115,Summary!$A$32:$D$37,4,0)*I4115</f>
        <v>20.582053312644003</v>
      </c>
      <c r="K4115" s="6">
        <f t="shared" si="259"/>
        <v>34.007803861042568</v>
      </c>
      <c r="L4115" s="27">
        <f>2.721*J4115*G4115+VLOOKUP(B4115,Summary!$A$32:$B$37,2,0)*I4115</f>
        <v>33.525607861469396</v>
      </c>
    </row>
    <row r="4116" spans="1:12">
      <c r="A4116" s="5" t="s">
        <v>616</v>
      </c>
      <c r="B4116" s="5" t="s">
        <v>598</v>
      </c>
      <c r="C4116" s="11">
        <v>6172</v>
      </c>
      <c r="D4116" s="5" t="str">
        <f t="shared" si="256"/>
        <v>Mixed Shrubs</v>
      </c>
      <c r="E4116" s="11" t="s">
        <v>591</v>
      </c>
      <c r="F4116" s="12">
        <f t="shared" si="257"/>
        <v>0.60724136328827061</v>
      </c>
      <c r="G4116" s="13">
        <f t="shared" si="258"/>
        <v>3.2599314579082571E-2</v>
      </c>
      <c r="H4116" s="13">
        <f>HLOOKUP(E4116,ROCs!$B$1:$I$17,MATCH(VLOOKUP(C4116,HROC,2,0),ROCs!$A$2:$A$17,0)+1,0)</f>
        <v>2.5884593546846281E-2</v>
      </c>
      <c r="I4116" s="24">
        <v>78.227588999999995</v>
      </c>
      <c r="J4116" s="24">
        <f>VLOOKUP(B4116,Summary!$A$32:$C$37,3,0)*H4116*I4116/12+VLOOKUP(B4116,Summary!$A$32:$D$37,4,0)*I4116</f>
        <v>9.7363429358692226</v>
      </c>
      <c r="K4116" s="6">
        <f t="shared" si="259"/>
        <v>16.087395939426454</v>
      </c>
      <c r="L4116" s="27">
        <f>2.721*J4116*G4116+VLOOKUP(B4116,Summary!$A$32:$B$37,2,0)*I4116</f>
        <v>15.85929306053319</v>
      </c>
    </row>
    <row r="4117" spans="1:12">
      <c r="A4117" s="5" t="s">
        <v>616</v>
      </c>
      <c r="B4117" s="5" t="s">
        <v>598</v>
      </c>
      <c r="C4117" s="11">
        <v>6250</v>
      </c>
      <c r="D4117" s="5" t="str">
        <f t="shared" si="256"/>
        <v>Hydric Pine Flatwoods</v>
      </c>
      <c r="E4117" s="11" t="s">
        <v>591</v>
      </c>
      <c r="F4117" s="12">
        <f t="shared" si="257"/>
        <v>0.60724136328827061</v>
      </c>
      <c r="G4117" s="13">
        <f t="shared" si="258"/>
        <v>3.2599314579082571E-2</v>
      </c>
      <c r="H4117" s="13">
        <f>HLOOKUP(E4117,ROCs!$B$1:$I$17,MATCH(VLOOKUP(C4117,HROC,2,0),ROCs!$A$2:$A$17,0)+1,0)</f>
        <v>2.5884593546846281E-2</v>
      </c>
      <c r="I4117" s="24">
        <v>17.841730999999999</v>
      </c>
      <c r="J4117" s="24">
        <f>VLOOKUP(B4117,Summary!$A$32:$C$37,3,0)*H4117*I4117/12+VLOOKUP(B4117,Summary!$A$32:$D$37,4,0)*I4117</f>
        <v>2.2206131341402959</v>
      </c>
      <c r="K4117" s="6">
        <f t="shared" si="259"/>
        <v>3.6691274077453553</v>
      </c>
      <c r="L4117" s="27">
        <f>2.721*J4117*G4117+VLOOKUP(B4117,Summary!$A$32:$B$37,2,0)*I4117</f>
        <v>3.6171029205080054</v>
      </c>
    </row>
    <row r="4118" spans="1:12">
      <c r="A4118" s="5" t="s">
        <v>616</v>
      </c>
      <c r="B4118" s="5" t="s">
        <v>598</v>
      </c>
      <c r="C4118" s="11">
        <v>6410</v>
      </c>
      <c r="D4118" s="5" t="str">
        <f t="shared" si="256"/>
        <v>Freshwater Marshes</v>
      </c>
      <c r="E4118" s="11" t="s">
        <v>591</v>
      </c>
      <c r="F4118" s="12">
        <f t="shared" si="257"/>
        <v>0.60724136328827061</v>
      </c>
      <c r="G4118" s="13">
        <f t="shared" si="258"/>
        <v>3.2599314579082571E-2</v>
      </c>
      <c r="H4118" s="13">
        <f>HLOOKUP(E4118,ROCs!$B$1:$I$17,MATCH(VLOOKUP(C4118,HROC,2,0),ROCs!$A$2:$A$17,0)+1,0)</f>
        <v>2.5884593546846281E-2</v>
      </c>
      <c r="I4118" s="24">
        <v>140.330713</v>
      </c>
      <c r="J4118" s="24">
        <f>VLOOKUP(B4118,Summary!$A$32:$C$37,3,0)*H4118*I4118/12+VLOOKUP(B4118,Summary!$A$32:$D$37,4,0)*I4118</f>
        <v>17.465806675993061</v>
      </c>
      <c r="K4118" s="6">
        <f t="shared" si="259"/>
        <v>28.858817858914438</v>
      </c>
      <c r="L4118" s="27">
        <f>2.721*J4118*G4118+VLOOKUP(B4118,Summary!$A$32:$B$37,2,0)*I4118</f>
        <v>28.449629233243719</v>
      </c>
    </row>
    <row r="4119" spans="1:12">
      <c r="A4119" s="5" t="s">
        <v>616</v>
      </c>
      <c r="B4119" s="5" t="s">
        <v>598</v>
      </c>
      <c r="C4119" s="11">
        <v>6430</v>
      </c>
      <c r="D4119" s="5" t="str">
        <f t="shared" si="256"/>
        <v>Wet Prairies</v>
      </c>
      <c r="E4119" s="11" t="s">
        <v>591</v>
      </c>
      <c r="F4119" s="12">
        <f t="shared" si="257"/>
        <v>0.60724136328827061</v>
      </c>
      <c r="G4119" s="13">
        <f t="shared" si="258"/>
        <v>3.2599314579082571E-2</v>
      </c>
      <c r="H4119" s="13">
        <f>HLOOKUP(E4119,ROCs!$B$1:$I$17,MATCH(VLOOKUP(C4119,HROC,2,0),ROCs!$A$2:$A$17,0)+1,0)</f>
        <v>2.5884593546846281E-2</v>
      </c>
      <c r="I4119" s="24">
        <v>28.687479</v>
      </c>
      <c r="J4119" s="24">
        <f>VLOOKUP(B4119,Summary!$A$32:$C$37,3,0)*H4119*I4119/12+VLOOKUP(B4119,Summary!$A$32:$D$37,4,0)*I4119</f>
        <v>3.5704939533486928</v>
      </c>
      <c r="K4119" s="6">
        <f t="shared" si="259"/>
        <v>5.8995405467114894</v>
      </c>
      <c r="L4119" s="27">
        <f>2.721*J4119*G4119+VLOOKUP(B4119,Summary!$A$32:$B$37,2,0)*I4119</f>
        <v>5.8158910742972232</v>
      </c>
    </row>
    <row r="4120" spans="1:12">
      <c r="A4120" s="5" t="s">
        <v>616</v>
      </c>
      <c r="B4120" s="5" t="s">
        <v>598</v>
      </c>
      <c r="C4120" s="11">
        <v>8140</v>
      </c>
      <c r="D4120" s="5" t="str">
        <f t="shared" si="256"/>
        <v>Roads and Highways</v>
      </c>
      <c r="E4120" s="11" t="s">
        <v>591</v>
      </c>
      <c r="F4120" s="12">
        <f t="shared" si="257"/>
        <v>0.98601567900273634</v>
      </c>
      <c r="G4120" s="13">
        <f t="shared" si="258"/>
        <v>0.14343698414796333</v>
      </c>
      <c r="H4120" s="13">
        <f>HLOOKUP(E4120,ROCs!$B$1:$I$17,MATCH(VLOOKUP(C4120,HROC,2,0),ROCs!$A$2:$A$17,0)+1,0)</f>
        <v>0.44607782879065094</v>
      </c>
      <c r="I4120" s="24">
        <v>0.43293399999999999</v>
      </c>
      <c r="J4120" s="24">
        <f>VLOOKUP(B4120,Summary!$A$32:$C$37,3,0)*H4120*I4120/12+VLOOKUP(B4120,Summary!$A$32:$D$37,4,0)*I4120</f>
        <v>0.92859619405840854</v>
      </c>
      <c r="K4120" s="6">
        <f t="shared" si="259"/>
        <v>2.4913759169132992</v>
      </c>
      <c r="L4120" s="27">
        <f>2.721*J4120*G4120+VLOOKUP(B4120,Summary!$A$32:$B$37,2,0)*I4120</f>
        <v>0.44541395728229161</v>
      </c>
    </row>
    <row r="4121" spans="1:12">
      <c r="A4121" s="5" t="s">
        <v>616</v>
      </c>
      <c r="B4121" s="5" t="s">
        <v>598</v>
      </c>
      <c r="C4121" s="11">
        <v>2110</v>
      </c>
      <c r="D4121" s="5" t="str">
        <f t="shared" si="256"/>
        <v>Improved Pastures</v>
      </c>
      <c r="E4121" s="11" t="s">
        <v>592</v>
      </c>
      <c r="F4121" s="12">
        <f t="shared" si="257"/>
        <v>2.0141173930848577</v>
      </c>
      <c r="G4121" s="13">
        <f t="shared" si="258"/>
        <v>0.28687396829592665</v>
      </c>
      <c r="H4121" s="13">
        <f>HLOOKUP(E4121,ROCs!$B$1:$I$17,MATCH(VLOOKUP(C4121,HROC,2,0),ROCs!$A$2:$A$17,0)+1,0)</f>
        <v>0.31492922148662977</v>
      </c>
      <c r="I4121" s="24">
        <v>0.179309</v>
      </c>
      <c r="J4121" s="24">
        <f>VLOOKUP(B4121,Summary!$A$32:$C$37,3,0)*H4121*I4121/12+VLOOKUP(B4121,Summary!$A$32:$D$37,4,0)*I4121</f>
        <v>0.27152487048741747</v>
      </c>
      <c r="K4121" s="6">
        <f t="shared" si="259"/>
        <v>1.4880685458706966</v>
      </c>
      <c r="L4121" s="27">
        <f>2.721*J4121*G4121+VLOOKUP(B4121,Summary!$A$32:$B$37,2,0)*I4121</f>
        <v>0.24632020292519954</v>
      </c>
    </row>
    <row r="4122" spans="1:12">
      <c r="A4122" s="5" t="s">
        <v>616</v>
      </c>
      <c r="B4122" s="5" t="s">
        <v>598</v>
      </c>
      <c r="C4122" s="11">
        <v>3200</v>
      </c>
      <c r="D4122" s="5" t="str">
        <f t="shared" si="256"/>
        <v>Shrub and Brushland</v>
      </c>
      <c r="E4122" s="11" t="s">
        <v>592</v>
      </c>
      <c r="F4122" s="12">
        <f t="shared" si="257"/>
        <v>0.69141343344704065</v>
      </c>
      <c r="G4122" s="13">
        <f t="shared" si="258"/>
        <v>3.5859246036990831E-2</v>
      </c>
      <c r="H4122" s="13">
        <f>HLOOKUP(E4122,ROCs!$B$1:$I$17,MATCH(VLOOKUP(C4122,HROC,2,0),ROCs!$A$2:$A$17,0)+1,0)</f>
        <v>0.26229721460804234</v>
      </c>
      <c r="I4122" s="24">
        <v>0.395121</v>
      </c>
      <c r="J4122" s="24">
        <f>VLOOKUP(B4122,Summary!$A$32:$C$37,3,0)*H4122*I4122/12+VLOOKUP(B4122,Summary!$A$32:$D$37,4,0)*I4122</f>
        <v>0.49833152060020214</v>
      </c>
      <c r="K4122" s="6">
        <f t="shared" si="259"/>
        <v>0.93752900592400468</v>
      </c>
      <c r="L4122" s="27">
        <f>2.721*J4122*G4122+VLOOKUP(B4122,Summary!$A$32:$B$37,2,0)*I4122</f>
        <v>0.12436549206217376</v>
      </c>
    </row>
    <row r="4123" spans="1:12">
      <c r="A4123" s="5" t="s">
        <v>616</v>
      </c>
      <c r="B4123" s="5" t="s">
        <v>598</v>
      </c>
      <c r="C4123" s="11">
        <v>3300</v>
      </c>
      <c r="D4123" s="5" t="str">
        <f t="shared" si="256"/>
        <v>Mixed Rangeland</v>
      </c>
      <c r="E4123" s="11" t="s">
        <v>592</v>
      </c>
      <c r="F4123" s="12">
        <f t="shared" si="257"/>
        <v>0.69141343344704065</v>
      </c>
      <c r="G4123" s="13">
        <f t="shared" si="258"/>
        <v>3.5859246036990831E-2</v>
      </c>
      <c r="H4123" s="13">
        <f>HLOOKUP(E4123,ROCs!$B$1:$I$17,MATCH(VLOOKUP(C4123,HROC,2,0),ROCs!$A$2:$A$17,0)+1,0)</f>
        <v>0.26229721460804234</v>
      </c>
      <c r="I4123" s="24">
        <v>0.28548600000000002</v>
      </c>
      <c r="J4123" s="24">
        <f>VLOOKUP(B4123,Summary!$A$32:$C$37,3,0)*H4123*I4123/12+VLOOKUP(B4123,Summary!$A$32:$D$37,4,0)*I4123</f>
        <v>0.36005849471445289</v>
      </c>
      <c r="K4123" s="6">
        <f t="shared" si="259"/>
        <v>0.6773909910767093</v>
      </c>
      <c r="L4123" s="27">
        <f>2.721*J4123*G4123+VLOOKUP(B4123,Summary!$A$32:$B$37,2,0)*I4123</f>
        <v>8.9857554690491642E-2</v>
      </c>
    </row>
    <row r="4124" spans="1:12">
      <c r="A4124" s="5" t="s">
        <v>616</v>
      </c>
      <c r="B4124" s="5" t="s">
        <v>598</v>
      </c>
      <c r="C4124" s="11">
        <v>4110</v>
      </c>
      <c r="D4124" s="5" t="str">
        <f t="shared" si="256"/>
        <v>Pine Flatwoods</v>
      </c>
      <c r="E4124" s="11" t="s">
        <v>592</v>
      </c>
      <c r="F4124" s="12">
        <f t="shared" si="257"/>
        <v>0.69141343344704065</v>
      </c>
      <c r="G4124" s="13">
        <f t="shared" si="258"/>
        <v>3.5859246036990831E-2</v>
      </c>
      <c r="H4124" s="13">
        <f>HLOOKUP(E4124,ROCs!$B$1:$I$17,MATCH(VLOOKUP(C4124,HROC,2,0),ROCs!$A$2:$A$17,0)+1,0)</f>
        <v>0.26229721460804234</v>
      </c>
      <c r="I4124" s="24">
        <v>26.74418</v>
      </c>
      <c r="J4124" s="24">
        <f>VLOOKUP(B4124,Summary!$A$32:$C$37,3,0)*H4124*I4124/12+VLOOKUP(B4124,Summary!$A$32:$D$37,4,0)*I4124</f>
        <v>33.730092520026815</v>
      </c>
      <c r="K4124" s="6">
        <f t="shared" si="259"/>
        <v>63.457635736021757</v>
      </c>
      <c r="L4124" s="27">
        <f>2.721*J4124*G4124+VLOOKUP(B4124,Summary!$A$32:$B$37,2,0)*I4124</f>
        <v>8.4178089888903571</v>
      </c>
    </row>
    <row r="4125" spans="1:12">
      <c r="A4125" s="5" t="s">
        <v>616</v>
      </c>
      <c r="B4125" s="5" t="s">
        <v>598</v>
      </c>
      <c r="C4125" s="11">
        <v>4200</v>
      </c>
      <c r="D4125" s="5" t="str">
        <f t="shared" si="256"/>
        <v>Upland Hardwood Forests</v>
      </c>
      <c r="E4125" s="11" t="s">
        <v>592</v>
      </c>
      <c r="F4125" s="12">
        <f t="shared" si="257"/>
        <v>0.69141343344704065</v>
      </c>
      <c r="G4125" s="13">
        <f t="shared" si="258"/>
        <v>3.5859246036990831E-2</v>
      </c>
      <c r="H4125" s="13">
        <f>HLOOKUP(E4125,ROCs!$B$1:$I$17,MATCH(VLOOKUP(C4125,HROC,2,0),ROCs!$A$2:$A$17,0)+1,0)</f>
        <v>0.26229721460804234</v>
      </c>
      <c r="I4125" s="24">
        <v>4.0115090000000002</v>
      </c>
      <c r="J4125" s="24">
        <f>VLOOKUP(B4125,Summary!$A$32:$C$37,3,0)*H4125*I4125/12+VLOOKUP(B4125,Summary!$A$32:$D$37,4,0)*I4125</f>
        <v>5.059365054936074</v>
      </c>
      <c r="K4125" s="6">
        <f t="shared" si="259"/>
        <v>9.5183653742149836</v>
      </c>
      <c r="L4125" s="27">
        <f>2.721*J4125*G4125+VLOOKUP(B4125,Summary!$A$32:$B$37,2,0)*I4125</f>
        <v>1.2626342074879309</v>
      </c>
    </row>
    <row r="4126" spans="1:12">
      <c r="A4126" s="5" t="s">
        <v>616</v>
      </c>
      <c r="B4126" s="5" t="s">
        <v>598</v>
      </c>
      <c r="C4126" s="11">
        <v>4340</v>
      </c>
      <c r="D4126" s="5" t="str">
        <f t="shared" si="256"/>
        <v>Hardwood - Coniferous Mixed</v>
      </c>
      <c r="E4126" s="11" t="s">
        <v>592</v>
      </c>
      <c r="F4126" s="12">
        <f t="shared" si="257"/>
        <v>0.69141343344704065</v>
      </c>
      <c r="G4126" s="13">
        <f t="shared" si="258"/>
        <v>3.5859246036990831E-2</v>
      </c>
      <c r="H4126" s="13">
        <f>HLOOKUP(E4126,ROCs!$B$1:$I$17,MATCH(VLOOKUP(C4126,HROC,2,0),ROCs!$A$2:$A$17,0)+1,0)</f>
        <v>0.26229721460804234</v>
      </c>
      <c r="I4126" s="24">
        <v>22.979554</v>
      </c>
      <c r="J4126" s="24">
        <f>VLOOKUP(B4126,Summary!$A$32:$C$37,3,0)*H4126*I4126/12+VLOOKUP(B4126,Summary!$A$32:$D$37,4,0)*I4126</f>
        <v>28.982099375974595</v>
      </c>
      <c r="K4126" s="6">
        <f t="shared" si="259"/>
        <v>54.525065532322969</v>
      </c>
      <c r="L4126" s="27">
        <f>2.721*J4126*G4126+VLOOKUP(B4126,Summary!$A$32:$B$37,2,0)*I4126</f>
        <v>7.2328819287744608</v>
      </c>
    </row>
    <row r="4127" spans="1:12">
      <c r="A4127" s="5" t="s">
        <v>616</v>
      </c>
      <c r="B4127" s="5" t="s">
        <v>598</v>
      </c>
      <c r="C4127" s="11">
        <v>5250</v>
      </c>
      <c r="D4127" s="5" t="str">
        <f t="shared" si="256"/>
        <v>Marshy Lakes</v>
      </c>
      <c r="E4127" s="11" t="s">
        <v>592</v>
      </c>
      <c r="F4127" s="12">
        <f t="shared" si="257"/>
        <v>0.50503242095262102</v>
      </c>
      <c r="G4127" s="13">
        <f t="shared" si="258"/>
        <v>6.8458560616073402E-2</v>
      </c>
      <c r="H4127" s="13">
        <f>HLOOKUP(E4127,ROCs!$B$1:$I$17,MATCH(VLOOKUP(C4127,HROC,2,0),ROCs!$A$2:$A$17,0)+1,0)</f>
        <v>5.2632006878587441E-2</v>
      </c>
      <c r="I4127" s="24">
        <v>0.315442</v>
      </c>
      <c r="J4127" s="24">
        <f>VLOOKUP(B4127,Summary!$A$32:$C$37,3,0)*H4127*I4127/12+VLOOKUP(B4127,Summary!$A$32:$D$37,4,0)*I4127</f>
        <v>7.9829611345499457E-2</v>
      </c>
      <c r="K4127" s="6">
        <f t="shared" si="259"/>
        <v>0.10970131045962793</v>
      </c>
      <c r="L4127" s="27">
        <f>2.721*J4127*G4127+VLOOKUP(B4127,Summary!$A$32:$B$37,2,0)*I4127</f>
        <v>7.5338228969736909E-2</v>
      </c>
    </row>
    <row r="4128" spans="1:12">
      <c r="A4128" s="5" t="s">
        <v>616</v>
      </c>
      <c r="B4128" s="5" t="s">
        <v>598</v>
      </c>
      <c r="C4128" s="11">
        <v>6172</v>
      </c>
      <c r="D4128" s="5" t="str">
        <f t="shared" si="256"/>
        <v>Mixed Shrubs</v>
      </c>
      <c r="E4128" s="11" t="s">
        <v>592</v>
      </c>
      <c r="F4128" s="12">
        <f t="shared" si="257"/>
        <v>0.60724136328827061</v>
      </c>
      <c r="G4128" s="13">
        <f t="shared" si="258"/>
        <v>3.2599314579082571E-2</v>
      </c>
      <c r="H4128" s="13">
        <f>HLOOKUP(E4128,ROCs!$B$1:$I$17,MATCH(VLOOKUP(C4128,HROC,2,0),ROCs!$A$2:$A$17,0)+1,0)</f>
        <v>2.5884593546846281E-2</v>
      </c>
      <c r="I4128" s="24">
        <v>0.837808</v>
      </c>
      <c r="J4128" s="24">
        <f>VLOOKUP(B4128,Summary!$A$32:$C$37,3,0)*H4128*I4128/12+VLOOKUP(B4128,Summary!$A$32:$D$37,4,0)*I4128</f>
        <v>0.10427505317100751</v>
      </c>
      <c r="K4128" s="6">
        <f t="shared" si="259"/>
        <v>0.17229406133453756</v>
      </c>
      <c r="L4128" s="27">
        <f>2.721*J4128*G4128+VLOOKUP(B4128,Summary!$A$32:$B$37,2,0)*I4128</f>
        <v>0.16985110713893012</v>
      </c>
    </row>
    <row r="4129" spans="1:12">
      <c r="A4129" s="5" t="s">
        <v>616</v>
      </c>
      <c r="B4129" s="5" t="s">
        <v>598</v>
      </c>
      <c r="C4129" s="11">
        <v>6250</v>
      </c>
      <c r="D4129" s="5" t="str">
        <f t="shared" si="256"/>
        <v>Hydric Pine Flatwoods</v>
      </c>
      <c r="E4129" s="11" t="s">
        <v>592</v>
      </c>
      <c r="F4129" s="12">
        <f t="shared" si="257"/>
        <v>0.60724136328827061</v>
      </c>
      <c r="G4129" s="13">
        <f t="shared" si="258"/>
        <v>3.2599314579082571E-2</v>
      </c>
      <c r="H4129" s="13">
        <f>HLOOKUP(E4129,ROCs!$B$1:$I$17,MATCH(VLOOKUP(C4129,HROC,2,0),ROCs!$A$2:$A$17,0)+1,0)</f>
        <v>2.5884593546846281E-2</v>
      </c>
      <c r="I4129" s="24">
        <v>9.1451720000000005</v>
      </c>
      <c r="J4129" s="24">
        <f>VLOOKUP(B4129,Summary!$A$32:$C$37,3,0)*H4129*I4129/12+VLOOKUP(B4129,Summary!$A$32:$D$37,4,0)*I4129</f>
        <v>1.1382241474872634</v>
      </c>
      <c r="K4129" s="6">
        <f t="shared" si="259"/>
        <v>1.8806920266730514</v>
      </c>
      <c r="L4129" s="27">
        <f>2.721*J4129*G4129+VLOOKUP(B4129,Summary!$A$32:$B$37,2,0)*I4129</f>
        <v>1.8540257304489143</v>
      </c>
    </row>
    <row r="4130" spans="1:12">
      <c r="A4130" s="5" t="s">
        <v>616</v>
      </c>
      <c r="B4130" s="5" t="s">
        <v>598</v>
      </c>
      <c r="C4130" s="11">
        <v>6300</v>
      </c>
      <c r="D4130" s="5" t="str">
        <f t="shared" si="256"/>
        <v>Wetland Forested Mixed</v>
      </c>
      <c r="E4130" s="11" t="s">
        <v>592</v>
      </c>
      <c r="F4130" s="12">
        <f t="shared" si="257"/>
        <v>0.60724136328827061</v>
      </c>
      <c r="G4130" s="13">
        <f t="shared" si="258"/>
        <v>3.2599314579082571E-2</v>
      </c>
      <c r="H4130" s="13">
        <f>HLOOKUP(E4130,ROCs!$B$1:$I$17,MATCH(VLOOKUP(C4130,HROC,2,0),ROCs!$A$2:$A$17,0)+1,0)</f>
        <v>2.5884593546846281E-2</v>
      </c>
      <c r="I4130" s="24">
        <v>0.75680800000000004</v>
      </c>
      <c r="J4130" s="24">
        <f>VLOOKUP(B4130,Summary!$A$32:$C$37,3,0)*H4130*I4130/12+VLOOKUP(B4130,Summary!$A$32:$D$37,4,0)*I4130</f>
        <v>9.419365109934956E-2</v>
      </c>
      <c r="K4130" s="6">
        <f t="shared" si="259"/>
        <v>0.15563652289124563</v>
      </c>
      <c r="L4130" s="27">
        <f>2.721*J4130*G4130+VLOOKUP(B4130,Summary!$A$32:$B$37,2,0)*I4130</f>
        <v>0.15342975561417346</v>
      </c>
    </row>
    <row r="4131" spans="1:12">
      <c r="A4131" s="5" t="s">
        <v>616</v>
      </c>
      <c r="B4131" s="5" t="s">
        <v>598</v>
      </c>
      <c r="C4131" s="11">
        <v>6410</v>
      </c>
      <c r="D4131" s="5" t="str">
        <f t="shared" si="256"/>
        <v>Freshwater Marshes</v>
      </c>
      <c r="E4131" s="11" t="s">
        <v>592</v>
      </c>
      <c r="F4131" s="12">
        <f t="shared" si="257"/>
        <v>0.60724136328827061</v>
      </c>
      <c r="G4131" s="13">
        <f t="shared" si="258"/>
        <v>3.2599314579082571E-2</v>
      </c>
      <c r="H4131" s="13">
        <f>HLOOKUP(E4131,ROCs!$B$1:$I$17,MATCH(VLOOKUP(C4131,HROC,2,0),ROCs!$A$2:$A$17,0)+1,0)</f>
        <v>2.5884593546846281E-2</v>
      </c>
      <c r="I4131" s="24">
        <v>6.3264740000000002</v>
      </c>
      <c r="J4131" s="24">
        <f>VLOOKUP(B4131,Summary!$A$32:$C$37,3,0)*H4131*I4131/12+VLOOKUP(B4131,Summary!$A$32:$D$37,4,0)*I4131</f>
        <v>0.78740405049247153</v>
      </c>
      <c r="K4131" s="6">
        <f t="shared" si="259"/>
        <v>1.3010306650060124</v>
      </c>
      <c r="L4131" s="27">
        <f>2.721*J4131*G4131+VLOOKUP(B4131,Summary!$A$32:$B$37,2,0)*I4131</f>
        <v>1.282583376126339</v>
      </c>
    </row>
    <row r="4132" spans="1:12">
      <c r="A4132" s="5" t="s">
        <v>616</v>
      </c>
      <c r="B4132" s="5" t="s">
        <v>598</v>
      </c>
      <c r="C4132" s="11">
        <v>1210</v>
      </c>
      <c r="D4132" s="5" t="str">
        <f t="shared" si="256"/>
        <v>Fixed Single Family Units</v>
      </c>
      <c r="E4132" s="11" t="s">
        <v>593</v>
      </c>
      <c r="F4132" s="12">
        <f t="shared" si="257"/>
        <v>1.2445441802046733</v>
      </c>
      <c r="G4132" s="13">
        <f t="shared" si="258"/>
        <v>0.21319951734720002</v>
      </c>
      <c r="H4132" s="13">
        <f>HLOOKUP(E4132,ROCs!$B$1:$I$17,MATCH(VLOOKUP(C4132,HROC,2,0),ROCs!$A$2:$A$17,0)+1,0)</f>
        <v>0.28818180815488864</v>
      </c>
      <c r="I4132" s="24">
        <v>4.3736030000000001</v>
      </c>
      <c r="J4132" s="24">
        <f>VLOOKUP(B4132,Summary!$A$32:$C$37,3,0)*H4132*I4132/12+VLOOKUP(B4132,Summary!$A$32:$D$37,4,0)*I4132</f>
        <v>6.0603888128256633</v>
      </c>
      <c r="K4132" s="6">
        <f t="shared" si="259"/>
        <v>20.52292924646753</v>
      </c>
      <c r="L4132" s="27">
        <f>2.721*J4132*G4132+VLOOKUP(B4132,Summary!$A$32:$B$37,2,0)*I4132</f>
        <v>4.3541153217210296</v>
      </c>
    </row>
    <row r="4133" spans="1:12">
      <c r="A4133" s="5" t="s">
        <v>616</v>
      </c>
      <c r="B4133" s="5" t="s">
        <v>598</v>
      </c>
      <c r="C4133" s="11">
        <v>1400</v>
      </c>
      <c r="D4133" s="5" t="str">
        <f t="shared" si="256"/>
        <v>Commercial and Services</v>
      </c>
      <c r="E4133" s="11" t="s">
        <v>593</v>
      </c>
      <c r="F4133" s="12">
        <f t="shared" si="257"/>
        <v>0.70945030562392009</v>
      </c>
      <c r="G4133" s="13">
        <f t="shared" si="258"/>
        <v>0.1167055461931156</v>
      </c>
      <c r="H4133" s="13">
        <f>HLOOKUP(E4133,ROCs!$B$1:$I$17,MATCH(VLOOKUP(C4133,HROC,2,0),ROCs!$A$2:$A$17,0)+1,0)</f>
        <v>0.43140989244743805</v>
      </c>
      <c r="I4133" s="24">
        <v>0.39673700000000001</v>
      </c>
      <c r="J4133" s="24">
        <f>VLOOKUP(B4133,Summary!$A$32:$C$37,3,0)*H4133*I4133/12+VLOOKUP(B4133,Summary!$A$32:$D$37,4,0)*I4133</f>
        <v>0.82297638142044505</v>
      </c>
      <c r="K4133" s="6">
        <f t="shared" si="259"/>
        <v>1.5886853601157269</v>
      </c>
      <c r="L4133" s="27">
        <f>2.721*J4133*G4133+VLOOKUP(B4133,Summary!$A$32:$B$37,2,0)*I4133</f>
        <v>0.33739247761853686</v>
      </c>
    </row>
    <row r="4134" spans="1:12">
      <c r="A4134" s="5" t="s">
        <v>616</v>
      </c>
      <c r="B4134" s="5" t="s">
        <v>598</v>
      </c>
      <c r="C4134" s="11">
        <v>1710</v>
      </c>
      <c r="D4134" s="5" t="str">
        <f t="shared" si="256"/>
        <v>Educational Facilities</v>
      </c>
      <c r="E4134" s="11" t="s">
        <v>593</v>
      </c>
      <c r="F4134" s="12">
        <f t="shared" si="257"/>
        <v>0.96797880682585713</v>
      </c>
      <c r="G4134" s="13">
        <f t="shared" si="258"/>
        <v>0.12452938169209543</v>
      </c>
      <c r="H4134" s="13">
        <f>HLOOKUP(E4134,ROCs!$B$1:$I$17,MATCH(VLOOKUP(C4134,HROC,2,0),ROCs!$A$2:$A$17,0)+1,0)</f>
        <v>0.34081381503347608</v>
      </c>
      <c r="I4134" s="24">
        <v>0.41211599999999998</v>
      </c>
      <c r="J4134" s="24">
        <f>VLOOKUP(B4134,Summary!$A$32:$C$37,3,0)*H4134*I4134/12+VLOOKUP(B4134,Summary!$A$32:$D$37,4,0)*I4134</f>
        <v>0.67535362262738241</v>
      </c>
      <c r="K4134" s="6">
        <f t="shared" si="259"/>
        <v>1.7787938711743532</v>
      </c>
      <c r="L4134" s="27">
        <f>2.721*J4134*G4134+VLOOKUP(B4134,Summary!$A$32:$B$37,2,0)*I4134</f>
        <v>0.30783942793067626</v>
      </c>
    </row>
    <row r="4135" spans="1:12">
      <c r="A4135" s="5" t="s">
        <v>616</v>
      </c>
      <c r="B4135" s="5" t="s">
        <v>598</v>
      </c>
      <c r="C4135" s="11">
        <v>1800</v>
      </c>
      <c r="D4135" s="5" t="str">
        <f t="shared" si="256"/>
        <v>Recreational</v>
      </c>
      <c r="E4135" s="11" t="s">
        <v>593</v>
      </c>
      <c r="F4135" s="12">
        <f t="shared" si="257"/>
        <v>1.2445441802046733</v>
      </c>
      <c r="G4135" s="13">
        <f t="shared" si="258"/>
        <v>0.21319951734720002</v>
      </c>
      <c r="H4135" s="13">
        <f>HLOOKUP(E4135,ROCs!$B$1:$I$17,MATCH(VLOOKUP(C4135,HROC,2,0),ROCs!$A$2:$A$17,0)+1,0)</f>
        <v>0.28904462793978353</v>
      </c>
      <c r="I4135" s="24">
        <v>2.3258230000000002</v>
      </c>
      <c r="J4135" s="24">
        <f>VLOOKUP(B4135,Summary!$A$32:$C$37,3,0)*H4135*I4135/12+VLOOKUP(B4135,Summary!$A$32:$D$37,4,0)*I4135</f>
        <v>3.2324821117369376</v>
      </c>
      <c r="K4135" s="6">
        <f t="shared" si="259"/>
        <v>10.946492662195714</v>
      </c>
      <c r="L4135" s="27">
        <f>2.721*J4135*G4135+VLOOKUP(B4135,Summary!$A$32:$B$37,2,0)*I4135</f>
        <v>2.3210573703238682</v>
      </c>
    </row>
    <row r="4136" spans="1:12">
      <c r="A4136" s="5" t="s">
        <v>616</v>
      </c>
      <c r="B4136" s="5" t="s">
        <v>598</v>
      </c>
      <c r="C4136" s="11">
        <v>1850</v>
      </c>
      <c r="D4136" s="5" t="str">
        <f t="shared" si="256"/>
        <v>Parks and Zoos</v>
      </c>
      <c r="E4136" s="11" t="s">
        <v>593</v>
      </c>
      <c r="F4136" s="12">
        <f t="shared" si="257"/>
        <v>0.96797880682585713</v>
      </c>
      <c r="G4136" s="13">
        <f t="shared" si="258"/>
        <v>0.12452938169209543</v>
      </c>
      <c r="H4136" s="13">
        <f>HLOOKUP(E4136,ROCs!$B$1:$I$17,MATCH(VLOOKUP(C4136,HROC,2,0),ROCs!$A$2:$A$17,0)+1,0)</f>
        <v>0.34081381503347608</v>
      </c>
      <c r="I4136" s="24">
        <v>3.1039000000000001E-2</v>
      </c>
      <c r="J4136" s="24">
        <f>VLOOKUP(B4136,Summary!$A$32:$C$37,3,0)*H4136*I4136/12+VLOOKUP(B4136,Summary!$A$32:$D$37,4,0)*I4136</f>
        <v>5.0865050356529044E-2</v>
      </c>
      <c r="K4136" s="6">
        <f t="shared" si="259"/>
        <v>0.13397194713959359</v>
      </c>
      <c r="L4136" s="27">
        <f>2.721*J4136*G4136+VLOOKUP(B4136,Summary!$A$32:$B$37,2,0)*I4136</f>
        <v>2.3185287646051746E-2</v>
      </c>
    </row>
    <row r="4137" spans="1:12">
      <c r="A4137" s="5" t="s">
        <v>616</v>
      </c>
      <c r="B4137" s="5" t="s">
        <v>598</v>
      </c>
      <c r="C4137" s="11">
        <v>2110</v>
      </c>
      <c r="D4137" s="5" t="str">
        <f t="shared" si="256"/>
        <v>Improved Pastures</v>
      </c>
      <c r="E4137" s="11" t="s">
        <v>593</v>
      </c>
      <c r="F4137" s="12">
        <f t="shared" si="257"/>
        <v>2.0141173930848577</v>
      </c>
      <c r="G4137" s="13">
        <f t="shared" si="258"/>
        <v>0.28687396829592665</v>
      </c>
      <c r="H4137" s="13">
        <f>HLOOKUP(E4137,ROCs!$B$1:$I$17,MATCH(VLOOKUP(C4137,HROC,2,0),ROCs!$A$2:$A$17,0)+1,0)</f>
        <v>0.31492922148662977</v>
      </c>
      <c r="I4137" s="24">
        <v>143.22283899999999</v>
      </c>
      <c r="J4137" s="24">
        <f>VLOOKUP(B4137,Summary!$A$32:$C$37,3,0)*H4137*I4137/12+VLOOKUP(B4137,Summary!$A$32:$D$37,4,0)*I4137</f>
        <v>216.88014996634436</v>
      </c>
      <c r="K4137" s="6">
        <f t="shared" si="259"/>
        <v>1188.5928858350831</v>
      </c>
      <c r="L4137" s="27">
        <f>2.721*J4137*G4137+VLOOKUP(B4137,Summary!$A$32:$B$37,2,0)*I4137</f>
        <v>196.74795334312935</v>
      </c>
    </row>
    <row r="4138" spans="1:12">
      <c r="A4138" s="5" t="s">
        <v>616</v>
      </c>
      <c r="B4138" s="5" t="s">
        <v>598</v>
      </c>
      <c r="C4138" s="11">
        <v>2120</v>
      </c>
      <c r="D4138" s="5" t="str">
        <f t="shared" si="256"/>
        <v>Unimproved Pastures</v>
      </c>
      <c r="E4138" s="11" t="s">
        <v>593</v>
      </c>
      <c r="F4138" s="12">
        <f t="shared" si="257"/>
        <v>1.022089423356495</v>
      </c>
      <c r="G4138" s="13">
        <f t="shared" si="258"/>
        <v>0.19559588747449544</v>
      </c>
      <c r="H4138" s="13">
        <f>HLOOKUP(E4138,ROCs!$B$1:$I$17,MATCH(VLOOKUP(C4138,HROC,2,0),ROCs!$A$2:$A$17,0)+1,0)</f>
        <v>0.26229721460804234</v>
      </c>
      <c r="I4138" s="24">
        <v>51.79439</v>
      </c>
      <c r="J4138" s="24">
        <f>VLOOKUP(B4138,Summary!$A$32:$C$37,3,0)*H4138*I4138/12+VLOOKUP(B4138,Summary!$A$32:$D$37,4,0)*I4138</f>
        <v>65.323729002659704</v>
      </c>
      <c r="K4138" s="6">
        <f t="shared" si="259"/>
        <v>181.67217031379022</v>
      </c>
      <c r="L4138" s="27">
        <f>2.721*J4138*G4138+VLOOKUP(B4138,Summary!$A$32:$B$37,2,0)*I4138</f>
        <v>44.694963721307104</v>
      </c>
    </row>
    <row r="4139" spans="1:12">
      <c r="A4139" s="5" t="s">
        <v>616</v>
      </c>
      <c r="B4139" s="5" t="s">
        <v>598</v>
      </c>
      <c r="C4139" s="11">
        <v>2130</v>
      </c>
      <c r="D4139" s="5" t="str">
        <f t="shared" si="256"/>
        <v>Woodland Pastures</v>
      </c>
      <c r="E4139" s="11" t="s">
        <v>593</v>
      </c>
      <c r="F4139" s="12">
        <f t="shared" si="257"/>
        <v>1.022089423356495</v>
      </c>
      <c r="G4139" s="13">
        <f t="shared" si="258"/>
        <v>0.19559588747449544</v>
      </c>
      <c r="H4139" s="13">
        <f>HLOOKUP(E4139,ROCs!$B$1:$I$17,MATCH(VLOOKUP(C4139,HROC,2,0),ROCs!$A$2:$A$17,0)+1,0)</f>
        <v>0.26229721460804234</v>
      </c>
      <c r="I4139" s="24">
        <v>29.678633999999999</v>
      </c>
      <c r="J4139" s="24">
        <f>VLOOKUP(B4139,Summary!$A$32:$C$37,3,0)*H4139*I4139/12+VLOOKUP(B4139,Summary!$A$32:$D$37,4,0)*I4139</f>
        <v>37.43106241013983</v>
      </c>
      <c r="K4139" s="6">
        <f t="shared" si="259"/>
        <v>104.09972683776456</v>
      </c>
      <c r="L4139" s="27">
        <f>2.721*J4139*G4139+VLOOKUP(B4139,Summary!$A$32:$B$37,2,0)*I4139</f>
        <v>25.610601262568238</v>
      </c>
    </row>
    <row r="4140" spans="1:12">
      <c r="A4140" s="5" t="s">
        <v>616</v>
      </c>
      <c r="B4140" s="5" t="s">
        <v>598</v>
      </c>
      <c r="C4140" s="11">
        <v>2210</v>
      </c>
      <c r="D4140" s="5" t="str">
        <f t="shared" si="256"/>
        <v>Citrus Groves</v>
      </c>
      <c r="E4140" s="11" t="s">
        <v>593</v>
      </c>
      <c r="F4140" s="12">
        <f t="shared" si="257"/>
        <v>1.3467531225403229</v>
      </c>
      <c r="G4140" s="13">
        <f t="shared" si="258"/>
        <v>0.27383424246429361</v>
      </c>
      <c r="H4140" s="13">
        <f>HLOOKUP(E4140,ROCs!$B$1:$I$17,MATCH(VLOOKUP(C4140,HROC,2,0),ROCs!$A$2:$A$17,0)+1,0)</f>
        <v>0.31492922148662977</v>
      </c>
      <c r="I4140" s="24">
        <v>0.22298599999999999</v>
      </c>
      <c r="J4140" s="24">
        <f>VLOOKUP(B4140,Summary!$A$32:$C$37,3,0)*H4140*I4140/12+VLOOKUP(B4140,Summary!$A$32:$D$37,4,0)*I4140</f>
        <v>0.33766428216379141</v>
      </c>
      <c r="K4140" s="6">
        <f t="shared" si="259"/>
        <v>1.2373759101648043</v>
      </c>
      <c r="L4140" s="27">
        <f>2.721*J4140*G4140+VLOOKUP(B4140,Summary!$A$32:$B$37,2,0)*I4140</f>
        <v>0.29433943509898214</v>
      </c>
    </row>
    <row r="4141" spans="1:12">
      <c r="A4141" s="5" t="s">
        <v>616</v>
      </c>
      <c r="B4141" s="5" t="s">
        <v>598</v>
      </c>
      <c r="C4141" s="11">
        <v>3100</v>
      </c>
      <c r="D4141" s="5" t="str">
        <f t="shared" si="256"/>
        <v>Herbaceous (Dry Prairie)</v>
      </c>
      <c r="E4141" s="11" t="s">
        <v>593</v>
      </c>
      <c r="F4141" s="12">
        <f t="shared" si="257"/>
        <v>0.69141343344704065</v>
      </c>
      <c r="G4141" s="13">
        <f t="shared" si="258"/>
        <v>3.5859246036990831E-2</v>
      </c>
      <c r="H4141" s="13">
        <f>HLOOKUP(E4141,ROCs!$B$1:$I$17,MATCH(VLOOKUP(C4141,HROC,2,0),ROCs!$A$2:$A$17,0)+1,0)</f>
        <v>0.26229721460804234</v>
      </c>
      <c r="I4141" s="24">
        <v>11.074095</v>
      </c>
      <c r="J4141" s="24">
        <f>VLOOKUP(B4141,Summary!$A$32:$C$37,3,0)*H4141*I4141/12+VLOOKUP(B4141,Summary!$A$32:$D$37,4,0)*I4141</f>
        <v>13.966786378403313</v>
      </c>
      <c r="K4141" s="6">
        <f t="shared" si="259"/>
        <v>26.276217353311999</v>
      </c>
      <c r="L4141" s="27">
        <f>2.721*J4141*G4141+VLOOKUP(B4141,Summary!$A$32:$B$37,2,0)*I4141</f>
        <v>3.4856038373517433</v>
      </c>
    </row>
    <row r="4142" spans="1:12">
      <c r="A4142" s="5" t="s">
        <v>616</v>
      </c>
      <c r="B4142" s="5" t="s">
        <v>598</v>
      </c>
      <c r="C4142" s="11">
        <v>3200</v>
      </c>
      <c r="D4142" s="5" t="str">
        <f t="shared" si="256"/>
        <v>Shrub and Brushland</v>
      </c>
      <c r="E4142" s="11" t="s">
        <v>593</v>
      </c>
      <c r="F4142" s="12">
        <f t="shared" si="257"/>
        <v>0.69141343344704065</v>
      </c>
      <c r="G4142" s="13">
        <f t="shared" si="258"/>
        <v>3.5859246036990831E-2</v>
      </c>
      <c r="H4142" s="13">
        <f>HLOOKUP(E4142,ROCs!$B$1:$I$17,MATCH(VLOOKUP(C4142,HROC,2,0),ROCs!$A$2:$A$17,0)+1,0)</f>
        <v>0.26229721460804234</v>
      </c>
      <c r="I4142" s="24">
        <v>2.9595280000000002</v>
      </c>
      <c r="J4142" s="24">
        <f>VLOOKUP(B4142,Summary!$A$32:$C$37,3,0)*H4142*I4142/12+VLOOKUP(B4142,Summary!$A$32:$D$37,4,0)*I4142</f>
        <v>3.7325935308396043</v>
      </c>
      <c r="K4142" s="6">
        <f t="shared" si="259"/>
        <v>7.0222624052992826</v>
      </c>
      <c r="L4142" s="27">
        <f>2.721*J4142*G4142+VLOOKUP(B4142,Summary!$A$32:$B$37,2,0)*I4142</f>
        <v>0.9315201064782207</v>
      </c>
    </row>
    <row r="4143" spans="1:12">
      <c r="A4143" s="5" t="s">
        <v>616</v>
      </c>
      <c r="B4143" s="5" t="s">
        <v>598</v>
      </c>
      <c r="C4143" s="11">
        <v>3210</v>
      </c>
      <c r="D4143" s="5" t="str">
        <f t="shared" si="256"/>
        <v>Palmetto Prairies</v>
      </c>
      <c r="E4143" s="11" t="s">
        <v>593</v>
      </c>
      <c r="F4143" s="12">
        <f t="shared" si="257"/>
        <v>0.69141343344704065</v>
      </c>
      <c r="G4143" s="13">
        <f t="shared" si="258"/>
        <v>3.5859246036990831E-2</v>
      </c>
      <c r="H4143" s="13">
        <f>HLOOKUP(E4143,ROCs!$B$1:$I$17,MATCH(VLOOKUP(C4143,HROC,2,0),ROCs!$A$2:$A$17,0)+1,0)</f>
        <v>0.26229721460804234</v>
      </c>
      <c r="I4143" s="24">
        <v>48.839989000000003</v>
      </c>
      <c r="J4143" s="24">
        <f>VLOOKUP(B4143,Summary!$A$32:$C$37,3,0)*H4143*I4143/12+VLOOKUP(B4143,Summary!$A$32:$D$37,4,0)*I4143</f>
        <v>61.597601708001214</v>
      </c>
      <c r="K4143" s="6">
        <f t="shared" si="259"/>
        <v>115.88578267545721</v>
      </c>
      <c r="L4143" s="27">
        <f>2.721*J4143*G4143+VLOOKUP(B4143,Summary!$A$32:$B$37,2,0)*I4143</f>
        <v>15.372529590419528</v>
      </c>
    </row>
    <row r="4144" spans="1:12">
      <c r="A4144" s="5" t="s">
        <v>616</v>
      </c>
      <c r="B4144" s="5" t="s">
        <v>598</v>
      </c>
      <c r="C4144" s="11">
        <v>3300</v>
      </c>
      <c r="D4144" s="5" t="str">
        <f t="shared" si="256"/>
        <v>Mixed Rangeland</v>
      </c>
      <c r="E4144" s="11" t="s">
        <v>593</v>
      </c>
      <c r="F4144" s="12">
        <f t="shared" si="257"/>
        <v>0.69141343344704065</v>
      </c>
      <c r="G4144" s="13">
        <f t="shared" si="258"/>
        <v>3.5859246036990831E-2</v>
      </c>
      <c r="H4144" s="13">
        <f>HLOOKUP(E4144,ROCs!$B$1:$I$17,MATCH(VLOOKUP(C4144,HROC,2,0),ROCs!$A$2:$A$17,0)+1,0)</f>
        <v>0.26229721460804234</v>
      </c>
      <c r="I4144" s="24">
        <v>441.14001200000001</v>
      </c>
      <c r="J4144" s="24">
        <f>VLOOKUP(B4144,Summary!$A$32:$C$37,3,0)*H4144*I4144/12+VLOOKUP(B4144,Summary!$A$32:$D$37,4,0)*I4144</f>
        <v>556.37127102217153</v>
      </c>
      <c r="K4144" s="6">
        <f t="shared" si="259"/>
        <v>1046.7212750617243</v>
      </c>
      <c r="L4144" s="27">
        <f>2.721*J4144*G4144+VLOOKUP(B4144,Summary!$A$32:$B$37,2,0)*I4144</f>
        <v>138.85011087918195</v>
      </c>
    </row>
    <row r="4145" spans="1:12">
      <c r="A4145" s="5" t="s">
        <v>616</v>
      </c>
      <c r="B4145" s="5" t="s">
        <v>598</v>
      </c>
      <c r="C4145" s="11">
        <v>4110</v>
      </c>
      <c r="D4145" s="5" t="str">
        <f t="shared" si="256"/>
        <v>Pine Flatwoods</v>
      </c>
      <c r="E4145" s="11" t="s">
        <v>593</v>
      </c>
      <c r="F4145" s="12">
        <f t="shared" si="257"/>
        <v>0.69141343344704065</v>
      </c>
      <c r="G4145" s="13">
        <f t="shared" si="258"/>
        <v>3.5859246036990831E-2</v>
      </c>
      <c r="H4145" s="13">
        <f>HLOOKUP(E4145,ROCs!$B$1:$I$17,MATCH(VLOOKUP(C4145,HROC,2,0),ROCs!$A$2:$A$17,0)+1,0)</f>
        <v>0.26229721460804234</v>
      </c>
      <c r="I4145" s="24">
        <v>1547.53315</v>
      </c>
      <c r="J4145" s="24">
        <f>VLOOKUP(B4145,Summary!$A$32:$C$37,3,0)*H4145*I4145/12+VLOOKUP(B4145,Summary!$A$32:$D$37,4,0)*I4145</f>
        <v>1951.7680604643153</v>
      </c>
      <c r="K4145" s="6">
        <f t="shared" si="259"/>
        <v>3671.9314229158758</v>
      </c>
      <c r="L4145" s="27">
        <f>2.721*J4145*G4145+VLOOKUP(B4145,Summary!$A$32:$B$37,2,0)*I4145</f>
        <v>487.09059169792488</v>
      </c>
    </row>
    <row r="4146" spans="1:12">
      <c r="A4146" s="5" t="s">
        <v>616</v>
      </c>
      <c r="B4146" s="5" t="s">
        <v>598</v>
      </c>
      <c r="C4146" s="11">
        <v>4200</v>
      </c>
      <c r="D4146" s="5" t="str">
        <f t="shared" si="256"/>
        <v>Upland Hardwood Forests</v>
      </c>
      <c r="E4146" s="11" t="s">
        <v>593</v>
      </c>
      <c r="F4146" s="12">
        <f t="shared" si="257"/>
        <v>0.69141343344704065</v>
      </c>
      <c r="G4146" s="13">
        <f t="shared" si="258"/>
        <v>3.5859246036990831E-2</v>
      </c>
      <c r="H4146" s="13">
        <f>HLOOKUP(E4146,ROCs!$B$1:$I$17,MATCH(VLOOKUP(C4146,HROC,2,0),ROCs!$A$2:$A$17,0)+1,0)</f>
        <v>0.26229721460804234</v>
      </c>
      <c r="I4146" s="24">
        <v>51.818179000000001</v>
      </c>
      <c r="J4146" s="24">
        <f>VLOOKUP(B4146,Summary!$A$32:$C$37,3,0)*H4146*I4146/12+VLOOKUP(B4146,Summary!$A$32:$D$37,4,0)*I4146</f>
        <v>65.353731985400586</v>
      </c>
      <c r="K4146" s="6">
        <f t="shared" si="259"/>
        <v>122.95232560826213</v>
      </c>
      <c r="L4146" s="27">
        <f>2.721*J4146*G4146+VLOOKUP(B4146,Summary!$A$32:$B$37,2,0)*I4146</f>
        <v>16.309923616058878</v>
      </c>
    </row>
    <row r="4147" spans="1:12">
      <c r="A4147" s="5" t="s">
        <v>616</v>
      </c>
      <c r="B4147" s="5" t="s">
        <v>598</v>
      </c>
      <c r="C4147" s="11">
        <v>4220</v>
      </c>
      <c r="D4147" s="5" t="str">
        <f t="shared" si="256"/>
        <v>Brazilian Pepper</v>
      </c>
      <c r="E4147" s="11" t="s">
        <v>593</v>
      </c>
      <c r="F4147" s="12">
        <f t="shared" si="257"/>
        <v>0.69141343344704065</v>
      </c>
      <c r="G4147" s="13">
        <f t="shared" si="258"/>
        <v>3.5859246036990831E-2</v>
      </c>
      <c r="H4147" s="13">
        <f>HLOOKUP(E4147,ROCs!$B$1:$I$17,MATCH(VLOOKUP(C4147,HROC,2,0),ROCs!$A$2:$A$17,0)+1,0)</f>
        <v>0.26229721460804234</v>
      </c>
      <c r="I4147" s="24">
        <v>46.008557000000003</v>
      </c>
      <c r="J4147" s="24">
        <f>VLOOKUP(B4147,Summary!$A$32:$C$37,3,0)*H4147*I4147/12+VLOOKUP(B4147,Summary!$A$32:$D$37,4,0)*I4147</f>
        <v>58.026564445906644</v>
      </c>
      <c r="K4147" s="6">
        <f t="shared" si="259"/>
        <v>109.16746188688506</v>
      </c>
      <c r="L4147" s="27">
        <f>2.721*J4147*G4147+VLOOKUP(B4147,Summary!$A$32:$B$37,2,0)*I4147</f>
        <v>14.481328075135391</v>
      </c>
    </row>
    <row r="4148" spans="1:12">
      <c r="A4148" s="5" t="s">
        <v>616</v>
      </c>
      <c r="B4148" s="5" t="s">
        <v>598</v>
      </c>
      <c r="C4148" s="11">
        <v>4340</v>
      </c>
      <c r="D4148" s="5" t="str">
        <f t="shared" si="256"/>
        <v>Hardwood - Coniferous Mixed</v>
      </c>
      <c r="E4148" s="11" t="s">
        <v>593</v>
      </c>
      <c r="F4148" s="12">
        <f t="shared" si="257"/>
        <v>0.69141343344704065</v>
      </c>
      <c r="G4148" s="13">
        <f t="shared" si="258"/>
        <v>3.5859246036990831E-2</v>
      </c>
      <c r="H4148" s="13">
        <f>HLOOKUP(E4148,ROCs!$B$1:$I$17,MATCH(VLOOKUP(C4148,HROC,2,0),ROCs!$A$2:$A$17,0)+1,0)</f>
        <v>0.26229721460804234</v>
      </c>
      <c r="I4148" s="24">
        <v>98.533745999999994</v>
      </c>
      <c r="J4148" s="24">
        <f>VLOOKUP(B4148,Summary!$A$32:$C$37,3,0)*H4148*I4148/12+VLOOKUP(B4148,Summary!$A$32:$D$37,4,0)*I4148</f>
        <v>124.27198623868152</v>
      </c>
      <c r="K4148" s="6">
        <f t="shared" si="259"/>
        <v>233.79735558815747</v>
      </c>
      <c r="L4148" s="27">
        <f>2.721*J4148*G4148+VLOOKUP(B4148,Summary!$A$32:$B$37,2,0)*I4148</f>
        <v>31.013785159531501</v>
      </c>
    </row>
    <row r="4149" spans="1:12">
      <c r="A4149" s="5" t="s">
        <v>616</v>
      </c>
      <c r="B4149" s="5" t="s">
        <v>598</v>
      </c>
      <c r="C4149" s="11">
        <v>4370</v>
      </c>
      <c r="D4149" s="5" t="str">
        <f t="shared" si="256"/>
        <v>Australian Pines</v>
      </c>
      <c r="E4149" s="11" t="s">
        <v>593</v>
      </c>
      <c r="F4149" s="12">
        <f t="shared" si="257"/>
        <v>0.69141343344704065</v>
      </c>
      <c r="G4149" s="13">
        <f t="shared" si="258"/>
        <v>3.5859246036990831E-2</v>
      </c>
      <c r="H4149" s="13">
        <f>HLOOKUP(E4149,ROCs!$B$1:$I$17,MATCH(VLOOKUP(C4149,HROC,2,0),ROCs!$A$2:$A$17,0)+1,0)</f>
        <v>0.26229721460804234</v>
      </c>
      <c r="I4149" s="24">
        <v>5.2930020000000004</v>
      </c>
      <c r="J4149" s="24">
        <f>VLOOKUP(B4149,Summary!$A$32:$C$37,3,0)*H4149*I4149/12+VLOOKUP(B4149,Summary!$A$32:$D$37,4,0)*I4149</f>
        <v>6.6755999686169849</v>
      </c>
      <c r="K4149" s="6">
        <f t="shared" si="259"/>
        <v>12.559046224862179</v>
      </c>
      <c r="L4149" s="27">
        <f>2.721*J4149*G4149+VLOOKUP(B4149,Summary!$A$32:$B$37,2,0)*I4149</f>
        <v>1.6659878827398948</v>
      </c>
    </row>
    <row r="4150" spans="1:12">
      <c r="A4150" s="5" t="s">
        <v>616</v>
      </c>
      <c r="B4150" s="5" t="s">
        <v>598</v>
      </c>
      <c r="C4150" s="11">
        <v>5110</v>
      </c>
      <c r="D4150" s="5" t="e">
        <f t="shared" si="256"/>
        <v>#N/A</v>
      </c>
      <c r="E4150" s="11" t="s">
        <v>593</v>
      </c>
      <c r="F4150" s="12">
        <f t="shared" si="257"/>
        <v>0.50503242095262102</v>
      </c>
      <c r="G4150" s="13">
        <f t="shared" si="258"/>
        <v>6.8458560616073402E-2</v>
      </c>
      <c r="H4150" s="13">
        <f>HLOOKUP(E4150,ROCs!$B$1:$I$17,MATCH(VLOOKUP(C4150,HROC,2,0),ROCs!$A$2:$A$17,0)+1,0)</f>
        <v>5.2632006878587441E-2</v>
      </c>
      <c r="I4150" s="24">
        <v>0.46955400000000003</v>
      </c>
      <c r="J4150" s="24">
        <f>VLOOKUP(B4150,Summary!$A$32:$C$37,3,0)*H4150*I4150/12+VLOOKUP(B4150,Summary!$A$32:$D$37,4,0)*I4150</f>
        <v>0.11883107932908317</v>
      </c>
      <c r="K4150" s="6">
        <f t="shared" si="259"/>
        <v>0.16329686323178313</v>
      </c>
      <c r="L4150" s="27">
        <f>2.721*J4150*G4150+VLOOKUP(B4150,Summary!$A$32:$B$37,2,0)*I4150</f>
        <v>0.11214539207098562</v>
      </c>
    </row>
    <row r="4151" spans="1:12">
      <c r="A4151" s="5" t="s">
        <v>616</v>
      </c>
      <c r="B4151" s="5" t="s">
        <v>598</v>
      </c>
      <c r="C4151" s="11">
        <v>5250</v>
      </c>
      <c r="D4151" s="5" t="str">
        <f t="shared" si="256"/>
        <v>Marshy Lakes</v>
      </c>
      <c r="E4151" s="11" t="s">
        <v>593</v>
      </c>
      <c r="F4151" s="12">
        <f t="shared" si="257"/>
        <v>0.50503242095262102</v>
      </c>
      <c r="G4151" s="13">
        <f t="shared" si="258"/>
        <v>6.8458560616073402E-2</v>
      </c>
      <c r="H4151" s="13">
        <f>HLOOKUP(E4151,ROCs!$B$1:$I$17,MATCH(VLOOKUP(C4151,HROC,2,0),ROCs!$A$2:$A$17,0)+1,0)</f>
        <v>5.2632006878587441E-2</v>
      </c>
      <c r="I4151" s="24">
        <v>281.11537600000003</v>
      </c>
      <c r="J4151" s="24">
        <f>VLOOKUP(B4151,Summary!$A$32:$C$37,3,0)*H4151*I4151/12+VLOOKUP(B4151,Summary!$A$32:$D$37,4,0)*I4151</f>
        <v>71.142495955909325</v>
      </c>
      <c r="K4151" s="6">
        <f t="shared" si="259"/>
        <v>97.763535412377067</v>
      </c>
      <c r="L4151" s="27">
        <f>2.721*J4151*G4151+VLOOKUP(B4151,Summary!$A$32:$B$37,2,0)*I4151</f>
        <v>67.139869021885744</v>
      </c>
    </row>
    <row r="4152" spans="1:12">
      <c r="A4152" s="5" t="s">
        <v>616</v>
      </c>
      <c r="B4152" s="5" t="s">
        <v>598</v>
      </c>
      <c r="C4152" s="11">
        <v>5300</v>
      </c>
      <c r="D4152" s="5" t="str">
        <f t="shared" si="256"/>
        <v>Reservoirs</v>
      </c>
      <c r="E4152" s="11" t="s">
        <v>593</v>
      </c>
      <c r="F4152" s="12">
        <f t="shared" si="257"/>
        <v>0.50503242095262102</v>
      </c>
      <c r="G4152" s="13">
        <f t="shared" si="258"/>
        <v>6.8458560616073402E-2</v>
      </c>
      <c r="H4152" s="13">
        <f>HLOOKUP(E4152,ROCs!$B$1:$I$17,MATCH(VLOOKUP(C4152,HROC,2,0),ROCs!$A$2:$A$17,0)+1,0)</f>
        <v>5.2632006878587441E-2</v>
      </c>
      <c r="I4152" s="24">
        <v>3.059555</v>
      </c>
      <c r="J4152" s="24">
        <f>VLOOKUP(B4152,Summary!$A$32:$C$37,3,0)*H4152*I4152/12+VLOOKUP(B4152,Summary!$A$32:$D$37,4,0)*I4152</f>
        <v>0.77428841606437826</v>
      </c>
      <c r="K4152" s="6">
        <f t="shared" si="259"/>
        <v>1.0640218896764126</v>
      </c>
      <c r="L4152" s="27">
        <f>2.721*J4152*G4152+VLOOKUP(B4152,Summary!$A$32:$B$37,2,0)*I4152</f>
        <v>0.73072531601848645</v>
      </c>
    </row>
    <row r="4153" spans="1:12">
      <c r="A4153" s="5" t="s">
        <v>616</v>
      </c>
      <c r="B4153" s="5" t="s">
        <v>598</v>
      </c>
      <c r="C4153" s="11">
        <v>6120</v>
      </c>
      <c r="D4153" s="5" t="str">
        <f t="shared" si="256"/>
        <v>Mangrove Swamps</v>
      </c>
      <c r="E4153" s="11" t="s">
        <v>593</v>
      </c>
      <c r="F4153" s="12">
        <f t="shared" si="257"/>
        <v>0.60724136328827061</v>
      </c>
      <c r="G4153" s="13">
        <f t="shared" si="258"/>
        <v>3.2599314579082571E-2</v>
      </c>
      <c r="H4153" s="13">
        <f>HLOOKUP(E4153,ROCs!$B$1:$I$17,MATCH(VLOOKUP(C4153,HROC,2,0),ROCs!$A$2:$A$17,0)+1,0)</f>
        <v>2.5884593546846281E-2</v>
      </c>
      <c r="I4153" s="24">
        <v>8.653041</v>
      </c>
      <c r="J4153" s="24">
        <f>VLOOKUP(B4153,Summary!$A$32:$C$37,3,0)*H4153*I4153/12+VLOOKUP(B4153,Summary!$A$32:$D$37,4,0)*I4153</f>
        <v>1.0769726600437188</v>
      </c>
      <c r="K4153" s="6">
        <f t="shared" si="259"/>
        <v>1.7794859643071781</v>
      </c>
      <c r="L4153" s="27">
        <f>2.721*J4153*G4153+VLOOKUP(B4153,Summary!$A$32:$B$37,2,0)*I4153</f>
        <v>1.7542546669028645</v>
      </c>
    </row>
    <row r="4154" spans="1:12">
      <c r="A4154" s="5" t="s">
        <v>616</v>
      </c>
      <c r="B4154" s="5" t="s">
        <v>598</v>
      </c>
      <c r="C4154" s="11">
        <v>6170</v>
      </c>
      <c r="D4154" s="5" t="str">
        <f t="shared" si="256"/>
        <v>Mixed Wetland Hardwoods</v>
      </c>
      <c r="E4154" s="11" t="s">
        <v>593</v>
      </c>
      <c r="F4154" s="12">
        <f t="shared" si="257"/>
        <v>0.60724136328827061</v>
      </c>
      <c r="G4154" s="13">
        <f t="shared" si="258"/>
        <v>3.2599314579082571E-2</v>
      </c>
      <c r="H4154" s="13">
        <f>HLOOKUP(E4154,ROCs!$B$1:$I$17,MATCH(VLOOKUP(C4154,HROC,2,0),ROCs!$A$2:$A$17,0)+1,0)</f>
        <v>2.5884593546846281E-2</v>
      </c>
      <c r="I4154" s="24">
        <v>20.11835</v>
      </c>
      <c r="J4154" s="24">
        <f>VLOOKUP(B4154,Summary!$A$32:$C$37,3,0)*H4154*I4154/12+VLOOKUP(B4154,Summary!$A$32:$D$37,4,0)*I4154</f>
        <v>2.5039651280041952</v>
      </c>
      <c r="K4154" s="6">
        <f t="shared" si="259"/>
        <v>4.1373109696370696</v>
      </c>
      <c r="L4154" s="27">
        <f>2.721*J4154*G4154+VLOOKUP(B4154,Summary!$A$32:$B$37,2,0)*I4154</f>
        <v>4.078648116643067</v>
      </c>
    </row>
    <row r="4155" spans="1:12">
      <c r="A4155" s="5" t="s">
        <v>616</v>
      </c>
      <c r="B4155" s="5" t="s">
        <v>598</v>
      </c>
      <c r="C4155" s="11">
        <v>6172</v>
      </c>
      <c r="D4155" s="5" t="str">
        <f t="shared" si="256"/>
        <v>Mixed Shrubs</v>
      </c>
      <c r="E4155" s="11" t="s">
        <v>593</v>
      </c>
      <c r="F4155" s="12">
        <f t="shared" si="257"/>
        <v>0.60724136328827061</v>
      </c>
      <c r="G4155" s="13">
        <f t="shared" si="258"/>
        <v>3.2599314579082571E-2</v>
      </c>
      <c r="H4155" s="13">
        <f>HLOOKUP(E4155,ROCs!$B$1:$I$17,MATCH(VLOOKUP(C4155,HROC,2,0),ROCs!$A$2:$A$17,0)+1,0)</f>
        <v>2.5884593546846281E-2</v>
      </c>
      <c r="I4155" s="24">
        <v>133.716204</v>
      </c>
      <c r="J4155" s="24">
        <f>VLOOKUP(B4155,Summary!$A$32:$C$37,3,0)*H4155*I4155/12+VLOOKUP(B4155,Summary!$A$32:$D$37,4,0)*I4155</f>
        <v>16.642553284195529</v>
      </c>
      <c r="K4155" s="6">
        <f t="shared" si="259"/>
        <v>27.498553192852704</v>
      </c>
      <c r="L4155" s="27">
        <f>2.721*J4155*G4155+VLOOKUP(B4155,Summary!$A$32:$B$37,2,0)*I4155</f>
        <v>27.108651733828083</v>
      </c>
    </row>
    <row r="4156" spans="1:12">
      <c r="A4156" s="5" t="s">
        <v>616</v>
      </c>
      <c r="B4156" s="5" t="s">
        <v>598</v>
      </c>
      <c r="C4156" s="11">
        <v>6210</v>
      </c>
      <c r="D4156" s="5" t="str">
        <f t="shared" si="256"/>
        <v>Cypress</v>
      </c>
      <c r="E4156" s="11" t="s">
        <v>593</v>
      </c>
      <c r="F4156" s="12">
        <f t="shared" si="257"/>
        <v>0.60724136328827061</v>
      </c>
      <c r="G4156" s="13">
        <f t="shared" si="258"/>
        <v>3.2599314579082571E-2</v>
      </c>
      <c r="H4156" s="13">
        <f>HLOOKUP(E4156,ROCs!$B$1:$I$17,MATCH(VLOOKUP(C4156,HROC,2,0),ROCs!$A$2:$A$17,0)+1,0)</f>
        <v>2.5884593546846281E-2</v>
      </c>
      <c r="I4156" s="24">
        <v>5.9699049999999998</v>
      </c>
      <c r="J4156" s="24">
        <f>VLOOKUP(B4156,Summary!$A$32:$C$37,3,0)*H4156*I4156/12+VLOOKUP(B4156,Summary!$A$32:$D$37,4,0)*I4156</f>
        <v>0.74302484734075536</v>
      </c>
      <c r="K4156" s="6">
        <f t="shared" si="259"/>
        <v>1.2277027412382819</v>
      </c>
      <c r="L4156" s="27">
        <f>2.721*J4156*G4156+VLOOKUP(B4156,Summary!$A$32:$B$37,2,0)*I4156</f>
        <v>1.210295167585216</v>
      </c>
    </row>
    <row r="4157" spans="1:12">
      <c r="A4157" s="5" t="s">
        <v>616</v>
      </c>
      <c r="B4157" s="5" t="s">
        <v>598</v>
      </c>
      <c r="C4157" s="11">
        <v>6250</v>
      </c>
      <c r="D4157" s="5" t="str">
        <f t="shared" si="256"/>
        <v>Hydric Pine Flatwoods</v>
      </c>
      <c r="E4157" s="11" t="s">
        <v>593</v>
      </c>
      <c r="F4157" s="12">
        <f t="shared" si="257"/>
        <v>0.60724136328827061</v>
      </c>
      <c r="G4157" s="13">
        <f t="shared" si="258"/>
        <v>3.2599314579082571E-2</v>
      </c>
      <c r="H4157" s="13">
        <f>HLOOKUP(E4157,ROCs!$B$1:$I$17,MATCH(VLOOKUP(C4157,HROC,2,0),ROCs!$A$2:$A$17,0)+1,0)</f>
        <v>2.5884593546846281E-2</v>
      </c>
      <c r="I4157" s="24">
        <v>75.980816000000004</v>
      </c>
      <c r="J4157" s="24">
        <f>VLOOKUP(B4157,Summary!$A$32:$C$37,3,0)*H4157*I4157/12+VLOOKUP(B4157,Summary!$A$32:$D$37,4,0)*I4157</f>
        <v>9.4567056275143457</v>
      </c>
      <c r="K4157" s="6">
        <f t="shared" si="259"/>
        <v>15.625350166329536</v>
      </c>
      <c r="L4157" s="27">
        <f>2.721*J4157*G4157+VLOOKUP(B4157,Summary!$A$32:$B$37,2,0)*I4157</f>
        <v>15.403798625603168</v>
      </c>
    </row>
    <row r="4158" spans="1:12">
      <c r="A4158" s="5" t="s">
        <v>616</v>
      </c>
      <c r="B4158" s="5" t="s">
        <v>598</v>
      </c>
      <c r="C4158" s="11">
        <v>6300</v>
      </c>
      <c r="D4158" s="5" t="str">
        <f t="shared" si="256"/>
        <v>Wetland Forested Mixed</v>
      </c>
      <c r="E4158" s="11" t="s">
        <v>593</v>
      </c>
      <c r="F4158" s="12">
        <f t="shared" si="257"/>
        <v>0.60724136328827061</v>
      </c>
      <c r="G4158" s="13">
        <f t="shared" si="258"/>
        <v>3.2599314579082571E-2</v>
      </c>
      <c r="H4158" s="13">
        <f>HLOOKUP(E4158,ROCs!$B$1:$I$17,MATCH(VLOOKUP(C4158,HROC,2,0),ROCs!$A$2:$A$17,0)+1,0)</f>
        <v>2.5884593546846281E-2</v>
      </c>
      <c r="I4158" s="24">
        <v>12.398558</v>
      </c>
      <c r="J4158" s="24">
        <f>VLOOKUP(B4158,Summary!$A$32:$C$37,3,0)*H4158*I4158/12+VLOOKUP(B4158,Summary!$A$32:$D$37,4,0)*I4158</f>
        <v>1.5431462753922383</v>
      </c>
      <c r="K4158" s="6">
        <f t="shared" si="259"/>
        <v>2.5497463768689501</v>
      </c>
      <c r="L4158" s="27">
        <f>2.721*J4158*G4158+VLOOKUP(B4158,Summary!$A$32:$B$37,2,0)*I4158</f>
        <v>2.5135935718281983</v>
      </c>
    </row>
    <row r="4159" spans="1:12">
      <c r="A4159" s="5" t="s">
        <v>616</v>
      </c>
      <c r="B4159" s="5" t="s">
        <v>598</v>
      </c>
      <c r="C4159" s="11">
        <v>6410</v>
      </c>
      <c r="D4159" s="5" t="str">
        <f t="shared" si="256"/>
        <v>Freshwater Marshes</v>
      </c>
      <c r="E4159" s="11" t="s">
        <v>593</v>
      </c>
      <c r="F4159" s="12">
        <f t="shared" si="257"/>
        <v>0.60724136328827061</v>
      </c>
      <c r="G4159" s="13">
        <f t="shared" si="258"/>
        <v>3.2599314579082571E-2</v>
      </c>
      <c r="H4159" s="13">
        <f>HLOOKUP(E4159,ROCs!$B$1:$I$17,MATCH(VLOOKUP(C4159,HROC,2,0),ROCs!$A$2:$A$17,0)+1,0)</f>
        <v>2.5884593546846281E-2</v>
      </c>
      <c r="I4159" s="24">
        <v>499.522333</v>
      </c>
      <c r="J4159" s="24">
        <f>VLOOKUP(B4159,Summary!$A$32:$C$37,3,0)*H4159*I4159/12+VLOOKUP(B4159,Summary!$A$32:$D$37,4,0)*I4159</f>
        <v>62.171425712908821</v>
      </c>
      <c r="K4159" s="6">
        <f t="shared" si="259"/>
        <v>102.72607981765906</v>
      </c>
      <c r="L4159" s="27">
        <f>2.721*J4159*G4159+VLOOKUP(B4159,Summary!$A$32:$B$37,2,0)*I4159</f>
        <v>101.26952869950077</v>
      </c>
    </row>
    <row r="4160" spans="1:12">
      <c r="A4160" s="5" t="s">
        <v>616</v>
      </c>
      <c r="B4160" s="5" t="s">
        <v>598</v>
      </c>
      <c r="C4160" s="11">
        <v>6430</v>
      </c>
      <c r="D4160" s="5" t="str">
        <f t="shared" si="256"/>
        <v>Wet Prairies</v>
      </c>
      <c r="E4160" s="11" t="s">
        <v>593</v>
      </c>
      <c r="F4160" s="12">
        <f t="shared" si="257"/>
        <v>0.60724136328827061</v>
      </c>
      <c r="G4160" s="13">
        <f t="shared" si="258"/>
        <v>3.2599314579082571E-2</v>
      </c>
      <c r="H4160" s="13">
        <f>HLOOKUP(E4160,ROCs!$B$1:$I$17,MATCH(VLOOKUP(C4160,HROC,2,0),ROCs!$A$2:$A$17,0)+1,0)</f>
        <v>2.5884593546846281E-2</v>
      </c>
      <c r="I4160" s="24">
        <v>58.631343000000001</v>
      </c>
      <c r="J4160" s="24">
        <f>VLOOKUP(B4160,Summary!$A$32:$C$37,3,0)*H4160*I4160/12+VLOOKUP(B4160,Summary!$A$32:$D$37,4,0)*I4160</f>
        <v>7.2973597874603477</v>
      </c>
      <c r="K4160" s="6">
        <f t="shared" si="259"/>
        <v>12.057454938325142</v>
      </c>
      <c r="L4160" s="27">
        <f>2.721*J4160*G4160+VLOOKUP(B4160,Summary!$A$32:$B$37,2,0)*I4160</f>
        <v>11.886492515698539</v>
      </c>
    </row>
    <row r="4161" spans="1:12">
      <c r="A4161" s="5" t="s">
        <v>616</v>
      </c>
      <c r="B4161" s="5" t="s">
        <v>598</v>
      </c>
      <c r="C4161" s="11">
        <v>8140</v>
      </c>
      <c r="D4161" s="5" t="str">
        <f t="shared" si="256"/>
        <v>Roads and Highways</v>
      </c>
      <c r="E4161" s="11" t="s">
        <v>593</v>
      </c>
      <c r="F4161" s="12">
        <f t="shared" si="257"/>
        <v>0.98601567900273634</v>
      </c>
      <c r="G4161" s="13">
        <f t="shared" si="258"/>
        <v>0.14343698414796333</v>
      </c>
      <c r="H4161" s="13">
        <f>HLOOKUP(E4161,ROCs!$B$1:$I$17,MATCH(VLOOKUP(C4161,HROC,2,0),ROCs!$A$2:$A$17,0)+1,0)</f>
        <v>0.44607782879065094</v>
      </c>
      <c r="I4161" s="24">
        <v>1.6848999999999999E-2</v>
      </c>
      <c r="J4161" s="24">
        <f>VLOOKUP(B4161,Summary!$A$32:$C$37,3,0)*H4161*I4161/12+VLOOKUP(B4161,Summary!$A$32:$D$37,4,0)*I4161</f>
        <v>3.6139266663487102E-2</v>
      </c>
      <c r="K4161" s="6">
        <f t="shared" si="259"/>
        <v>9.6959797160934863E-2</v>
      </c>
      <c r="L4161" s="27">
        <f>2.721*J4161*G4161+VLOOKUP(B4161,Summary!$A$32:$B$37,2,0)*I4161</f>
        <v>1.7334697127620681E-2</v>
      </c>
    </row>
    <row r="4162" spans="1:12">
      <c r="A4162" s="5" t="s">
        <v>616</v>
      </c>
      <c r="B4162" s="5" t="s">
        <v>598</v>
      </c>
      <c r="C4162" s="11">
        <v>2110</v>
      </c>
      <c r="D4162" s="5" t="str">
        <f t="shared" ref="D4162:D4225" si="260">VLOOKUP(C4162,FLUCCS,2,0)</f>
        <v>Improved Pastures</v>
      </c>
      <c r="E4162" s="11" t="s">
        <v>2</v>
      </c>
      <c r="F4162" s="12">
        <f t="shared" ref="F4162:F4225" si="261">VLOOKUP(VLOOKUP(C4162,HEMC,2,0),EMCN,2,0)</f>
        <v>2.0141173930848577</v>
      </c>
      <c r="G4162" s="13">
        <f t="shared" ref="G4162:G4225" si="262">VLOOKUP(VLOOKUP(C4162,HEMC,2,0),EMCP,3,0)</f>
        <v>0.28687396829592665</v>
      </c>
      <c r="H4162" s="13">
        <f>HLOOKUP(E4162,ROCs!$B$1:$I$17,MATCH(VLOOKUP(C4162,HROC,2,0),ROCs!$A$2:$A$17,0)+1,0)</f>
        <v>0.31492922148662977</v>
      </c>
      <c r="I4162" s="24">
        <v>0.43791600000000003</v>
      </c>
      <c r="J4162" s="24">
        <f>VLOOKUP(B4162,Summary!$A$32:$C$37,3,0)*H4162*I4162/12+VLOOKUP(B4162,Summary!$A$32:$D$37,4,0)*I4162</f>
        <v>0.66312948699935825</v>
      </c>
      <c r="K4162" s="6">
        <f t="shared" ref="K4162:K4225" si="263">2.721*J4162*F4162</f>
        <v>3.6342237441149758</v>
      </c>
      <c r="L4162" s="27">
        <f>2.721*J4162*G4162+VLOOKUP(B4162,Summary!$A$32:$B$37,2,0)*I4162</f>
        <v>0.60157358517526571</v>
      </c>
    </row>
    <row r="4163" spans="1:12">
      <c r="A4163" s="5" t="s">
        <v>616</v>
      </c>
      <c r="B4163" s="5" t="s">
        <v>598</v>
      </c>
      <c r="C4163" s="11">
        <v>2120</v>
      </c>
      <c r="D4163" s="5" t="str">
        <f t="shared" si="260"/>
        <v>Unimproved Pastures</v>
      </c>
      <c r="E4163" s="11" t="s">
        <v>2</v>
      </c>
      <c r="F4163" s="12">
        <f t="shared" si="261"/>
        <v>1.022089423356495</v>
      </c>
      <c r="G4163" s="13">
        <f t="shared" si="262"/>
        <v>0.19559588747449544</v>
      </c>
      <c r="H4163" s="13">
        <f>HLOOKUP(E4163,ROCs!$B$1:$I$17,MATCH(VLOOKUP(C4163,HROC,2,0),ROCs!$A$2:$A$17,0)+1,0)</f>
        <v>0.26229721460804234</v>
      </c>
      <c r="I4163" s="24">
        <v>0.54008400000000001</v>
      </c>
      <c r="J4163" s="24">
        <f>VLOOKUP(B4163,Summary!$A$32:$C$37,3,0)*H4163*I4163/12+VLOOKUP(B4163,Summary!$A$32:$D$37,4,0)*I4163</f>
        <v>0.68116065957476213</v>
      </c>
      <c r="K4163" s="6">
        <f t="shared" si="263"/>
        <v>1.8943795347672416</v>
      </c>
      <c r="L4163" s="27">
        <f>2.721*J4163*G4163+VLOOKUP(B4163,Summary!$A$32:$B$37,2,0)*I4163</f>
        <v>0.46605500685418688</v>
      </c>
    </row>
    <row r="4164" spans="1:12">
      <c r="A4164" s="5" t="s">
        <v>616</v>
      </c>
      <c r="B4164" s="5" t="s">
        <v>598</v>
      </c>
      <c r="C4164" s="11">
        <v>2130</v>
      </c>
      <c r="D4164" s="5" t="str">
        <f t="shared" si="260"/>
        <v>Woodland Pastures</v>
      </c>
      <c r="E4164" s="11" t="s">
        <v>2</v>
      </c>
      <c r="F4164" s="12">
        <f t="shared" si="261"/>
        <v>1.022089423356495</v>
      </c>
      <c r="G4164" s="13">
        <f t="shared" si="262"/>
        <v>0.19559588747449544</v>
      </c>
      <c r="H4164" s="13">
        <f>HLOOKUP(E4164,ROCs!$B$1:$I$17,MATCH(VLOOKUP(C4164,HROC,2,0),ROCs!$A$2:$A$17,0)+1,0)</f>
        <v>0.26229721460804234</v>
      </c>
      <c r="I4164" s="24">
        <v>1.5692349999999999</v>
      </c>
      <c r="J4164" s="24">
        <f>VLOOKUP(B4164,Summary!$A$32:$C$37,3,0)*H4164*I4164/12+VLOOKUP(B4164,Summary!$A$32:$D$37,4,0)*I4164</f>
        <v>1.979138703660545</v>
      </c>
      <c r="K4164" s="6">
        <f t="shared" si="263"/>
        <v>5.5041931796544095</v>
      </c>
      <c r="L4164" s="27">
        <f>2.721*J4164*G4164+VLOOKUP(B4164,Summary!$A$32:$B$37,2,0)*I4164</f>
        <v>1.3541408904556143</v>
      </c>
    </row>
    <row r="4165" spans="1:12">
      <c r="A4165" s="5" t="s">
        <v>616</v>
      </c>
      <c r="B4165" s="5" t="s">
        <v>598</v>
      </c>
      <c r="C4165" s="11">
        <v>3100</v>
      </c>
      <c r="D4165" s="5" t="str">
        <f t="shared" si="260"/>
        <v>Herbaceous (Dry Prairie)</v>
      </c>
      <c r="E4165" s="11" t="s">
        <v>2</v>
      </c>
      <c r="F4165" s="12">
        <f t="shared" si="261"/>
        <v>0.69141343344704065</v>
      </c>
      <c r="G4165" s="13">
        <f t="shared" si="262"/>
        <v>3.5859246036990831E-2</v>
      </c>
      <c r="H4165" s="13">
        <f>HLOOKUP(E4165,ROCs!$B$1:$I$17,MATCH(VLOOKUP(C4165,HROC,2,0),ROCs!$A$2:$A$17,0)+1,0)</f>
        <v>0.26229721460804234</v>
      </c>
      <c r="I4165" s="24">
        <v>10.846266</v>
      </c>
      <c r="J4165" s="24">
        <f>VLOOKUP(B4165,Summary!$A$32:$C$37,3,0)*H4165*I4165/12+VLOOKUP(B4165,Summary!$A$32:$D$37,4,0)*I4165</f>
        <v>13.679445609355797</v>
      </c>
      <c r="K4165" s="6">
        <f t="shared" si="263"/>
        <v>25.735632833909943</v>
      </c>
      <c r="L4165" s="27">
        <f>2.721*J4165*G4165+VLOOKUP(B4165,Summary!$A$32:$B$37,2,0)*I4165</f>
        <v>3.4138939922890081</v>
      </c>
    </row>
    <row r="4166" spans="1:12">
      <c r="A4166" s="5" t="s">
        <v>616</v>
      </c>
      <c r="B4166" s="5" t="s">
        <v>598</v>
      </c>
      <c r="C4166" s="11">
        <v>3200</v>
      </c>
      <c r="D4166" s="5" t="str">
        <f t="shared" si="260"/>
        <v>Shrub and Brushland</v>
      </c>
      <c r="E4166" s="11" t="s">
        <v>2</v>
      </c>
      <c r="F4166" s="12">
        <f t="shared" si="261"/>
        <v>0.69141343344704065</v>
      </c>
      <c r="G4166" s="13">
        <f t="shared" si="262"/>
        <v>3.5859246036990831E-2</v>
      </c>
      <c r="H4166" s="13">
        <f>HLOOKUP(E4166,ROCs!$B$1:$I$17,MATCH(VLOOKUP(C4166,HROC,2,0),ROCs!$A$2:$A$17,0)+1,0)</f>
        <v>0.26229721460804234</v>
      </c>
      <c r="I4166" s="24">
        <v>0.75086799999999998</v>
      </c>
      <c r="J4166" s="24">
        <f>VLOOKUP(B4166,Summary!$A$32:$C$37,3,0)*H4166*I4166/12+VLOOKUP(B4166,Summary!$A$32:$D$37,4,0)*I4166</f>
        <v>0.94700406257838132</v>
      </c>
      <c r="K4166" s="6">
        <f t="shared" si="263"/>
        <v>1.7816327900064677</v>
      </c>
      <c r="L4166" s="27">
        <f>2.721*J4166*G4166+VLOOKUP(B4166,Summary!$A$32:$B$37,2,0)*I4166</f>
        <v>0.23633790229762605</v>
      </c>
    </row>
    <row r="4167" spans="1:12">
      <c r="A4167" s="5" t="s">
        <v>616</v>
      </c>
      <c r="B4167" s="5" t="s">
        <v>598</v>
      </c>
      <c r="C4167" s="11">
        <v>4110</v>
      </c>
      <c r="D4167" s="5" t="str">
        <f t="shared" si="260"/>
        <v>Pine Flatwoods</v>
      </c>
      <c r="E4167" s="11" t="s">
        <v>2</v>
      </c>
      <c r="F4167" s="12">
        <f t="shared" si="261"/>
        <v>0.69141343344704065</v>
      </c>
      <c r="G4167" s="13">
        <f t="shared" si="262"/>
        <v>3.5859246036990831E-2</v>
      </c>
      <c r="H4167" s="13">
        <f>HLOOKUP(E4167,ROCs!$B$1:$I$17,MATCH(VLOOKUP(C4167,HROC,2,0),ROCs!$A$2:$A$17,0)+1,0)</f>
        <v>0.26229721460804234</v>
      </c>
      <c r="I4167" s="24">
        <v>8.2659300000000009</v>
      </c>
      <c r="J4167" s="24">
        <f>VLOOKUP(B4167,Summary!$A$32:$C$37,3,0)*H4167*I4167/12+VLOOKUP(B4167,Summary!$A$32:$D$37,4,0)*I4167</f>
        <v>10.42509374615581</v>
      </c>
      <c r="K4167" s="6">
        <f t="shared" si="263"/>
        <v>19.613103671881298</v>
      </c>
      <c r="L4167" s="27">
        <f>2.721*J4167*G4167+VLOOKUP(B4167,Summary!$A$32:$B$37,2,0)*I4167</f>
        <v>2.6017256784668095</v>
      </c>
    </row>
    <row r="4168" spans="1:12">
      <c r="A4168" s="5" t="s">
        <v>616</v>
      </c>
      <c r="B4168" s="5" t="s">
        <v>598</v>
      </c>
      <c r="C4168" s="11">
        <v>4220</v>
      </c>
      <c r="D4168" s="5" t="str">
        <f t="shared" si="260"/>
        <v>Brazilian Pepper</v>
      </c>
      <c r="E4168" s="11" t="s">
        <v>2</v>
      </c>
      <c r="F4168" s="12">
        <f t="shared" si="261"/>
        <v>0.69141343344704065</v>
      </c>
      <c r="G4168" s="13">
        <f t="shared" si="262"/>
        <v>3.5859246036990831E-2</v>
      </c>
      <c r="H4168" s="13">
        <f>HLOOKUP(E4168,ROCs!$B$1:$I$17,MATCH(VLOOKUP(C4168,HROC,2,0),ROCs!$A$2:$A$17,0)+1,0)</f>
        <v>0.26229721460804234</v>
      </c>
      <c r="I4168" s="24">
        <v>2.7842899999999999</v>
      </c>
      <c r="J4168" s="24">
        <f>VLOOKUP(B4168,Summary!$A$32:$C$37,3,0)*H4168*I4168/12+VLOOKUP(B4168,Summary!$A$32:$D$37,4,0)*I4168</f>
        <v>3.5115811852367678</v>
      </c>
      <c r="K4168" s="6">
        <f t="shared" si="263"/>
        <v>6.6064639335903363</v>
      </c>
      <c r="L4168" s="27">
        <f>2.721*J4168*G4168+VLOOKUP(B4168,Summary!$A$32:$B$37,2,0)*I4168</f>
        <v>0.87636343270489259</v>
      </c>
    </row>
    <row r="4169" spans="1:12">
      <c r="A4169" s="5" t="s">
        <v>616</v>
      </c>
      <c r="B4169" s="5" t="s">
        <v>598</v>
      </c>
      <c r="C4169" s="11">
        <v>4340</v>
      </c>
      <c r="D4169" s="5" t="str">
        <f t="shared" si="260"/>
        <v>Hardwood - Coniferous Mixed</v>
      </c>
      <c r="E4169" s="11" t="s">
        <v>2</v>
      </c>
      <c r="F4169" s="12">
        <f t="shared" si="261"/>
        <v>0.69141343344704065</v>
      </c>
      <c r="G4169" s="13">
        <f t="shared" si="262"/>
        <v>3.5859246036990831E-2</v>
      </c>
      <c r="H4169" s="13">
        <f>HLOOKUP(E4169,ROCs!$B$1:$I$17,MATCH(VLOOKUP(C4169,HROC,2,0),ROCs!$A$2:$A$17,0)+1,0)</f>
        <v>0.26229721460804234</v>
      </c>
      <c r="I4169" s="24">
        <v>19.676382</v>
      </c>
      <c r="J4169" s="24">
        <f>VLOOKUP(B4169,Summary!$A$32:$C$37,3,0)*H4169*I4169/12+VLOOKUP(B4169,Summary!$A$32:$D$37,4,0)*I4169</f>
        <v>24.816097757321042</v>
      </c>
      <c r="K4169" s="6">
        <f t="shared" si="263"/>
        <v>46.687416909354297</v>
      </c>
      <c r="L4169" s="27">
        <f>2.721*J4169*G4169+VLOOKUP(B4169,Summary!$A$32:$B$37,2,0)*I4169</f>
        <v>6.1931988667605591</v>
      </c>
    </row>
    <row r="4170" spans="1:12">
      <c r="A4170" s="5" t="s">
        <v>616</v>
      </c>
      <c r="B4170" s="5" t="s">
        <v>598</v>
      </c>
      <c r="C4170" s="11">
        <v>5250</v>
      </c>
      <c r="D4170" s="5" t="str">
        <f t="shared" si="260"/>
        <v>Marshy Lakes</v>
      </c>
      <c r="E4170" s="11" t="s">
        <v>2</v>
      </c>
      <c r="F4170" s="12">
        <f t="shared" si="261"/>
        <v>0.50503242095262102</v>
      </c>
      <c r="G4170" s="13">
        <f t="shared" si="262"/>
        <v>6.8458560616073402E-2</v>
      </c>
      <c r="H4170" s="13">
        <f>HLOOKUP(E4170,ROCs!$B$1:$I$17,MATCH(VLOOKUP(C4170,HROC,2,0),ROCs!$A$2:$A$17,0)+1,0)</f>
        <v>5.2632006878587441E-2</v>
      </c>
      <c r="I4170" s="24">
        <v>0.93074900000000005</v>
      </c>
      <c r="J4170" s="24">
        <f>VLOOKUP(B4170,Summary!$A$32:$C$37,3,0)*H4170*I4170/12+VLOOKUP(B4170,Summary!$A$32:$D$37,4,0)*I4170</f>
        <v>0.23554672786189623</v>
      </c>
      <c r="K4170" s="6">
        <f t="shared" si="263"/>
        <v>0.32368671581142722</v>
      </c>
      <c r="L4170" s="27">
        <f>2.721*J4170*G4170+VLOOKUP(B4170,Summary!$A$32:$B$37,2,0)*I4170</f>
        <v>0.22229437194588436</v>
      </c>
    </row>
    <row r="4171" spans="1:12">
      <c r="A4171" s="5" t="s">
        <v>616</v>
      </c>
      <c r="B4171" s="5" t="s">
        <v>598</v>
      </c>
      <c r="C4171" s="11">
        <v>6170</v>
      </c>
      <c r="D4171" s="5" t="str">
        <f t="shared" si="260"/>
        <v>Mixed Wetland Hardwoods</v>
      </c>
      <c r="E4171" s="11" t="s">
        <v>2</v>
      </c>
      <c r="F4171" s="12">
        <f t="shared" si="261"/>
        <v>0.60724136328827061</v>
      </c>
      <c r="G4171" s="13">
        <f t="shared" si="262"/>
        <v>3.2599314579082571E-2</v>
      </c>
      <c r="H4171" s="13">
        <f>HLOOKUP(E4171,ROCs!$B$1:$I$17,MATCH(VLOOKUP(C4171,HROC,2,0),ROCs!$A$2:$A$17,0)+1,0)</f>
        <v>2.5884593546846281E-2</v>
      </c>
      <c r="I4171" s="24">
        <v>1.247385</v>
      </c>
      <c r="J4171" s="24">
        <f>VLOOKUP(B4171,Summary!$A$32:$C$37,3,0)*H4171*I4171/12+VLOOKUP(B4171,Summary!$A$32:$D$37,4,0)*I4171</f>
        <v>0.15525172497722295</v>
      </c>
      <c r="K4171" s="6">
        <f t="shared" si="263"/>
        <v>0.25652300729735472</v>
      </c>
      <c r="L4171" s="27">
        <f>2.721*J4171*G4171+VLOOKUP(B4171,Summary!$A$32:$B$37,2,0)*I4171</f>
        <v>0.2528857724902297</v>
      </c>
    </row>
    <row r="4172" spans="1:12">
      <c r="A4172" s="5" t="s">
        <v>616</v>
      </c>
      <c r="B4172" s="5" t="s">
        <v>598</v>
      </c>
      <c r="C4172" s="11">
        <v>6172</v>
      </c>
      <c r="D4172" s="5" t="str">
        <f t="shared" si="260"/>
        <v>Mixed Shrubs</v>
      </c>
      <c r="E4172" s="11" t="s">
        <v>2</v>
      </c>
      <c r="F4172" s="12">
        <f t="shared" si="261"/>
        <v>0.60724136328827061</v>
      </c>
      <c r="G4172" s="13">
        <f t="shared" si="262"/>
        <v>3.2599314579082571E-2</v>
      </c>
      <c r="H4172" s="13">
        <f>HLOOKUP(E4172,ROCs!$B$1:$I$17,MATCH(VLOOKUP(C4172,HROC,2,0),ROCs!$A$2:$A$17,0)+1,0)</f>
        <v>2.5884593546846281E-2</v>
      </c>
      <c r="I4172" s="24">
        <v>4.9745720000000002</v>
      </c>
      <c r="J4172" s="24">
        <f>VLOOKUP(B4172,Summary!$A$32:$C$37,3,0)*H4172*I4172/12+VLOOKUP(B4172,Summary!$A$32:$D$37,4,0)*I4172</f>
        <v>0.61914395637545261</v>
      </c>
      <c r="K4172" s="6">
        <f t="shared" si="263"/>
        <v>1.0230138806039968</v>
      </c>
      <c r="L4172" s="27">
        <f>2.721*J4172*G4172+VLOOKUP(B4172,Summary!$A$32:$B$37,2,0)*I4172</f>
        <v>1.0085085863853318</v>
      </c>
    </row>
    <row r="4173" spans="1:12">
      <c r="A4173" s="5" t="s">
        <v>616</v>
      </c>
      <c r="B4173" s="5" t="s">
        <v>598</v>
      </c>
      <c r="C4173" s="11">
        <v>6250</v>
      </c>
      <c r="D4173" s="5" t="str">
        <f t="shared" si="260"/>
        <v>Hydric Pine Flatwoods</v>
      </c>
      <c r="E4173" s="11" t="s">
        <v>2</v>
      </c>
      <c r="F4173" s="12">
        <f t="shared" si="261"/>
        <v>0.60724136328827061</v>
      </c>
      <c r="G4173" s="13">
        <f t="shared" si="262"/>
        <v>3.2599314579082571E-2</v>
      </c>
      <c r="H4173" s="13">
        <f>HLOOKUP(E4173,ROCs!$B$1:$I$17,MATCH(VLOOKUP(C4173,HROC,2,0),ROCs!$A$2:$A$17,0)+1,0)</f>
        <v>2.5884593546846281E-2</v>
      </c>
      <c r="I4173" s="24">
        <v>4.2705320000000002</v>
      </c>
      <c r="J4173" s="24">
        <f>VLOOKUP(B4173,Summary!$A$32:$C$37,3,0)*H4173*I4173/12+VLOOKUP(B4173,Summary!$A$32:$D$37,4,0)*I4173</f>
        <v>0.5315179031096493</v>
      </c>
      <c r="K4173" s="6">
        <f t="shared" si="263"/>
        <v>0.87822902423837623</v>
      </c>
      <c r="L4173" s="27">
        <f>2.721*J4173*G4173+VLOOKUP(B4173,Summary!$A$32:$B$37,2,0)*I4173</f>
        <v>0.86577663172496522</v>
      </c>
    </row>
    <row r="4174" spans="1:12">
      <c r="A4174" s="5" t="s">
        <v>616</v>
      </c>
      <c r="B4174" s="5" t="s">
        <v>598</v>
      </c>
      <c r="C4174" s="11">
        <v>6410</v>
      </c>
      <c r="D4174" s="5" t="str">
        <f t="shared" si="260"/>
        <v>Freshwater Marshes</v>
      </c>
      <c r="E4174" s="11" t="s">
        <v>2</v>
      </c>
      <c r="F4174" s="12">
        <f t="shared" si="261"/>
        <v>0.60724136328827061</v>
      </c>
      <c r="G4174" s="13">
        <f t="shared" si="262"/>
        <v>3.2599314579082571E-2</v>
      </c>
      <c r="H4174" s="13">
        <f>HLOOKUP(E4174,ROCs!$B$1:$I$17,MATCH(VLOOKUP(C4174,HROC,2,0),ROCs!$A$2:$A$17,0)+1,0)</f>
        <v>2.5884593546846281E-2</v>
      </c>
      <c r="I4174" s="24">
        <v>11.210557</v>
      </c>
      <c r="J4174" s="24">
        <f>VLOOKUP(B4174,Summary!$A$32:$C$37,3,0)*H4174*I4174/12+VLOOKUP(B4174,Summary!$A$32:$D$37,4,0)*I4174</f>
        <v>1.3952855872128345</v>
      </c>
      <c r="K4174" s="6">
        <f t="shared" si="263"/>
        <v>2.305435607385379</v>
      </c>
      <c r="L4174" s="27">
        <f>2.721*J4174*G4174+VLOOKUP(B4174,Summary!$A$32:$B$37,2,0)*I4174</f>
        <v>2.2727468800656987</v>
      </c>
    </row>
    <row r="4175" spans="1:12">
      <c r="A4175" s="5" t="s">
        <v>617</v>
      </c>
      <c r="B4175" s="5" t="s">
        <v>598</v>
      </c>
      <c r="C4175" s="11">
        <v>1110</v>
      </c>
      <c r="D4175" s="5" t="str">
        <f t="shared" si="260"/>
        <v>Fixed Single Family Units</v>
      </c>
      <c r="E4175" s="11" t="s">
        <v>3</v>
      </c>
      <c r="F4175" s="12">
        <f t="shared" si="261"/>
        <v>0.96797880682585713</v>
      </c>
      <c r="G4175" s="13">
        <f t="shared" si="262"/>
        <v>0.12452938169209543</v>
      </c>
      <c r="H4175" s="13">
        <f>HLOOKUP(E4175,ROCs!$B$1:$I$17,MATCH(VLOOKUP(C4175,HROC,2,0),ROCs!$A$2:$A$17,0)+1,0)</f>
        <v>0.28818180815488864</v>
      </c>
      <c r="I4175" s="24">
        <v>1.9110450000000001</v>
      </c>
      <c r="J4175" s="24">
        <f>VLOOKUP(B4175,Summary!$A$32:$C$37,3,0)*H4175*I4175/12+VLOOKUP(B4175,Summary!$A$32:$D$37,4,0)*I4175</f>
        <v>2.6480857404767693</v>
      </c>
      <c r="K4175" s="6">
        <f t="shared" si="263"/>
        <v>6.9747144720702527</v>
      </c>
      <c r="L4175" s="27">
        <f>2.721*J4175*G4175+VLOOKUP(B4175,Summary!$A$32:$B$37,2,0)*I4175</f>
        <v>1.2636224051665974</v>
      </c>
    </row>
    <row r="4176" spans="1:12">
      <c r="A4176" s="5" t="s">
        <v>617</v>
      </c>
      <c r="B4176" s="5" t="s">
        <v>598</v>
      </c>
      <c r="C4176" s="11">
        <v>1210</v>
      </c>
      <c r="D4176" s="5" t="str">
        <f t="shared" si="260"/>
        <v>Fixed Single Family Units</v>
      </c>
      <c r="E4176" s="11" t="s">
        <v>3</v>
      </c>
      <c r="F4176" s="12">
        <f t="shared" si="261"/>
        <v>1.2445441802046733</v>
      </c>
      <c r="G4176" s="13">
        <f t="shared" si="262"/>
        <v>0.21319951734720002</v>
      </c>
      <c r="H4176" s="13">
        <f>HLOOKUP(E4176,ROCs!$B$1:$I$17,MATCH(VLOOKUP(C4176,HROC,2,0),ROCs!$A$2:$A$17,0)+1,0)</f>
        <v>0.28818180815488864</v>
      </c>
      <c r="I4176" s="24">
        <v>8.0135620000000003</v>
      </c>
      <c r="J4176" s="24">
        <f>VLOOKUP(B4176,Summary!$A$32:$C$37,3,0)*H4176*I4176/12+VLOOKUP(B4176,Summary!$A$32:$D$37,4,0)*I4176</f>
        <v>11.104186067113281</v>
      </c>
      <c r="K4176" s="6">
        <f t="shared" si="263"/>
        <v>37.603268046546717</v>
      </c>
      <c r="L4176" s="27">
        <f>2.721*J4176*G4176+VLOOKUP(B4176,Summary!$A$32:$B$37,2,0)*I4176</f>
        <v>7.9778555771434707</v>
      </c>
    </row>
    <row r="4177" spans="1:12">
      <c r="A4177" s="5" t="s">
        <v>617</v>
      </c>
      <c r="B4177" s="5" t="s">
        <v>598</v>
      </c>
      <c r="C4177" s="11">
        <v>1310</v>
      </c>
      <c r="D4177" s="5" t="str">
        <f t="shared" si="260"/>
        <v>Fixed Single Family Units &lt;Six or more dwelling units per acre&gt;</v>
      </c>
      <c r="E4177" s="11" t="s">
        <v>3</v>
      </c>
      <c r="F4177" s="12">
        <f t="shared" si="261"/>
        <v>1.2445441802046733</v>
      </c>
      <c r="G4177" s="13">
        <f t="shared" si="262"/>
        <v>0.21319951734720002</v>
      </c>
      <c r="H4177" s="13">
        <f>HLOOKUP(E4177,ROCs!$B$1:$I$17,MATCH(VLOOKUP(C4177,HROC,2,0),ROCs!$A$2:$A$17,0)+1,0)</f>
        <v>0.39344582191206351</v>
      </c>
      <c r="I4177" s="24">
        <v>1.176166</v>
      </c>
      <c r="J4177" s="24">
        <f>VLOOKUP(B4177,Summary!$A$32:$C$37,3,0)*H4177*I4177/12+VLOOKUP(B4177,Summary!$A$32:$D$37,4,0)*I4177</f>
        <v>2.2250927864815746</v>
      </c>
      <c r="K4177" s="6">
        <f t="shared" si="263"/>
        <v>7.5350647019782695</v>
      </c>
      <c r="L4177" s="27">
        <f>2.721*J4177*G4177+VLOOKUP(B4177,Summary!$A$32:$B$37,2,0)*I4177</f>
        <v>1.5162740367921932</v>
      </c>
    </row>
    <row r="4178" spans="1:12">
      <c r="A4178" s="5" t="s">
        <v>617</v>
      </c>
      <c r="B4178" s="5" t="s">
        <v>598</v>
      </c>
      <c r="C4178" s="11">
        <v>1320</v>
      </c>
      <c r="D4178" s="5" t="str">
        <f t="shared" si="260"/>
        <v>Mobile Home Units &lt;Six or more dwelling units per acre&gt;</v>
      </c>
      <c r="E4178" s="11" t="s">
        <v>3</v>
      </c>
      <c r="F4178" s="12">
        <f t="shared" si="261"/>
        <v>1.3948514483453343</v>
      </c>
      <c r="G4178" s="13">
        <f t="shared" si="262"/>
        <v>0.33903287162245876</v>
      </c>
      <c r="H4178" s="13">
        <f>HLOOKUP(E4178,ROCs!$B$1:$I$17,MATCH(VLOOKUP(C4178,HROC,2,0),ROCs!$A$2:$A$17,0)+1,0)</f>
        <v>0.39344582191206351</v>
      </c>
      <c r="I4178" s="24">
        <v>0.241642</v>
      </c>
      <c r="J4178" s="24">
        <f>VLOOKUP(B4178,Summary!$A$32:$C$37,3,0)*H4178*I4178/12+VLOOKUP(B4178,Summary!$A$32:$D$37,4,0)*I4178</f>
        <v>0.45714284472683331</v>
      </c>
      <c r="K4178" s="6">
        <f t="shared" si="263"/>
        <v>1.7350357430238368</v>
      </c>
      <c r="L4178" s="27">
        <f>2.721*J4178*G4178+VLOOKUP(B4178,Summary!$A$32:$B$37,2,0)*I4178</f>
        <v>0.46803912639566059</v>
      </c>
    </row>
    <row r="4179" spans="1:12">
      <c r="A4179" s="5" t="s">
        <v>617</v>
      </c>
      <c r="B4179" s="5" t="s">
        <v>598</v>
      </c>
      <c r="C4179" s="11">
        <v>1330</v>
      </c>
      <c r="D4179" s="5" t="str">
        <f t="shared" si="260"/>
        <v>Multiple Dwelling Units, Low Rise &lt;Two stories or less&gt;</v>
      </c>
      <c r="E4179" s="11" t="s">
        <v>3</v>
      </c>
      <c r="F4179" s="12">
        <f t="shared" si="261"/>
        <v>1.3948514483453343</v>
      </c>
      <c r="G4179" s="13">
        <f t="shared" si="262"/>
        <v>0.33903287162245876</v>
      </c>
      <c r="H4179" s="13">
        <f>HLOOKUP(E4179,ROCs!$B$1:$I$17,MATCH(VLOOKUP(C4179,HROC,2,0),ROCs!$A$2:$A$17,0)+1,0)</f>
        <v>0.39344582191206351</v>
      </c>
      <c r="I4179" s="24">
        <v>70.933727000000005</v>
      </c>
      <c r="J4179" s="24">
        <f>VLOOKUP(B4179,Summary!$A$32:$C$37,3,0)*H4179*I4179/12+VLOOKUP(B4179,Summary!$A$32:$D$37,4,0)*I4179</f>
        <v>134.19374838751784</v>
      </c>
      <c r="K4179" s="6">
        <f t="shared" si="263"/>
        <v>509.31771683273195</v>
      </c>
      <c r="L4179" s="27">
        <f>2.721*J4179*G4179+VLOOKUP(B4179,Summary!$A$32:$B$37,2,0)*I4179</f>
        <v>137.39233915076139</v>
      </c>
    </row>
    <row r="4180" spans="1:12">
      <c r="A4180" s="5" t="s">
        <v>617</v>
      </c>
      <c r="B4180" s="5" t="s">
        <v>598</v>
      </c>
      <c r="C4180" s="11">
        <v>1400</v>
      </c>
      <c r="D4180" s="5" t="str">
        <f t="shared" si="260"/>
        <v>Commercial and Services</v>
      </c>
      <c r="E4180" s="11" t="s">
        <v>3</v>
      </c>
      <c r="F4180" s="12">
        <f t="shared" si="261"/>
        <v>0.70945030562392009</v>
      </c>
      <c r="G4180" s="13">
        <f t="shared" si="262"/>
        <v>0.1167055461931156</v>
      </c>
      <c r="H4180" s="13">
        <f>HLOOKUP(E4180,ROCs!$B$1:$I$17,MATCH(VLOOKUP(C4180,HROC,2,0),ROCs!$A$2:$A$17,0)+1,0)</f>
        <v>0.43140989244743805</v>
      </c>
      <c r="I4180" s="24">
        <v>15.960089</v>
      </c>
      <c r="J4180" s="24">
        <f>VLOOKUP(B4180,Summary!$A$32:$C$37,3,0)*H4180*I4180/12+VLOOKUP(B4180,Summary!$A$32:$D$37,4,0)*I4180</f>
        <v>33.107011174577231</v>
      </c>
      <c r="K4180" s="6">
        <f t="shared" si="263"/>
        <v>63.910247192583626</v>
      </c>
      <c r="L4180" s="27">
        <f>2.721*J4180*G4180+VLOOKUP(B4180,Summary!$A$32:$B$37,2,0)*I4180</f>
        <v>13.572754673051307</v>
      </c>
    </row>
    <row r="4181" spans="1:12">
      <c r="A4181" s="5" t="s">
        <v>617</v>
      </c>
      <c r="B4181" s="5" t="s">
        <v>598</v>
      </c>
      <c r="C4181" s="11">
        <v>1411</v>
      </c>
      <c r="D4181" s="5" t="str">
        <f t="shared" si="260"/>
        <v>Shopping Centers (Plazas, Malls)</v>
      </c>
      <c r="E4181" s="11" t="s">
        <v>3</v>
      </c>
      <c r="F4181" s="12">
        <f t="shared" si="261"/>
        <v>1.4429497741503459</v>
      </c>
      <c r="G4181" s="13">
        <f t="shared" si="262"/>
        <v>0.22493527059566973</v>
      </c>
      <c r="H4181" s="13">
        <f>HLOOKUP(E4181,ROCs!$B$1:$I$17,MATCH(VLOOKUP(C4181,HROC,2,0),ROCs!$A$2:$A$17,0)+1,0)</f>
        <v>0.43140989244743805</v>
      </c>
      <c r="I4181" s="24">
        <v>10.945601999999999</v>
      </c>
      <c r="J4181" s="24">
        <f>VLOOKUP(B4181,Summary!$A$32:$C$37,3,0)*H4181*I4181/12+VLOOKUP(B4181,Summary!$A$32:$D$37,4,0)*I4181</f>
        <v>22.705147053157091</v>
      </c>
      <c r="K4181" s="6">
        <f t="shared" si="263"/>
        <v>89.146454516549696</v>
      </c>
      <c r="L4181" s="27">
        <f>2.721*J4181*G4181+VLOOKUP(B4181,Summary!$A$32:$B$37,2,0)*I4181</f>
        <v>15.994850936183873</v>
      </c>
    </row>
    <row r="4182" spans="1:12">
      <c r="A4182" s="5" t="s">
        <v>617</v>
      </c>
      <c r="B4182" s="5" t="s">
        <v>598</v>
      </c>
      <c r="C4182" s="11">
        <v>1550</v>
      </c>
      <c r="D4182" s="5" t="str">
        <f t="shared" si="260"/>
        <v>Other Light Industrial</v>
      </c>
      <c r="E4182" s="11" t="s">
        <v>3</v>
      </c>
      <c r="F4182" s="12">
        <f t="shared" si="261"/>
        <v>0.72147488707517293</v>
      </c>
      <c r="G4182" s="13">
        <f t="shared" si="262"/>
        <v>0.16951643581122938</v>
      </c>
      <c r="H4182" s="13">
        <f>HLOOKUP(E4182,ROCs!$B$1:$I$17,MATCH(VLOOKUP(C4182,HROC,2,0),ROCs!$A$2:$A$17,0)+1,0)</f>
        <v>0.34081381503347608</v>
      </c>
      <c r="I4182" s="24">
        <v>0.96463500000000002</v>
      </c>
      <c r="J4182" s="24">
        <f>VLOOKUP(B4182,Summary!$A$32:$C$37,3,0)*H4182*I4182/12+VLOOKUP(B4182,Summary!$A$32:$D$37,4,0)*I4182</f>
        <v>1.5807921598849963</v>
      </c>
      <c r="K4182" s="6">
        <f t="shared" si="263"/>
        <v>3.1033055203602244</v>
      </c>
      <c r="L4182" s="27">
        <f>2.721*J4182*G4182+VLOOKUP(B4182,Summary!$A$32:$B$37,2,0)*I4182</f>
        <v>0.91406048439556109</v>
      </c>
    </row>
    <row r="4183" spans="1:12">
      <c r="A4183" s="5" t="s">
        <v>617</v>
      </c>
      <c r="B4183" s="5" t="s">
        <v>598</v>
      </c>
      <c r="C4183" s="11">
        <v>1700</v>
      </c>
      <c r="D4183" s="5" t="str">
        <f t="shared" si="260"/>
        <v>Institutional</v>
      </c>
      <c r="E4183" s="11" t="s">
        <v>3</v>
      </c>
      <c r="F4183" s="12">
        <f t="shared" si="261"/>
        <v>0.96797880682585713</v>
      </c>
      <c r="G4183" s="13">
        <f t="shared" si="262"/>
        <v>0.12452938169209543</v>
      </c>
      <c r="H4183" s="13">
        <f>HLOOKUP(E4183,ROCs!$B$1:$I$17,MATCH(VLOOKUP(C4183,HROC,2,0),ROCs!$A$2:$A$17,0)+1,0)</f>
        <v>0.34081381503347608</v>
      </c>
      <c r="I4183" s="24">
        <v>1.398455</v>
      </c>
      <c r="J4183" s="24">
        <f>VLOOKUP(B4183,Summary!$A$32:$C$37,3,0)*H4183*I4183/12+VLOOKUP(B4183,Summary!$A$32:$D$37,4,0)*I4183</f>
        <v>2.2917131349701934</v>
      </c>
      <c r="K4183" s="6">
        <f t="shared" si="263"/>
        <v>6.0360752387995866</v>
      </c>
      <c r="L4183" s="27">
        <f>2.721*J4183*G4183+VLOOKUP(B4183,Summary!$A$32:$B$37,2,0)*I4183</f>
        <v>1.044607797772457</v>
      </c>
    </row>
    <row r="4184" spans="1:12">
      <c r="A4184" s="5" t="s">
        <v>617</v>
      </c>
      <c r="B4184" s="5" t="s">
        <v>598</v>
      </c>
      <c r="C4184" s="11">
        <v>1710</v>
      </c>
      <c r="D4184" s="5" t="str">
        <f t="shared" si="260"/>
        <v>Educational Facilities</v>
      </c>
      <c r="E4184" s="11" t="s">
        <v>3</v>
      </c>
      <c r="F4184" s="12">
        <f t="shared" si="261"/>
        <v>0.96797880682585713</v>
      </c>
      <c r="G4184" s="13">
        <f t="shared" si="262"/>
        <v>0.12452938169209543</v>
      </c>
      <c r="H4184" s="13">
        <f>HLOOKUP(E4184,ROCs!$B$1:$I$17,MATCH(VLOOKUP(C4184,HROC,2,0),ROCs!$A$2:$A$17,0)+1,0)</f>
        <v>0.34081381503347608</v>
      </c>
      <c r="I4184" s="24">
        <v>2.0828190000000002</v>
      </c>
      <c r="J4184" s="24">
        <f>VLOOKUP(B4184,Summary!$A$32:$C$37,3,0)*H4184*I4184/12+VLOOKUP(B4184,Summary!$A$32:$D$37,4,0)*I4184</f>
        <v>3.4132121949333247</v>
      </c>
      <c r="K4184" s="6">
        <f t="shared" si="263"/>
        <v>8.9899583417423621</v>
      </c>
      <c r="L4184" s="27">
        <f>2.721*J4184*G4184+VLOOKUP(B4184,Summary!$A$32:$B$37,2,0)*I4184</f>
        <v>1.5558090669693563</v>
      </c>
    </row>
    <row r="4185" spans="1:12">
      <c r="A4185" s="5" t="s">
        <v>617</v>
      </c>
      <c r="B4185" s="5" t="s">
        <v>598</v>
      </c>
      <c r="C4185" s="11">
        <v>1800</v>
      </c>
      <c r="D4185" s="5" t="str">
        <f t="shared" si="260"/>
        <v>Recreational</v>
      </c>
      <c r="E4185" s="11" t="s">
        <v>3</v>
      </c>
      <c r="F4185" s="12">
        <f t="shared" si="261"/>
        <v>1.2445441802046733</v>
      </c>
      <c r="G4185" s="13">
        <f t="shared" si="262"/>
        <v>0.21319951734720002</v>
      </c>
      <c r="H4185" s="13">
        <f>HLOOKUP(E4185,ROCs!$B$1:$I$17,MATCH(VLOOKUP(C4185,HROC,2,0),ROCs!$A$2:$A$17,0)+1,0)</f>
        <v>0.28904462793978353</v>
      </c>
      <c r="I4185" s="24">
        <v>2.5672E-2</v>
      </c>
      <c r="J4185" s="24">
        <f>VLOOKUP(B4185,Summary!$A$32:$C$37,3,0)*H4185*I4185/12+VLOOKUP(B4185,Summary!$A$32:$D$37,4,0)*I4185</f>
        <v>3.5679533985393842E-2</v>
      </c>
      <c r="K4185" s="6">
        <f t="shared" si="263"/>
        <v>0.12082534209348192</v>
      </c>
      <c r="L4185" s="27">
        <f>2.721*J4185*G4185+VLOOKUP(B4185,Summary!$A$32:$B$37,2,0)*I4185</f>
        <v>2.561939786946571E-2</v>
      </c>
    </row>
    <row r="4186" spans="1:12">
      <c r="A4186" s="5" t="s">
        <v>617</v>
      </c>
      <c r="B4186" s="5" t="s">
        <v>598</v>
      </c>
      <c r="C4186" s="11">
        <v>1840</v>
      </c>
      <c r="D4186" s="5" t="str">
        <f t="shared" si="260"/>
        <v>Marinas and Fish Camps</v>
      </c>
      <c r="E4186" s="11" t="s">
        <v>3</v>
      </c>
      <c r="F4186" s="12">
        <f t="shared" si="261"/>
        <v>0.70945030562392009</v>
      </c>
      <c r="G4186" s="13">
        <f t="shared" si="262"/>
        <v>0.1167055461931156</v>
      </c>
      <c r="H4186" s="13">
        <f>HLOOKUP(E4186,ROCs!$B$1:$I$17,MATCH(VLOOKUP(C4186,HROC,2,0),ROCs!$A$2:$A$17,0)+1,0)</f>
        <v>0.28818180815488864</v>
      </c>
      <c r="I4186" s="24">
        <v>0.15531400000000001</v>
      </c>
      <c r="J4186" s="24">
        <f>VLOOKUP(B4186,Summary!$A$32:$C$37,3,0)*H4186*I4186/12+VLOOKUP(B4186,Summary!$A$32:$D$37,4,0)*I4186</f>
        <v>0.21521460179975296</v>
      </c>
      <c r="K4186" s="6">
        <f t="shared" si="263"/>
        <v>0.41545334092367836</v>
      </c>
      <c r="L4186" s="27">
        <f>2.721*J4186*G4186+VLOOKUP(B4186,Summary!$A$32:$B$37,2,0)*I4186</f>
        <v>9.8115193357525804E-2</v>
      </c>
    </row>
    <row r="4187" spans="1:12">
      <c r="A4187" s="5" t="s">
        <v>617</v>
      </c>
      <c r="B4187" s="5" t="s">
        <v>598</v>
      </c>
      <c r="C4187" s="11">
        <v>1850</v>
      </c>
      <c r="D4187" s="5" t="str">
        <f t="shared" si="260"/>
        <v>Parks and Zoos</v>
      </c>
      <c r="E4187" s="11" t="s">
        <v>3</v>
      </c>
      <c r="F4187" s="12">
        <f t="shared" si="261"/>
        <v>0.96797880682585713</v>
      </c>
      <c r="G4187" s="13">
        <f t="shared" si="262"/>
        <v>0.12452938169209543</v>
      </c>
      <c r="H4187" s="13">
        <f>HLOOKUP(E4187,ROCs!$B$1:$I$17,MATCH(VLOOKUP(C4187,HROC,2,0),ROCs!$A$2:$A$17,0)+1,0)</f>
        <v>0.34081381503347608</v>
      </c>
      <c r="I4187" s="24">
        <v>1.2030000000000001E-3</v>
      </c>
      <c r="J4187" s="24">
        <f>VLOOKUP(B4187,Summary!$A$32:$C$37,3,0)*H4187*I4187/12+VLOOKUP(B4187,Summary!$A$32:$D$37,4,0)*I4187</f>
        <v>1.971411952025015E-3</v>
      </c>
      <c r="K4187" s="6">
        <f t="shared" si="263"/>
        <v>5.1924434552959534E-3</v>
      </c>
      <c r="L4187" s="27">
        <f>2.721*J4187*G4187+VLOOKUP(B4187,Summary!$A$32:$B$37,2,0)*I4187</f>
        <v>8.9860823603209682E-4</v>
      </c>
    </row>
    <row r="4188" spans="1:12">
      <c r="A4188" s="5" t="s">
        <v>617</v>
      </c>
      <c r="B4188" s="5" t="s">
        <v>598</v>
      </c>
      <c r="C4188" s="11">
        <v>3100</v>
      </c>
      <c r="D4188" s="5" t="str">
        <f t="shared" si="260"/>
        <v>Herbaceous (Dry Prairie)</v>
      </c>
      <c r="E4188" s="11" t="s">
        <v>3</v>
      </c>
      <c r="F4188" s="12">
        <f t="shared" si="261"/>
        <v>0.69141343344704065</v>
      </c>
      <c r="G4188" s="13">
        <f t="shared" si="262"/>
        <v>3.5859246036990831E-2</v>
      </c>
      <c r="H4188" s="13">
        <f>HLOOKUP(E4188,ROCs!$B$1:$I$17,MATCH(VLOOKUP(C4188,HROC,2,0),ROCs!$A$2:$A$17,0)+1,0)</f>
        <v>0.26229721460804234</v>
      </c>
      <c r="I4188" s="24">
        <v>1.524718</v>
      </c>
      <c r="J4188" s="24">
        <f>VLOOKUP(B4188,Summary!$A$32:$C$37,3,0)*H4188*I4188/12+VLOOKUP(B4188,Summary!$A$32:$D$37,4,0)*I4188</f>
        <v>1.9229933094583662</v>
      </c>
      <c r="K4188" s="6">
        <f t="shared" si="263"/>
        <v>3.6177964493267551</v>
      </c>
      <c r="L4188" s="27">
        <f>2.721*J4188*G4188+VLOOKUP(B4188,Summary!$A$32:$B$37,2,0)*I4188</f>
        <v>0.47990945640969096</v>
      </c>
    </row>
    <row r="4189" spans="1:12">
      <c r="A4189" s="5" t="s">
        <v>617</v>
      </c>
      <c r="B4189" s="5" t="s">
        <v>598</v>
      </c>
      <c r="C4189" s="11">
        <v>3200</v>
      </c>
      <c r="D4189" s="5" t="str">
        <f t="shared" si="260"/>
        <v>Shrub and Brushland</v>
      </c>
      <c r="E4189" s="11" t="s">
        <v>3</v>
      </c>
      <c r="F4189" s="12">
        <f t="shared" si="261"/>
        <v>0.69141343344704065</v>
      </c>
      <c r="G4189" s="13">
        <f t="shared" si="262"/>
        <v>3.5859246036990831E-2</v>
      </c>
      <c r="H4189" s="13">
        <f>HLOOKUP(E4189,ROCs!$B$1:$I$17,MATCH(VLOOKUP(C4189,HROC,2,0),ROCs!$A$2:$A$17,0)+1,0)</f>
        <v>0.26229721460804234</v>
      </c>
      <c r="I4189" s="24">
        <v>2.6343999999999999E-2</v>
      </c>
      <c r="J4189" s="24">
        <f>VLOOKUP(B4189,Summary!$A$32:$C$37,3,0)*H4189*I4189/12+VLOOKUP(B4189,Summary!$A$32:$D$37,4,0)*I4189</f>
        <v>3.3225380525691434E-2</v>
      </c>
      <c r="K4189" s="6">
        <f t="shared" si="263"/>
        <v>6.2508102915466351E-2</v>
      </c>
      <c r="L4189" s="27">
        <f>2.721*J4189*G4189+VLOOKUP(B4189,Summary!$A$32:$B$37,2,0)*I4189</f>
        <v>8.2918511617603372E-3</v>
      </c>
    </row>
    <row r="4190" spans="1:12">
      <c r="A4190" s="5" t="s">
        <v>617</v>
      </c>
      <c r="B4190" s="5" t="s">
        <v>598</v>
      </c>
      <c r="C4190" s="11">
        <v>4110</v>
      </c>
      <c r="D4190" s="5" t="str">
        <f t="shared" si="260"/>
        <v>Pine Flatwoods</v>
      </c>
      <c r="E4190" s="11" t="s">
        <v>3</v>
      </c>
      <c r="F4190" s="12">
        <f t="shared" si="261"/>
        <v>0.69141343344704065</v>
      </c>
      <c r="G4190" s="13">
        <f t="shared" si="262"/>
        <v>3.5859246036990831E-2</v>
      </c>
      <c r="H4190" s="13">
        <f>HLOOKUP(E4190,ROCs!$B$1:$I$17,MATCH(VLOOKUP(C4190,HROC,2,0),ROCs!$A$2:$A$17,0)+1,0)</f>
        <v>0.26229721460804234</v>
      </c>
      <c r="I4190" s="24">
        <v>0.92183499999999996</v>
      </c>
      <c r="J4190" s="24">
        <f>VLOOKUP(B4190,Summary!$A$32:$C$37,3,0)*H4190*I4190/12+VLOOKUP(B4190,Summary!$A$32:$D$37,4,0)*I4190</f>
        <v>1.1626297698489509</v>
      </c>
      <c r="K4190" s="6">
        <f t="shared" si="263"/>
        <v>2.187297185358295</v>
      </c>
      <c r="L4190" s="27">
        <f>2.721*J4190*G4190+VLOOKUP(B4190,Summary!$A$32:$B$37,2,0)*I4190</f>
        <v>0.29015026631116536</v>
      </c>
    </row>
    <row r="4191" spans="1:12">
      <c r="A4191" s="5" t="s">
        <v>617</v>
      </c>
      <c r="B4191" s="5" t="s">
        <v>598</v>
      </c>
      <c r="C4191" s="11">
        <v>4200</v>
      </c>
      <c r="D4191" s="5" t="str">
        <f t="shared" si="260"/>
        <v>Upland Hardwood Forests</v>
      </c>
      <c r="E4191" s="11" t="s">
        <v>3</v>
      </c>
      <c r="F4191" s="12">
        <f t="shared" si="261"/>
        <v>0.69141343344704065</v>
      </c>
      <c r="G4191" s="13">
        <f t="shared" si="262"/>
        <v>3.5859246036990831E-2</v>
      </c>
      <c r="H4191" s="13">
        <f>HLOOKUP(E4191,ROCs!$B$1:$I$17,MATCH(VLOOKUP(C4191,HROC,2,0),ROCs!$A$2:$A$17,0)+1,0)</f>
        <v>0.26229721460804234</v>
      </c>
      <c r="I4191" s="24">
        <v>3.1209000000000001E-2</v>
      </c>
      <c r="J4191" s="24">
        <f>VLOOKUP(B4191,Summary!$A$32:$C$37,3,0)*H4191*I4191/12+VLOOKUP(B4191,Summary!$A$32:$D$37,4,0)*I4191</f>
        <v>3.9361179047460677E-2</v>
      </c>
      <c r="K4191" s="6">
        <f t="shared" si="263"/>
        <v>7.4051601271211256E-2</v>
      </c>
      <c r="L4191" s="27">
        <f>2.721*J4191*G4191+VLOOKUP(B4191,Summary!$A$32:$B$37,2,0)*I4191</f>
        <v>9.8231241613793794E-3</v>
      </c>
    </row>
    <row r="4192" spans="1:12">
      <c r="A4192" s="5" t="s">
        <v>617</v>
      </c>
      <c r="B4192" s="5" t="s">
        <v>598</v>
      </c>
      <c r="C4192" s="11">
        <v>4220</v>
      </c>
      <c r="D4192" s="5" t="str">
        <f t="shared" si="260"/>
        <v>Brazilian Pepper</v>
      </c>
      <c r="E4192" s="11" t="s">
        <v>3</v>
      </c>
      <c r="F4192" s="12">
        <f t="shared" si="261"/>
        <v>0.69141343344704065</v>
      </c>
      <c r="G4192" s="13">
        <f t="shared" si="262"/>
        <v>3.5859246036990831E-2</v>
      </c>
      <c r="H4192" s="13">
        <f>HLOOKUP(E4192,ROCs!$B$1:$I$17,MATCH(VLOOKUP(C4192,HROC,2,0),ROCs!$A$2:$A$17,0)+1,0)</f>
        <v>0.26229721460804234</v>
      </c>
      <c r="I4192" s="24">
        <v>8.2270999999999997E-2</v>
      </c>
      <c r="J4192" s="24">
        <f>VLOOKUP(B4192,Summary!$A$32:$C$37,3,0)*H4192*I4192/12+VLOOKUP(B4192,Summary!$A$32:$D$37,4,0)*I4192</f>
        <v>0.10376120867101275</v>
      </c>
      <c r="K4192" s="6">
        <f t="shared" si="263"/>
        <v>0.19520969233823005</v>
      </c>
      <c r="L4192" s="27">
        <f>2.721*J4192*G4192+VLOOKUP(B4192,Summary!$A$32:$B$37,2,0)*I4192</f>
        <v>2.5895038222334674E-2</v>
      </c>
    </row>
    <row r="4193" spans="1:12">
      <c r="A4193" s="5" t="s">
        <v>617</v>
      </c>
      <c r="B4193" s="5" t="s">
        <v>598</v>
      </c>
      <c r="C4193" s="11">
        <v>4280</v>
      </c>
      <c r="D4193" s="5" t="str">
        <f t="shared" si="260"/>
        <v>Cabbage Palm</v>
      </c>
      <c r="E4193" s="11" t="s">
        <v>3</v>
      </c>
      <c r="F4193" s="12">
        <f t="shared" si="261"/>
        <v>0.69141343344704065</v>
      </c>
      <c r="G4193" s="13">
        <f t="shared" si="262"/>
        <v>3.5859246036990831E-2</v>
      </c>
      <c r="H4193" s="13">
        <f>HLOOKUP(E4193,ROCs!$B$1:$I$17,MATCH(VLOOKUP(C4193,HROC,2,0),ROCs!$A$2:$A$17,0)+1,0)</f>
        <v>0.26229721460804234</v>
      </c>
      <c r="I4193" s="24">
        <v>4.5000000000000003E-5</v>
      </c>
      <c r="J4193" s="24">
        <f>VLOOKUP(B4193,Summary!$A$32:$C$37,3,0)*H4193*I4193/12+VLOOKUP(B4193,Summary!$A$32:$D$37,4,0)*I4193</f>
        <v>5.6754559810815168E-5</v>
      </c>
      <c r="K4193" s="6">
        <f t="shared" si="263"/>
        <v>1.0677439383525608E-4</v>
      </c>
      <c r="L4193" s="27">
        <f>2.721*J4193*G4193+VLOOKUP(B4193,Summary!$A$32:$B$37,2,0)*I4193</f>
        <v>1.416388180531488E-5</v>
      </c>
    </row>
    <row r="4194" spans="1:12">
      <c r="A4194" s="5" t="s">
        <v>617</v>
      </c>
      <c r="B4194" s="5" t="s">
        <v>598</v>
      </c>
      <c r="C4194" s="11">
        <v>4340</v>
      </c>
      <c r="D4194" s="5" t="str">
        <f t="shared" si="260"/>
        <v>Hardwood - Coniferous Mixed</v>
      </c>
      <c r="E4194" s="11" t="s">
        <v>3</v>
      </c>
      <c r="F4194" s="12">
        <f t="shared" si="261"/>
        <v>0.69141343344704065</v>
      </c>
      <c r="G4194" s="13">
        <f t="shared" si="262"/>
        <v>3.5859246036990831E-2</v>
      </c>
      <c r="H4194" s="13">
        <f>HLOOKUP(E4194,ROCs!$B$1:$I$17,MATCH(VLOOKUP(C4194,HROC,2,0),ROCs!$A$2:$A$17,0)+1,0)</f>
        <v>0.26229721460804234</v>
      </c>
      <c r="I4194" s="24">
        <v>0.31783800000000001</v>
      </c>
      <c r="J4194" s="24">
        <f>VLOOKUP(B4194,Summary!$A$32:$C$37,3,0)*H4194*I4194/12+VLOOKUP(B4194,Summary!$A$32:$D$37,4,0)*I4194</f>
        <v>0.4008612395811082</v>
      </c>
      <c r="K4194" s="6">
        <f t="shared" si="263"/>
        <v>0.75415466195133596</v>
      </c>
      <c r="L4194" s="27">
        <f>2.721*J4194*G4194+VLOOKUP(B4194,Summary!$A$32:$B$37,2,0)*I4194</f>
        <v>0.10004044144972601</v>
      </c>
    </row>
    <row r="4195" spans="1:12">
      <c r="A4195" s="5" t="s">
        <v>617</v>
      </c>
      <c r="B4195" s="5" t="s">
        <v>598</v>
      </c>
      <c r="C4195" s="11">
        <v>4370</v>
      </c>
      <c r="D4195" s="5" t="str">
        <f t="shared" si="260"/>
        <v>Australian Pines</v>
      </c>
      <c r="E4195" s="11" t="s">
        <v>3</v>
      </c>
      <c r="F4195" s="12">
        <f t="shared" si="261"/>
        <v>0.69141343344704065</v>
      </c>
      <c r="G4195" s="13">
        <f t="shared" si="262"/>
        <v>3.5859246036990831E-2</v>
      </c>
      <c r="H4195" s="13">
        <f>HLOOKUP(E4195,ROCs!$B$1:$I$17,MATCH(VLOOKUP(C4195,HROC,2,0),ROCs!$A$2:$A$17,0)+1,0)</f>
        <v>0.26229721460804234</v>
      </c>
      <c r="I4195" s="24">
        <v>0.64222800000000002</v>
      </c>
      <c r="J4195" s="24">
        <f>VLOOKUP(B4195,Summary!$A$32:$C$37,3,0)*H4195*I4195/12+VLOOKUP(B4195,Summary!$A$32:$D$37,4,0)*I4195</f>
        <v>0.80998594307067107</v>
      </c>
      <c r="K4195" s="6">
        <f t="shared" si="263"/>
        <v>1.523855675645085</v>
      </c>
      <c r="L4195" s="27">
        <f>2.721*J4195*G4195+VLOOKUP(B4195,Summary!$A$32:$B$37,2,0)*I4195</f>
        <v>0.20214314409030584</v>
      </c>
    </row>
    <row r="4196" spans="1:12">
      <c r="A4196" s="5" t="s">
        <v>617</v>
      </c>
      <c r="B4196" s="5" t="s">
        <v>598</v>
      </c>
      <c r="C4196" s="11">
        <v>5110</v>
      </c>
      <c r="D4196" s="5" t="e">
        <f t="shared" si="260"/>
        <v>#N/A</v>
      </c>
      <c r="E4196" s="11" t="s">
        <v>3</v>
      </c>
      <c r="F4196" s="12">
        <f t="shared" si="261"/>
        <v>0.50503242095262102</v>
      </c>
      <c r="G4196" s="13">
        <f t="shared" si="262"/>
        <v>6.8458560616073402E-2</v>
      </c>
      <c r="H4196" s="13">
        <f>HLOOKUP(E4196,ROCs!$B$1:$I$17,MATCH(VLOOKUP(C4196,HROC,2,0),ROCs!$A$2:$A$17,0)+1,0)</f>
        <v>5.2632006878587441E-2</v>
      </c>
      <c r="I4196" s="24">
        <v>65.696759999999998</v>
      </c>
      <c r="J4196" s="24">
        <f>VLOOKUP(B4196,Summary!$A$32:$C$37,3,0)*H4196*I4196/12+VLOOKUP(B4196,Summary!$A$32:$D$37,4,0)*I4196</f>
        <v>16.6260257589622</v>
      </c>
      <c r="K4196" s="6">
        <f t="shared" si="263"/>
        <v>22.847371830484416</v>
      </c>
      <c r="L4196" s="27">
        <f>2.721*J4196*G4196+VLOOKUP(B4196,Summary!$A$32:$B$37,2,0)*I4196</f>
        <v>15.690610468643529</v>
      </c>
    </row>
    <row r="4197" spans="1:12">
      <c r="A4197" s="5" t="s">
        <v>617</v>
      </c>
      <c r="B4197" s="5" t="s">
        <v>598</v>
      </c>
      <c r="C4197" s="11">
        <v>5120</v>
      </c>
      <c r="D4197" s="5" t="e">
        <f t="shared" si="260"/>
        <v>#N/A</v>
      </c>
      <c r="E4197" s="11" t="s">
        <v>3</v>
      </c>
      <c r="F4197" s="12">
        <f t="shared" si="261"/>
        <v>0.50503242095262102</v>
      </c>
      <c r="G4197" s="13">
        <f t="shared" si="262"/>
        <v>6.8458560616073402E-2</v>
      </c>
      <c r="H4197" s="13">
        <f>HLOOKUP(E4197,ROCs!$B$1:$I$17,MATCH(VLOOKUP(C4197,HROC,2,0),ROCs!$A$2:$A$17,0)+1,0)</f>
        <v>5.2632006878587441E-2</v>
      </c>
      <c r="I4197" s="24">
        <v>136.731641</v>
      </c>
      <c r="J4197" s="24">
        <f>VLOOKUP(B4197,Summary!$A$32:$C$37,3,0)*H4197*I4197/12+VLOOKUP(B4197,Summary!$A$32:$D$37,4,0)*I4197</f>
        <v>34.602981719816505</v>
      </c>
      <c r="K4197" s="6">
        <f t="shared" si="263"/>
        <v>47.551182781606094</v>
      </c>
      <c r="L4197" s="27">
        <f>2.721*J4197*G4197+VLOOKUP(B4197,Summary!$A$32:$B$37,2,0)*I4197</f>
        <v>32.656144955541322</v>
      </c>
    </row>
    <row r="4198" spans="1:12">
      <c r="A4198" s="5" t="s">
        <v>617</v>
      </c>
      <c r="B4198" s="5" t="s">
        <v>598</v>
      </c>
      <c r="C4198" s="11">
        <v>5300</v>
      </c>
      <c r="D4198" s="5" t="str">
        <f t="shared" si="260"/>
        <v>Reservoirs</v>
      </c>
      <c r="E4198" s="11" t="s">
        <v>3</v>
      </c>
      <c r="F4198" s="12">
        <f t="shared" si="261"/>
        <v>0.50503242095262102</v>
      </c>
      <c r="G4198" s="13">
        <f t="shared" si="262"/>
        <v>6.8458560616073402E-2</v>
      </c>
      <c r="H4198" s="13">
        <f>HLOOKUP(E4198,ROCs!$B$1:$I$17,MATCH(VLOOKUP(C4198,HROC,2,0),ROCs!$A$2:$A$17,0)+1,0)</f>
        <v>5.2632006878587441E-2</v>
      </c>
      <c r="I4198" s="24">
        <v>305.43777</v>
      </c>
      <c r="J4198" s="24">
        <f>VLOOKUP(B4198,Summary!$A$32:$C$37,3,0)*H4198*I4198/12+VLOOKUP(B4198,Summary!$A$32:$D$37,4,0)*I4198</f>
        <v>77.297818519208136</v>
      </c>
      <c r="K4198" s="6">
        <f t="shared" si="263"/>
        <v>106.22213792984583</v>
      </c>
      <c r="L4198" s="27">
        <f>2.721*J4198*G4198+VLOOKUP(B4198,Summary!$A$32:$B$37,2,0)*I4198</f>
        <v>72.948880149966826</v>
      </c>
    </row>
    <row r="4199" spans="1:12">
      <c r="A4199" s="5" t="s">
        <v>617</v>
      </c>
      <c r="B4199" s="5" t="s">
        <v>598</v>
      </c>
      <c r="C4199" s="11">
        <v>6120</v>
      </c>
      <c r="D4199" s="5" t="str">
        <f t="shared" si="260"/>
        <v>Mangrove Swamps</v>
      </c>
      <c r="E4199" s="11" t="s">
        <v>3</v>
      </c>
      <c r="F4199" s="12">
        <f t="shared" si="261"/>
        <v>0.60724136328827061</v>
      </c>
      <c r="G4199" s="13">
        <f t="shared" si="262"/>
        <v>3.2599314579082571E-2</v>
      </c>
      <c r="H4199" s="13">
        <f>HLOOKUP(E4199,ROCs!$B$1:$I$17,MATCH(VLOOKUP(C4199,HROC,2,0),ROCs!$A$2:$A$17,0)+1,0)</f>
        <v>2.5884593546846281E-2</v>
      </c>
      <c r="I4199" s="24">
        <v>0.63651400000000002</v>
      </c>
      <c r="J4199" s="24">
        <f>VLOOKUP(B4199,Summary!$A$32:$C$37,3,0)*H4199*I4199/12+VLOOKUP(B4199,Summary!$A$32:$D$37,4,0)*I4199</f>
        <v>7.9221648867151759E-2</v>
      </c>
      <c r="K4199" s="6">
        <f t="shared" si="263"/>
        <v>0.13089822746535229</v>
      </c>
      <c r="L4199" s="27">
        <f>2.721*J4199*G4199+VLOOKUP(B4199,Summary!$A$32:$B$37,2,0)*I4199</f>
        <v>0.12904222400529594</v>
      </c>
    </row>
    <row r="4200" spans="1:12">
      <c r="A4200" s="5" t="s">
        <v>617</v>
      </c>
      <c r="B4200" s="5" t="s">
        <v>598</v>
      </c>
      <c r="C4200" s="11">
        <v>6170</v>
      </c>
      <c r="D4200" s="5" t="str">
        <f t="shared" si="260"/>
        <v>Mixed Wetland Hardwoods</v>
      </c>
      <c r="E4200" s="11" t="s">
        <v>3</v>
      </c>
      <c r="F4200" s="12">
        <f t="shared" si="261"/>
        <v>0.60724136328827061</v>
      </c>
      <c r="G4200" s="13">
        <f t="shared" si="262"/>
        <v>3.2599314579082571E-2</v>
      </c>
      <c r="H4200" s="13">
        <f>HLOOKUP(E4200,ROCs!$B$1:$I$17,MATCH(VLOOKUP(C4200,HROC,2,0),ROCs!$A$2:$A$17,0)+1,0)</f>
        <v>2.5884593546846281E-2</v>
      </c>
      <c r="I4200" s="24">
        <v>0.89396299999999995</v>
      </c>
      <c r="J4200" s="24">
        <f>VLOOKUP(B4200,Summary!$A$32:$C$37,3,0)*H4200*I4200/12+VLOOKUP(B4200,Summary!$A$32:$D$37,4,0)*I4200</f>
        <v>0.11126420296525384</v>
      </c>
      <c r="K4200" s="6">
        <f t="shared" si="263"/>
        <v>0.18384225974543955</v>
      </c>
      <c r="L4200" s="27">
        <f>2.721*J4200*G4200+VLOOKUP(B4200,Summary!$A$32:$B$37,2,0)*I4200</f>
        <v>0.18123556386575371</v>
      </c>
    </row>
    <row r="4201" spans="1:12">
      <c r="A4201" s="5" t="s">
        <v>617</v>
      </c>
      <c r="B4201" s="5" t="s">
        <v>598</v>
      </c>
      <c r="C4201" s="11">
        <v>6172</v>
      </c>
      <c r="D4201" s="5" t="str">
        <f t="shared" si="260"/>
        <v>Mixed Shrubs</v>
      </c>
      <c r="E4201" s="11" t="s">
        <v>3</v>
      </c>
      <c r="F4201" s="12">
        <f t="shared" si="261"/>
        <v>0.60724136328827061</v>
      </c>
      <c r="G4201" s="13">
        <f t="shared" si="262"/>
        <v>3.2599314579082571E-2</v>
      </c>
      <c r="H4201" s="13">
        <f>HLOOKUP(E4201,ROCs!$B$1:$I$17,MATCH(VLOOKUP(C4201,HROC,2,0),ROCs!$A$2:$A$17,0)+1,0)</f>
        <v>2.5884593546846281E-2</v>
      </c>
      <c r="I4201" s="24">
        <v>2.3408999999999999E-2</v>
      </c>
      <c r="J4201" s="24">
        <f>VLOOKUP(B4201,Summary!$A$32:$C$37,3,0)*H4201*I4201/12+VLOOKUP(B4201,Summary!$A$32:$D$37,4,0)*I4201</f>
        <v>2.9135251987091487E-3</v>
      </c>
      <c r="K4201" s="6">
        <f t="shared" si="263"/>
        <v>4.8140286101113735E-3</v>
      </c>
      <c r="L4201" s="27">
        <f>2.721*J4201*G4201+VLOOKUP(B4201,Summary!$A$32:$B$37,2,0)*I4201</f>
        <v>4.7457705906546787E-3</v>
      </c>
    </row>
    <row r="4202" spans="1:12">
      <c r="A4202" s="5" t="s">
        <v>617</v>
      </c>
      <c r="B4202" s="5" t="s">
        <v>598</v>
      </c>
      <c r="C4202" s="11">
        <v>6210</v>
      </c>
      <c r="D4202" s="5" t="str">
        <f t="shared" si="260"/>
        <v>Cypress</v>
      </c>
      <c r="E4202" s="11" t="s">
        <v>3</v>
      </c>
      <c r="F4202" s="12">
        <f t="shared" si="261"/>
        <v>0.60724136328827061</v>
      </c>
      <c r="G4202" s="13">
        <f t="shared" si="262"/>
        <v>3.2599314579082571E-2</v>
      </c>
      <c r="H4202" s="13">
        <f>HLOOKUP(E4202,ROCs!$B$1:$I$17,MATCH(VLOOKUP(C4202,HROC,2,0),ROCs!$A$2:$A$17,0)+1,0)</f>
        <v>2.5884593546846281E-2</v>
      </c>
      <c r="I4202" s="24">
        <v>0.19476299999999999</v>
      </c>
      <c r="J4202" s="24">
        <f>VLOOKUP(B4202,Summary!$A$32:$C$37,3,0)*H4202*I4202/12+VLOOKUP(B4202,Summary!$A$32:$D$37,4,0)*I4202</f>
        <v>2.4240544588670598E-2</v>
      </c>
      <c r="K4202" s="6">
        <f t="shared" si="263"/>
        <v>4.0052742713961365E-2</v>
      </c>
      <c r="L4202" s="27">
        <f>2.721*J4202*G4202+VLOOKUP(B4202,Summary!$A$32:$B$37,2,0)*I4202</f>
        <v>3.9484835642175115E-2</v>
      </c>
    </row>
    <row r="4203" spans="1:12">
      <c r="A4203" s="5" t="s">
        <v>617</v>
      </c>
      <c r="B4203" s="5" t="s">
        <v>598</v>
      </c>
      <c r="C4203" s="11">
        <v>6250</v>
      </c>
      <c r="D4203" s="5" t="str">
        <f t="shared" si="260"/>
        <v>Hydric Pine Flatwoods</v>
      </c>
      <c r="E4203" s="11" t="s">
        <v>3</v>
      </c>
      <c r="F4203" s="12">
        <f t="shared" si="261"/>
        <v>0.60724136328827061</v>
      </c>
      <c r="G4203" s="13">
        <f t="shared" si="262"/>
        <v>3.2599314579082571E-2</v>
      </c>
      <c r="H4203" s="13">
        <f>HLOOKUP(E4203,ROCs!$B$1:$I$17,MATCH(VLOOKUP(C4203,HROC,2,0),ROCs!$A$2:$A$17,0)+1,0)</f>
        <v>2.5884593546846281E-2</v>
      </c>
      <c r="I4203" s="24">
        <v>4.6094999999999997E-2</v>
      </c>
      <c r="J4203" s="24">
        <f>VLOOKUP(B4203,Summary!$A$32:$C$37,3,0)*H4203*I4203/12+VLOOKUP(B4203,Summary!$A$32:$D$37,4,0)*I4203</f>
        <v>5.7370645492972024E-3</v>
      </c>
      <c r="K4203" s="6">
        <f t="shared" si="263"/>
        <v>9.4793732659696588E-3</v>
      </c>
      <c r="L4203" s="27">
        <f>2.721*J4203*G4203+VLOOKUP(B4203,Summary!$A$32:$B$37,2,0)*I4203</f>
        <v>9.3449654139957893E-3</v>
      </c>
    </row>
    <row r="4204" spans="1:12">
      <c r="A4204" s="5" t="s">
        <v>617</v>
      </c>
      <c r="B4204" s="5" t="s">
        <v>598</v>
      </c>
      <c r="C4204" s="11">
        <v>6410</v>
      </c>
      <c r="D4204" s="5" t="str">
        <f t="shared" si="260"/>
        <v>Freshwater Marshes</v>
      </c>
      <c r="E4204" s="11" t="s">
        <v>3</v>
      </c>
      <c r="F4204" s="12">
        <f t="shared" si="261"/>
        <v>0.60724136328827061</v>
      </c>
      <c r="G4204" s="13">
        <f t="shared" si="262"/>
        <v>3.2599314579082571E-2</v>
      </c>
      <c r="H4204" s="13">
        <f>HLOOKUP(E4204,ROCs!$B$1:$I$17,MATCH(VLOOKUP(C4204,HROC,2,0),ROCs!$A$2:$A$17,0)+1,0)</f>
        <v>2.5884593546846281E-2</v>
      </c>
      <c r="I4204" s="24">
        <v>0.10934099999999999</v>
      </c>
      <c r="J4204" s="24">
        <f>VLOOKUP(B4204,Summary!$A$32:$C$37,3,0)*H4204*I4204/12+VLOOKUP(B4204,Summary!$A$32:$D$37,4,0)*I4204</f>
        <v>1.3608772640952499E-2</v>
      </c>
      <c r="K4204" s="6">
        <f t="shared" si="263"/>
        <v>2.2485826060839327E-2</v>
      </c>
      <c r="L4204" s="27">
        <f>2.721*J4204*G4204+VLOOKUP(B4204,Summary!$A$32:$B$37,2,0)*I4204</f>
        <v>2.2166999963807648E-2</v>
      </c>
    </row>
    <row r="4205" spans="1:12">
      <c r="A4205" s="5" t="s">
        <v>617</v>
      </c>
      <c r="B4205" s="5" t="s">
        <v>598</v>
      </c>
      <c r="C4205" s="11">
        <v>6430</v>
      </c>
      <c r="D4205" s="5" t="str">
        <f t="shared" si="260"/>
        <v>Wet Prairies</v>
      </c>
      <c r="E4205" s="11" t="s">
        <v>3</v>
      </c>
      <c r="F4205" s="12">
        <f t="shared" si="261"/>
        <v>0.60724136328827061</v>
      </c>
      <c r="G4205" s="13">
        <f t="shared" si="262"/>
        <v>3.2599314579082571E-2</v>
      </c>
      <c r="H4205" s="13">
        <f>HLOOKUP(E4205,ROCs!$B$1:$I$17,MATCH(VLOOKUP(C4205,HROC,2,0),ROCs!$A$2:$A$17,0)+1,0)</f>
        <v>2.5884593546846281E-2</v>
      </c>
      <c r="I4205" s="24">
        <v>15.862836</v>
      </c>
      <c r="J4205" s="24">
        <f>VLOOKUP(B4205,Summary!$A$32:$C$37,3,0)*H4205*I4205/12+VLOOKUP(B4205,Summary!$A$32:$D$37,4,0)*I4205</f>
        <v>1.9743163915156838</v>
      </c>
      <c r="K4205" s="6">
        <f t="shared" si="263"/>
        <v>3.2621703764152534</v>
      </c>
      <c r="L4205" s="27">
        <f>2.721*J4205*G4205+VLOOKUP(B4205,Summary!$A$32:$B$37,2,0)*I4205</f>
        <v>3.2159161251304331</v>
      </c>
    </row>
    <row r="4206" spans="1:12">
      <c r="A4206" s="5" t="s">
        <v>617</v>
      </c>
      <c r="B4206" s="5" t="s">
        <v>598</v>
      </c>
      <c r="C4206" s="11">
        <v>7400</v>
      </c>
      <c r="D4206" s="5" t="str">
        <f t="shared" si="260"/>
        <v>Disturbed Land</v>
      </c>
      <c r="E4206" s="11" t="s">
        <v>3</v>
      </c>
      <c r="F4206" s="12">
        <f t="shared" si="261"/>
        <v>0.70945030562392009</v>
      </c>
      <c r="G4206" s="13">
        <f t="shared" si="262"/>
        <v>9.7797943737247719E-2</v>
      </c>
      <c r="H4206" s="13">
        <f>HLOOKUP(E4206,ROCs!$B$1:$I$17,MATCH(VLOOKUP(C4206,HROC,2,0),ROCs!$A$2:$A$17,0)+1,0)</f>
        <v>0.26229721460804234</v>
      </c>
      <c r="I4206" s="24">
        <v>0.22190499999999999</v>
      </c>
      <c r="J4206" s="24">
        <f>VLOOKUP(B4206,Summary!$A$32:$C$37,3,0)*H4206*I4206/12+VLOOKUP(B4206,Summary!$A$32:$D$37,4,0)*I4206</f>
        <v>0.27986934655153195</v>
      </c>
      <c r="K4206" s="6">
        <f t="shared" si="263"/>
        <v>0.54026378356588889</v>
      </c>
      <c r="L4206" s="27">
        <f>2.721*J4206*G4206+VLOOKUP(B4206,Summary!$A$32:$B$37,2,0)*I4206</f>
        <v>0.11701308401056601</v>
      </c>
    </row>
    <row r="4207" spans="1:12">
      <c r="A4207" s="5" t="s">
        <v>617</v>
      </c>
      <c r="B4207" s="5" t="s">
        <v>598</v>
      </c>
      <c r="C4207" s="11">
        <v>8110</v>
      </c>
      <c r="D4207" s="5" t="str">
        <f t="shared" si="260"/>
        <v>Airports</v>
      </c>
      <c r="E4207" s="11" t="s">
        <v>3</v>
      </c>
      <c r="F4207" s="12">
        <f t="shared" si="261"/>
        <v>1.4429497741503459</v>
      </c>
      <c r="G4207" s="13">
        <f t="shared" si="262"/>
        <v>0.22493527059566973</v>
      </c>
      <c r="H4207" s="13">
        <f>HLOOKUP(E4207,ROCs!$B$1:$I$17,MATCH(VLOOKUP(C4207,HROC,2,0),ROCs!$A$2:$A$17,0)+1,0)</f>
        <v>0.34081381503347608</v>
      </c>
      <c r="I4207" s="24">
        <v>71.941136</v>
      </c>
      <c r="J4207" s="24">
        <f>VLOOKUP(B4207,Summary!$A$32:$C$37,3,0)*H4207*I4207/12+VLOOKUP(B4207,Summary!$A$32:$D$37,4,0)*I4207</f>
        <v>117.89327959489367</v>
      </c>
      <c r="K4207" s="6">
        <f t="shared" si="263"/>
        <v>462.88041485076883</v>
      </c>
      <c r="L4207" s="27">
        <f>2.721*J4207*G4207+VLOOKUP(B4207,Summary!$A$32:$B$37,2,0)*I4207</f>
        <v>85.947034770046074</v>
      </c>
    </row>
    <row r="4208" spans="1:12">
      <c r="A4208" s="5" t="s">
        <v>617</v>
      </c>
      <c r="B4208" s="5" t="s">
        <v>598</v>
      </c>
      <c r="C4208" s="11">
        <v>8140</v>
      </c>
      <c r="D4208" s="5" t="str">
        <f t="shared" si="260"/>
        <v>Roads and Highways</v>
      </c>
      <c r="E4208" s="11" t="s">
        <v>3</v>
      </c>
      <c r="F4208" s="12">
        <f t="shared" si="261"/>
        <v>0.98601567900273634</v>
      </c>
      <c r="G4208" s="13">
        <f t="shared" si="262"/>
        <v>0.14343698414796333</v>
      </c>
      <c r="H4208" s="13">
        <f>HLOOKUP(E4208,ROCs!$B$1:$I$17,MATCH(VLOOKUP(C4208,HROC,2,0),ROCs!$A$2:$A$17,0)+1,0)</f>
        <v>0.44607782879065094</v>
      </c>
      <c r="I4208" s="24">
        <v>0.450988</v>
      </c>
      <c r="J4208" s="24">
        <f>VLOOKUP(B4208,Summary!$A$32:$C$37,3,0)*H4208*I4208/12+VLOOKUP(B4208,Summary!$A$32:$D$37,4,0)*I4208</f>
        <v>0.96732005424848488</v>
      </c>
      <c r="K4208" s="6">
        <f t="shared" si="263"/>
        <v>2.5952700458196745</v>
      </c>
      <c r="L4208" s="27">
        <f>2.721*J4208*G4208+VLOOKUP(B4208,Summary!$A$32:$B$37,2,0)*I4208</f>
        <v>0.4639883903015844</v>
      </c>
    </row>
    <row r="4209" spans="1:12">
      <c r="A4209" s="5" t="s">
        <v>617</v>
      </c>
      <c r="B4209" s="5" t="s">
        <v>598</v>
      </c>
      <c r="C4209" s="11">
        <v>8330</v>
      </c>
      <c r="D4209" s="5" t="str">
        <f t="shared" si="260"/>
        <v>Water Supply Plants</v>
      </c>
      <c r="E4209" s="11" t="s">
        <v>3</v>
      </c>
      <c r="F4209" s="12">
        <f t="shared" si="261"/>
        <v>0.72147488707517293</v>
      </c>
      <c r="G4209" s="13">
        <f t="shared" si="262"/>
        <v>0.16951643581122938</v>
      </c>
      <c r="H4209" s="13">
        <f>HLOOKUP(E4209,ROCs!$B$1:$I$17,MATCH(VLOOKUP(C4209,HROC,2,0),ROCs!$A$2:$A$17,0)+1,0)</f>
        <v>0.43140989244743805</v>
      </c>
      <c r="I4209" s="24">
        <v>0.18276600000000001</v>
      </c>
      <c r="J4209" s="24">
        <f>VLOOKUP(B4209,Summary!$A$32:$C$37,3,0)*H4209*I4209/12+VLOOKUP(B4209,Summary!$A$32:$D$37,4,0)*I4209</f>
        <v>0.37912294877132474</v>
      </c>
      <c r="K4209" s="6">
        <f t="shared" si="263"/>
        <v>0.74426883538117528</v>
      </c>
      <c r="L4209" s="27">
        <f>2.721*J4209*G4209+VLOOKUP(B4209,Summary!$A$32:$B$37,2,0)*I4209</f>
        <v>0.20990695719324648</v>
      </c>
    </row>
    <row r="4210" spans="1:12">
      <c r="A4210" s="5" t="s">
        <v>617</v>
      </c>
      <c r="B4210" s="5" t="s">
        <v>598</v>
      </c>
      <c r="C4210" s="11">
        <v>1110</v>
      </c>
      <c r="D4210" s="5" t="str">
        <f t="shared" si="260"/>
        <v>Fixed Single Family Units</v>
      </c>
      <c r="E4210" s="11" t="s">
        <v>4</v>
      </c>
      <c r="F4210" s="12">
        <f t="shared" si="261"/>
        <v>0.96797880682585713</v>
      </c>
      <c r="G4210" s="13">
        <f t="shared" si="262"/>
        <v>0.12452938169209543</v>
      </c>
      <c r="H4210" s="13">
        <f>HLOOKUP(E4210,ROCs!$B$1:$I$17,MATCH(VLOOKUP(C4210,HROC,2,0),ROCs!$A$2:$A$17,0)+1,0)</f>
        <v>0.28818180815488864</v>
      </c>
      <c r="I4210" s="24">
        <v>0.41810700000000001</v>
      </c>
      <c r="J4210" s="24">
        <f>VLOOKUP(B4210,Summary!$A$32:$C$37,3,0)*H4210*I4210/12+VLOOKUP(B4210,Summary!$A$32:$D$37,4,0)*I4210</f>
        <v>0.57936008031915553</v>
      </c>
      <c r="K4210" s="6">
        <f t="shared" si="263"/>
        <v>1.5259593278933132</v>
      </c>
      <c r="L4210" s="27">
        <f>2.721*J4210*G4210+VLOOKUP(B4210,Summary!$A$32:$B$37,2,0)*I4210</f>
        <v>0.2764609797032464</v>
      </c>
    </row>
    <row r="4211" spans="1:12">
      <c r="A4211" s="5" t="s">
        <v>617</v>
      </c>
      <c r="B4211" s="5" t="s">
        <v>598</v>
      </c>
      <c r="C4211" s="11">
        <v>1210</v>
      </c>
      <c r="D4211" s="5" t="str">
        <f t="shared" si="260"/>
        <v>Fixed Single Family Units</v>
      </c>
      <c r="E4211" s="11" t="s">
        <v>4</v>
      </c>
      <c r="F4211" s="12">
        <f t="shared" si="261"/>
        <v>1.2445441802046733</v>
      </c>
      <c r="G4211" s="13">
        <f t="shared" si="262"/>
        <v>0.21319951734720002</v>
      </c>
      <c r="H4211" s="13">
        <f>HLOOKUP(E4211,ROCs!$B$1:$I$17,MATCH(VLOOKUP(C4211,HROC,2,0),ROCs!$A$2:$A$17,0)+1,0)</f>
        <v>0.28818180815488864</v>
      </c>
      <c r="I4211" s="24">
        <v>585.962175</v>
      </c>
      <c r="J4211" s="24">
        <f>VLOOKUP(B4211,Summary!$A$32:$C$37,3,0)*H4211*I4211/12+VLOOKUP(B4211,Summary!$A$32:$D$37,4,0)*I4211</f>
        <v>811.95266468149794</v>
      </c>
      <c r="K4211" s="6">
        <f t="shared" si="263"/>
        <v>2749.6003314958457</v>
      </c>
      <c r="L4211" s="27">
        <f>2.721*J4211*G4211+VLOOKUP(B4211,Summary!$A$32:$B$37,2,0)*I4211</f>
        <v>583.35127447929744</v>
      </c>
    </row>
    <row r="4212" spans="1:12">
      <c r="A4212" s="5" t="s">
        <v>617</v>
      </c>
      <c r="B4212" s="5" t="s">
        <v>598</v>
      </c>
      <c r="C4212" s="11">
        <v>1290</v>
      </c>
      <c r="D4212" s="5" t="str">
        <f t="shared" si="260"/>
        <v>Medium Density Under Construction</v>
      </c>
      <c r="E4212" s="11" t="s">
        <v>4</v>
      </c>
      <c r="F4212" s="12">
        <f t="shared" si="261"/>
        <v>1.2445441802046733</v>
      </c>
      <c r="G4212" s="13">
        <f t="shared" si="262"/>
        <v>0.21319951734720002</v>
      </c>
      <c r="H4212" s="13">
        <f>HLOOKUP(E4212,ROCs!$B$1:$I$17,MATCH(VLOOKUP(C4212,HROC,2,0),ROCs!$A$2:$A$17,0)+1,0)</f>
        <v>0.34081381503347608</v>
      </c>
      <c r="I4212" s="24">
        <v>5.0845450000000003</v>
      </c>
      <c r="J4212" s="24">
        <f>VLOOKUP(B4212,Summary!$A$32:$C$37,3,0)*H4212*I4212/12+VLOOKUP(B4212,Summary!$A$32:$D$37,4,0)*I4212</f>
        <v>8.3322799531247131</v>
      </c>
      <c r="K4212" s="6">
        <f t="shared" si="263"/>
        <v>28.21647211443651</v>
      </c>
      <c r="L4212" s="27">
        <f>2.721*J4212*G4212+VLOOKUP(B4212,Summary!$A$32:$B$37,2,0)*I4212</f>
        <v>5.808357811726375</v>
      </c>
    </row>
    <row r="4213" spans="1:12">
      <c r="A4213" s="5" t="s">
        <v>617</v>
      </c>
      <c r="B4213" s="5" t="s">
        <v>598</v>
      </c>
      <c r="C4213" s="11">
        <v>1310</v>
      </c>
      <c r="D4213" s="5" t="str">
        <f t="shared" si="260"/>
        <v>Fixed Single Family Units &lt;Six or more dwelling units per acre&gt;</v>
      </c>
      <c r="E4213" s="11" t="s">
        <v>4</v>
      </c>
      <c r="F4213" s="12">
        <f t="shared" si="261"/>
        <v>1.2445441802046733</v>
      </c>
      <c r="G4213" s="13">
        <f t="shared" si="262"/>
        <v>0.21319951734720002</v>
      </c>
      <c r="H4213" s="13">
        <f>HLOOKUP(E4213,ROCs!$B$1:$I$17,MATCH(VLOOKUP(C4213,HROC,2,0),ROCs!$A$2:$A$17,0)+1,0)</f>
        <v>0.39344582191206351</v>
      </c>
      <c r="I4213" s="24">
        <v>28.702954999999999</v>
      </c>
      <c r="J4213" s="24">
        <f>VLOOKUP(B4213,Summary!$A$32:$C$37,3,0)*H4213*I4213/12+VLOOKUP(B4213,Summary!$A$32:$D$37,4,0)*I4213</f>
        <v>54.300785876487879</v>
      </c>
      <c r="K4213" s="6">
        <f t="shared" si="263"/>
        <v>183.88443728433796</v>
      </c>
      <c r="L4213" s="27">
        <f>2.721*J4213*G4213+VLOOKUP(B4213,Summary!$A$32:$B$37,2,0)*I4213</f>
        <v>37.002893678030702</v>
      </c>
    </row>
    <row r="4214" spans="1:12">
      <c r="A4214" s="5" t="s">
        <v>617</v>
      </c>
      <c r="B4214" s="5" t="s">
        <v>598</v>
      </c>
      <c r="C4214" s="11">
        <v>1320</v>
      </c>
      <c r="D4214" s="5" t="str">
        <f t="shared" si="260"/>
        <v>Mobile Home Units &lt;Six or more dwelling units per acre&gt;</v>
      </c>
      <c r="E4214" s="11" t="s">
        <v>4</v>
      </c>
      <c r="F4214" s="12">
        <f t="shared" si="261"/>
        <v>1.3948514483453343</v>
      </c>
      <c r="G4214" s="13">
        <f t="shared" si="262"/>
        <v>0.33903287162245876</v>
      </c>
      <c r="H4214" s="13">
        <f>HLOOKUP(E4214,ROCs!$B$1:$I$17,MATCH(VLOOKUP(C4214,HROC,2,0),ROCs!$A$2:$A$17,0)+1,0)</f>
        <v>0.39344582191206351</v>
      </c>
      <c r="I4214" s="24">
        <v>0.86032399999999998</v>
      </c>
      <c r="J4214" s="24">
        <f>VLOOKUP(B4214,Summary!$A$32:$C$37,3,0)*H4214*I4214/12+VLOOKUP(B4214,Summary!$A$32:$D$37,4,0)*I4214</f>
        <v>1.6275769971559917</v>
      </c>
      <c r="K4214" s="6">
        <f t="shared" si="263"/>
        <v>6.1772907465640872</v>
      </c>
      <c r="L4214" s="27">
        <f>2.721*J4214*G4214+VLOOKUP(B4214,Summary!$A$32:$B$37,2,0)*I4214</f>
        <v>1.6663712987693375</v>
      </c>
    </row>
    <row r="4215" spans="1:12">
      <c r="A4215" s="5" t="s">
        <v>617</v>
      </c>
      <c r="B4215" s="5" t="s">
        <v>598</v>
      </c>
      <c r="C4215" s="11">
        <v>1330</v>
      </c>
      <c r="D4215" s="5" t="str">
        <f t="shared" si="260"/>
        <v>Multiple Dwelling Units, Low Rise &lt;Two stories or less&gt;</v>
      </c>
      <c r="E4215" s="11" t="s">
        <v>4</v>
      </c>
      <c r="F4215" s="12">
        <f t="shared" si="261"/>
        <v>1.3948514483453343</v>
      </c>
      <c r="G4215" s="13">
        <f t="shared" si="262"/>
        <v>0.33903287162245876</v>
      </c>
      <c r="H4215" s="13">
        <f>HLOOKUP(E4215,ROCs!$B$1:$I$17,MATCH(VLOOKUP(C4215,HROC,2,0),ROCs!$A$2:$A$17,0)+1,0)</f>
        <v>0.39344582191206351</v>
      </c>
      <c r="I4215" s="24">
        <v>154.081478</v>
      </c>
      <c r="J4215" s="24">
        <f>VLOOKUP(B4215,Summary!$A$32:$C$37,3,0)*H4215*I4215/12+VLOOKUP(B4215,Summary!$A$32:$D$37,4,0)*I4215</f>
        <v>291.49421529632673</v>
      </c>
      <c r="K4215" s="6">
        <f t="shared" si="263"/>
        <v>1106.3344603501914</v>
      </c>
      <c r="L4215" s="27">
        <f>2.721*J4215*G4215+VLOOKUP(B4215,Summary!$A$32:$B$37,2,0)*I4215</f>
        <v>298.44215971094513</v>
      </c>
    </row>
    <row r="4216" spans="1:12">
      <c r="A4216" s="5" t="s">
        <v>617</v>
      </c>
      <c r="B4216" s="5" t="s">
        <v>598</v>
      </c>
      <c r="C4216" s="11">
        <v>1340</v>
      </c>
      <c r="D4216" s="5" t="str">
        <f t="shared" si="260"/>
        <v>Multiple Dwelling Units, High Rise &lt;Three stories or more&gt;</v>
      </c>
      <c r="E4216" s="11" t="s">
        <v>4</v>
      </c>
      <c r="F4216" s="12">
        <f t="shared" si="261"/>
        <v>1.3948514483453343</v>
      </c>
      <c r="G4216" s="13">
        <f t="shared" si="262"/>
        <v>0.33903287162245876</v>
      </c>
      <c r="H4216" s="13">
        <f>HLOOKUP(E4216,ROCs!$B$1:$I$17,MATCH(VLOOKUP(C4216,HROC,2,0),ROCs!$A$2:$A$17,0)+1,0)</f>
        <v>0.39344582191206351</v>
      </c>
      <c r="I4216" s="24">
        <v>0.842557</v>
      </c>
      <c r="J4216" s="24">
        <f>VLOOKUP(B4216,Summary!$A$32:$C$37,3,0)*H4216*I4216/12+VLOOKUP(B4216,Summary!$A$32:$D$37,4,0)*I4216</f>
        <v>1.5939650550173665</v>
      </c>
      <c r="K4216" s="6">
        <f t="shared" si="263"/>
        <v>6.0497202909052845</v>
      </c>
      <c r="L4216" s="27">
        <f>2.721*J4216*G4216+VLOOKUP(B4216,Summary!$A$32:$B$37,2,0)*I4216</f>
        <v>1.6319581952580617</v>
      </c>
    </row>
    <row r="4217" spans="1:12">
      <c r="A4217" s="5" t="s">
        <v>617</v>
      </c>
      <c r="B4217" s="5" t="s">
        <v>598</v>
      </c>
      <c r="C4217" s="11">
        <v>1400</v>
      </c>
      <c r="D4217" s="5" t="str">
        <f t="shared" si="260"/>
        <v>Commercial and Services</v>
      </c>
      <c r="E4217" s="11" t="s">
        <v>4</v>
      </c>
      <c r="F4217" s="12">
        <f t="shared" si="261"/>
        <v>0.70945030562392009</v>
      </c>
      <c r="G4217" s="13">
        <f t="shared" si="262"/>
        <v>0.1167055461931156</v>
      </c>
      <c r="H4217" s="13">
        <f>HLOOKUP(E4217,ROCs!$B$1:$I$17,MATCH(VLOOKUP(C4217,HROC,2,0),ROCs!$A$2:$A$17,0)+1,0)</f>
        <v>0.43140989244743805</v>
      </c>
      <c r="I4217" s="24">
        <v>42.095531000000001</v>
      </c>
      <c r="J4217" s="24">
        <f>VLOOKUP(B4217,Summary!$A$32:$C$37,3,0)*H4217*I4217/12+VLOOKUP(B4217,Summary!$A$32:$D$37,4,0)*I4217</f>
        <v>87.321393710070311</v>
      </c>
      <c r="K4217" s="6">
        <f t="shared" si="263"/>
        <v>168.56646550737074</v>
      </c>
      <c r="L4217" s="27">
        <f>2.721*J4217*G4217+VLOOKUP(B4217,Summary!$A$32:$B$37,2,0)*I4217</f>
        <v>35.798817606520004</v>
      </c>
    </row>
    <row r="4218" spans="1:12">
      <c r="A4218" s="5" t="s">
        <v>617</v>
      </c>
      <c r="B4218" s="5" t="s">
        <v>598</v>
      </c>
      <c r="C4218" s="11">
        <v>1411</v>
      </c>
      <c r="D4218" s="5" t="str">
        <f t="shared" si="260"/>
        <v>Shopping Centers (Plazas, Malls)</v>
      </c>
      <c r="E4218" s="11" t="s">
        <v>4</v>
      </c>
      <c r="F4218" s="12">
        <f t="shared" si="261"/>
        <v>1.4429497741503459</v>
      </c>
      <c r="G4218" s="13">
        <f t="shared" si="262"/>
        <v>0.22493527059566973</v>
      </c>
      <c r="H4218" s="13">
        <f>HLOOKUP(E4218,ROCs!$B$1:$I$17,MATCH(VLOOKUP(C4218,HROC,2,0),ROCs!$A$2:$A$17,0)+1,0)</f>
        <v>0.43140989244743805</v>
      </c>
      <c r="I4218" s="24">
        <v>23.607348000000002</v>
      </c>
      <c r="J4218" s="24">
        <f>VLOOKUP(B4218,Summary!$A$32:$C$37,3,0)*H4218*I4218/12+VLOOKUP(B4218,Summary!$A$32:$D$37,4,0)*I4218</f>
        <v>48.970198978096782</v>
      </c>
      <c r="K4218" s="6">
        <f t="shared" si="263"/>
        <v>192.27004368863049</v>
      </c>
      <c r="L4218" s="27">
        <f>2.721*J4218*G4218+VLOOKUP(B4218,Summary!$A$32:$B$37,2,0)*I4218</f>
        <v>34.497509799700246</v>
      </c>
    </row>
    <row r="4219" spans="1:12">
      <c r="A4219" s="5" t="s">
        <v>617</v>
      </c>
      <c r="B4219" s="5" t="s">
        <v>598</v>
      </c>
      <c r="C4219" s="11">
        <v>1550</v>
      </c>
      <c r="D4219" s="5" t="str">
        <f t="shared" si="260"/>
        <v>Other Light Industrial</v>
      </c>
      <c r="E4219" s="11" t="s">
        <v>4</v>
      </c>
      <c r="F4219" s="12">
        <f t="shared" si="261"/>
        <v>0.72147488707517293</v>
      </c>
      <c r="G4219" s="13">
        <f t="shared" si="262"/>
        <v>0.16951643581122938</v>
      </c>
      <c r="H4219" s="13">
        <f>HLOOKUP(E4219,ROCs!$B$1:$I$17,MATCH(VLOOKUP(C4219,HROC,2,0),ROCs!$A$2:$A$17,0)+1,0)</f>
        <v>0.34081381503347608</v>
      </c>
      <c r="I4219" s="24">
        <v>21.113060999999998</v>
      </c>
      <c r="J4219" s="24">
        <f>VLOOKUP(B4219,Summary!$A$32:$C$37,3,0)*H4219*I4219/12+VLOOKUP(B4219,Summary!$A$32:$D$37,4,0)*I4219</f>
        <v>34.598953282820624</v>
      </c>
      <c r="K4219" s="6">
        <f t="shared" si="263"/>
        <v>67.922352758299411</v>
      </c>
      <c r="L4219" s="27">
        <f>2.721*J4219*G4219+VLOOKUP(B4219,Summary!$A$32:$B$37,2,0)*I4219</f>
        <v>20.006131609088438</v>
      </c>
    </row>
    <row r="4220" spans="1:12">
      <c r="A4220" s="5" t="s">
        <v>617</v>
      </c>
      <c r="B4220" s="5" t="s">
        <v>598</v>
      </c>
      <c r="C4220" s="11">
        <v>1700</v>
      </c>
      <c r="D4220" s="5" t="str">
        <f t="shared" si="260"/>
        <v>Institutional</v>
      </c>
      <c r="E4220" s="11" t="s">
        <v>4</v>
      </c>
      <c r="F4220" s="12">
        <f t="shared" si="261"/>
        <v>0.96797880682585713</v>
      </c>
      <c r="G4220" s="13">
        <f t="shared" si="262"/>
        <v>0.12452938169209543</v>
      </c>
      <c r="H4220" s="13">
        <f>HLOOKUP(E4220,ROCs!$B$1:$I$17,MATCH(VLOOKUP(C4220,HROC,2,0),ROCs!$A$2:$A$17,0)+1,0)</f>
        <v>0.34081381503347608</v>
      </c>
      <c r="I4220" s="24">
        <v>3.3054109999999999</v>
      </c>
      <c r="J4220" s="24">
        <f>VLOOKUP(B4220,Summary!$A$32:$C$37,3,0)*H4220*I4220/12+VLOOKUP(B4220,Summary!$A$32:$D$37,4,0)*I4220</f>
        <v>5.4167304669617264</v>
      </c>
      <c r="K4220" s="6">
        <f t="shared" si="263"/>
        <v>14.266965680809021</v>
      </c>
      <c r="L4220" s="27">
        <f>2.721*J4220*G4220+VLOOKUP(B4220,Summary!$A$32:$B$37,2,0)*I4220</f>
        <v>2.4690519934090513</v>
      </c>
    </row>
    <row r="4221" spans="1:12">
      <c r="A4221" s="5" t="s">
        <v>617</v>
      </c>
      <c r="B4221" s="5" t="s">
        <v>598</v>
      </c>
      <c r="C4221" s="11">
        <v>1710</v>
      </c>
      <c r="D4221" s="5" t="str">
        <f t="shared" si="260"/>
        <v>Educational Facilities</v>
      </c>
      <c r="E4221" s="11" t="s">
        <v>4</v>
      </c>
      <c r="F4221" s="12">
        <f t="shared" si="261"/>
        <v>0.96797880682585713</v>
      </c>
      <c r="G4221" s="13">
        <f t="shared" si="262"/>
        <v>0.12452938169209543</v>
      </c>
      <c r="H4221" s="13">
        <f>HLOOKUP(E4221,ROCs!$B$1:$I$17,MATCH(VLOOKUP(C4221,HROC,2,0),ROCs!$A$2:$A$17,0)+1,0)</f>
        <v>0.34081381503347608</v>
      </c>
      <c r="I4221" s="24">
        <v>37.923160000000003</v>
      </c>
      <c r="J4221" s="24">
        <f>VLOOKUP(B4221,Summary!$A$32:$C$37,3,0)*H4221*I4221/12+VLOOKUP(B4221,Summary!$A$32:$D$37,4,0)*I4221</f>
        <v>62.146442961393994</v>
      </c>
      <c r="K4221" s="6">
        <f t="shared" si="263"/>
        <v>163.68567244068268</v>
      </c>
      <c r="L4221" s="27">
        <f>2.721*J4221*G4221+VLOOKUP(B4221,Summary!$A$32:$B$37,2,0)*I4221</f>
        <v>28.327567674449686</v>
      </c>
    </row>
    <row r="4222" spans="1:12">
      <c r="A4222" s="5" t="s">
        <v>617</v>
      </c>
      <c r="B4222" s="5" t="s">
        <v>598</v>
      </c>
      <c r="C4222" s="11">
        <v>1800</v>
      </c>
      <c r="D4222" s="5" t="str">
        <f t="shared" si="260"/>
        <v>Recreational</v>
      </c>
      <c r="E4222" s="11" t="s">
        <v>4</v>
      </c>
      <c r="F4222" s="12">
        <f t="shared" si="261"/>
        <v>1.2445441802046733</v>
      </c>
      <c r="G4222" s="13">
        <f t="shared" si="262"/>
        <v>0.21319951734720002</v>
      </c>
      <c r="H4222" s="13">
        <f>HLOOKUP(E4222,ROCs!$B$1:$I$17,MATCH(VLOOKUP(C4222,HROC,2,0),ROCs!$A$2:$A$17,0)+1,0)</f>
        <v>0.28904462793978353</v>
      </c>
      <c r="I4222" s="24">
        <v>0.20425699999999999</v>
      </c>
      <c r="J4222" s="24">
        <f>VLOOKUP(B4222,Summary!$A$32:$C$37,3,0)*H4222*I4222/12+VLOOKUP(B4222,Summary!$A$32:$D$37,4,0)*I4222</f>
        <v>0.28388106003640501</v>
      </c>
      <c r="K4222" s="6">
        <f t="shared" si="263"/>
        <v>0.96133616001824307</v>
      </c>
      <c r="L4222" s="27">
        <f>2.721*J4222*G4222+VLOOKUP(B4222,Summary!$A$32:$B$37,2,0)*I4222</f>
        <v>0.20383847579555378</v>
      </c>
    </row>
    <row r="4223" spans="1:12">
      <c r="A4223" s="5" t="s">
        <v>617</v>
      </c>
      <c r="B4223" s="5" t="s">
        <v>598</v>
      </c>
      <c r="C4223" s="11">
        <v>1820</v>
      </c>
      <c r="D4223" s="5" t="str">
        <f t="shared" si="260"/>
        <v>Golf Courses</v>
      </c>
      <c r="E4223" s="11" t="s">
        <v>4</v>
      </c>
      <c r="F4223" s="12">
        <f t="shared" si="261"/>
        <v>2.0141173930848577</v>
      </c>
      <c r="G4223" s="13">
        <f t="shared" si="262"/>
        <v>0.28687396829592665</v>
      </c>
      <c r="H4223" s="13">
        <f>HLOOKUP(E4223,ROCs!$B$1:$I$17,MATCH(VLOOKUP(C4223,HROC,2,0),ROCs!$A$2:$A$17,0)+1,0)</f>
        <v>0.28904462793978353</v>
      </c>
      <c r="I4223" s="24">
        <v>9.8613000000000006E-2</v>
      </c>
      <c r="J4223" s="24">
        <f>VLOOKUP(B4223,Summary!$A$32:$C$37,3,0)*H4223*I4223/12+VLOOKUP(B4223,Summary!$A$32:$D$37,4,0)*I4223</f>
        <v>0.13705460754524942</v>
      </c>
      <c r="K4223" s="6">
        <f t="shared" si="263"/>
        <v>0.75111591136617173</v>
      </c>
      <c r="L4223" s="27">
        <f>2.721*J4223*G4223+VLOOKUP(B4223,Summary!$A$32:$B$37,2,0)*I4223</f>
        <v>0.12588602906159199</v>
      </c>
    </row>
    <row r="4224" spans="1:12">
      <c r="A4224" s="5" t="s">
        <v>617</v>
      </c>
      <c r="B4224" s="5" t="s">
        <v>598</v>
      </c>
      <c r="C4224" s="11">
        <v>1840</v>
      </c>
      <c r="D4224" s="5" t="str">
        <f t="shared" si="260"/>
        <v>Marinas and Fish Camps</v>
      </c>
      <c r="E4224" s="11" t="s">
        <v>4</v>
      </c>
      <c r="F4224" s="12">
        <f t="shared" si="261"/>
        <v>0.70945030562392009</v>
      </c>
      <c r="G4224" s="13">
        <f t="shared" si="262"/>
        <v>0.1167055461931156</v>
      </c>
      <c r="H4224" s="13">
        <f>HLOOKUP(E4224,ROCs!$B$1:$I$17,MATCH(VLOOKUP(C4224,HROC,2,0),ROCs!$A$2:$A$17,0)+1,0)</f>
        <v>0.28818180815488864</v>
      </c>
      <c r="I4224" s="24">
        <v>0.18352399999999999</v>
      </c>
      <c r="J4224" s="24">
        <f>VLOOKUP(B4224,Summary!$A$32:$C$37,3,0)*H4224*I4224/12+VLOOKUP(B4224,Summary!$A$32:$D$37,4,0)*I4224</f>
        <v>0.2543044708184572</v>
      </c>
      <c r="K4224" s="6">
        <f t="shared" si="263"/>
        <v>0.49091298234336345</v>
      </c>
      <c r="L4224" s="27">
        <f>2.721*J4224*G4224+VLOOKUP(B4224,Summary!$A$32:$B$37,2,0)*I4224</f>
        <v>0.11593605692820072</v>
      </c>
    </row>
    <row r="4225" spans="1:12">
      <c r="A4225" s="5" t="s">
        <v>617</v>
      </c>
      <c r="B4225" s="5" t="s">
        <v>598</v>
      </c>
      <c r="C4225" s="11">
        <v>2430</v>
      </c>
      <c r="D4225" s="5" t="str">
        <f t="shared" si="260"/>
        <v>Ornamentals</v>
      </c>
      <c r="E4225" s="11" t="s">
        <v>4</v>
      </c>
      <c r="F4225" s="12">
        <f t="shared" si="261"/>
        <v>1.6774291124497771</v>
      </c>
      <c r="G4225" s="13">
        <f t="shared" si="262"/>
        <v>0.48898971868623858</v>
      </c>
      <c r="H4225" s="13">
        <f>HLOOKUP(E4225,ROCs!$B$1:$I$17,MATCH(VLOOKUP(C4225,HROC,2,0),ROCs!$A$2:$A$17,0)+1,0)</f>
        <v>0.28904462793978353</v>
      </c>
      <c r="I4225" s="24">
        <v>2.7539999999999999E-3</v>
      </c>
      <c r="J4225" s="24">
        <f>VLOOKUP(B4225,Summary!$A$32:$C$37,3,0)*H4225*I4225/12+VLOOKUP(B4225,Summary!$A$32:$D$37,4,0)*I4225</f>
        <v>3.8275723198728045E-3</v>
      </c>
      <c r="K4225" s="6">
        <f t="shared" si="263"/>
        <v>1.7470129452302842E-2</v>
      </c>
      <c r="L4225" s="27">
        <f>2.721*J4225*G4225+VLOOKUP(B4225,Summary!$A$32:$B$37,2,0)*I4225</f>
        <v>5.6206635180194543E-3</v>
      </c>
    </row>
    <row r="4226" spans="1:12">
      <c r="A4226" s="5" t="s">
        <v>617</v>
      </c>
      <c r="B4226" s="5" t="s">
        <v>598</v>
      </c>
      <c r="C4226" s="11">
        <v>3100</v>
      </c>
      <c r="D4226" s="5" t="str">
        <f t="shared" ref="D4226:D4289" si="264">VLOOKUP(C4226,FLUCCS,2,0)</f>
        <v>Herbaceous (Dry Prairie)</v>
      </c>
      <c r="E4226" s="11" t="s">
        <v>4</v>
      </c>
      <c r="F4226" s="12">
        <f t="shared" ref="F4226:F4289" si="265">VLOOKUP(VLOOKUP(C4226,HEMC,2,0),EMCN,2,0)</f>
        <v>0.69141343344704065</v>
      </c>
      <c r="G4226" s="13">
        <f t="shared" ref="G4226:G4289" si="266">VLOOKUP(VLOOKUP(C4226,HEMC,2,0),EMCP,3,0)</f>
        <v>3.5859246036990831E-2</v>
      </c>
      <c r="H4226" s="13">
        <f>HLOOKUP(E4226,ROCs!$B$1:$I$17,MATCH(VLOOKUP(C4226,HROC,2,0),ROCs!$A$2:$A$17,0)+1,0)</f>
        <v>0.26229721460804234</v>
      </c>
      <c r="I4226" s="24">
        <v>189.05982800000001</v>
      </c>
      <c r="J4226" s="24">
        <f>VLOOKUP(B4226,Summary!$A$32:$C$37,3,0)*H4226*I4226/12+VLOOKUP(B4226,Summary!$A$32:$D$37,4,0)*I4226</f>
        <v>238.4446070232984</v>
      </c>
      <c r="K4226" s="6">
        <f t="shared" ref="K4226:K4289" si="267">2.721*J4226*F4226</f>
        <v>448.59441185106164</v>
      </c>
      <c r="L4226" s="27">
        <f>2.721*J4226*G4226+VLOOKUP(B4226,Summary!$A$32:$B$37,2,0)*I4226</f>
        <v>59.507134620559128</v>
      </c>
    </row>
    <row r="4227" spans="1:12">
      <c r="A4227" s="5" t="s">
        <v>617</v>
      </c>
      <c r="B4227" s="5" t="s">
        <v>598</v>
      </c>
      <c r="C4227" s="11">
        <v>3200</v>
      </c>
      <c r="D4227" s="5" t="str">
        <f t="shared" si="264"/>
        <v>Shrub and Brushland</v>
      </c>
      <c r="E4227" s="11" t="s">
        <v>4</v>
      </c>
      <c r="F4227" s="12">
        <f t="shared" si="265"/>
        <v>0.69141343344704065</v>
      </c>
      <c r="G4227" s="13">
        <f t="shared" si="266"/>
        <v>3.5859246036990831E-2</v>
      </c>
      <c r="H4227" s="13">
        <f>HLOOKUP(E4227,ROCs!$B$1:$I$17,MATCH(VLOOKUP(C4227,HROC,2,0),ROCs!$A$2:$A$17,0)+1,0)</f>
        <v>0.26229721460804234</v>
      </c>
      <c r="I4227" s="24">
        <v>41.150646999999999</v>
      </c>
      <c r="J4227" s="24">
        <f>VLOOKUP(B4227,Summary!$A$32:$C$37,3,0)*H4227*I4227/12+VLOOKUP(B4227,Summary!$A$32:$D$37,4,0)*I4227</f>
        <v>51.899707920338699</v>
      </c>
      <c r="K4227" s="6">
        <f t="shared" si="267"/>
        <v>97.64078643007997</v>
      </c>
      <c r="L4227" s="27">
        <f>2.721*J4227*G4227+VLOOKUP(B4227,Summary!$A$32:$B$37,2,0)*I4227</f>
        <v>12.952286673783007</v>
      </c>
    </row>
    <row r="4228" spans="1:12">
      <c r="A4228" s="5" t="s">
        <v>617</v>
      </c>
      <c r="B4228" s="5" t="s">
        <v>598</v>
      </c>
      <c r="C4228" s="11">
        <v>4110</v>
      </c>
      <c r="D4228" s="5" t="str">
        <f t="shared" si="264"/>
        <v>Pine Flatwoods</v>
      </c>
      <c r="E4228" s="11" t="s">
        <v>4</v>
      </c>
      <c r="F4228" s="12">
        <f t="shared" si="265"/>
        <v>0.69141343344704065</v>
      </c>
      <c r="G4228" s="13">
        <f t="shared" si="266"/>
        <v>3.5859246036990831E-2</v>
      </c>
      <c r="H4228" s="13">
        <f>HLOOKUP(E4228,ROCs!$B$1:$I$17,MATCH(VLOOKUP(C4228,HROC,2,0),ROCs!$A$2:$A$17,0)+1,0)</f>
        <v>0.26229721460804234</v>
      </c>
      <c r="I4228" s="24">
        <v>109.33011500000001</v>
      </c>
      <c r="J4228" s="24">
        <f>VLOOKUP(B4228,Summary!$A$32:$C$37,3,0)*H4228*I4228/12+VLOOKUP(B4228,Summary!$A$32:$D$37,4,0)*I4228</f>
        <v>137.88850113090669</v>
      </c>
      <c r="K4228" s="6">
        <f t="shared" si="267"/>
        <v>259.41459460141863</v>
      </c>
      <c r="L4228" s="27">
        <f>2.721*J4228*G4228+VLOOKUP(B4228,Summary!$A$32:$B$37,2,0)*I4228</f>
        <v>34.411973924921853</v>
      </c>
    </row>
    <row r="4229" spans="1:12">
      <c r="A4229" s="5" t="s">
        <v>617</v>
      </c>
      <c r="B4229" s="5" t="s">
        <v>598</v>
      </c>
      <c r="C4229" s="11">
        <v>4130</v>
      </c>
      <c r="D4229" s="5" t="str">
        <f t="shared" si="264"/>
        <v>Sand Pine</v>
      </c>
      <c r="E4229" s="11" t="s">
        <v>4</v>
      </c>
      <c r="F4229" s="12">
        <f t="shared" si="265"/>
        <v>0.69141343344704065</v>
      </c>
      <c r="G4229" s="13">
        <f t="shared" si="266"/>
        <v>3.5859246036990831E-2</v>
      </c>
      <c r="H4229" s="13">
        <f>HLOOKUP(E4229,ROCs!$B$1:$I$17,MATCH(VLOOKUP(C4229,HROC,2,0),ROCs!$A$2:$A$17,0)+1,0)</f>
        <v>0.26229721460804234</v>
      </c>
      <c r="I4229" s="24">
        <v>27.465616000000001</v>
      </c>
      <c r="J4229" s="24">
        <f>VLOOKUP(B4229,Summary!$A$32:$C$37,3,0)*H4229*I4229/12+VLOOKUP(B4229,Summary!$A$32:$D$37,4,0)*I4229</f>
        <v>34.639976578064044</v>
      </c>
      <c r="K4229" s="6">
        <f t="shared" si="267"/>
        <v>65.169433326931355</v>
      </c>
      <c r="L4229" s="27">
        <f>2.721*J4229*G4229+VLOOKUP(B4229,Summary!$A$32:$B$37,2,0)*I4229</f>
        <v>8.6448830829814494</v>
      </c>
    </row>
    <row r="4230" spans="1:12">
      <c r="A4230" s="5" t="s">
        <v>617</v>
      </c>
      <c r="B4230" s="5" t="s">
        <v>598</v>
      </c>
      <c r="C4230" s="11">
        <v>4200</v>
      </c>
      <c r="D4230" s="5" t="str">
        <f t="shared" si="264"/>
        <v>Upland Hardwood Forests</v>
      </c>
      <c r="E4230" s="11" t="s">
        <v>4</v>
      </c>
      <c r="F4230" s="12">
        <f t="shared" si="265"/>
        <v>0.69141343344704065</v>
      </c>
      <c r="G4230" s="13">
        <f t="shared" si="266"/>
        <v>3.5859246036990831E-2</v>
      </c>
      <c r="H4230" s="13">
        <f>HLOOKUP(E4230,ROCs!$B$1:$I$17,MATCH(VLOOKUP(C4230,HROC,2,0),ROCs!$A$2:$A$17,0)+1,0)</f>
        <v>0.26229721460804234</v>
      </c>
      <c r="I4230" s="24">
        <v>4.0287000000000003E-2</v>
      </c>
      <c r="J4230" s="24">
        <f>VLOOKUP(B4230,Summary!$A$32:$C$37,3,0)*H4230*I4230/12+VLOOKUP(B4230,Summary!$A$32:$D$37,4,0)*I4230</f>
        <v>5.0810465579962459E-2</v>
      </c>
      <c r="K4230" s="6">
        <f t="shared" si="267"/>
        <v>9.5591555654243598E-2</v>
      </c>
      <c r="L4230" s="27">
        <f>2.721*J4230*G4230+VLOOKUP(B4230,Summary!$A$32:$B$37,2,0)*I4230</f>
        <v>1.2680451250904902E-2</v>
      </c>
    </row>
    <row r="4231" spans="1:12">
      <c r="A4231" s="5" t="s">
        <v>617</v>
      </c>
      <c r="B4231" s="5" t="s">
        <v>598</v>
      </c>
      <c r="C4231" s="11">
        <v>4220</v>
      </c>
      <c r="D4231" s="5" t="str">
        <f t="shared" si="264"/>
        <v>Brazilian Pepper</v>
      </c>
      <c r="E4231" s="11" t="s">
        <v>4</v>
      </c>
      <c r="F4231" s="12">
        <f t="shared" si="265"/>
        <v>0.69141343344704065</v>
      </c>
      <c r="G4231" s="13">
        <f t="shared" si="266"/>
        <v>3.5859246036990831E-2</v>
      </c>
      <c r="H4231" s="13">
        <f>HLOOKUP(E4231,ROCs!$B$1:$I$17,MATCH(VLOOKUP(C4231,HROC,2,0),ROCs!$A$2:$A$17,0)+1,0)</f>
        <v>0.26229721460804234</v>
      </c>
      <c r="I4231" s="24">
        <v>2.555E-3</v>
      </c>
      <c r="J4231" s="24">
        <f>VLOOKUP(B4231,Summary!$A$32:$C$37,3,0)*H4231*I4231/12+VLOOKUP(B4231,Summary!$A$32:$D$37,4,0)*I4231</f>
        <v>3.2223977848140611E-3</v>
      </c>
      <c r="K4231" s="6">
        <f t="shared" si="267"/>
        <v>6.0624128055350949E-3</v>
      </c>
      <c r="L4231" s="27">
        <f>2.721*J4231*G4231+VLOOKUP(B4231,Summary!$A$32:$B$37,2,0)*I4231</f>
        <v>8.0419373361287805E-4</v>
      </c>
    </row>
    <row r="4232" spans="1:12">
      <c r="A4232" s="5" t="s">
        <v>617</v>
      </c>
      <c r="B4232" s="5" t="s">
        <v>598</v>
      </c>
      <c r="C4232" s="11">
        <v>4240</v>
      </c>
      <c r="D4232" s="5" t="str">
        <f t="shared" si="264"/>
        <v>Melaleuca</v>
      </c>
      <c r="E4232" s="11" t="s">
        <v>4</v>
      </c>
      <c r="F4232" s="12">
        <f t="shared" si="265"/>
        <v>0.69141343344704065</v>
      </c>
      <c r="G4232" s="13">
        <f t="shared" si="266"/>
        <v>3.5859246036990831E-2</v>
      </c>
      <c r="H4232" s="13">
        <f>HLOOKUP(E4232,ROCs!$B$1:$I$17,MATCH(VLOOKUP(C4232,HROC,2,0),ROCs!$A$2:$A$17,0)+1,0)</f>
        <v>0.26229721460804234</v>
      </c>
      <c r="I4232" s="24">
        <v>5.0000000000000001E-3</v>
      </c>
      <c r="J4232" s="24">
        <f>VLOOKUP(B4232,Summary!$A$32:$C$37,3,0)*H4232*I4232/12+VLOOKUP(B4232,Summary!$A$32:$D$37,4,0)*I4232</f>
        <v>6.306062201201685E-3</v>
      </c>
      <c r="K4232" s="6">
        <f t="shared" si="267"/>
        <v>1.1863821537250675E-2</v>
      </c>
      <c r="L4232" s="27">
        <f>2.721*J4232*G4232+VLOOKUP(B4232,Summary!$A$32:$B$37,2,0)*I4232</f>
        <v>1.5737646450349864E-3</v>
      </c>
    </row>
    <row r="4233" spans="1:12">
      <c r="A4233" s="5" t="s">
        <v>617</v>
      </c>
      <c r="B4233" s="5" t="s">
        <v>598</v>
      </c>
      <c r="C4233" s="11">
        <v>4280</v>
      </c>
      <c r="D4233" s="5" t="str">
        <f t="shared" si="264"/>
        <v>Cabbage Palm</v>
      </c>
      <c r="E4233" s="11" t="s">
        <v>4</v>
      </c>
      <c r="F4233" s="12">
        <f t="shared" si="265"/>
        <v>0.69141343344704065</v>
      </c>
      <c r="G4233" s="13">
        <f t="shared" si="266"/>
        <v>3.5859246036990831E-2</v>
      </c>
      <c r="H4233" s="13">
        <f>HLOOKUP(E4233,ROCs!$B$1:$I$17,MATCH(VLOOKUP(C4233,HROC,2,0),ROCs!$A$2:$A$17,0)+1,0)</f>
        <v>0.26229721460804234</v>
      </c>
      <c r="I4233" s="24">
        <v>4.4114E-2</v>
      </c>
      <c r="J4233" s="24">
        <f>VLOOKUP(B4233,Summary!$A$32:$C$37,3,0)*H4233*I4233/12+VLOOKUP(B4233,Summary!$A$32:$D$37,4,0)*I4233</f>
        <v>5.5637125588762222E-2</v>
      </c>
      <c r="K4233" s="6">
        <f t="shared" si="267"/>
        <v>0.10467212465885524</v>
      </c>
      <c r="L4233" s="27">
        <f>2.721*J4233*G4233+VLOOKUP(B4233,Summary!$A$32:$B$37,2,0)*I4233</f>
        <v>1.3885010710214678E-2</v>
      </c>
    </row>
    <row r="4234" spans="1:12">
      <c r="A4234" s="5" t="s">
        <v>617</v>
      </c>
      <c r="B4234" s="5" t="s">
        <v>598</v>
      </c>
      <c r="C4234" s="11">
        <v>4340</v>
      </c>
      <c r="D4234" s="5" t="str">
        <f t="shared" si="264"/>
        <v>Hardwood - Coniferous Mixed</v>
      </c>
      <c r="E4234" s="11" t="s">
        <v>4</v>
      </c>
      <c r="F4234" s="12">
        <f t="shared" si="265"/>
        <v>0.69141343344704065</v>
      </c>
      <c r="G4234" s="13">
        <f t="shared" si="266"/>
        <v>3.5859246036990831E-2</v>
      </c>
      <c r="H4234" s="13">
        <f>HLOOKUP(E4234,ROCs!$B$1:$I$17,MATCH(VLOOKUP(C4234,HROC,2,0),ROCs!$A$2:$A$17,0)+1,0)</f>
        <v>0.26229721460804234</v>
      </c>
      <c r="I4234" s="24">
        <v>142.455814</v>
      </c>
      <c r="J4234" s="24">
        <f>VLOOKUP(B4234,Summary!$A$32:$C$37,3,0)*H4234*I4234/12+VLOOKUP(B4234,Summary!$A$32:$D$37,4,0)*I4234</f>
        <v>179.66704480136355</v>
      </c>
      <c r="K4234" s="6">
        <f t="shared" si="267"/>
        <v>338.01407084795522</v>
      </c>
      <c r="L4234" s="27">
        <f>2.721*J4234*G4234+VLOOKUP(B4234,Summary!$A$32:$B$37,2,0)*I4234</f>
        <v>44.838384710576008</v>
      </c>
    </row>
    <row r="4235" spans="1:12">
      <c r="A4235" s="5" t="s">
        <v>617</v>
      </c>
      <c r="B4235" s="5" t="s">
        <v>598</v>
      </c>
      <c r="C4235" s="11">
        <v>4370</v>
      </c>
      <c r="D4235" s="5" t="str">
        <f t="shared" si="264"/>
        <v>Australian Pines</v>
      </c>
      <c r="E4235" s="11" t="s">
        <v>4</v>
      </c>
      <c r="F4235" s="12">
        <f t="shared" si="265"/>
        <v>0.69141343344704065</v>
      </c>
      <c r="G4235" s="13">
        <f t="shared" si="266"/>
        <v>3.5859246036990831E-2</v>
      </c>
      <c r="H4235" s="13">
        <f>HLOOKUP(E4235,ROCs!$B$1:$I$17,MATCH(VLOOKUP(C4235,HROC,2,0),ROCs!$A$2:$A$17,0)+1,0)</f>
        <v>0.26229721460804234</v>
      </c>
      <c r="I4235" s="24">
        <v>1.1808259999999999</v>
      </c>
      <c r="J4235" s="24">
        <f>VLOOKUP(B4235,Summary!$A$32:$C$37,3,0)*H4235*I4235/12+VLOOKUP(B4235,Summary!$A$32:$D$37,4,0)*I4235</f>
        <v>1.4892724409592359</v>
      </c>
      <c r="K4235" s="6">
        <f t="shared" si="267"/>
        <v>2.8018217861091128</v>
      </c>
      <c r="L4235" s="27">
        <f>2.721*J4235*G4235+VLOOKUP(B4235,Summary!$A$32:$B$37,2,0)*I4235</f>
        <v>0.37166844214761652</v>
      </c>
    </row>
    <row r="4236" spans="1:12">
      <c r="A4236" s="5" t="s">
        <v>617</v>
      </c>
      <c r="B4236" s="5" t="s">
        <v>598</v>
      </c>
      <c r="C4236" s="11">
        <v>5110</v>
      </c>
      <c r="D4236" s="5" t="e">
        <f t="shared" si="264"/>
        <v>#N/A</v>
      </c>
      <c r="E4236" s="11" t="s">
        <v>4</v>
      </c>
      <c r="F4236" s="12">
        <f t="shared" si="265"/>
        <v>0.50503242095262102</v>
      </c>
      <c r="G4236" s="13">
        <f t="shared" si="266"/>
        <v>6.8458560616073402E-2</v>
      </c>
      <c r="H4236" s="13">
        <f>HLOOKUP(E4236,ROCs!$B$1:$I$17,MATCH(VLOOKUP(C4236,HROC,2,0),ROCs!$A$2:$A$17,0)+1,0)</f>
        <v>5.2632006878587441E-2</v>
      </c>
      <c r="I4236" s="24">
        <v>10.373131000000001</v>
      </c>
      <c r="J4236" s="24">
        <f>VLOOKUP(B4236,Summary!$A$32:$C$37,3,0)*H4236*I4236/12+VLOOKUP(B4236,Summary!$A$32:$D$37,4,0)*I4236</f>
        <v>2.6251514261447499</v>
      </c>
      <c r="K4236" s="6">
        <f t="shared" si="267"/>
        <v>3.6074652844877688</v>
      </c>
      <c r="L4236" s="27">
        <f>2.721*J4236*G4236+VLOOKUP(B4236,Summary!$A$32:$B$37,2,0)*I4236</f>
        <v>2.477454867807952</v>
      </c>
    </row>
    <row r="4237" spans="1:12">
      <c r="A4237" s="5" t="s">
        <v>617</v>
      </c>
      <c r="B4237" s="5" t="s">
        <v>598</v>
      </c>
      <c r="C4237" s="11">
        <v>5120</v>
      </c>
      <c r="D4237" s="5" t="e">
        <f t="shared" si="264"/>
        <v>#N/A</v>
      </c>
      <c r="E4237" s="11" t="s">
        <v>4</v>
      </c>
      <c r="F4237" s="12">
        <f t="shared" si="265"/>
        <v>0.50503242095262102</v>
      </c>
      <c r="G4237" s="13">
        <f t="shared" si="266"/>
        <v>6.8458560616073402E-2</v>
      </c>
      <c r="H4237" s="13">
        <f>HLOOKUP(E4237,ROCs!$B$1:$I$17,MATCH(VLOOKUP(C4237,HROC,2,0),ROCs!$A$2:$A$17,0)+1,0)</f>
        <v>5.2632006878587441E-2</v>
      </c>
      <c r="I4237" s="24">
        <v>14.059357</v>
      </c>
      <c r="J4237" s="24">
        <f>VLOOKUP(B4237,Summary!$A$32:$C$37,3,0)*H4237*I4237/12+VLOOKUP(B4237,Summary!$A$32:$D$37,4,0)*I4237</f>
        <v>3.5580328715821836</v>
      </c>
      <c r="K4237" s="6">
        <f t="shared" si="267"/>
        <v>4.8894246394574692</v>
      </c>
      <c r="L4237" s="27">
        <f>2.721*J4237*G4237+VLOOKUP(B4237,Summary!$A$32:$B$37,2,0)*I4237</f>
        <v>3.3578504347337179</v>
      </c>
    </row>
    <row r="4238" spans="1:12">
      <c r="A4238" s="5" t="s">
        <v>617</v>
      </c>
      <c r="B4238" s="5" t="s">
        <v>598</v>
      </c>
      <c r="C4238" s="11">
        <v>5300</v>
      </c>
      <c r="D4238" s="5" t="str">
        <f t="shared" si="264"/>
        <v>Reservoirs</v>
      </c>
      <c r="E4238" s="11" t="s">
        <v>4</v>
      </c>
      <c r="F4238" s="12">
        <f t="shared" si="265"/>
        <v>0.50503242095262102</v>
      </c>
      <c r="G4238" s="13">
        <f t="shared" si="266"/>
        <v>6.8458560616073402E-2</v>
      </c>
      <c r="H4238" s="13">
        <f>HLOOKUP(E4238,ROCs!$B$1:$I$17,MATCH(VLOOKUP(C4238,HROC,2,0),ROCs!$A$2:$A$17,0)+1,0)</f>
        <v>5.2632006878587441E-2</v>
      </c>
      <c r="I4238" s="24">
        <v>1.6713720000000001</v>
      </c>
      <c r="J4238" s="24">
        <f>VLOOKUP(B4238,Summary!$A$32:$C$37,3,0)*H4238*I4238/12+VLOOKUP(B4238,Summary!$A$32:$D$37,4,0)*I4238</f>
        <v>0.4229778443382623</v>
      </c>
      <c r="K4238" s="6">
        <f t="shared" si="267"/>
        <v>0.58125328480522342</v>
      </c>
      <c r="L4238" s="27">
        <f>2.721*J4238*G4238+VLOOKUP(B4238,Summary!$A$32:$B$37,2,0)*I4238</f>
        <v>0.39918021832732203</v>
      </c>
    </row>
    <row r="4239" spans="1:12">
      <c r="A4239" s="5" t="s">
        <v>617</v>
      </c>
      <c r="B4239" s="5" t="s">
        <v>598</v>
      </c>
      <c r="C4239" s="11">
        <v>6120</v>
      </c>
      <c r="D4239" s="5" t="str">
        <f t="shared" si="264"/>
        <v>Mangrove Swamps</v>
      </c>
      <c r="E4239" s="11" t="s">
        <v>4</v>
      </c>
      <c r="F4239" s="12">
        <f t="shared" si="265"/>
        <v>0.60724136328827061</v>
      </c>
      <c r="G4239" s="13">
        <f t="shared" si="266"/>
        <v>3.2599314579082571E-2</v>
      </c>
      <c r="H4239" s="13">
        <f>HLOOKUP(E4239,ROCs!$B$1:$I$17,MATCH(VLOOKUP(C4239,HROC,2,0),ROCs!$A$2:$A$17,0)+1,0)</f>
        <v>2.5884593546846281E-2</v>
      </c>
      <c r="I4239" s="24">
        <v>0.66702600000000001</v>
      </c>
      <c r="J4239" s="24">
        <f>VLOOKUP(B4239,Summary!$A$32:$C$37,3,0)*H4239*I4239/12+VLOOKUP(B4239,Summary!$A$32:$D$37,4,0)*I4239</f>
        <v>8.3019225904317526E-2</v>
      </c>
      <c r="K4239" s="6">
        <f t="shared" si="267"/>
        <v>0.13717297824290442</v>
      </c>
      <c r="L4239" s="27">
        <f>2.721*J4239*G4239+VLOOKUP(B4239,Summary!$A$32:$B$37,2,0)*I4239</f>
        <v>0.13522800521175735</v>
      </c>
    </row>
    <row r="4240" spans="1:12">
      <c r="A4240" s="5" t="s">
        <v>617</v>
      </c>
      <c r="B4240" s="5" t="s">
        <v>598</v>
      </c>
      <c r="C4240" s="11">
        <v>6170</v>
      </c>
      <c r="D4240" s="5" t="str">
        <f t="shared" si="264"/>
        <v>Mixed Wetland Hardwoods</v>
      </c>
      <c r="E4240" s="11" t="s">
        <v>4</v>
      </c>
      <c r="F4240" s="12">
        <f t="shared" si="265"/>
        <v>0.60724136328827061</v>
      </c>
      <c r="G4240" s="13">
        <f t="shared" si="266"/>
        <v>3.2599314579082571E-2</v>
      </c>
      <c r="H4240" s="13">
        <f>HLOOKUP(E4240,ROCs!$B$1:$I$17,MATCH(VLOOKUP(C4240,HROC,2,0),ROCs!$A$2:$A$17,0)+1,0)</f>
        <v>2.5884593546846281E-2</v>
      </c>
      <c r="I4240" s="24">
        <v>8.5781360000000006</v>
      </c>
      <c r="J4240" s="24">
        <f>VLOOKUP(B4240,Summary!$A$32:$C$37,3,0)*H4240*I4240/12+VLOOKUP(B4240,Summary!$A$32:$D$37,4,0)*I4240</f>
        <v>1.0676498523625149</v>
      </c>
      <c r="K4240" s="6">
        <f t="shared" si="267"/>
        <v>1.7640818542195889</v>
      </c>
      <c r="L4240" s="27">
        <f>2.721*J4240*G4240+VLOOKUP(B4240,Summary!$A$32:$B$37,2,0)*I4240</f>
        <v>1.7390689713971623</v>
      </c>
    </row>
    <row r="4241" spans="1:12">
      <c r="A4241" s="5" t="s">
        <v>617</v>
      </c>
      <c r="B4241" s="5" t="s">
        <v>598</v>
      </c>
      <c r="C4241" s="11">
        <v>6172</v>
      </c>
      <c r="D4241" s="5" t="str">
        <f t="shared" si="264"/>
        <v>Mixed Shrubs</v>
      </c>
      <c r="E4241" s="11" t="s">
        <v>4</v>
      </c>
      <c r="F4241" s="12">
        <f t="shared" si="265"/>
        <v>0.60724136328827061</v>
      </c>
      <c r="G4241" s="13">
        <f t="shared" si="266"/>
        <v>3.2599314579082571E-2</v>
      </c>
      <c r="H4241" s="13">
        <f>HLOOKUP(E4241,ROCs!$B$1:$I$17,MATCH(VLOOKUP(C4241,HROC,2,0),ROCs!$A$2:$A$17,0)+1,0)</f>
        <v>2.5884593546846281E-2</v>
      </c>
      <c r="I4241" s="24">
        <v>0.91930900000000004</v>
      </c>
      <c r="J4241" s="24">
        <f>VLOOKUP(B4241,Summary!$A$32:$C$37,3,0)*H4241*I4241/12+VLOOKUP(B4241,Summary!$A$32:$D$37,4,0)*I4241</f>
        <v>0.11441881058140498</v>
      </c>
      <c r="K4241" s="6">
        <f t="shared" si="267"/>
        <v>0.18905462973783063</v>
      </c>
      <c r="L4241" s="27">
        <f>2.721*J4241*G4241+VLOOKUP(B4241,Summary!$A$32:$B$37,2,0)*I4241</f>
        <v>0.18637402776385847</v>
      </c>
    </row>
    <row r="4242" spans="1:12">
      <c r="A4242" s="5" t="s">
        <v>617</v>
      </c>
      <c r="B4242" s="5" t="s">
        <v>598</v>
      </c>
      <c r="C4242" s="11">
        <v>6250</v>
      </c>
      <c r="D4242" s="5" t="str">
        <f t="shared" si="264"/>
        <v>Hydric Pine Flatwoods</v>
      </c>
      <c r="E4242" s="11" t="s">
        <v>4</v>
      </c>
      <c r="F4242" s="12">
        <f t="shared" si="265"/>
        <v>0.60724136328827061</v>
      </c>
      <c r="G4242" s="13">
        <f t="shared" si="266"/>
        <v>3.2599314579082571E-2</v>
      </c>
      <c r="H4242" s="13">
        <f>HLOOKUP(E4242,ROCs!$B$1:$I$17,MATCH(VLOOKUP(C4242,HROC,2,0),ROCs!$A$2:$A$17,0)+1,0)</f>
        <v>2.5884593546846281E-2</v>
      </c>
      <c r="I4242" s="24">
        <v>5.0729000000000003E-2</v>
      </c>
      <c r="J4242" s="24">
        <f>VLOOKUP(B4242,Summary!$A$32:$C$37,3,0)*H4242*I4242/12+VLOOKUP(B4242,Summary!$A$32:$D$37,4,0)*I4242</f>
        <v>6.3138203171992152E-3</v>
      </c>
      <c r="K4242" s="6">
        <f t="shared" si="267"/>
        <v>1.0432348983824166E-2</v>
      </c>
      <c r="L4242" s="27">
        <f>2.721*J4242*G4242+VLOOKUP(B4242,Summary!$A$32:$B$37,2,0)*I4242</f>
        <v>1.028442890739977E-2</v>
      </c>
    </row>
    <row r="4243" spans="1:12">
      <c r="A4243" s="5" t="s">
        <v>617</v>
      </c>
      <c r="B4243" s="5" t="s">
        <v>598</v>
      </c>
      <c r="C4243" s="11">
        <v>6430</v>
      </c>
      <c r="D4243" s="5" t="str">
        <f t="shared" si="264"/>
        <v>Wet Prairies</v>
      </c>
      <c r="E4243" s="11" t="s">
        <v>4</v>
      </c>
      <c r="F4243" s="12">
        <f t="shared" si="265"/>
        <v>0.60724136328827061</v>
      </c>
      <c r="G4243" s="13">
        <f t="shared" si="266"/>
        <v>3.2599314579082571E-2</v>
      </c>
      <c r="H4243" s="13">
        <f>HLOOKUP(E4243,ROCs!$B$1:$I$17,MATCH(VLOOKUP(C4243,HROC,2,0),ROCs!$A$2:$A$17,0)+1,0)</f>
        <v>2.5884593546846281E-2</v>
      </c>
      <c r="I4243" s="24">
        <v>1.5711379999999999</v>
      </c>
      <c r="J4243" s="24">
        <f>VLOOKUP(B4243,Summary!$A$32:$C$37,3,0)*H4243*I4243/12+VLOOKUP(B4243,Summary!$A$32:$D$37,4,0)*I4243</f>
        <v>0.1955465912106239</v>
      </c>
      <c r="K4243" s="6">
        <f t="shared" si="267"/>
        <v>0.32310236586070157</v>
      </c>
      <c r="L4243" s="27">
        <f>2.721*J4243*G4243+VLOOKUP(B4243,Summary!$A$32:$B$37,2,0)*I4243</f>
        <v>0.31852110360374264</v>
      </c>
    </row>
    <row r="4244" spans="1:12">
      <c r="A4244" s="5" t="s">
        <v>617</v>
      </c>
      <c r="B4244" s="5" t="s">
        <v>598</v>
      </c>
      <c r="C4244" s="11">
        <v>6440</v>
      </c>
      <c r="D4244" s="5" t="str">
        <f t="shared" si="264"/>
        <v>Emergent Aquatic Vegetation</v>
      </c>
      <c r="E4244" s="11" t="s">
        <v>4</v>
      </c>
      <c r="F4244" s="12">
        <f t="shared" si="265"/>
        <v>0.60724136328827061</v>
      </c>
      <c r="G4244" s="13">
        <f t="shared" si="266"/>
        <v>3.2599314579082571E-2</v>
      </c>
      <c r="H4244" s="13">
        <f>HLOOKUP(E4244,ROCs!$B$1:$I$17,MATCH(VLOOKUP(C4244,HROC,2,0),ROCs!$A$2:$A$17,0)+1,0)</f>
        <v>2.5884593546846281E-2</v>
      </c>
      <c r="I4244" s="24">
        <v>1.065717</v>
      </c>
      <c r="J4244" s="24">
        <f>VLOOKUP(B4244,Summary!$A$32:$C$37,3,0)*H4244*I4244/12+VLOOKUP(B4244,Summary!$A$32:$D$37,4,0)*I4244</f>
        <v>0.13264100705680373</v>
      </c>
      <c r="K4244" s="6">
        <f t="shared" si="267"/>
        <v>0.21916323329839224</v>
      </c>
      <c r="L4244" s="27">
        <f>2.721*J4244*G4244+VLOOKUP(B4244,Summary!$A$32:$B$37,2,0)*I4244</f>
        <v>0.21605572201122358</v>
      </c>
    </row>
    <row r="4245" spans="1:12">
      <c r="A4245" s="5" t="s">
        <v>617</v>
      </c>
      <c r="B4245" s="5" t="s">
        <v>598</v>
      </c>
      <c r="C4245" s="11">
        <v>8110</v>
      </c>
      <c r="D4245" s="5" t="str">
        <f t="shared" si="264"/>
        <v>Airports</v>
      </c>
      <c r="E4245" s="11" t="s">
        <v>4</v>
      </c>
      <c r="F4245" s="12">
        <f t="shared" si="265"/>
        <v>1.4429497741503459</v>
      </c>
      <c r="G4245" s="13">
        <f t="shared" si="266"/>
        <v>0.22493527059566973</v>
      </c>
      <c r="H4245" s="13">
        <f>HLOOKUP(E4245,ROCs!$B$1:$I$17,MATCH(VLOOKUP(C4245,HROC,2,0),ROCs!$A$2:$A$17,0)+1,0)</f>
        <v>0.34081381503347608</v>
      </c>
      <c r="I4245" s="24">
        <v>18.843612</v>
      </c>
      <c r="J4245" s="24">
        <f>VLOOKUP(B4245,Summary!$A$32:$C$37,3,0)*H4245*I4245/12+VLOOKUP(B4245,Summary!$A$32:$D$37,4,0)*I4245</f>
        <v>30.879901842162923</v>
      </c>
      <c r="K4245" s="6">
        <f t="shared" si="267"/>
        <v>121.24271904528898</v>
      </c>
      <c r="L4245" s="27">
        <f>2.721*J4245*G4245+VLOOKUP(B4245,Summary!$A$32:$B$37,2,0)*I4245</f>
        <v>22.512190741014393</v>
      </c>
    </row>
    <row r="4246" spans="1:12">
      <c r="A4246" s="5" t="s">
        <v>617</v>
      </c>
      <c r="B4246" s="5" t="s">
        <v>598</v>
      </c>
      <c r="C4246" s="11">
        <v>8140</v>
      </c>
      <c r="D4246" s="5" t="str">
        <f t="shared" si="264"/>
        <v>Roads and Highways</v>
      </c>
      <c r="E4246" s="11" t="s">
        <v>4</v>
      </c>
      <c r="F4246" s="12">
        <f t="shared" si="265"/>
        <v>0.98601567900273634</v>
      </c>
      <c r="G4246" s="13">
        <f t="shared" si="266"/>
        <v>0.14343698414796333</v>
      </c>
      <c r="H4246" s="13">
        <f>HLOOKUP(E4246,ROCs!$B$1:$I$17,MATCH(VLOOKUP(C4246,HROC,2,0),ROCs!$A$2:$A$17,0)+1,0)</f>
        <v>0.44607782879065094</v>
      </c>
      <c r="I4246" s="24">
        <v>3.3180000000000001E-2</v>
      </c>
      <c r="J4246" s="24">
        <f>VLOOKUP(B4246,Summary!$A$32:$C$37,3,0)*H4246*I4246/12+VLOOKUP(B4246,Summary!$A$32:$D$37,4,0)*I4246</f>
        <v>7.1167479844174861E-2</v>
      </c>
      <c r="K4246" s="6">
        <f t="shared" si="267"/>
        <v>0.19093869486615342</v>
      </c>
      <c r="L4246" s="27">
        <f>2.721*J4246*G4246+VLOOKUP(B4246,Summary!$A$32:$B$37,2,0)*I4246</f>
        <v>3.4136462145792287E-2</v>
      </c>
    </row>
    <row r="4247" spans="1:12">
      <c r="A4247" s="5" t="s">
        <v>617</v>
      </c>
      <c r="B4247" s="5" t="s">
        <v>598</v>
      </c>
      <c r="C4247" s="11">
        <v>8330</v>
      </c>
      <c r="D4247" s="5" t="str">
        <f t="shared" si="264"/>
        <v>Water Supply Plants</v>
      </c>
      <c r="E4247" s="11" t="s">
        <v>4</v>
      </c>
      <c r="F4247" s="12">
        <f t="shared" si="265"/>
        <v>0.72147488707517293</v>
      </c>
      <c r="G4247" s="13">
        <f t="shared" si="266"/>
        <v>0.16951643581122938</v>
      </c>
      <c r="H4247" s="13">
        <f>HLOOKUP(E4247,ROCs!$B$1:$I$17,MATCH(VLOOKUP(C4247,HROC,2,0),ROCs!$A$2:$A$17,0)+1,0)</f>
        <v>0.43140989244743805</v>
      </c>
      <c r="I4247" s="24">
        <v>0.59445700000000001</v>
      </c>
      <c r="J4247" s="24">
        <f>VLOOKUP(B4247,Summary!$A$32:$C$37,3,0)*H4247*I4247/12+VLOOKUP(B4247,Summary!$A$32:$D$37,4,0)*I4247</f>
        <v>1.2331193480064966</v>
      </c>
      <c r="K4247" s="6">
        <f t="shared" si="267"/>
        <v>2.4207774918430518</v>
      </c>
      <c r="L4247" s="27">
        <f>2.721*J4247*G4247+VLOOKUP(B4247,Summary!$A$32:$B$37,2,0)*I4247</f>
        <v>0.68273453515547589</v>
      </c>
    </row>
    <row r="4248" spans="1:12">
      <c r="A4248" s="5" t="s">
        <v>617</v>
      </c>
      <c r="B4248" s="5" t="s">
        <v>598</v>
      </c>
      <c r="C4248" s="11">
        <v>1110</v>
      </c>
      <c r="D4248" s="5" t="str">
        <f t="shared" si="264"/>
        <v>Fixed Single Family Units</v>
      </c>
      <c r="E4248" s="11" t="s">
        <v>591</v>
      </c>
      <c r="F4248" s="12">
        <f t="shared" si="265"/>
        <v>0.96797880682585713</v>
      </c>
      <c r="G4248" s="13">
        <f t="shared" si="266"/>
        <v>0.12452938169209543</v>
      </c>
      <c r="H4248" s="13">
        <f>HLOOKUP(E4248,ROCs!$B$1:$I$17,MATCH(VLOOKUP(C4248,HROC,2,0),ROCs!$A$2:$A$17,0)+1,0)</f>
        <v>0.28818180815488864</v>
      </c>
      <c r="I4248" s="24">
        <v>59.744008000000001</v>
      </c>
      <c r="J4248" s="24">
        <f>VLOOKUP(B4248,Summary!$A$32:$C$37,3,0)*H4248*I4248/12+VLOOKUP(B4248,Summary!$A$32:$D$37,4,0)*I4248</f>
        <v>82.785730144360812</v>
      </c>
      <c r="K4248" s="6">
        <f t="shared" si="267"/>
        <v>218.04687865386785</v>
      </c>
      <c r="L4248" s="27">
        <f>2.721*J4248*G4248+VLOOKUP(B4248,Summary!$A$32:$B$37,2,0)*I4248</f>
        <v>39.503971430946123</v>
      </c>
    </row>
    <row r="4249" spans="1:12">
      <c r="A4249" s="5" t="s">
        <v>617</v>
      </c>
      <c r="B4249" s="5" t="s">
        <v>598</v>
      </c>
      <c r="C4249" s="11">
        <v>1210</v>
      </c>
      <c r="D4249" s="5" t="str">
        <f t="shared" si="264"/>
        <v>Fixed Single Family Units</v>
      </c>
      <c r="E4249" s="11" t="s">
        <v>591</v>
      </c>
      <c r="F4249" s="12">
        <f t="shared" si="265"/>
        <v>1.2445441802046733</v>
      </c>
      <c r="G4249" s="13">
        <f t="shared" si="266"/>
        <v>0.21319951734720002</v>
      </c>
      <c r="H4249" s="13">
        <f>HLOOKUP(E4249,ROCs!$B$1:$I$17,MATCH(VLOOKUP(C4249,HROC,2,0),ROCs!$A$2:$A$17,0)+1,0)</f>
        <v>0.28818180815488864</v>
      </c>
      <c r="I4249" s="24">
        <v>163.66210899999999</v>
      </c>
      <c r="J4249" s="24">
        <f>VLOOKUP(B4249,Summary!$A$32:$C$37,3,0)*H4249*I4249/12+VLOOKUP(B4249,Summary!$A$32:$D$37,4,0)*I4249</f>
        <v>226.78236101151708</v>
      </c>
      <c r="K4249" s="6">
        <f t="shared" si="267"/>
        <v>767.97685645785782</v>
      </c>
      <c r="L4249" s="27">
        <f>2.721*J4249*G4249+VLOOKUP(B4249,Summary!$A$32:$B$37,2,0)*I4249</f>
        <v>162.93287168087207</v>
      </c>
    </row>
    <row r="4250" spans="1:12">
      <c r="A4250" s="5" t="s">
        <v>617</v>
      </c>
      <c r="B4250" s="5" t="s">
        <v>598</v>
      </c>
      <c r="C4250" s="11">
        <v>1290</v>
      </c>
      <c r="D4250" s="5" t="str">
        <f t="shared" si="264"/>
        <v>Medium Density Under Construction</v>
      </c>
      <c r="E4250" s="11" t="s">
        <v>591</v>
      </c>
      <c r="F4250" s="12">
        <f t="shared" si="265"/>
        <v>1.2445441802046733</v>
      </c>
      <c r="G4250" s="13">
        <f t="shared" si="266"/>
        <v>0.21319951734720002</v>
      </c>
      <c r="H4250" s="13">
        <f>HLOOKUP(E4250,ROCs!$B$1:$I$17,MATCH(VLOOKUP(C4250,HROC,2,0),ROCs!$A$2:$A$17,0)+1,0)</f>
        <v>0.34081381503347608</v>
      </c>
      <c r="I4250" s="24">
        <v>22.550819000000001</v>
      </c>
      <c r="J4250" s="24">
        <f>VLOOKUP(B4250,Summary!$A$32:$C$37,3,0)*H4250*I4250/12+VLOOKUP(B4250,Summary!$A$32:$D$37,4,0)*I4250</f>
        <v>36.955074068622444</v>
      </c>
      <c r="K4250" s="6">
        <f t="shared" si="267"/>
        <v>125.14483704465296</v>
      </c>
      <c r="L4250" s="27">
        <f>2.721*J4250*G4250+VLOOKUP(B4250,Summary!$A$32:$B$37,2,0)*I4250</f>
        <v>25.761051519748094</v>
      </c>
    </row>
    <row r="4251" spans="1:12">
      <c r="A4251" s="5" t="s">
        <v>617</v>
      </c>
      <c r="B4251" s="5" t="s">
        <v>598</v>
      </c>
      <c r="C4251" s="11">
        <v>1310</v>
      </c>
      <c r="D4251" s="5" t="str">
        <f t="shared" si="264"/>
        <v>Fixed Single Family Units &lt;Six or more dwelling units per acre&gt;</v>
      </c>
      <c r="E4251" s="11" t="s">
        <v>591</v>
      </c>
      <c r="F4251" s="12">
        <f t="shared" si="265"/>
        <v>1.2445441802046733</v>
      </c>
      <c r="G4251" s="13">
        <f t="shared" si="266"/>
        <v>0.21319951734720002</v>
      </c>
      <c r="H4251" s="13">
        <f>HLOOKUP(E4251,ROCs!$B$1:$I$17,MATCH(VLOOKUP(C4251,HROC,2,0),ROCs!$A$2:$A$17,0)+1,0)</f>
        <v>0.39344582191206351</v>
      </c>
      <c r="I4251" s="24">
        <v>14.485099999999999</v>
      </c>
      <c r="J4251" s="24">
        <f>VLOOKUP(B4251,Summary!$A$32:$C$37,3,0)*H4251*I4251/12+VLOOKUP(B4251,Summary!$A$32:$D$37,4,0)*I4251</f>
        <v>27.403182477187958</v>
      </c>
      <c r="K4251" s="6">
        <f t="shared" si="267"/>
        <v>92.798266328584063</v>
      </c>
      <c r="L4251" s="27">
        <f>2.721*J4251*G4251+VLOOKUP(B4251,Summary!$A$32:$B$37,2,0)*I4251</f>
        <v>18.673708515922577</v>
      </c>
    </row>
    <row r="4252" spans="1:12">
      <c r="A4252" s="5" t="s">
        <v>617</v>
      </c>
      <c r="B4252" s="5" t="s">
        <v>598</v>
      </c>
      <c r="C4252" s="11">
        <v>1320</v>
      </c>
      <c r="D4252" s="5" t="str">
        <f t="shared" si="264"/>
        <v>Mobile Home Units &lt;Six or more dwelling units per acre&gt;</v>
      </c>
      <c r="E4252" s="11" t="s">
        <v>591</v>
      </c>
      <c r="F4252" s="12">
        <f t="shared" si="265"/>
        <v>1.3948514483453343</v>
      </c>
      <c r="G4252" s="13">
        <f t="shared" si="266"/>
        <v>0.33903287162245876</v>
      </c>
      <c r="H4252" s="13">
        <f>HLOOKUP(E4252,ROCs!$B$1:$I$17,MATCH(VLOOKUP(C4252,HROC,2,0),ROCs!$A$2:$A$17,0)+1,0)</f>
        <v>0.39344582191206351</v>
      </c>
      <c r="I4252" s="24">
        <v>148.196676</v>
      </c>
      <c r="J4252" s="24">
        <f>VLOOKUP(B4252,Summary!$A$32:$C$37,3,0)*H4252*I4252/12+VLOOKUP(B4252,Summary!$A$32:$D$37,4,0)*I4252</f>
        <v>280.36123706019987</v>
      </c>
      <c r="K4252" s="6">
        <f t="shared" si="267"/>
        <v>1064.0804572769748</v>
      </c>
      <c r="L4252" s="27">
        <f>2.721*J4252*G4252+VLOOKUP(B4252,Summary!$A$32:$B$37,2,0)*I4252</f>
        <v>287.04382007176213</v>
      </c>
    </row>
    <row r="4253" spans="1:12">
      <c r="A4253" s="5" t="s">
        <v>617</v>
      </c>
      <c r="B4253" s="5" t="s">
        <v>598</v>
      </c>
      <c r="C4253" s="11">
        <v>1330</v>
      </c>
      <c r="D4253" s="5" t="str">
        <f t="shared" si="264"/>
        <v>Multiple Dwelling Units, Low Rise &lt;Two stories or less&gt;</v>
      </c>
      <c r="E4253" s="11" t="s">
        <v>591</v>
      </c>
      <c r="F4253" s="12">
        <f t="shared" si="265"/>
        <v>1.3948514483453343</v>
      </c>
      <c r="G4253" s="13">
        <f t="shared" si="266"/>
        <v>0.33903287162245876</v>
      </c>
      <c r="H4253" s="13">
        <f>HLOOKUP(E4253,ROCs!$B$1:$I$17,MATCH(VLOOKUP(C4253,HROC,2,0),ROCs!$A$2:$A$17,0)+1,0)</f>
        <v>0.39344582191206351</v>
      </c>
      <c r="I4253" s="24">
        <v>55.818221000000001</v>
      </c>
      <c r="J4253" s="24">
        <f>VLOOKUP(B4253,Summary!$A$32:$C$37,3,0)*H4253*I4253/12+VLOOKUP(B4253,Summary!$A$32:$D$37,4,0)*I4253</f>
        <v>105.59795207592664</v>
      </c>
      <c r="K4253" s="6">
        <f t="shared" si="267"/>
        <v>400.78549485190376</v>
      </c>
      <c r="L4253" s="27">
        <f>2.721*J4253*G4253+VLOOKUP(B4253,Summary!$A$32:$B$37,2,0)*I4253</f>
        <v>108.11494439625527</v>
      </c>
    </row>
    <row r="4254" spans="1:12">
      <c r="A4254" s="5" t="s">
        <v>617</v>
      </c>
      <c r="B4254" s="5" t="s">
        <v>598</v>
      </c>
      <c r="C4254" s="11">
        <v>1340</v>
      </c>
      <c r="D4254" s="5" t="str">
        <f t="shared" si="264"/>
        <v>Multiple Dwelling Units, High Rise &lt;Three stories or more&gt;</v>
      </c>
      <c r="E4254" s="11" t="s">
        <v>591</v>
      </c>
      <c r="F4254" s="12">
        <f t="shared" si="265"/>
        <v>1.3948514483453343</v>
      </c>
      <c r="G4254" s="13">
        <f t="shared" si="266"/>
        <v>0.33903287162245876</v>
      </c>
      <c r="H4254" s="13">
        <f>HLOOKUP(E4254,ROCs!$B$1:$I$17,MATCH(VLOOKUP(C4254,HROC,2,0),ROCs!$A$2:$A$17,0)+1,0)</f>
        <v>0.39344582191206351</v>
      </c>
      <c r="I4254" s="24">
        <v>5.8248629999999997</v>
      </c>
      <c r="J4254" s="24">
        <f>VLOOKUP(B4254,Summary!$A$32:$C$37,3,0)*H4254*I4254/12+VLOOKUP(B4254,Summary!$A$32:$D$37,4,0)*I4254</f>
        <v>11.019584517443475</v>
      </c>
      <c r="K4254" s="6">
        <f t="shared" si="267"/>
        <v>41.823629597574318</v>
      </c>
      <c r="L4254" s="27">
        <f>2.721*J4254*G4254+VLOOKUP(B4254,Summary!$A$32:$B$37,2,0)*I4254</f>
        <v>11.282243111273729</v>
      </c>
    </row>
    <row r="4255" spans="1:12">
      <c r="A4255" s="5" t="s">
        <v>617</v>
      </c>
      <c r="B4255" s="5" t="s">
        <v>598</v>
      </c>
      <c r="C4255" s="11">
        <v>1400</v>
      </c>
      <c r="D4255" s="5" t="str">
        <f t="shared" si="264"/>
        <v>Commercial and Services</v>
      </c>
      <c r="E4255" s="11" t="s">
        <v>591</v>
      </c>
      <c r="F4255" s="12">
        <f t="shared" si="265"/>
        <v>0.70945030562392009</v>
      </c>
      <c r="G4255" s="13">
        <f t="shared" si="266"/>
        <v>0.1167055461931156</v>
      </c>
      <c r="H4255" s="13">
        <f>HLOOKUP(E4255,ROCs!$B$1:$I$17,MATCH(VLOOKUP(C4255,HROC,2,0),ROCs!$A$2:$A$17,0)+1,0)</f>
        <v>0.43140989244743805</v>
      </c>
      <c r="I4255" s="24">
        <v>43.106558999999997</v>
      </c>
      <c r="J4255" s="24">
        <f>VLOOKUP(B4255,Summary!$A$32:$C$37,3,0)*H4255*I4255/12+VLOOKUP(B4255,Summary!$A$32:$D$37,4,0)*I4255</f>
        <v>89.418632346634965</v>
      </c>
      <c r="K4255" s="6">
        <f t="shared" si="267"/>
        <v>172.61500492332411</v>
      </c>
      <c r="L4255" s="27">
        <f>2.721*J4255*G4255+VLOOKUP(B4255,Summary!$A$32:$B$37,2,0)*I4255</f>
        <v>36.658614504368487</v>
      </c>
    </row>
    <row r="4256" spans="1:12">
      <c r="A4256" s="5" t="s">
        <v>617</v>
      </c>
      <c r="B4256" s="5" t="s">
        <v>598</v>
      </c>
      <c r="C4256" s="11">
        <v>1411</v>
      </c>
      <c r="D4256" s="5" t="str">
        <f t="shared" si="264"/>
        <v>Shopping Centers (Plazas, Malls)</v>
      </c>
      <c r="E4256" s="11" t="s">
        <v>591</v>
      </c>
      <c r="F4256" s="12">
        <f t="shared" si="265"/>
        <v>1.4429497741503459</v>
      </c>
      <c r="G4256" s="13">
        <f t="shared" si="266"/>
        <v>0.22493527059566973</v>
      </c>
      <c r="H4256" s="13">
        <f>HLOOKUP(E4256,ROCs!$B$1:$I$17,MATCH(VLOOKUP(C4256,HROC,2,0),ROCs!$A$2:$A$17,0)+1,0)</f>
        <v>0.43140989244743805</v>
      </c>
      <c r="I4256" s="24">
        <v>39.687494999999998</v>
      </c>
      <c r="J4256" s="24">
        <f>VLOOKUP(B4256,Summary!$A$32:$C$37,3,0)*H4256*I4256/12+VLOOKUP(B4256,Summary!$A$32:$D$37,4,0)*I4256</f>
        <v>82.326253973645009</v>
      </c>
      <c r="K4256" s="6">
        <f t="shared" si="267"/>
        <v>323.23479950150693</v>
      </c>
      <c r="L4256" s="27">
        <f>2.721*J4256*G4256+VLOOKUP(B4256,Summary!$A$32:$B$37,2,0)*I4256</f>
        <v>57.99549139056424</v>
      </c>
    </row>
    <row r="4257" spans="1:12">
      <c r="A4257" s="5" t="s">
        <v>617</v>
      </c>
      <c r="B4257" s="5" t="s">
        <v>598</v>
      </c>
      <c r="C4257" s="11">
        <v>1550</v>
      </c>
      <c r="D4257" s="5" t="str">
        <f t="shared" si="264"/>
        <v>Other Light Industrial</v>
      </c>
      <c r="E4257" s="11" t="s">
        <v>591</v>
      </c>
      <c r="F4257" s="12">
        <f t="shared" si="265"/>
        <v>0.72147488707517293</v>
      </c>
      <c r="G4257" s="13">
        <f t="shared" si="266"/>
        <v>0.16951643581122938</v>
      </c>
      <c r="H4257" s="13">
        <f>HLOOKUP(E4257,ROCs!$B$1:$I$17,MATCH(VLOOKUP(C4257,HROC,2,0),ROCs!$A$2:$A$17,0)+1,0)</f>
        <v>0.34081381503347608</v>
      </c>
      <c r="I4257" s="24">
        <v>7.3455690000000002</v>
      </c>
      <c r="J4257" s="24">
        <f>VLOOKUP(B4257,Summary!$A$32:$C$37,3,0)*H4257*I4257/12+VLOOKUP(B4257,Summary!$A$32:$D$37,4,0)*I4257</f>
        <v>12.037524955132533</v>
      </c>
      <c r="K4257" s="6">
        <f t="shared" si="267"/>
        <v>23.631264496816858</v>
      </c>
      <c r="L4257" s="27">
        <f>2.721*J4257*G4257+VLOOKUP(B4257,Summary!$A$32:$B$37,2,0)*I4257</f>
        <v>6.9604506972077687</v>
      </c>
    </row>
    <row r="4258" spans="1:12">
      <c r="A4258" s="5" t="s">
        <v>617</v>
      </c>
      <c r="B4258" s="5" t="s">
        <v>598</v>
      </c>
      <c r="C4258" s="11">
        <v>1600</v>
      </c>
      <c r="D4258" s="5" t="str">
        <f t="shared" si="264"/>
        <v>Extractive</v>
      </c>
      <c r="E4258" s="11" t="s">
        <v>591</v>
      </c>
      <c r="F4258" s="12">
        <f t="shared" si="265"/>
        <v>0.70945030562392009</v>
      </c>
      <c r="G4258" s="13">
        <f t="shared" si="266"/>
        <v>9.7797943737247719E-2</v>
      </c>
      <c r="H4258" s="13">
        <f>HLOOKUP(E4258,ROCs!$B$1:$I$17,MATCH(VLOOKUP(C4258,HROC,2,0),ROCs!$A$2:$A$17,0)+1,0)</f>
        <v>0.28818180815488864</v>
      </c>
      <c r="I4258" s="24">
        <v>0.17743800000000001</v>
      </c>
      <c r="J4258" s="24">
        <f>VLOOKUP(B4258,Summary!$A$32:$C$37,3,0)*H4258*I4258/12+VLOOKUP(B4258,Summary!$A$32:$D$37,4,0)*I4258</f>
        <v>0.24587125767248652</v>
      </c>
      <c r="K4258" s="6">
        <f t="shared" si="267"/>
        <v>0.47463338724658216</v>
      </c>
      <c r="L4258" s="27">
        <f>2.721*J4258*G4258+VLOOKUP(B4258,Summary!$A$32:$B$37,2,0)*I4258</f>
        <v>9.9441917123717971E-2</v>
      </c>
    </row>
    <row r="4259" spans="1:12">
      <c r="A4259" s="5" t="s">
        <v>617</v>
      </c>
      <c r="B4259" s="5" t="s">
        <v>598</v>
      </c>
      <c r="C4259" s="11">
        <v>1700</v>
      </c>
      <c r="D4259" s="5" t="str">
        <f t="shared" si="264"/>
        <v>Institutional</v>
      </c>
      <c r="E4259" s="11" t="s">
        <v>591</v>
      </c>
      <c r="F4259" s="12">
        <f t="shared" si="265"/>
        <v>0.96797880682585713</v>
      </c>
      <c r="G4259" s="13">
        <f t="shared" si="266"/>
        <v>0.12452938169209543</v>
      </c>
      <c r="H4259" s="13">
        <f>HLOOKUP(E4259,ROCs!$B$1:$I$17,MATCH(VLOOKUP(C4259,HROC,2,0),ROCs!$A$2:$A$17,0)+1,0)</f>
        <v>0.34081381503347608</v>
      </c>
      <c r="I4259" s="24">
        <v>0.71448</v>
      </c>
      <c r="J4259" s="24">
        <f>VLOOKUP(B4259,Summary!$A$32:$C$37,3,0)*H4259*I4259/12+VLOOKUP(B4259,Summary!$A$32:$D$37,4,0)*I4259</f>
        <v>1.1708515473672756</v>
      </c>
      <c r="K4259" s="6">
        <f t="shared" si="267"/>
        <v>3.0838711553947231</v>
      </c>
      <c r="L4259" s="27">
        <f>2.721*J4259*G4259+VLOOKUP(B4259,Summary!$A$32:$B$37,2,0)*I4259</f>
        <v>0.5336971009810576</v>
      </c>
    </row>
    <row r="4260" spans="1:12">
      <c r="A4260" s="5" t="s">
        <v>617</v>
      </c>
      <c r="B4260" s="5" t="s">
        <v>598</v>
      </c>
      <c r="C4260" s="11">
        <v>1710</v>
      </c>
      <c r="D4260" s="5" t="str">
        <f t="shared" si="264"/>
        <v>Educational Facilities</v>
      </c>
      <c r="E4260" s="11" t="s">
        <v>591</v>
      </c>
      <c r="F4260" s="12">
        <f t="shared" si="265"/>
        <v>0.96797880682585713</v>
      </c>
      <c r="G4260" s="13">
        <f t="shared" si="266"/>
        <v>0.12452938169209543</v>
      </c>
      <c r="H4260" s="13">
        <f>HLOOKUP(E4260,ROCs!$B$1:$I$17,MATCH(VLOOKUP(C4260,HROC,2,0),ROCs!$A$2:$A$17,0)+1,0)</f>
        <v>0.34081381503347608</v>
      </c>
      <c r="I4260" s="24">
        <v>2.1849440000000002</v>
      </c>
      <c r="J4260" s="24">
        <f>VLOOKUP(B4260,Summary!$A$32:$C$37,3,0)*H4260*I4260/12+VLOOKUP(B4260,Summary!$A$32:$D$37,4,0)*I4260</f>
        <v>3.5805691738199044</v>
      </c>
      <c r="K4260" s="6">
        <f t="shared" si="267"/>
        <v>9.4307549235146819</v>
      </c>
      <c r="L4260" s="27">
        <f>2.721*J4260*G4260+VLOOKUP(B4260,Summary!$A$32:$B$37,2,0)*I4260</f>
        <v>1.632093660572663</v>
      </c>
    </row>
    <row r="4261" spans="1:12">
      <c r="A4261" s="5" t="s">
        <v>617</v>
      </c>
      <c r="B4261" s="5" t="s">
        <v>598</v>
      </c>
      <c r="C4261" s="11">
        <v>1760</v>
      </c>
      <c r="D4261" s="5" t="str">
        <f t="shared" si="264"/>
        <v>Correctional</v>
      </c>
      <c r="E4261" s="11" t="s">
        <v>591</v>
      </c>
      <c r="F4261" s="12">
        <f t="shared" si="265"/>
        <v>0.70945030562392009</v>
      </c>
      <c r="G4261" s="13">
        <f t="shared" si="266"/>
        <v>0.1167055461931156</v>
      </c>
      <c r="H4261" s="13">
        <f>HLOOKUP(E4261,ROCs!$B$1:$I$17,MATCH(VLOOKUP(C4261,HROC,2,0),ROCs!$A$2:$A$17,0)+1,0)</f>
        <v>0.34081381503347608</v>
      </c>
      <c r="I4261" s="24">
        <v>6.2600000000000004E-4</v>
      </c>
      <c r="J4261" s="24">
        <f>VLOOKUP(B4261,Summary!$A$32:$C$37,3,0)*H4261*I4261/12+VLOOKUP(B4261,Summary!$A$32:$D$37,4,0)*I4261</f>
        <v>1.0258552634810137E-3</v>
      </c>
      <c r="K4261" s="6">
        <f t="shared" si="267"/>
        <v>1.980325651481036E-3</v>
      </c>
      <c r="L4261" s="27">
        <f>2.721*J4261*G4261+VLOOKUP(B4261,Summary!$A$32:$B$37,2,0)*I4261</f>
        <v>4.4576587054027939E-4</v>
      </c>
    </row>
    <row r="4262" spans="1:12">
      <c r="A4262" s="5" t="s">
        <v>617</v>
      </c>
      <c r="B4262" s="5" t="s">
        <v>598</v>
      </c>
      <c r="C4262" s="11">
        <v>1820</v>
      </c>
      <c r="D4262" s="5" t="str">
        <f t="shared" si="264"/>
        <v>Golf Courses</v>
      </c>
      <c r="E4262" s="11" t="s">
        <v>591</v>
      </c>
      <c r="F4262" s="12">
        <f t="shared" si="265"/>
        <v>2.0141173930848577</v>
      </c>
      <c r="G4262" s="13">
        <f t="shared" si="266"/>
        <v>0.28687396829592665</v>
      </c>
      <c r="H4262" s="13">
        <f>HLOOKUP(E4262,ROCs!$B$1:$I$17,MATCH(VLOOKUP(C4262,HROC,2,0),ROCs!$A$2:$A$17,0)+1,0)</f>
        <v>0.28904462793978353</v>
      </c>
      <c r="I4262" s="24">
        <v>56.807293999999999</v>
      </c>
      <c r="J4262" s="24">
        <f>VLOOKUP(B4262,Summary!$A$32:$C$37,3,0)*H4262*I4262/12+VLOOKUP(B4262,Summary!$A$32:$D$37,4,0)*I4262</f>
        <v>78.952079187101106</v>
      </c>
      <c r="K4262" s="6">
        <f t="shared" si="267"/>
        <v>432.69003483370403</v>
      </c>
      <c r="L4262" s="27">
        <f>2.721*J4262*G4262+VLOOKUP(B4262,Summary!$A$32:$B$37,2,0)*I4262</f>
        <v>72.518275109715745</v>
      </c>
    </row>
    <row r="4263" spans="1:12">
      <c r="A4263" s="5" t="s">
        <v>617</v>
      </c>
      <c r="B4263" s="5" t="s">
        <v>598</v>
      </c>
      <c r="C4263" s="11">
        <v>1850</v>
      </c>
      <c r="D4263" s="5" t="str">
        <f t="shared" si="264"/>
        <v>Parks and Zoos</v>
      </c>
      <c r="E4263" s="11" t="s">
        <v>591</v>
      </c>
      <c r="F4263" s="12">
        <f t="shared" si="265"/>
        <v>0.96797880682585713</v>
      </c>
      <c r="G4263" s="13">
        <f t="shared" si="266"/>
        <v>0.12452938169209543</v>
      </c>
      <c r="H4263" s="13">
        <f>HLOOKUP(E4263,ROCs!$B$1:$I$17,MATCH(VLOOKUP(C4263,HROC,2,0),ROCs!$A$2:$A$17,0)+1,0)</f>
        <v>0.34081381503347608</v>
      </c>
      <c r="I4263" s="24">
        <v>0.46464899999999998</v>
      </c>
      <c r="J4263" s="24">
        <f>VLOOKUP(B4263,Summary!$A$32:$C$37,3,0)*H4263*I4263/12+VLOOKUP(B4263,Summary!$A$32:$D$37,4,0)*I4263</f>
        <v>0.76144188869199592</v>
      </c>
      <c r="K4263" s="6">
        <f t="shared" si="267"/>
        <v>2.0055392012134741</v>
      </c>
      <c r="L4263" s="27">
        <f>2.721*J4263*G4263+VLOOKUP(B4263,Summary!$A$32:$B$37,2,0)*I4263</f>
        <v>0.3470801481829407</v>
      </c>
    </row>
    <row r="4264" spans="1:12">
      <c r="A4264" s="5" t="s">
        <v>617</v>
      </c>
      <c r="B4264" s="5" t="s">
        <v>598</v>
      </c>
      <c r="C4264" s="11">
        <v>2120</v>
      </c>
      <c r="D4264" s="5" t="str">
        <f t="shared" si="264"/>
        <v>Unimproved Pastures</v>
      </c>
      <c r="E4264" s="11" t="s">
        <v>591</v>
      </c>
      <c r="F4264" s="12">
        <f t="shared" si="265"/>
        <v>1.022089423356495</v>
      </c>
      <c r="G4264" s="13">
        <f t="shared" si="266"/>
        <v>0.19559588747449544</v>
      </c>
      <c r="H4264" s="13">
        <f>HLOOKUP(E4264,ROCs!$B$1:$I$17,MATCH(VLOOKUP(C4264,HROC,2,0),ROCs!$A$2:$A$17,0)+1,0)</f>
        <v>0.26229721460804234</v>
      </c>
      <c r="I4264" s="24">
        <v>2.9031349999999998</v>
      </c>
      <c r="J4264" s="24">
        <f>VLOOKUP(B4264,Summary!$A$32:$C$37,3,0)*H4264*I4264/12+VLOOKUP(B4264,Summary!$A$32:$D$37,4,0)*I4264</f>
        <v>3.6614699776971302</v>
      </c>
      <c r="K4264" s="6">
        <f t="shared" si="267"/>
        <v>10.182933637483236</v>
      </c>
      <c r="L4264" s="27">
        <f>2.721*J4264*G4264+VLOOKUP(B4264,Summary!$A$32:$B$37,2,0)*I4264</f>
        <v>2.5052040096052277</v>
      </c>
    </row>
    <row r="4265" spans="1:12">
      <c r="A4265" s="5" t="s">
        <v>617</v>
      </c>
      <c r="B4265" s="5" t="s">
        <v>598</v>
      </c>
      <c r="C4265" s="11">
        <v>2430</v>
      </c>
      <c r="D4265" s="5" t="str">
        <f t="shared" si="264"/>
        <v>Ornamentals</v>
      </c>
      <c r="E4265" s="11" t="s">
        <v>591</v>
      </c>
      <c r="F4265" s="12">
        <f t="shared" si="265"/>
        <v>1.6774291124497771</v>
      </c>
      <c r="G4265" s="13">
        <f t="shared" si="266"/>
        <v>0.48898971868623858</v>
      </c>
      <c r="H4265" s="13">
        <f>HLOOKUP(E4265,ROCs!$B$1:$I$17,MATCH(VLOOKUP(C4265,HROC,2,0),ROCs!$A$2:$A$17,0)+1,0)</f>
        <v>0.28904462793978353</v>
      </c>
      <c r="I4265" s="24">
        <v>8.8699999999999998E-4</v>
      </c>
      <c r="J4265" s="24">
        <f>VLOOKUP(B4265,Summary!$A$32:$C$37,3,0)*H4265*I4265/12+VLOOKUP(B4265,Summary!$A$32:$D$37,4,0)*I4265</f>
        <v>1.232772929457944E-3</v>
      </c>
      <c r="K4265" s="6">
        <f t="shared" si="267"/>
        <v>5.6267265156835951E-3</v>
      </c>
      <c r="L4265" s="27">
        <f>2.721*J4265*G4265+VLOOKUP(B4265,Summary!$A$32:$B$37,2,0)*I4265</f>
        <v>1.8102863255204272E-3</v>
      </c>
    </row>
    <row r="4266" spans="1:12">
      <c r="A4266" s="5" t="s">
        <v>617</v>
      </c>
      <c r="B4266" s="5" t="s">
        <v>598</v>
      </c>
      <c r="C4266" s="11">
        <v>3100</v>
      </c>
      <c r="D4266" s="5" t="str">
        <f t="shared" si="264"/>
        <v>Herbaceous (Dry Prairie)</v>
      </c>
      <c r="E4266" s="11" t="s">
        <v>591</v>
      </c>
      <c r="F4266" s="12">
        <f t="shared" si="265"/>
        <v>0.69141343344704065</v>
      </c>
      <c r="G4266" s="13">
        <f t="shared" si="266"/>
        <v>3.5859246036990831E-2</v>
      </c>
      <c r="H4266" s="13">
        <f>HLOOKUP(E4266,ROCs!$B$1:$I$17,MATCH(VLOOKUP(C4266,HROC,2,0),ROCs!$A$2:$A$17,0)+1,0)</f>
        <v>0.26229721460804234</v>
      </c>
      <c r="I4266" s="24">
        <v>33.512450999999999</v>
      </c>
      <c r="J4266" s="24">
        <f>VLOOKUP(B4266,Summary!$A$32:$C$37,3,0)*H4266*I4266/12+VLOOKUP(B4266,Summary!$A$32:$D$37,4,0)*I4266</f>
        <v>42.266320104144718</v>
      </c>
      <c r="K4266" s="6">
        <f t="shared" si="267"/>
        <v>79.517147587971579</v>
      </c>
      <c r="L4266" s="27">
        <f>2.721*J4266*G4266+VLOOKUP(B4266,Summary!$A$32:$B$37,2,0)*I4266</f>
        <v>10.548142110453476</v>
      </c>
    </row>
    <row r="4267" spans="1:12">
      <c r="A4267" s="5" t="s">
        <v>617</v>
      </c>
      <c r="B4267" s="5" t="s">
        <v>598</v>
      </c>
      <c r="C4267" s="11">
        <v>3200</v>
      </c>
      <c r="D4267" s="5" t="str">
        <f t="shared" si="264"/>
        <v>Shrub and Brushland</v>
      </c>
      <c r="E4267" s="11" t="s">
        <v>591</v>
      </c>
      <c r="F4267" s="12">
        <f t="shared" si="265"/>
        <v>0.69141343344704065</v>
      </c>
      <c r="G4267" s="13">
        <f t="shared" si="266"/>
        <v>3.5859246036990831E-2</v>
      </c>
      <c r="H4267" s="13">
        <f>HLOOKUP(E4267,ROCs!$B$1:$I$17,MATCH(VLOOKUP(C4267,HROC,2,0),ROCs!$A$2:$A$17,0)+1,0)</f>
        <v>0.26229721460804234</v>
      </c>
      <c r="I4267" s="24">
        <v>121.92323</v>
      </c>
      <c r="J4267" s="24">
        <f>VLOOKUP(B4267,Summary!$A$32:$C$37,3,0)*H4267*I4267/12+VLOOKUP(B4267,Summary!$A$32:$D$37,4,0)*I4267</f>
        <v>153.77109443028385</v>
      </c>
      <c r="K4267" s="6">
        <f t="shared" si="267"/>
        <v>289.2950883930335</v>
      </c>
      <c r="L4267" s="27">
        <f>2.721*J4267*G4267+VLOOKUP(B4267,Summary!$A$32:$B$37,2,0)*I4267</f>
        <v>38.375693756493803</v>
      </c>
    </row>
    <row r="4268" spans="1:12">
      <c r="A4268" s="5" t="s">
        <v>617</v>
      </c>
      <c r="B4268" s="5" t="s">
        <v>598</v>
      </c>
      <c r="C4268" s="11">
        <v>3210</v>
      </c>
      <c r="D4268" s="5" t="str">
        <f t="shared" si="264"/>
        <v>Palmetto Prairies</v>
      </c>
      <c r="E4268" s="11" t="s">
        <v>591</v>
      </c>
      <c r="F4268" s="12">
        <f t="shared" si="265"/>
        <v>0.69141343344704065</v>
      </c>
      <c r="G4268" s="13">
        <f t="shared" si="266"/>
        <v>3.5859246036990831E-2</v>
      </c>
      <c r="H4268" s="13">
        <f>HLOOKUP(E4268,ROCs!$B$1:$I$17,MATCH(VLOOKUP(C4268,HROC,2,0),ROCs!$A$2:$A$17,0)+1,0)</f>
        <v>0.26229721460804234</v>
      </c>
      <c r="I4268" s="24">
        <v>0.99045899999999998</v>
      </c>
      <c r="J4268" s="24">
        <f>VLOOKUP(B4268,Summary!$A$32:$C$37,3,0)*H4268*I4268/12+VLOOKUP(B4268,Summary!$A$32:$D$37,4,0)*I4268</f>
        <v>1.2491792123480039</v>
      </c>
      <c r="K4268" s="6">
        <f t="shared" si="267"/>
        <v>2.3501257631927528</v>
      </c>
      <c r="L4268" s="27">
        <f>2.721*J4268*G4268+VLOOKUP(B4268,Summary!$A$32:$B$37,2,0)*I4268</f>
        <v>0.31174987131134152</v>
      </c>
    </row>
    <row r="4269" spans="1:12">
      <c r="A4269" s="5" t="s">
        <v>617</v>
      </c>
      <c r="B4269" s="5" t="s">
        <v>598</v>
      </c>
      <c r="C4269" s="11">
        <v>3300</v>
      </c>
      <c r="D4269" s="5" t="str">
        <f t="shared" si="264"/>
        <v>Mixed Rangeland</v>
      </c>
      <c r="E4269" s="11" t="s">
        <v>591</v>
      </c>
      <c r="F4269" s="12">
        <f t="shared" si="265"/>
        <v>0.69141343344704065</v>
      </c>
      <c r="G4269" s="13">
        <f t="shared" si="266"/>
        <v>3.5859246036990831E-2</v>
      </c>
      <c r="H4269" s="13">
        <f>HLOOKUP(E4269,ROCs!$B$1:$I$17,MATCH(VLOOKUP(C4269,HROC,2,0),ROCs!$A$2:$A$17,0)+1,0)</f>
        <v>0.26229721460804234</v>
      </c>
      <c r="I4269" s="24">
        <v>12.46902</v>
      </c>
      <c r="J4269" s="24">
        <f>VLOOKUP(B4269,Summary!$A$32:$C$37,3,0)*H4269*I4269/12+VLOOKUP(B4269,Summary!$A$32:$D$37,4,0)*I4269</f>
        <v>15.726083141605566</v>
      </c>
      <c r="K4269" s="6">
        <f t="shared" si="267"/>
        <v>29.586045604881878</v>
      </c>
      <c r="L4269" s="27">
        <f>2.721*J4269*G4269+VLOOKUP(B4269,Summary!$A$32:$B$37,2,0)*I4269</f>
        <v>3.9246605668468293</v>
      </c>
    </row>
    <row r="4270" spans="1:12">
      <c r="A4270" s="5" t="s">
        <v>617</v>
      </c>
      <c r="B4270" s="5" t="s">
        <v>598</v>
      </c>
      <c r="C4270" s="11">
        <v>4110</v>
      </c>
      <c r="D4270" s="5" t="str">
        <f t="shared" si="264"/>
        <v>Pine Flatwoods</v>
      </c>
      <c r="E4270" s="11" t="s">
        <v>591</v>
      </c>
      <c r="F4270" s="12">
        <f t="shared" si="265"/>
        <v>0.69141343344704065</v>
      </c>
      <c r="G4270" s="13">
        <f t="shared" si="266"/>
        <v>3.5859246036990831E-2</v>
      </c>
      <c r="H4270" s="13">
        <f>HLOOKUP(E4270,ROCs!$B$1:$I$17,MATCH(VLOOKUP(C4270,HROC,2,0),ROCs!$A$2:$A$17,0)+1,0)</f>
        <v>0.26229721460804234</v>
      </c>
      <c r="I4270" s="24">
        <v>1009.998505</v>
      </c>
      <c r="J4270" s="24">
        <f>VLOOKUP(B4270,Summary!$A$32:$C$37,3,0)*H4270*I4270/12+VLOOKUP(B4270,Summary!$A$32:$D$37,4,0)*I4270</f>
        <v>1273.8226791301422</v>
      </c>
      <c r="K4270" s="6">
        <f t="shared" si="267"/>
        <v>2396.4884032419968</v>
      </c>
      <c r="L4270" s="27">
        <f>2.721*J4270*G4270+VLOOKUP(B4270,Summary!$A$32:$B$37,2,0)*I4270</f>
        <v>317.89998774143839</v>
      </c>
    </row>
    <row r="4271" spans="1:12">
      <c r="A4271" s="5" t="s">
        <v>617</v>
      </c>
      <c r="B4271" s="5" t="s">
        <v>598</v>
      </c>
      <c r="C4271" s="11">
        <v>4130</v>
      </c>
      <c r="D4271" s="5" t="str">
        <f t="shared" si="264"/>
        <v>Sand Pine</v>
      </c>
      <c r="E4271" s="11" t="s">
        <v>591</v>
      </c>
      <c r="F4271" s="12">
        <f t="shared" si="265"/>
        <v>0.69141343344704065</v>
      </c>
      <c r="G4271" s="13">
        <f t="shared" si="266"/>
        <v>3.5859246036990831E-2</v>
      </c>
      <c r="H4271" s="13">
        <f>HLOOKUP(E4271,ROCs!$B$1:$I$17,MATCH(VLOOKUP(C4271,HROC,2,0),ROCs!$A$2:$A$17,0)+1,0)</f>
        <v>0.26229721460804234</v>
      </c>
      <c r="I4271" s="24">
        <v>2.8656480000000002</v>
      </c>
      <c r="J4271" s="24">
        <f>VLOOKUP(B4271,Summary!$A$32:$C$37,3,0)*H4271*I4271/12+VLOOKUP(B4271,Summary!$A$32:$D$37,4,0)*I4271</f>
        <v>3.6141909069498417</v>
      </c>
      <c r="K4271" s="6">
        <f t="shared" si="267"/>
        <v>6.7995072921158659</v>
      </c>
      <c r="L4271" s="27">
        <f>2.721*J4271*G4271+VLOOKUP(B4271,Summary!$A$32:$B$37,2,0)*I4271</f>
        <v>0.90197110150304383</v>
      </c>
    </row>
    <row r="4272" spans="1:12">
      <c r="A4272" s="5" t="s">
        <v>617</v>
      </c>
      <c r="B4272" s="5" t="s">
        <v>598</v>
      </c>
      <c r="C4272" s="11">
        <v>4200</v>
      </c>
      <c r="D4272" s="5" t="str">
        <f t="shared" si="264"/>
        <v>Upland Hardwood Forests</v>
      </c>
      <c r="E4272" s="11" t="s">
        <v>591</v>
      </c>
      <c r="F4272" s="12">
        <f t="shared" si="265"/>
        <v>0.69141343344704065</v>
      </c>
      <c r="G4272" s="13">
        <f t="shared" si="266"/>
        <v>3.5859246036990831E-2</v>
      </c>
      <c r="H4272" s="13">
        <f>HLOOKUP(E4272,ROCs!$B$1:$I$17,MATCH(VLOOKUP(C4272,HROC,2,0),ROCs!$A$2:$A$17,0)+1,0)</f>
        <v>0.26229721460804234</v>
      </c>
      <c r="I4272" s="24">
        <v>1.8117000000000001E-2</v>
      </c>
      <c r="J4272" s="24">
        <f>VLOOKUP(B4272,Summary!$A$32:$C$37,3,0)*H4272*I4272/12+VLOOKUP(B4272,Summary!$A$32:$D$37,4,0)*I4272</f>
        <v>2.2849385779834187E-2</v>
      </c>
      <c r="K4272" s="6">
        <f t="shared" si="267"/>
        <v>4.2987370958074096E-2</v>
      </c>
      <c r="L4272" s="27">
        <f>2.721*J4272*G4272+VLOOKUP(B4272,Summary!$A$32:$B$37,2,0)*I4272</f>
        <v>5.70237881481977E-3</v>
      </c>
    </row>
    <row r="4273" spans="1:12">
      <c r="A4273" s="5" t="s">
        <v>617</v>
      </c>
      <c r="B4273" s="5" t="s">
        <v>598</v>
      </c>
      <c r="C4273" s="11">
        <v>4220</v>
      </c>
      <c r="D4273" s="5" t="str">
        <f t="shared" si="264"/>
        <v>Brazilian Pepper</v>
      </c>
      <c r="E4273" s="11" t="s">
        <v>591</v>
      </c>
      <c r="F4273" s="12">
        <f t="shared" si="265"/>
        <v>0.69141343344704065</v>
      </c>
      <c r="G4273" s="13">
        <f t="shared" si="266"/>
        <v>3.5859246036990831E-2</v>
      </c>
      <c r="H4273" s="13">
        <f>HLOOKUP(E4273,ROCs!$B$1:$I$17,MATCH(VLOOKUP(C4273,HROC,2,0),ROCs!$A$2:$A$17,0)+1,0)</f>
        <v>0.26229721460804234</v>
      </c>
      <c r="I4273" s="24">
        <v>14.451294000000001</v>
      </c>
      <c r="J4273" s="24">
        <f>VLOOKUP(B4273,Summary!$A$32:$C$37,3,0)*H4273*I4273/12+VLOOKUP(B4273,Summary!$A$32:$D$37,4,0)*I4273</f>
        <v>18.226151770370539</v>
      </c>
      <c r="K4273" s="6">
        <f t="shared" si="267"/>
        <v>34.289514599668287</v>
      </c>
      <c r="L4273" s="27">
        <f>2.721*J4273*G4273+VLOOKUP(B4273,Summary!$A$32:$B$37,2,0)*I4273</f>
        <v>4.5485871144412462</v>
      </c>
    </row>
    <row r="4274" spans="1:12">
      <c r="A4274" s="5" t="s">
        <v>617</v>
      </c>
      <c r="B4274" s="5" t="s">
        <v>598</v>
      </c>
      <c r="C4274" s="11">
        <v>4240</v>
      </c>
      <c r="D4274" s="5" t="str">
        <f t="shared" si="264"/>
        <v>Melaleuca</v>
      </c>
      <c r="E4274" s="11" t="s">
        <v>591</v>
      </c>
      <c r="F4274" s="12">
        <f t="shared" si="265"/>
        <v>0.69141343344704065</v>
      </c>
      <c r="G4274" s="13">
        <f t="shared" si="266"/>
        <v>3.5859246036990831E-2</v>
      </c>
      <c r="H4274" s="13">
        <f>HLOOKUP(E4274,ROCs!$B$1:$I$17,MATCH(VLOOKUP(C4274,HROC,2,0),ROCs!$A$2:$A$17,0)+1,0)</f>
        <v>0.26229721460804234</v>
      </c>
      <c r="I4274" s="24">
        <v>2.1669999999999998E-2</v>
      </c>
      <c r="J4274" s="24">
        <f>VLOOKUP(B4274,Summary!$A$32:$C$37,3,0)*H4274*I4274/12+VLOOKUP(B4274,Summary!$A$32:$D$37,4,0)*I4274</f>
        <v>2.7330473580008102E-2</v>
      </c>
      <c r="K4274" s="6">
        <f t="shared" si="267"/>
        <v>5.1417802542444421E-2</v>
      </c>
      <c r="L4274" s="27">
        <f>2.721*J4274*G4274+VLOOKUP(B4274,Summary!$A$32:$B$37,2,0)*I4274</f>
        <v>6.820695971581631E-3</v>
      </c>
    </row>
    <row r="4275" spans="1:12">
      <c r="A4275" s="5" t="s">
        <v>617</v>
      </c>
      <c r="B4275" s="5" t="s">
        <v>598</v>
      </c>
      <c r="C4275" s="11">
        <v>4340</v>
      </c>
      <c r="D4275" s="5" t="str">
        <f t="shared" si="264"/>
        <v>Hardwood - Coniferous Mixed</v>
      </c>
      <c r="E4275" s="11" t="s">
        <v>591</v>
      </c>
      <c r="F4275" s="12">
        <f t="shared" si="265"/>
        <v>0.69141343344704065</v>
      </c>
      <c r="G4275" s="13">
        <f t="shared" si="266"/>
        <v>3.5859246036990831E-2</v>
      </c>
      <c r="H4275" s="13">
        <f>HLOOKUP(E4275,ROCs!$B$1:$I$17,MATCH(VLOOKUP(C4275,HROC,2,0),ROCs!$A$2:$A$17,0)+1,0)</f>
        <v>0.26229721460804234</v>
      </c>
      <c r="I4275" s="24">
        <v>161.16634099999999</v>
      </c>
      <c r="J4275" s="24">
        <f>VLOOKUP(B4275,Summary!$A$32:$C$37,3,0)*H4275*I4275/12+VLOOKUP(B4275,Summary!$A$32:$D$37,4,0)*I4275</f>
        <v>203.26499421721624</v>
      </c>
      <c r="K4275" s="6">
        <f t="shared" si="267"/>
        <v>382.40974148713724</v>
      </c>
      <c r="L4275" s="27">
        <f>2.721*J4275*G4275+VLOOKUP(B4275,Summary!$A$32:$B$37,2,0)*I4275</f>
        <v>50.727577887090519</v>
      </c>
    </row>
    <row r="4276" spans="1:12">
      <c r="A4276" s="5" t="s">
        <v>617</v>
      </c>
      <c r="B4276" s="5" t="s">
        <v>598</v>
      </c>
      <c r="C4276" s="11">
        <v>4370</v>
      </c>
      <c r="D4276" s="5" t="str">
        <f t="shared" si="264"/>
        <v>Australian Pines</v>
      </c>
      <c r="E4276" s="11" t="s">
        <v>591</v>
      </c>
      <c r="F4276" s="12">
        <f t="shared" si="265"/>
        <v>0.69141343344704065</v>
      </c>
      <c r="G4276" s="13">
        <f t="shared" si="266"/>
        <v>3.5859246036990831E-2</v>
      </c>
      <c r="H4276" s="13">
        <f>HLOOKUP(E4276,ROCs!$B$1:$I$17,MATCH(VLOOKUP(C4276,HROC,2,0),ROCs!$A$2:$A$17,0)+1,0)</f>
        <v>0.26229721460804234</v>
      </c>
      <c r="I4276" s="24">
        <v>2.3840330000000001</v>
      </c>
      <c r="J4276" s="24">
        <f>VLOOKUP(B4276,Summary!$A$32:$C$37,3,0)*H4276*I4276/12+VLOOKUP(B4276,Summary!$A$32:$D$37,4,0)*I4276</f>
        <v>3.0067720775434914</v>
      </c>
      <c r="K4276" s="6">
        <f t="shared" si="267"/>
        <v>5.6567484101832681</v>
      </c>
      <c r="L4276" s="27">
        <f>2.721*J4276*G4276+VLOOKUP(B4276,Summary!$A$32:$B$37,2,0)*I4276</f>
        <v>0.75038136959933888</v>
      </c>
    </row>
    <row r="4277" spans="1:12">
      <c r="A4277" s="5" t="s">
        <v>617</v>
      </c>
      <c r="B4277" s="5" t="s">
        <v>598</v>
      </c>
      <c r="C4277" s="11">
        <v>5110</v>
      </c>
      <c r="D4277" s="5" t="e">
        <f t="shared" si="264"/>
        <v>#N/A</v>
      </c>
      <c r="E4277" s="11" t="s">
        <v>591</v>
      </c>
      <c r="F4277" s="12">
        <f t="shared" si="265"/>
        <v>0.50503242095262102</v>
      </c>
      <c r="G4277" s="13">
        <f t="shared" si="266"/>
        <v>6.8458560616073402E-2</v>
      </c>
      <c r="H4277" s="13">
        <f>HLOOKUP(E4277,ROCs!$B$1:$I$17,MATCH(VLOOKUP(C4277,HROC,2,0),ROCs!$A$2:$A$17,0)+1,0)</f>
        <v>5.2632006878587441E-2</v>
      </c>
      <c r="I4277" s="24">
        <v>8.1426610000000004</v>
      </c>
      <c r="J4277" s="24">
        <f>VLOOKUP(B4277,Summary!$A$32:$C$37,3,0)*H4277*I4277/12+VLOOKUP(B4277,Summary!$A$32:$D$37,4,0)*I4277</f>
        <v>2.0606814024389775</v>
      </c>
      <c r="K4277" s="6">
        <f t="shared" si="267"/>
        <v>2.8317744064788597</v>
      </c>
      <c r="L4277" s="27">
        <f>2.721*J4277*G4277+VLOOKUP(B4277,Summary!$A$32:$B$37,2,0)*I4277</f>
        <v>1.9447431186745801</v>
      </c>
    </row>
    <row r="4278" spans="1:12">
      <c r="A4278" s="5" t="s">
        <v>617</v>
      </c>
      <c r="B4278" s="5" t="s">
        <v>598</v>
      </c>
      <c r="C4278" s="11">
        <v>5120</v>
      </c>
      <c r="D4278" s="5" t="e">
        <f t="shared" si="264"/>
        <v>#N/A</v>
      </c>
      <c r="E4278" s="11" t="s">
        <v>591</v>
      </c>
      <c r="F4278" s="12">
        <f t="shared" si="265"/>
        <v>0.50503242095262102</v>
      </c>
      <c r="G4278" s="13">
        <f t="shared" si="266"/>
        <v>6.8458560616073402E-2</v>
      </c>
      <c r="H4278" s="13">
        <f>HLOOKUP(E4278,ROCs!$B$1:$I$17,MATCH(VLOOKUP(C4278,HROC,2,0),ROCs!$A$2:$A$17,0)+1,0)</f>
        <v>5.2632006878587441E-2</v>
      </c>
      <c r="I4278" s="24">
        <v>5.6889960000000004</v>
      </c>
      <c r="J4278" s="24">
        <f>VLOOKUP(B4278,Summary!$A$32:$C$37,3,0)*H4278*I4278/12+VLOOKUP(B4278,Summary!$A$32:$D$37,4,0)*I4278</f>
        <v>1.4397269216721333</v>
      </c>
      <c r="K4278" s="6">
        <f t="shared" si="267"/>
        <v>1.9784629706874213</v>
      </c>
      <c r="L4278" s="27">
        <f>2.721*J4278*G4278+VLOOKUP(B4278,Summary!$A$32:$B$37,2,0)*I4278</f>
        <v>1.3587248472172933</v>
      </c>
    </row>
    <row r="4279" spans="1:12">
      <c r="A4279" s="5" t="s">
        <v>617</v>
      </c>
      <c r="B4279" s="5" t="s">
        <v>598</v>
      </c>
      <c r="C4279" s="11">
        <v>5200</v>
      </c>
      <c r="D4279" s="5" t="str">
        <f t="shared" si="264"/>
        <v>Lakes</v>
      </c>
      <c r="E4279" s="11" t="s">
        <v>591</v>
      </c>
      <c r="F4279" s="12">
        <f t="shared" si="265"/>
        <v>0.50503242095262102</v>
      </c>
      <c r="G4279" s="13">
        <f t="shared" si="266"/>
        <v>6.8458560616073402E-2</v>
      </c>
      <c r="H4279" s="13">
        <f>HLOOKUP(E4279,ROCs!$B$1:$I$17,MATCH(VLOOKUP(C4279,HROC,2,0),ROCs!$A$2:$A$17,0)+1,0)</f>
        <v>5.2632006878587441E-2</v>
      </c>
      <c r="I4279" s="24">
        <v>0.104963</v>
      </c>
      <c r="J4279" s="24">
        <f>VLOOKUP(B4279,Summary!$A$32:$C$37,3,0)*H4279*I4279/12+VLOOKUP(B4279,Summary!$A$32:$D$37,4,0)*I4279</f>
        <v>2.6563220800203079E-2</v>
      </c>
      <c r="K4279" s="6">
        <f t="shared" si="267"/>
        <v>3.6502997856258608E-2</v>
      </c>
      <c r="L4279" s="27">
        <f>2.721*J4279*G4279+VLOOKUP(B4279,Summary!$A$32:$B$37,2,0)*I4279</f>
        <v>2.5068717949260071E-2</v>
      </c>
    </row>
    <row r="4280" spans="1:12">
      <c r="A4280" s="5" t="s">
        <v>617</v>
      </c>
      <c r="B4280" s="5" t="s">
        <v>598</v>
      </c>
      <c r="C4280" s="11">
        <v>5250</v>
      </c>
      <c r="D4280" s="5" t="str">
        <f t="shared" si="264"/>
        <v>Marshy Lakes</v>
      </c>
      <c r="E4280" s="11" t="s">
        <v>591</v>
      </c>
      <c r="F4280" s="12">
        <f t="shared" si="265"/>
        <v>0.50503242095262102</v>
      </c>
      <c r="G4280" s="13">
        <f t="shared" si="266"/>
        <v>6.8458560616073402E-2</v>
      </c>
      <c r="H4280" s="13">
        <f>HLOOKUP(E4280,ROCs!$B$1:$I$17,MATCH(VLOOKUP(C4280,HROC,2,0),ROCs!$A$2:$A$17,0)+1,0)</f>
        <v>5.2632006878587441E-2</v>
      </c>
      <c r="I4280" s="24">
        <v>75.116896999999994</v>
      </c>
      <c r="J4280" s="24">
        <f>VLOOKUP(B4280,Summary!$A$32:$C$37,3,0)*H4280*I4280/12+VLOOKUP(B4280,Summary!$A$32:$D$37,4,0)*I4280</f>
        <v>19.010000865420309</v>
      </c>
      <c r="K4280" s="6">
        <f t="shared" si="267"/>
        <v>26.123414252258396</v>
      </c>
      <c r="L4280" s="27">
        <f>2.721*J4280*G4280+VLOOKUP(B4280,Summary!$A$32:$B$37,2,0)*I4280</f>
        <v>17.940458105395422</v>
      </c>
    </row>
    <row r="4281" spans="1:12">
      <c r="A4281" s="5" t="s">
        <v>617</v>
      </c>
      <c r="B4281" s="5" t="s">
        <v>598</v>
      </c>
      <c r="C4281" s="11">
        <v>5300</v>
      </c>
      <c r="D4281" s="5" t="str">
        <f t="shared" si="264"/>
        <v>Reservoirs</v>
      </c>
      <c r="E4281" s="11" t="s">
        <v>591</v>
      </c>
      <c r="F4281" s="12">
        <f t="shared" si="265"/>
        <v>0.50503242095262102</v>
      </c>
      <c r="G4281" s="13">
        <f t="shared" si="266"/>
        <v>6.8458560616073402E-2</v>
      </c>
      <c r="H4281" s="13">
        <f>HLOOKUP(E4281,ROCs!$B$1:$I$17,MATCH(VLOOKUP(C4281,HROC,2,0),ROCs!$A$2:$A$17,0)+1,0)</f>
        <v>5.2632006878587441E-2</v>
      </c>
      <c r="I4281" s="24">
        <v>22.492414</v>
      </c>
      <c r="J4281" s="24">
        <f>VLOOKUP(B4281,Summary!$A$32:$C$37,3,0)*H4281*I4281/12+VLOOKUP(B4281,Summary!$A$32:$D$37,4,0)*I4281</f>
        <v>5.6922054382170755</v>
      </c>
      <c r="K4281" s="6">
        <f t="shared" si="267"/>
        <v>7.8221901053140721</v>
      </c>
      <c r="L4281" s="27">
        <f>2.721*J4281*G4281+VLOOKUP(B4281,Summary!$A$32:$B$37,2,0)*I4281</f>
        <v>5.3719499496392871</v>
      </c>
    </row>
    <row r="4282" spans="1:12">
      <c r="A4282" s="5" t="s">
        <v>617</v>
      </c>
      <c r="B4282" s="5" t="s">
        <v>598</v>
      </c>
      <c r="C4282" s="11">
        <v>6120</v>
      </c>
      <c r="D4282" s="5" t="str">
        <f t="shared" si="264"/>
        <v>Mangrove Swamps</v>
      </c>
      <c r="E4282" s="11" t="s">
        <v>591</v>
      </c>
      <c r="F4282" s="12">
        <f t="shared" si="265"/>
        <v>0.60724136328827061</v>
      </c>
      <c r="G4282" s="13">
        <f t="shared" si="266"/>
        <v>3.2599314579082571E-2</v>
      </c>
      <c r="H4282" s="13">
        <f>HLOOKUP(E4282,ROCs!$B$1:$I$17,MATCH(VLOOKUP(C4282,HROC,2,0),ROCs!$A$2:$A$17,0)+1,0)</f>
        <v>2.5884593546846281E-2</v>
      </c>
      <c r="I4282" s="24">
        <v>4.5650959999999996</v>
      </c>
      <c r="J4282" s="24">
        <f>VLOOKUP(B4282,Summary!$A$32:$C$37,3,0)*H4282*I4282/12+VLOOKUP(B4282,Summary!$A$32:$D$37,4,0)*I4282</f>
        <v>0.56817985520638814</v>
      </c>
      <c r="K4282" s="6">
        <f t="shared" si="267"/>
        <v>0.93880570515207795</v>
      </c>
      <c r="L4282" s="27">
        <f>2.721*J4282*G4282+VLOOKUP(B4282,Summary!$A$32:$B$37,2,0)*I4282</f>
        <v>0.92549439704025427</v>
      </c>
    </row>
    <row r="4283" spans="1:12">
      <c r="A4283" s="5" t="s">
        <v>617</v>
      </c>
      <c r="B4283" s="5" t="s">
        <v>598</v>
      </c>
      <c r="C4283" s="11">
        <v>6170</v>
      </c>
      <c r="D4283" s="5" t="str">
        <f t="shared" si="264"/>
        <v>Mixed Wetland Hardwoods</v>
      </c>
      <c r="E4283" s="11" t="s">
        <v>591</v>
      </c>
      <c r="F4283" s="12">
        <f t="shared" si="265"/>
        <v>0.60724136328827061</v>
      </c>
      <c r="G4283" s="13">
        <f t="shared" si="266"/>
        <v>3.2599314579082571E-2</v>
      </c>
      <c r="H4283" s="13">
        <f>HLOOKUP(E4283,ROCs!$B$1:$I$17,MATCH(VLOOKUP(C4283,HROC,2,0),ROCs!$A$2:$A$17,0)+1,0)</f>
        <v>2.5884593546846281E-2</v>
      </c>
      <c r="I4283" s="24">
        <v>66.931256000000005</v>
      </c>
      <c r="J4283" s="24">
        <f>VLOOKUP(B4283,Summary!$A$32:$C$37,3,0)*H4283*I4283/12+VLOOKUP(B4283,Summary!$A$32:$D$37,4,0)*I4283</f>
        <v>8.3303815172477655</v>
      </c>
      <c r="K4283" s="6">
        <f t="shared" si="267"/>
        <v>13.764320615775496</v>
      </c>
      <c r="L4283" s="27">
        <f>2.721*J4283*G4283+VLOOKUP(B4283,Summary!$A$32:$B$37,2,0)*I4283</f>
        <v>13.569156577400982</v>
      </c>
    </row>
    <row r="4284" spans="1:12">
      <c r="A4284" s="5" t="s">
        <v>617</v>
      </c>
      <c r="B4284" s="5" t="s">
        <v>598</v>
      </c>
      <c r="C4284" s="11">
        <v>6172</v>
      </c>
      <c r="D4284" s="5" t="str">
        <f t="shared" si="264"/>
        <v>Mixed Shrubs</v>
      </c>
      <c r="E4284" s="11" t="s">
        <v>591</v>
      </c>
      <c r="F4284" s="12">
        <f t="shared" si="265"/>
        <v>0.60724136328827061</v>
      </c>
      <c r="G4284" s="13">
        <f t="shared" si="266"/>
        <v>3.2599314579082571E-2</v>
      </c>
      <c r="H4284" s="13">
        <f>HLOOKUP(E4284,ROCs!$B$1:$I$17,MATCH(VLOOKUP(C4284,HROC,2,0),ROCs!$A$2:$A$17,0)+1,0)</f>
        <v>2.5884593546846281E-2</v>
      </c>
      <c r="I4284" s="24">
        <v>51.071348</v>
      </c>
      <c r="J4284" s="24">
        <f>VLOOKUP(B4284,Summary!$A$32:$C$37,3,0)*H4284*I4284/12+VLOOKUP(B4284,Summary!$A$32:$D$37,4,0)*I4284</f>
        <v>6.3564295497477081</v>
      </c>
      <c r="K4284" s="6">
        <f t="shared" si="267"/>
        <v>10.502752378527672</v>
      </c>
      <c r="L4284" s="27">
        <f>2.721*J4284*G4284+VLOOKUP(B4284,Summary!$A$32:$B$37,2,0)*I4284</f>
        <v>10.353834053718257</v>
      </c>
    </row>
    <row r="4285" spans="1:12">
      <c r="A4285" s="5" t="s">
        <v>617</v>
      </c>
      <c r="B4285" s="5" t="s">
        <v>598</v>
      </c>
      <c r="C4285" s="11">
        <v>6210</v>
      </c>
      <c r="D4285" s="5" t="str">
        <f t="shared" si="264"/>
        <v>Cypress</v>
      </c>
      <c r="E4285" s="11" t="s">
        <v>591</v>
      </c>
      <c r="F4285" s="12">
        <f t="shared" si="265"/>
        <v>0.60724136328827061</v>
      </c>
      <c r="G4285" s="13">
        <f t="shared" si="266"/>
        <v>3.2599314579082571E-2</v>
      </c>
      <c r="H4285" s="13">
        <f>HLOOKUP(E4285,ROCs!$B$1:$I$17,MATCH(VLOOKUP(C4285,HROC,2,0),ROCs!$A$2:$A$17,0)+1,0)</f>
        <v>2.5884593546846281E-2</v>
      </c>
      <c r="I4285" s="24">
        <v>1.0960749999999999</v>
      </c>
      <c r="J4285" s="24">
        <f>VLOOKUP(B4285,Summary!$A$32:$C$37,3,0)*H4285*I4285/12+VLOOKUP(B4285,Summary!$A$32:$D$37,4,0)*I4285</f>
        <v>0.13641941698385793</v>
      </c>
      <c r="K4285" s="6">
        <f t="shared" si="267"/>
        <v>0.2254063141880398</v>
      </c>
      <c r="L4285" s="27">
        <f>2.721*J4285*G4285+VLOOKUP(B4285,Summary!$A$32:$B$37,2,0)*I4285</f>
        <v>0.22221028237651447</v>
      </c>
    </row>
    <row r="4286" spans="1:12">
      <c r="A4286" s="5" t="s">
        <v>617</v>
      </c>
      <c r="B4286" s="5" t="s">
        <v>598</v>
      </c>
      <c r="C4286" s="11">
        <v>6250</v>
      </c>
      <c r="D4286" s="5" t="str">
        <f t="shared" si="264"/>
        <v>Hydric Pine Flatwoods</v>
      </c>
      <c r="E4286" s="11" t="s">
        <v>591</v>
      </c>
      <c r="F4286" s="12">
        <f t="shared" si="265"/>
        <v>0.60724136328827061</v>
      </c>
      <c r="G4286" s="13">
        <f t="shared" si="266"/>
        <v>3.2599314579082571E-2</v>
      </c>
      <c r="H4286" s="13">
        <f>HLOOKUP(E4286,ROCs!$B$1:$I$17,MATCH(VLOOKUP(C4286,HROC,2,0),ROCs!$A$2:$A$17,0)+1,0)</f>
        <v>2.5884593546846281E-2</v>
      </c>
      <c r="I4286" s="24">
        <v>73.998872000000006</v>
      </c>
      <c r="J4286" s="24">
        <f>VLOOKUP(B4286,Summary!$A$32:$C$37,3,0)*H4286*I4286/12+VLOOKUP(B4286,Summary!$A$32:$D$37,4,0)*I4286</f>
        <v>9.2100294010018757</v>
      </c>
      <c r="K4286" s="6">
        <f t="shared" si="267"/>
        <v>15.217766112348649</v>
      </c>
      <c r="L4286" s="27">
        <f>2.721*J4286*G4286+VLOOKUP(B4286,Summary!$A$32:$B$37,2,0)*I4286</f>
        <v>15.001993698116964</v>
      </c>
    </row>
    <row r="4287" spans="1:12">
      <c r="A4287" s="5" t="s">
        <v>617</v>
      </c>
      <c r="B4287" s="5" t="s">
        <v>598</v>
      </c>
      <c r="C4287" s="11">
        <v>6410</v>
      </c>
      <c r="D4287" s="5" t="str">
        <f t="shared" si="264"/>
        <v>Freshwater Marshes</v>
      </c>
      <c r="E4287" s="11" t="s">
        <v>591</v>
      </c>
      <c r="F4287" s="12">
        <f t="shared" si="265"/>
        <v>0.60724136328827061</v>
      </c>
      <c r="G4287" s="13">
        <f t="shared" si="266"/>
        <v>3.2599314579082571E-2</v>
      </c>
      <c r="H4287" s="13">
        <f>HLOOKUP(E4287,ROCs!$B$1:$I$17,MATCH(VLOOKUP(C4287,HROC,2,0),ROCs!$A$2:$A$17,0)+1,0)</f>
        <v>2.5884593546846281E-2</v>
      </c>
      <c r="I4287" s="24">
        <v>165.31703899999999</v>
      </c>
      <c r="J4287" s="24">
        <f>VLOOKUP(B4287,Summary!$A$32:$C$37,3,0)*H4287*I4287/12+VLOOKUP(B4287,Summary!$A$32:$D$37,4,0)*I4287</f>
        <v>20.575648635246406</v>
      </c>
      <c r="K4287" s="6">
        <f t="shared" si="267"/>
        <v>33.997221388564135</v>
      </c>
      <c r="L4287" s="27">
        <f>2.721*J4287*G4287+VLOOKUP(B4287,Summary!$A$32:$B$37,2,0)*I4287</f>
        <v>33.51517543766554</v>
      </c>
    </row>
    <row r="4288" spans="1:12">
      <c r="A4288" s="5" t="s">
        <v>617</v>
      </c>
      <c r="B4288" s="5" t="s">
        <v>598</v>
      </c>
      <c r="C4288" s="11">
        <v>6430</v>
      </c>
      <c r="D4288" s="5" t="str">
        <f t="shared" si="264"/>
        <v>Wet Prairies</v>
      </c>
      <c r="E4288" s="11" t="s">
        <v>591</v>
      </c>
      <c r="F4288" s="12">
        <f t="shared" si="265"/>
        <v>0.60724136328827061</v>
      </c>
      <c r="G4288" s="13">
        <f t="shared" si="266"/>
        <v>3.2599314579082571E-2</v>
      </c>
      <c r="H4288" s="13">
        <f>HLOOKUP(E4288,ROCs!$B$1:$I$17,MATCH(VLOOKUP(C4288,HROC,2,0),ROCs!$A$2:$A$17,0)+1,0)</f>
        <v>2.5884593546846281E-2</v>
      </c>
      <c r="I4288" s="24">
        <v>20.686451000000002</v>
      </c>
      <c r="J4288" s="24">
        <f>VLOOKUP(B4288,Summary!$A$32:$C$37,3,0)*H4288*I4288/12+VLOOKUP(B4288,Summary!$A$32:$D$37,4,0)*I4288</f>
        <v>2.5746719748969236</v>
      </c>
      <c r="K4288" s="6">
        <f t="shared" si="267"/>
        <v>4.2541401578737688</v>
      </c>
      <c r="L4288" s="27">
        <f>2.721*J4288*G4288+VLOOKUP(B4288,Summary!$A$32:$B$37,2,0)*I4288</f>
        <v>4.1938207860574606</v>
      </c>
    </row>
    <row r="4289" spans="1:12">
      <c r="A4289" s="5" t="s">
        <v>617</v>
      </c>
      <c r="B4289" s="5" t="s">
        <v>598</v>
      </c>
      <c r="C4289" s="11">
        <v>6440</v>
      </c>
      <c r="D4289" s="5" t="str">
        <f t="shared" si="264"/>
        <v>Emergent Aquatic Vegetation</v>
      </c>
      <c r="E4289" s="11" t="s">
        <v>591</v>
      </c>
      <c r="F4289" s="12">
        <f t="shared" si="265"/>
        <v>0.60724136328827061</v>
      </c>
      <c r="G4289" s="13">
        <f t="shared" si="266"/>
        <v>3.2599314579082571E-2</v>
      </c>
      <c r="H4289" s="13">
        <f>HLOOKUP(E4289,ROCs!$B$1:$I$17,MATCH(VLOOKUP(C4289,HROC,2,0),ROCs!$A$2:$A$17,0)+1,0)</f>
        <v>2.5884593546846281E-2</v>
      </c>
      <c r="I4289" s="24">
        <v>2.032213</v>
      </c>
      <c r="J4289" s="24">
        <f>VLOOKUP(B4289,Summary!$A$32:$C$37,3,0)*H4289*I4289/12+VLOOKUP(B4289,Summary!$A$32:$D$37,4,0)*I4289</f>
        <v>0.25293279442284233</v>
      </c>
      <c r="K4289" s="6">
        <f t="shared" si="267"/>
        <v>0.4179218045982428</v>
      </c>
      <c r="L4289" s="27">
        <f>2.721*J4289*G4289+VLOOKUP(B4289,Summary!$A$32:$B$37,2,0)*I4289</f>
        <v>0.41199609933555975</v>
      </c>
    </row>
    <row r="4290" spans="1:12">
      <c r="A4290" s="5" t="s">
        <v>617</v>
      </c>
      <c r="B4290" s="5" t="s">
        <v>598</v>
      </c>
      <c r="C4290" s="11">
        <v>7400</v>
      </c>
      <c r="D4290" s="5" t="str">
        <f t="shared" ref="D4290:D4353" si="268">VLOOKUP(C4290,FLUCCS,2,0)</f>
        <v>Disturbed Land</v>
      </c>
      <c r="E4290" s="11" t="s">
        <v>591</v>
      </c>
      <c r="F4290" s="12">
        <f t="shared" ref="F4290:F4353" si="269">VLOOKUP(VLOOKUP(C4290,HEMC,2,0),EMCN,2,0)</f>
        <v>0.70945030562392009</v>
      </c>
      <c r="G4290" s="13">
        <f t="shared" ref="G4290:G4353" si="270">VLOOKUP(VLOOKUP(C4290,HEMC,2,0),EMCP,3,0)</f>
        <v>9.7797943737247719E-2</v>
      </c>
      <c r="H4290" s="13">
        <f>HLOOKUP(E4290,ROCs!$B$1:$I$17,MATCH(VLOOKUP(C4290,HROC,2,0),ROCs!$A$2:$A$17,0)+1,0)</f>
        <v>0.26229721460804234</v>
      </c>
      <c r="I4290" s="24">
        <v>18.869498</v>
      </c>
      <c r="J4290" s="24">
        <f>VLOOKUP(B4290,Summary!$A$32:$C$37,3,0)*H4290*I4290/12+VLOOKUP(B4290,Summary!$A$32:$D$37,4,0)*I4290</f>
        <v>23.798445618690156</v>
      </c>
      <c r="K4290" s="6">
        <f t="shared" ref="K4290:K4353" si="271">2.721*J4290*F4290</f>
        <v>45.940859302264364</v>
      </c>
      <c r="L4290" s="27">
        <f>2.721*J4290*G4290+VLOOKUP(B4290,Summary!$A$32:$B$37,2,0)*I4290</f>
        <v>9.9501054717613719</v>
      </c>
    </row>
    <row r="4291" spans="1:12">
      <c r="A4291" s="5" t="s">
        <v>617</v>
      </c>
      <c r="B4291" s="5" t="s">
        <v>598</v>
      </c>
      <c r="C4291" s="11">
        <v>8110</v>
      </c>
      <c r="D4291" s="5" t="str">
        <f t="shared" si="268"/>
        <v>Airports</v>
      </c>
      <c r="E4291" s="11" t="s">
        <v>591</v>
      </c>
      <c r="F4291" s="12">
        <f t="shared" si="269"/>
        <v>1.4429497741503459</v>
      </c>
      <c r="G4291" s="13">
        <f t="shared" si="270"/>
        <v>0.22493527059566973</v>
      </c>
      <c r="H4291" s="13">
        <f>HLOOKUP(E4291,ROCs!$B$1:$I$17,MATCH(VLOOKUP(C4291,HROC,2,0),ROCs!$A$2:$A$17,0)+1,0)</f>
        <v>0.34081381503347608</v>
      </c>
      <c r="I4291" s="24">
        <v>140.04982699999999</v>
      </c>
      <c r="J4291" s="24">
        <f>VLOOKUP(B4291,Summary!$A$32:$C$37,3,0)*H4291*I4291/12+VLOOKUP(B4291,Summary!$A$32:$D$37,4,0)*I4291</f>
        <v>229.50615363826736</v>
      </c>
      <c r="K4291" s="6">
        <f t="shared" si="271"/>
        <v>901.10228481154923</v>
      </c>
      <c r="L4291" s="27">
        <f>2.721*J4291*G4291+VLOOKUP(B4291,Summary!$A$32:$B$37,2,0)*I4291</f>
        <v>167.31550292322234</v>
      </c>
    </row>
    <row r="4292" spans="1:12">
      <c r="A4292" s="5" t="s">
        <v>617</v>
      </c>
      <c r="B4292" s="5" t="s">
        <v>598</v>
      </c>
      <c r="C4292" s="11">
        <v>8140</v>
      </c>
      <c r="D4292" s="5" t="str">
        <f t="shared" si="268"/>
        <v>Roads and Highways</v>
      </c>
      <c r="E4292" s="11" t="s">
        <v>591</v>
      </c>
      <c r="F4292" s="12">
        <f t="shared" si="269"/>
        <v>0.98601567900273634</v>
      </c>
      <c r="G4292" s="13">
        <f t="shared" si="270"/>
        <v>0.14343698414796333</v>
      </c>
      <c r="H4292" s="13">
        <f>HLOOKUP(E4292,ROCs!$B$1:$I$17,MATCH(VLOOKUP(C4292,HROC,2,0),ROCs!$A$2:$A$17,0)+1,0)</f>
        <v>0.44607782879065094</v>
      </c>
      <c r="I4292" s="24">
        <v>16.121925000000001</v>
      </c>
      <c r="J4292" s="24">
        <f>VLOOKUP(B4292,Summary!$A$32:$C$37,3,0)*H4292*I4292/12+VLOOKUP(B4292,Summary!$A$32:$D$37,4,0)*I4292</f>
        <v>34.579770117142822</v>
      </c>
      <c r="K4292" s="6">
        <f t="shared" si="271"/>
        <v>92.77574798764347</v>
      </c>
      <c r="L4292" s="27">
        <f>2.721*J4292*G4292+VLOOKUP(B4292,Summary!$A$32:$B$37,2,0)*I4292</f>
        <v>16.586663124768002</v>
      </c>
    </row>
    <row r="4293" spans="1:12">
      <c r="A4293" s="5" t="s">
        <v>617</v>
      </c>
      <c r="B4293" s="5" t="s">
        <v>598</v>
      </c>
      <c r="C4293" s="11">
        <v>8330</v>
      </c>
      <c r="D4293" s="5" t="str">
        <f t="shared" si="268"/>
        <v>Water Supply Plants</v>
      </c>
      <c r="E4293" s="11" t="s">
        <v>591</v>
      </c>
      <c r="F4293" s="12">
        <f t="shared" si="269"/>
        <v>0.72147488707517293</v>
      </c>
      <c r="G4293" s="13">
        <f t="shared" si="270"/>
        <v>0.16951643581122938</v>
      </c>
      <c r="H4293" s="13">
        <f>HLOOKUP(E4293,ROCs!$B$1:$I$17,MATCH(VLOOKUP(C4293,HROC,2,0),ROCs!$A$2:$A$17,0)+1,0)</f>
        <v>0.43140989244743805</v>
      </c>
      <c r="I4293" s="24">
        <v>0.20483100000000001</v>
      </c>
      <c r="J4293" s="24">
        <f>VLOOKUP(B4293,Summary!$A$32:$C$37,3,0)*H4293*I4293/12+VLOOKUP(B4293,Summary!$A$32:$D$37,4,0)*I4293</f>
        <v>0.42489375879419161</v>
      </c>
      <c r="K4293" s="6">
        <f t="shared" si="271"/>
        <v>0.83412303065100457</v>
      </c>
      <c r="L4293" s="27">
        <f>2.721*J4293*G4293+VLOOKUP(B4293,Summary!$A$32:$B$37,2,0)*I4293</f>
        <v>0.2352486345865745</v>
      </c>
    </row>
    <row r="4294" spans="1:12">
      <c r="A4294" s="5" t="s">
        <v>617</v>
      </c>
      <c r="B4294" s="5" t="s">
        <v>598</v>
      </c>
      <c r="C4294" s="11">
        <v>4110</v>
      </c>
      <c r="D4294" s="5" t="str">
        <f t="shared" si="268"/>
        <v>Pine Flatwoods</v>
      </c>
      <c r="E4294" s="11" t="s">
        <v>592</v>
      </c>
      <c r="F4294" s="12">
        <f t="shared" si="269"/>
        <v>0.69141343344704065</v>
      </c>
      <c r="G4294" s="13">
        <f t="shared" si="270"/>
        <v>3.5859246036990831E-2</v>
      </c>
      <c r="H4294" s="13">
        <f>HLOOKUP(E4294,ROCs!$B$1:$I$17,MATCH(VLOOKUP(C4294,HROC,2,0),ROCs!$A$2:$A$17,0)+1,0)</f>
        <v>0.26229721460804234</v>
      </c>
      <c r="I4294" s="24">
        <v>6.2512119999999998</v>
      </c>
      <c r="J4294" s="24">
        <f>VLOOKUP(B4294,Summary!$A$32:$C$37,3,0)*H4294*I4294/12+VLOOKUP(B4294,Summary!$A$32:$D$37,4,0)*I4294</f>
        <v>7.8841063409796766</v>
      </c>
      <c r="K4294" s="6">
        <f t="shared" si="271"/>
        <v>14.832652711903972</v>
      </c>
      <c r="L4294" s="27">
        <f>2.721*J4294*G4294+VLOOKUP(B4294,Summary!$A$32:$B$37,2,0)*I4294</f>
        <v>1.9675872868436892</v>
      </c>
    </row>
    <row r="4295" spans="1:12">
      <c r="A4295" s="5" t="s">
        <v>617</v>
      </c>
      <c r="B4295" s="5" t="s">
        <v>598</v>
      </c>
      <c r="C4295" s="11">
        <v>4220</v>
      </c>
      <c r="D4295" s="5" t="str">
        <f t="shared" si="268"/>
        <v>Brazilian Pepper</v>
      </c>
      <c r="E4295" s="11" t="s">
        <v>592</v>
      </c>
      <c r="F4295" s="12">
        <f t="shared" si="269"/>
        <v>0.69141343344704065</v>
      </c>
      <c r="G4295" s="13">
        <f t="shared" si="270"/>
        <v>3.5859246036990831E-2</v>
      </c>
      <c r="H4295" s="13">
        <f>HLOOKUP(E4295,ROCs!$B$1:$I$17,MATCH(VLOOKUP(C4295,HROC,2,0),ROCs!$A$2:$A$17,0)+1,0)</f>
        <v>0.26229721460804234</v>
      </c>
      <c r="I4295" s="24">
        <v>0.29958299999999999</v>
      </c>
      <c r="J4295" s="24">
        <f>VLOOKUP(B4295,Summary!$A$32:$C$37,3,0)*H4295*I4295/12+VLOOKUP(B4295,Summary!$A$32:$D$37,4,0)*I4295</f>
        <v>0.37783780648452087</v>
      </c>
      <c r="K4295" s="6">
        <f t="shared" si="271"/>
        <v>0.71083984951883372</v>
      </c>
      <c r="L4295" s="27">
        <f>2.721*J4295*G4295+VLOOKUP(B4295,Summary!$A$32:$B$37,2,0)*I4295</f>
        <v>9.4294626730703268E-2</v>
      </c>
    </row>
    <row r="4296" spans="1:12">
      <c r="A4296" s="5" t="s">
        <v>617</v>
      </c>
      <c r="B4296" s="5" t="s">
        <v>598</v>
      </c>
      <c r="C4296" s="11">
        <v>4340</v>
      </c>
      <c r="D4296" s="5" t="str">
        <f t="shared" si="268"/>
        <v>Hardwood - Coniferous Mixed</v>
      </c>
      <c r="E4296" s="11" t="s">
        <v>592</v>
      </c>
      <c r="F4296" s="12">
        <f t="shared" si="269"/>
        <v>0.69141343344704065</v>
      </c>
      <c r="G4296" s="13">
        <f t="shared" si="270"/>
        <v>3.5859246036990831E-2</v>
      </c>
      <c r="H4296" s="13">
        <f>HLOOKUP(E4296,ROCs!$B$1:$I$17,MATCH(VLOOKUP(C4296,HROC,2,0),ROCs!$A$2:$A$17,0)+1,0)</f>
        <v>0.26229721460804234</v>
      </c>
      <c r="I4296" s="24">
        <v>1.709104</v>
      </c>
      <c r="J4296" s="24">
        <f>VLOOKUP(B4296,Summary!$A$32:$C$37,3,0)*H4296*I4296/12+VLOOKUP(B4296,Summary!$A$32:$D$37,4,0)*I4296</f>
        <v>2.1555432264645207</v>
      </c>
      <c r="K4296" s="6">
        <f t="shared" si="271"/>
        <v>4.055300968920255</v>
      </c>
      <c r="L4296" s="27">
        <f>2.721*J4296*G4296+VLOOKUP(B4296,Summary!$A$32:$B$37,2,0)*I4296</f>
        <v>0.53794548997757508</v>
      </c>
    </row>
    <row r="4297" spans="1:12">
      <c r="A4297" s="5" t="s">
        <v>617</v>
      </c>
      <c r="B4297" s="5" t="s">
        <v>598</v>
      </c>
      <c r="C4297" s="11">
        <v>5250</v>
      </c>
      <c r="D4297" s="5" t="str">
        <f t="shared" si="268"/>
        <v>Marshy Lakes</v>
      </c>
      <c r="E4297" s="11" t="s">
        <v>592</v>
      </c>
      <c r="F4297" s="12">
        <f t="shared" si="269"/>
        <v>0.50503242095262102</v>
      </c>
      <c r="G4297" s="13">
        <f t="shared" si="270"/>
        <v>6.8458560616073402E-2</v>
      </c>
      <c r="H4297" s="13">
        <f>HLOOKUP(E4297,ROCs!$B$1:$I$17,MATCH(VLOOKUP(C4297,HROC,2,0),ROCs!$A$2:$A$17,0)+1,0)</f>
        <v>5.2632006878587441E-2</v>
      </c>
      <c r="I4297" s="24">
        <v>1.0159320000000001</v>
      </c>
      <c r="J4297" s="24">
        <f>VLOOKUP(B4297,Summary!$A$32:$C$37,3,0)*H4297*I4297/12+VLOOKUP(B4297,Summary!$A$32:$D$37,4,0)*I4297</f>
        <v>0.25710417989188489</v>
      </c>
      <c r="K4297" s="6">
        <f t="shared" si="271"/>
        <v>0.35331082017572396</v>
      </c>
      <c r="L4297" s="27">
        <f>2.721*J4297*G4297+VLOOKUP(B4297,Summary!$A$32:$B$37,2,0)*I4297</f>
        <v>0.24263895623817611</v>
      </c>
    </row>
    <row r="4298" spans="1:12">
      <c r="A4298" s="5" t="s">
        <v>617</v>
      </c>
      <c r="B4298" s="5" t="s">
        <v>598</v>
      </c>
      <c r="C4298" s="11">
        <v>5300</v>
      </c>
      <c r="D4298" s="5" t="str">
        <f t="shared" si="268"/>
        <v>Reservoirs</v>
      </c>
      <c r="E4298" s="11" t="s">
        <v>592</v>
      </c>
      <c r="F4298" s="12">
        <f t="shared" si="269"/>
        <v>0.50503242095262102</v>
      </c>
      <c r="G4298" s="13">
        <f t="shared" si="270"/>
        <v>6.8458560616073402E-2</v>
      </c>
      <c r="H4298" s="13">
        <f>HLOOKUP(E4298,ROCs!$B$1:$I$17,MATCH(VLOOKUP(C4298,HROC,2,0),ROCs!$A$2:$A$17,0)+1,0)</f>
        <v>5.2632006878587441E-2</v>
      </c>
      <c r="I4298" s="24">
        <v>0.64190700000000001</v>
      </c>
      <c r="J4298" s="24">
        <f>VLOOKUP(B4298,Summary!$A$32:$C$37,3,0)*H4298*I4298/12+VLOOKUP(B4298,Summary!$A$32:$D$37,4,0)*I4298</f>
        <v>0.16244883791617959</v>
      </c>
      <c r="K4298" s="6">
        <f t="shared" si="271"/>
        <v>0.22323609124088861</v>
      </c>
      <c r="L4298" s="27">
        <f>2.721*J4298*G4298+VLOOKUP(B4298,Summary!$A$32:$B$37,2,0)*I4298</f>
        <v>0.15330912352596326</v>
      </c>
    </row>
    <row r="4299" spans="1:12">
      <c r="A4299" s="5" t="s">
        <v>617</v>
      </c>
      <c r="B4299" s="5" t="s">
        <v>598</v>
      </c>
      <c r="C4299" s="11">
        <v>6170</v>
      </c>
      <c r="D4299" s="5" t="str">
        <f t="shared" si="268"/>
        <v>Mixed Wetland Hardwoods</v>
      </c>
      <c r="E4299" s="11" t="s">
        <v>592</v>
      </c>
      <c r="F4299" s="12">
        <f t="shared" si="269"/>
        <v>0.60724136328827061</v>
      </c>
      <c r="G4299" s="13">
        <f t="shared" si="270"/>
        <v>3.2599314579082571E-2</v>
      </c>
      <c r="H4299" s="13">
        <f>HLOOKUP(E4299,ROCs!$B$1:$I$17,MATCH(VLOOKUP(C4299,HROC,2,0),ROCs!$A$2:$A$17,0)+1,0)</f>
        <v>2.5884593546846281E-2</v>
      </c>
      <c r="I4299" s="24">
        <v>6.1145139999999998</v>
      </c>
      <c r="J4299" s="24">
        <f>VLOOKUP(B4299,Summary!$A$32:$C$37,3,0)*H4299*I4299/12+VLOOKUP(B4299,Summary!$A$32:$D$37,4,0)*I4299</f>
        <v>0.7610231371207602</v>
      </c>
      <c r="K4299" s="6">
        <f t="shared" si="271"/>
        <v>1.2574413829265045</v>
      </c>
      <c r="L4299" s="27">
        <f>2.721*J4299*G4299+VLOOKUP(B4299,Summary!$A$32:$B$37,2,0)*I4299</f>
        <v>1.2396121456425437</v>
      </c>
    </row>
    <row r="4300" spans="1:12">
      <c r="A4300" s="5" t="s">
        <v>617</v>
      </c>
      <c r="B4300" s="5" t="s">
        <v>598</v>
      </c>
      <c r="C4300" s="11">
        <v>6172</v>
      </c>
      <c r="D4300" s="5" t="str">
        <f t="shared" si="268"/>
        <v>Mixed Shrubs</v>
      </c>
      <c r="E4300" s="11" t="s">
        <v>592</v>
      </c>
      <c r="F4300" s="12">
        <f t="shared" si="269"/>
        <v>0.60724136328827061</v>
      </c>
      <c r="G4300" s="13">
        <f t="shared" si="270"/>
        <v>3.2599314579082571E-2</v>
      </c>
      <c r="H4300" s="13">
        <f>HLOOKUP(E4300,ROCs!$B$1:$I$17,MATCH(VLOOKUP(C4300,HROC,2,0),ROCs!$A$2:$A$17,0)+1,0)</f>
        <v>2.5884593546846281E-2</v>
      </c>
      <c r="I4300" s="24">
        <v>2.3693789999999999</v>
      </c>
      <c r="J4300" s="24">
        <f>VLOOKUP(B4300,Summary!$A$32:$C$37,3,0)*H4300*I4300/12+VLOOKUP(B4300,Summary!$A$32:$D$37,4,0)*I4300</f>
        <v>0.29489706616225747</v>
      </c>
      <c r="K4300" s="6">
        <f t="shared" si="271"/>
        <v>0.48725952813862522</v>
      </c>
      <c r="L4300" s="27">
        <f>2.721*J4300*G4300+VLOOKUP(B4300,Summary!$A$32:$B$37,2,0)*I4300</f>
        <v>0.48035068462193142</v>
      </c>
    </row>
    <row r="4301" spans="1:12">
      <c r="A4301" s="5" t="s">
        <v>617</v>
      </c>
      <c r="B4301" s="5" t="s">
        <v>598</v>
      </c>
      <c r="C4301" s="11">
        <v>6215</v>
      </c>
      <c r="D4301" s="5" t="e">
        <f t="shared" si="268"/>
        <v>#N/A</v>
      </c>
      <c r="E4301" s="11" t="s">
        <v>592</v>
      </c>
      <c r="F4301" s="12">
        <f t="shared" si="269"/>
        <v>0.60724136328827061</v>
      </c>
      <c r="G4301" s="13">
        <f t="shared" si="270"/>
        <v>3.2599314579082571E-2</v>
      </c>
      <c r="H4301" s="13">
        <f>HLOOKUP(E4301,ROCs!$B$1:$I$17,MATCH(VLOOKUP(C4301,HROC,2,0),ROCs!$A$2:$A$17,0)+1,0)</f>
        <v>2.5884593546846281E-2</v>
      </c>
      <c r="I4301" s="24">
        <v>6.3686000000000006E-2</v>
      </c>
      <c r="J4301" s="24">
        <f>VLOOKUP(B4301,Summary!$A$32:$C$37,3,0)*H4301*I4301/12+VLOOKUP(B4301,Summary!$A$32:$D$37,4,0)*I4301</f>
        <v>7.926471263402575E-3</v>
      </c>
      <c r="K4301" s="6">
        <f t="shared" si="271"/>
        <v>1.3096938188882608E-2</v>
      </c>
      <c r="L4301" s="27">
        <f>2.721*J4301*G4301+VLOOKUP(B4301,Summary!$A$32:$B$37,2,0)*I4301</f>
        <v>1.2911236953156218E-2</v>
      </c>
    </row>
    <row r="4302" spans="1:12">
      <c r="A4302" s="5" t="s">
        <v>617</v>
      </c>
      <c r="B4302" s="5" t="s">
        <v>598</v>
      </c>
      <c r="C4302" s="11">
        <v>6250</v>
      </c>
      <c r="D4302" s="5" t="str">
        <f t="shared" si="268"/>
        <v>Hydric Pine Flatwoods</v>
      </c>
      <c r="E4302" s="11" t="s">
        <v>592</v>
      </c>
      <c r="F4302" s="12">
        <f t="shared" si="269"/>
        <v>0.60724136328827061</v>
      </c>
      <c r="G4302" s="13">
        <f t="shared" si="270"/>
        <v>3.2599314579082571E-2</v>
      </c>
      <c r="H4302" s="13">
        <f>HLOOKUP(E4302,ROCs!$B$1:$I$17,MATCH(VLOOKUP(C4302,HROC,2,0),ROCs!$A$2:$A$17,0)+1,0)</f>
        <v>2.5884593546846281E-2</v>
      </c>
      <c r="I4302" s="24">
        <v>10.075296</v>
      </c>
      <c r="J4302" s="24">
        <f>VLOOKUP(B4302,Summary!$A$32:$C$37,3,0)*H4302*I4302/12+VLOOKUP(B4302,Summary!$A$32:$D$37,4,0)*I4302</f>
        <v>1.2539890119378656</v>
      </c>
      <c r="K4302" s="6">
        <f t="shared" si="271"/>
        <v>2.0719707462659955</v>
      </c>
      <c r="L4302" s="27">
        <f>2.721*J4302*G4302+VLOOKUP(B4302,Summary!$A$32:$B$37,2,0)*I4302</f>
        <v>2.04259231274043</v>
      </c>
    </row>
    <row r="4303" spans="1:12">
      <c r="A4303" s="5" t="s">
        <v>617</v>
      </c>
      <c r="B4303" s="5" t="s">
        <v>598</v>
      </c>
      <c r="C4303" s="11">
        <v>6410</v>
      </c>
      <c r="D4303" s="5" t="str">
        <f t="shared" si="268"/>
        <v>Freshwater Marshes</v>
      </c>
      <c r="E4303" s="11" t="s">
        <v>592</v>
      </c>
      <c r="F4303" s="12">
        <f t="shared" si="269"/>
        <v>0.60724136328827061</v>
      </c>
      <c r="G4303" s="13">
        <f t="shared" si="270"/>
        <v>3.2599314579082571E-2</v>
      </c>
      <c r="H4303" s="13">
        <f>HLOOKUP(E4303,ROCs!$B$1:$I$17,MATCH(VLOOKUP(C4303,HROC,2,0),ROCs!$A$2:$A$17,0)+1,0)</f>
        <v>2.5884593546846281E-2</v>
      </c>
      <c r="I4303" s="24">
        <v>11.170379000000001</v>
      </c>
      <c r="J4303" s="24">
        <f>VLOOKUP(B4303,Summary!$A$32:$C$37,3,0)*H4303*I4303/12+VLOOKUP(B4303,Summary!$A$32:$D$37,4,0)*I4303</f>
        <v>1.3902849628617844</v>
      </c>
      <c r="K4303" s="6">
        <f t="shared" si="271"/>
        <v>2.2971730570202609</v>
      </c>
      <c r="L4303" s="27">
        <f>2.721*J4303*G4303+VLOOKUP(B4303,Summary!$A$32:$B$37,2,0)*I4303</f>
        <v>2.2646014842439501</v>
      </c>
    </row>
    <row r="4304" spans="1:12">
      <c r="A4304" s="5" t="s">
        <v>617</v>
      </c>
      <c r="B4304" s="5" t="s">
        <v>598</v>
      </c>
      <c r="C4304" s="11">
        <v>6430</v>
      </c>
      <c r="D4304" s="5" t="str">
        <f t="shared" si="268"/>
        <v>Wet Prairies</v>
      </c>
      <c r="E4304" s="11" t="s">
        <v>592</v>
      </c>
      <c r="F4304" s="12">
        <f t="shared" si="269"/>
        <v>0.60724136328827061</v>
      </c>
      <c r="G4304" s="13">
        <f t="shared" si="270"/>
        <v>3.2599314579082571E-2</v>
      </c>
      <c r="H4304" s="13">
        <f>HLOOKUP(E4304,ROCs!$B$1:$I$17,MATCH(VLOOKUP(C4304,HROC,2,0),ROCs!$A$2:$A$17,0)+1,0)</f>
        <v>2.5884593546846281E-2</v>
      </c>
      <c r="I4304" s="24">
        <v>6.2861510000000003</v>
      </c>
      <c r="J4304" s="24">
        <f>VLOOKUP(B4304,Summary!$A$32:$C$37,3,0)*H4304*I4304/12+VLOOKUP(B4304,Summary!$A$32:$D$37,4,0)*I4304</f>
        <v>0.7823853791870955</v>
      </c>
      <c r="K4304" s="6">
        <f t="shared" si="271"/>
        <v>1.2927382955905946</v>
      </c>
      <c r="L4304" s="27">
        <f>2.721*J4304*G4304+VLOOKUP(B4304,Summary!$A$32:$B$37,2,0)*I4304</f>
        <v>1.2744085840580335</v>
      </c>
    </row>
    <row r="4305" spans="1:12">
      <c r="A4305" s="5" t="s">
        <v>617</v>
      </c>
      <c r="B4305" s="5" t="s">
        <v>598</v>
      </c>
      <c r="C4305" s="11">
        <v>1110</v>
      </c>
      <c r="D4305" s="5" t="str">
        <f t="shared" si="268"/>
        <v>Fixed Single Family Units</v>
      </c>
      <c r="E4305" s="11" t="s">
        <v>593</v>
      </c>
      <c r="F4305" s="12">
        <f t="shared" si="269"/>
        <v>0.96797880682585713</v>
      </c>
      <c r="G4305" s="13">
        <f t="shared" si="270"/>
        <v>0.12452938169209543</v>
      </c>
      <c r="H4305" s="13">
        <f>HLOOKUP(E4305,ROCs!$B$1:$I$17,MATCH(VLOOKUP(C4305,HROC,2,0),ROCs!$A$2:$A$17,0)+1,0)</f>
        <v>0.28818180815488864</v>
      </c>
      <c r="I4305" s="24">
        <v>330.35071399999998</v>
      </c>
      <c r="J4305" s="24">
        <f>VLOOKUP(B4305,Summary!$A$32:$C$37,3,0)*H4305*I4305/12+VLOOKUP(B4305,Summary!$A$32:$D$37,4,0)*I4305</f>
        <v>457.7584594291182</v>
      </c>
      <c r="K4305" s="6">
        <f t="shared" si="271"/>
        <v>1205.6764261409544</v>
      </c>
      <c r="L4305" s="27">
        <f>2.721*J4305*G4305+VLOOKUP(B4305,Summary!$A$32:$B$37,2,0)*I4305</f>
        <v>218.43471177977631</v>
      </c>
    </row>
    <row r="4306" spans="1:12">
      <c r="A4306" s="5" t="s">
        <v>617</v>
      </c>
      <c r="B4306" s="5" t="s">
        <v>598</v>
      </c>
      <c r="C4306" s="11">
        <v>1210</v>
      </c>
      <c r="D4306" s="5" t="str">
        <f t="shared" si="268"/>
        <v>Fixed Single Family Units</v>
      </c>
      <c r="E4306" s="11" t="s">
        <v>593</v>
      </c>
      <c r="F4306" s="12">
        <f t="shared" si="269"/>
        <v>1.2445441802046733</v>
      </c>
      <c r="G4306" s="13">
        <f t="shared" si="270"/>
        <v>0.21319951734720002</v>
      </c>
      <c r="H4306" s="13">
        <f>HLOOKUP(E4306,ROCs!$B$1:$I$17,MATCH(VLOOKUP(C4306,HROC,2,0),ROCs!$A$2:$A$17,0)+1,0)</f>
        <v>0.28818180815488864</v>
      </c>
      <c r="I4306" s="24">
        <v>14.179978</v>
      </c>
      <c r="J4306" s="24">
        <f>VLOOKUP(B4306,Summary!$A$32:$C$37,3,0)*H4306*I4306/12+VLOOKUP(B4306,Summary!$A$32:$D$37,4,0)*I4306</f>
        <v>19.648829589085707</v>
      </c>
      <c r="K4306" s="6">
        <f t="shared" si="271"/>
        <v>66.538889151682525</v>
      </c>
      <c r="L4306" s="27">
        <f>2.721*J4306*G4306+VLOOKUP(B4306,Summary!$A$32:$B$37,2,0)*I4306</f>
        <v>14.11679557368767</v>
      </c>
    </row>
    <row r="4307" spans="1:12">
      <c r="A4307" s="5" t="s">
        <v>617</v>
      </c>
      <c r="B4307" s="5" t="s">
        <v>598</v>
      </c>
      <c r="C4307" s="11">
        <v>1290</v>
      </c>
      <c r="D4307" s="5" t="str">
        <f t="shared" si="268"/>
        <v>Medium Density Under Construction</v>
      </c>
      <c r="E4307" s="11" t="s">
        <v>593</v>
      </c>
      <c r="F4307" s="12">
        <f t="shared" si="269"/>
        <v>1.2445441802046733</v>
      </c>
      <c r="G4307" s="13">
        <f t="shared" si="270"/>
        <v>0.21319951734720002</v>
      </c>
      <c r="H4307" s="13">
        <f>HLOOKUP(E4307,ROCs!$B$1:$I$17,MATCH(VLOOKUP(C4307,HROC,2,0),ROCs!$A$2:$A$17,0)+1,0)</f>
        <v>0.34081381503347608</v>
      </c>
      <c r="I4307" s="24">
        <v>2.0185999999999999E-2</v>
      </c>
      <c r="J4307" s="24">
        <f>VLOOKUP(B4307,Summary!$A$32:$C$37,3,0)*H4307*I4307/12+VLOOKUP(B4307,Summary!$A$32:$D$37,4,0)*I4307</f>
        <v>3.3079735381194471E-2</v>
      </c>
      <c r="K4307" s="6">
        <f t="shared" si="271"/>
        <v>0.11202137184389464</v>
      </c>
      <c r="L4307" s="27">
        <f>2.721*J4307*G4307+VLOOKUP(B4307,Summary!$A$32:$B$37,2,0)*I4307</f>
        <v>2.3059587590926738E-2</v>
      </c>
    </row>
    <row r="4308" spans="1:12">
      <c r="A4308" s="5" t="s">
        <v>617</v>
      </c>
      <c r="B4308" s="5" t="s">
        <v>598</v>
      </c>
      <c r="C4308" s="11">
        <v>1320</v>
      </c>
      <c r="D4308" s="5" t="str">
        <f t="shared" si="268"/>
        <v>Mobile Home Units &lt;Six or more dwelling units per acre&gt;</v>
      </c>
      <c r="E4308" s="11" t="s">
        <v>593</v>
      </c>
      <c r="F4308" s="12">
        <f t="shared" si="269"/>
        <v>1.3948514483453343</v>
      </c>
      <c r="G4308" s="13">
        <f t="shared" si="270"/>
        <v>0.33903287162245876</v>
      </c>
      <c r="H4308" s="13">
        <f>HLOOKUP(E4308,ROCs!$B$1:$I$17,MATCH(VLOOKUP(C4308,HROC,2,0),ROCs!$A$2:$A$17,0)+1,0)</f>
        <v>0.39344582191206351</v>
      </c>
      <c r="I4308" s="24">
        <v>4.835915</v>
      </c>
      <c r="J4308" s="24">
        <f>VLOOKUP(B4308,Summary!$A$32:$C$37,3,0)*H4308*I4308/12+VLOOKUP(B4308,Summary!$A$32:$D$37,4,0)*I4308</f>
        <v>9.1486742369172749</v>
      </c>
      <c r="K4308" s="6">
        <f t="shared" si="271"/>
        <v>34.722793948175884</v>
      </c>
      <c r="L4308" s="27">
        <f>2.721*J4308*G4308+VLOOKUP(B4308,Summary!$A$32:$B$37,2,0)*I4308</f>
        <v>9.366738530237587</v>
      </c>
    </row>
    <row r="4309" spans="1:12">
      <c r="A4309" s="5" t="s">
        <v>617</v>
      </c>
      <c r="B4309" s="5" t="s">
        <v>598</v>
      </c>
      <c r="C4309" s="11">
        <v>1550</v>
      </c>
      <c r="D4309" s="5" t="str">
        <f t="shared" si="268"/>
        <v>Other Light Industrial</v>
      </c>
      <c r="E4309" s="11" t="s">
        <v>593</v>
      </c>
      <c r="F4309" s="12">
        <f t="shared" si="269"/>
        <v>0.72147488707517293</v>
      </c>
      <c r="G4309" s="13">
        <f t="shared" si="270"/>
        <v>0.16951643581122938</v>
      </c>
      <c r="H4309" s="13">
        <f>HLOOKUP(E4309,ROCs!$B$1:$I$17,MATCH(VLOOKUP(C4309,HROC,2,0),ROCs!$A$2:$A$17,0)+1,0)</f>
        <v>0.34081381503347608</v>
      </c>
      <c r="I4309" s="24">
        <v>3.6923999999999998E-2</v>
      </c>
      <c r="J4309" s="24">
        <f>VLOOKUP(B4309,Summary!$A$32:$C$37,3,0)*H4309*I4309/12+VLOOKUP(B4309,Summary!$A$32:$D$37,4,0)*I4309</f>
        <v>6.0509073081106944E-2</v>
      </c>
      <c r="K4309" s="6">
        <f t="shared" si="271"/>
        <v>0.11878736831421308</v>
      </c>
      <c r="L4309" s="27">
        <f>2.721*J4309*G4309+VLOOKUP(B4309,Summary!$A$32:$B$37,2,0)*I4309</f>
        <v>3.4988124343219656E-2</v>
      </c>
    </row>
    <row r="4310" spans="1:12">
      <c r="A4310" s="5" t="s">
        <v>617</v>
      </c>
      <c r="B4310" s="5" t="s">
        <v>598</v>
      </c>
      <c r="C4310" s="11">
        <v>1600</v>
      </c>
      <c r="D4310" s="5" t="str">
        <f t="shared" si="268"/>
        <v>Extractive</v>
      </c>
      <c r="E4310" s="11" t="s">
        <v>593</v>
      </c>
      <c r="F4310" s="12">
        <f t="shared" si="269"/>
        <v>0.70945030562392009</v>
      </c>
      <c r="G4310" s="13">
        <f t="shared" si="270"/>
        <v>9.7797943737247719E-2</v>
      </c>
      <c r="H4310" s="13">
        <f>HLOOKUP(E4310,ROCs!$B$1:$I$17,MATCH(VLOOKUP(C4310,HROC,2,0),ROCs!$A$2:$A$17,0)+1,0)</f>
        <v>0.28818180815488864</v>
      </c>
      <c r="I4310" s="24">
        <v>4.8673830000000002</v>
      </c>
      <c r="J4310" s="24">
        <f>VLOOKUP(B4310,Summary!$A$32:$C$37,3,0)*H4310*I4310/12+VLOOKUP(B4310,Summary!$A$32:$D$37,4,0)*I4310</f>
        <v>6.7446070164433793</v>
      </c>
      <c r="K4310" s="6">
        <f t="shared" si="271"/>
        <v>13.019885708339984</v>
      </c>
      <c r="L4310" s="27">
        <f>2.721*J4310*G4310+VLOOKUP(B4310,Summary!$A$32:$B$37,2,0)*I4310</f>
        <v>2.7278367480212449</v>
      </c>
    </row>
    <row r="4311" spans="1:12">
      <c r="A4311" s="5" t="s">
        <v>617</v>
      </c>
      <c r="B4311" s="5" t="s">
        <v>598</v>
      </c>
      <c r="C4311" s="11">
        <v>1710</v>
      </c>
      <c r="D4311" s="5" t="str">
        <f t="shared" si="268"/>
        <v>Educational Facilities</v>
      </c>
      <c r="E4311" s="11" t="s">
        <v>593</v>
      </c>
      <c r="F4311" s="12">
        <f t="shared" si="269"/>
        <v>0.96797880682585713</v>
      </c>
      <c r="G4311" s="13">
        <f t="shared" si="270"/>
        <v>0.12452938169209543</v>
      </c>
      <c r="H4311" s="13">
        <f>HLOOKUP(E4311,ROCs!$B$1:$I$17,MATCH(VLOOKUP(C4311,HROC,2,0),ROCs!$A$2:$A$17,0)+1,0)</f>
        <v>0.34081381503347608</v>
      </c>
      <c r="I4311" s="24">
        <v>54.939776999999999</v>
      </c>
      <c r="J4311" s="24">
        <f>VLOOKUP(B4311,Summary!$A$32:$C$37,3,0)*H4311*I4311/12+VLOOKUP(B4311,Summary!$A$32:$D$37,4,0)*I4311</f>
        <v>90.032363274637589</v>
      </c>
      <c r="K4311" s="6">
        <f t="shared" si="271"/>
        <v>237.1335706725429</v>
      </c>
      <c r="L4311" s="27">
        <f>2.721*J4311*G4311+VLOOKUP(B4311,Summary!$A$32:$B$37,2,0)*I4311</f>
        <v>41.03851712216688</v>
      </c>
    </row>
    <row r="4312" spans="1:12">
      <c r="A4312" s="5" t="s">
        <v>617</v>
      </c>
      <c r="B4312" s="5" t="s">
        <v>598</v>
      </c>
      <c r="C4312" s="11">
        <v>1820</v>
      </c>
      <c r="D4312" s="5" t="str">
        <f t="shared" si="268"/>
        <v>Golf Courses</v>
      </c>
      <c r="E4312" s="11" t="s">
        <v>593</v>
      </c>
      <c r="F4312" s="12">
        <f t="shared" si="269"/>
        <v>2.0141173930848577</v>
      </c>
      <c r="G4312" s="13">
        <f t="shared" si="270"/>
        <v>0.28687396829592665</v>
      </c>
      <c r="H4312" s="13">
        <f>HLOOKUP(E4312,ROCs!$B$1:$I$17,MATCH(VLOOKUP(C4312,HROC,2,0),ROCs!$A$2:$A$17,0)+1,0)</f>
        <v>0.28904462793978353</v>
      </c>
      <c r="I4312" s="24">
        <v>3.930517</v>
      </c>
      <c r="J4312" s="24">
        <f>VLOOKUP(B4312,Summary!$A$32:$C$37,3,0)*H4312*I4312/12+VLOOKUP(B4312,Summary!$A$32:$D$37,4,0)*I4312</f>
        <v>5.4627226114704053</v>
      </c>
      <c r="K4312" s="6">
        <f t="shared" si="271"/>
        <v>29.937978345605863</v>
      </c>
      <c r="L4312" s="27">
        <f>2.721*J4312*G4312+VLOOKUP(B4312,Summary!$A$32:$B$37,2,0)*I4312</f>
        <v>5.0175654050589813</v>
      </c>
    </row>
    <row r="4313" spans="1:12">
      <c r="A4313" s="5" t="s">
        <v>617</v>
      </c>
      <c r="B4313" s="5" t="s">
        <v>598</v>
      </c>
      <c r="C4313" s="11">
        <v>3100</v>
      </c>
      <c r="D4313" s="5" t="str">
        <f t="shared" si="268"/>
        <v>Herbaceous (Dry Prairie)</v>
      </c>
      <c r="E4313" s="11" t="s">
        <v>593</v>
      </c>
      <c r="F4313" s="12">
        <f t="shared" si="269"/>
        <v>0.69141343344704065</v>
      </c>
      <c r="G4313" s="13">
        <f t="shared" si="270"/>
        <v>3.5859246036990831E-2</v>
      </c>
      <c r="H4313" s="13">
        <f>HLOOKUP(E4313,ROCs!$B$1:$I$17,MATCH(VLOOKUP(C4313,HROC,2,0),ROCs!$A$2:$A$17,0)+1,0)</f>
        <v>0.26229721460804234</v>
      </c>
      <c r="I4313" s="24">
        <v>138.00232</v>
      </c>
      <c r="J4313" s="24">
        <f>VLOOKUP(B4313,Summary!$A$32:$C$37,3,0)*H4313*I4313/12+VLOOKUP(B4313,Summary!$A$32:$D$37,4,0)*I4313</f>
        <v>174.05024276602785</v>
      </c>
      <c r="K4313" s="6">
        <f t="shared" si="271"/>
        <v>327.44697924131191</v>
      </c>
      <c r="L4313" s="27">
        <f>2.721*J4313*G4313+VLOOKUP(B4313,Summary!$A$32:$B$37,2,0)*I4313</f>
        <v>43.436634429760922</v>
      </c>
    </row>
    <row r="4314" spans="1:12">
      <c r="A4314" s="5" t="s">
        <v>617</v>
      </c>
      <c r="B4314" s="5" t="s">
        <v>598</v>
      </c>
      <c r="C4314" s="11">
        <v>3200</v>
      </c>
      <c r="D4314" s="5" t="str">
        <f t="shared" si="268"/>
        <v>Shrub and Brushland</v>
      </c>
      <c r="E4314" s="11" t="s">
        <v>593</v>
      </c>
      <c r="F4314" s="12">
        <f t="shared" si="269"/>
        <v>0.69141343344704065</v>
      </c>
      <c r="G4314" s="13">
        <f t="shared" si="270"/>
        <v>3.5859246036990831E-2</v>
      </c>
      <c r="H4314" s="13">
        <f>HLOOKUP(E4314,ROCs!$B$1:$I$17,MATCH(VLOOKUP(C4314,HROC,2,0),ROCs!$A$2:$A$17,0)+1,0)</f>
        <v>0.26229721460804234</v>
      </c>
      <c r="I4314" s="24">
        <v>269.09112199999998</v>
      </c>
      <c r="J4314" s="24">
        <f>VLOOKUP(B4314,Summary!$A$32:$C$37,3,0)*H4314*I4314/12+VLOOKUP(B4314,Summary!$A$32:$D$37,4,0)*I4314</f>
        <v>339.38107062463018</v>
      </c>
      <c r="K4314" s="6">
        <f t="shared" si="271"/>
        <v>638.4898097333097</v>
      </c>
      <c r="L4314" s="27">
        <f>2.721*J4314*G4314+VLOOKUP(B4314,Summary!$A$32:$B$37,2,0)*I4314</f>
        <v>84.697218819279243</v>
      </c>
    </row>
    <row r="4315" spans="1:12">
      <c r="A4315" s="5" t="s">
        <v>617</v>
      </c>
      <c r="B4315" s="5" t="s">
        <v>598</v>
      </c>
      <c r="C4315" s="11">
        <v>3210</v>
      </c>
      <c r="D4315" s="5" t="str">
        <f t="shared" si="268"/>
        <v>Palmetto Prairies</v>
      </c>
      <c r="E4315" s="11" t="s">
        <v>593</v>
      </c>
      <c r="F4315" s="12">
        <f t="shared" si="269"/>
        <v>0.69141343344704065</v>
      </c>
      <c r="G4315" s="13">
        <f t="shared" si="270"/>
        <v>3.5859246036990831E-2</v>
      </c>
      <c r="H4315" s="13">
        <f>HLOOKUP(E4315,ROCs!$B$1:$I$17,MATCH(VLOOKUP(C4315,HROC,2,0),ROCs!$A$2:$A$17,0)+1,0)</f>
        <v>0.26229721460804234</v>
      </c>
      <c r="I4315" s="24">
        <v>0.52548700000000004</v>
      </c>
      <c r="J4315" s="24">
        <f>VLOOKUP(B4315,Summary!$A$32:$C$37,3,0)*H4315*I4315/12+VLOOKUP(B4315,Summary!$A$32:$D$37,4,0)*I4315</f>
        <v>0.66275074158457403</v>
      </c>
      <c r="K4315" s="6">
        <f t="shared" si="271"/>
        <v>1.2468567976290492</v>
      </c>
      <c r="L4315" s="27">
        <f>2.721*J4315*G4315+VLOOKUP(B4315,Summary!$A$32:$B$37,2,0)*I4315</f>
        <v>0.16539857240509998</v>
      </c>
    </row>
    <row r="4316" spans="1:12">
      <c r="A4316" s="5" t="s">
        <v>617</v>
      </c>
      <c r="B4316" s="5" t="s">
        <v>598</v>
      </c>
      <c r="C4316" s="11">
        <v>3300</v>
      </c>
      <c r="D4316" s="5" t="str">
        <f t="shared" si="268"/>
        <v>Mixed Rangeland</v>
      </c>
      <c r="E4316" s="11" t="s">
        <v>593</v>
      </c>
      <c r="F4316" s="12">
        <f t="shared" si="269"/>
        <v>0.69141343344704065</v>
      </c>
      <c r="G4316" s="13">
        <f t="shared" si="270"/>
        <v>3.5859246036990831E-2</v>
      </c>
      <c r="H4316" s="13">
        <f>HLOOKUP(E4316,ROCs!$B$1:$I$17,MATCH(VLOOKUP(C4316,HROC,2,0),ROCs!$A$2:$A$17,0)+1,0)</f>
        <v>0.26229721460804234</v>
      </c>
      <c r="I4316" s="24">
        <v>0.217666</v>
      </c>
      <c r="J4316" s="24">
        <f>VLOOKUP(B4316,Summary!$A$32:$C$37,3,0)*H4316*I4316/12+VLOOKUP(B4316,Summary!$A$32:$D$37,4,0)*I4316</f>
        <v>0.27452306701735318</v>
      </c>
      <c r="K4316" s="6">
        <f t="shared" si="271"/>
        <v>0.51647011574544111</v>
      </c>
      <c r="L4316" s="27">
        <f>2.721*J4316*G4316+VLOOKUP(B4316,Summary!$A$32:$B$37,2,0)*I4316</f>
        <v>6.8511011045237075E-2</v>
      </c>
    </row>
    <row r="4317" spans="1:12">
      <c r="A4317" s="5" t="s">
        <v>617</v>
      </c>
      <c r="B4317" s="5" t="s">
        <v>598</v>
      </c>
      <c r="C4317" s="11">
        <v>4110</v>
      </c>
      <c r="D4317" s="5" t="str">
        <f t="shared" si="268"/>
        <v>Pine Flatwoods</v>
      </c>
      <c r="E4317" s="11" t="s">
        <v>593</v>
      </c>
      <c r="F4317" s="12">
        <f t="shared" si="269"/>
        <v>0.69141343344704065</v>
      </c>
      <c r="G4317" s="13">
        <f t="shared" si="270"/>
        <v>3.5859246036990831E-2</v>
      </c>
      <c r="H4317" s="13">
        <f>HLOOKUP(E4317,ROCs!$B$1:$I$17,MATCH(VLOOKUP(C4317,HROC,2,0),ROCs!$A$2:$A$17,0)+1,0)</f>
        <v>0.26229721460804234</v>
      </c>
      <c r="I4317" s="24">
        <v>1614.003154</v>
      </c>
      <c r="J4317" s="24">
        <f>VLOOKUP(B4317,Summary!$A$32:$C$37,3,0)*H4317*I4317/12+VLOOKUP(B4317,Summary!$A$32:$D$37,4,0)*I4317</f>
        <v>2035.6008564119402</v>
      </c>
      <c r="K4317" s="6">
        <f t="shared" si="271"/>
        <v>3829.6490759231433</v>
      </c>
      <c r="L4317" s="27">
        <f>2.721*J4317*G4317+VLOOKUP(B4317,Summary!$A$32:$B$37,2,0)*I4317</f>
        <v>508.0122201480317</v>
      </c>
    </row>
    <row r="4318" spans="1:12">
      <c r="A4318" s="5" t="s">
        <v>617</v>
      </c>
      <c r="B4318" s="5" t="s">
        <v>598</v>
      </c>
      <c r="C4318" s="11">
        <v>4200</v>
      </c>
      <c r="D4318" s="5" t="str">
        <f t="shared" si="268"/>
        <v>Upland Hardwood Forests</v>
      </c>
      <c r="E4318" s="11" t="s">
        <v>593</v>
      </c>
      <c r="F4318" s="12">
        <f t="shared" si="269"/>
        <v>0.69141343344704065</v>
      </c>
      <c r="G4318" s="13">
        <f t="shared" si="270"/>
        <v>3.5859246036990831E-2</v>
      </c>
      <c r="H4318" s="13">
        <f>HLOOKUP(E4318,ROCs!$B$1:$I$17,MATCH(VLOOKUP(C4318,HROC,2,0),ROCs!$A$2:$A$17,0)+1,0)</f>
        <v>0.26229721460804234</v>
      </c>
      <c r="I4318" s="24">
        <v>0.10842400000000001</v>
      </c>
      <c r="J4318" s="24">
        <f>VLOOKUP(B4318,Summary!$A$32:$C$37,3,0)*H4318*I4318/12+VLOOKUP(B4318,Summary!$A$32:$D$37,4,0)*I4318</f>
        <v>0.13674569762061831</v>
      </c>
      <c r="K4318" s="6">
        <f t="shared" si="271"/>
        <v>0.25726459727097345</v>
      </c>
      <c r="L4318" s="27">
        <f>2.721*J4318*G4318+VLOOKUP(B4318,Summary!$A$32:$B$37,2,0)*I4318</f>
        <v>3.4126771574654678E-2</v>
      </c>
    </row>
    <row r="4319" spans="1:12">
      <c r="A4319" s="5" t="s">
        <v>617</v>
      </c>
      <c r="B4319" s="5" t="s">
        <v>598</v>
      </c>
      <c r="C4319" s="11">
        <v>4220</v>
      </c>
      <c r="D4319" s="5" t="str">
        <f t="shared" si="268"/>
        <v>Brazilian Pepper</v>
      </c>
      <c r="E4319" s="11" t="s">
        <v>593</v>
      </c>
      <c r="F4319" s="12">
        <f t="shared" si="269"/>
        <v>0.69141343344704065</v>
      </c>
      <c r="G4319" s="13">
        <f t="shared" si="270"/>
        <v>3.5859246036990831E-2</v>
      </c>
      <c r="H4319" s="13">
        <f>HLOOKUP(E4319,ROCs!$B$1:$I$17,MATCH(VLOOKUP(C4319,HROC,2,0),ROCs!$A$2:$A$17,0)+1,0)</f>
        <v>0.26229721460804234</v>
      </c>
      <c r="I4319" s="24">
        <v>44.673887000000001</v>
      </c>
      <c r="J4319" s="24">
        <f>VLOOKUP(B4319,Summary!$A$32:$C$37,3,0)*H4319*I4319/12+VLOOKUP(B4319,Summary!$A$32:$D$37,4,0)*I4319</f>
        <v>56.343262038291066</v>
      </c>
      <c r="K4319" s="6">
        <f t="shared" si="271"/>
        <v>106.00060454866058</v>
      </c>
      <c r="L4319" s="27">
        <f>2.721*J4319*G4319+VLOOKUP(B4319,Summary!$A$32:$B$37,2,0)*I4319</f>
        <v>14.061236783377618</v>
      </c>
    </row>
    <row r="4320" spans="1:12">
      <c r="A4320" s="5" t="s">
        <v>617</v>
      </c>
      <c r="B4320" s="5" t="s">
        <v>598</v>
      </c>
      <c r="C4320" s="11">
        <v>4340</v>
      </c>
      <c r="D4320" s="5" t="str">
        <f t="shared" si="268"/>
        <v>Hardwood - Coniferous Mixed</v>
      </c>
      <c r="E4320" s="11" t="s">
        <v>593</v>
      </c>
      <c r="F4320" s="12">
        <f t="shared" si="269"/>
        <v>0.69141343344704065</v>
      </c>
      <c r="G4320" s="13">
        <f t="shared" si="270"/>
        <v>3.5859246036990831E-2</v>
      </c>
      <c r="H4320" s="13">
        <f>HLOOKUP(E4320,ROCs!$B$1:$I$17,MATCH(VLOOKUP(C4320,HROC,2,0),ROCs!$A$2:$A$17,0)+1,0)</f>
        <v>0.26229721460804234</v>
      </c>
      <c r="I4320" s="24">
        <v>115.58319299999999</v>
      </c>
      <c r="J4320" s="24">
        <f>VLOOKUP(B4320,Summary!$A$32:$C$37,3,0)*H4320*I4320/12+VLOOKUP(B4320,Summary!$A$32:$D$37,4,0)*I4320</f>
        <v>145.77496089429982</v>
      </c>
      <c r="K4320" s="6">
        <f t="shared" si="271"/>
        <v>274.25167489152028</v>
      </c>
      <c r="L4320" s="27">
        <f>2.721*J4320*G4320+VLOOKUP(B4320,Summary!$A$32:$B$37,2,0)*I4320</f>
        <v>36.380148540731064</v>
      </c>
    </row>
    <row r="4321" spans="1:12">
      <c r="A4321" s="5" t="s">
        <v>617</v>
      </c>
      <c r="B4321" s="5" t="s">
        <v>598</v>
      </c>
      <c r="C4321" s="11">
        <v>4370</v>
      </c>
      <c r="D4321" s="5" t="str">
        <f t="shared" si="268"/>
        <v>Australian Pines</v>
      </c>
      <c r="E4321" s="11" t="s">
        <v>593</v>
      </c>
      <c r="F4321" s="12">
        <f t="shared" si="269"/>
        <v>0.69141343344704065</v>
      </c>
      <c r="G4321" s="13">
        <f t="shared" si="270"/>
        <v>3.5859246036990831E-2</v>
      </c>
      <c r="H4321" s="13">
        <f>HLOOKUP(E4321,ROCs!$B$1:$I$17,MATCH(VLOOKUP(C4321,HROC,2,0),ROCs!$A$2:$A$17,0)+1,0)</f>
        <v>0.26229721460804234</v>
      </c>
      <c r="I4321" s="24">
        <v>4.5129000000000002E-2</v>
      </c>
      <c r="J4321" s="24">
        <f>VLOOKUP(B4321,Summary!$A$32:$C$37,3,0)*H4321*I4321/12+VLOOKUP(B4321,Summary!$A$32:$D$37,4,0)*I4321</f>
        <v>5.6917256215606171E-2</v>
      </c>
      <c r="K4321" s="6">
        <f t="shared" si="271"/>
        <v>0.10708048043091714</v>
      </c>
      <c r="L4321" s="27">
        <f>2.721*J4321*G4321+VLOOKUP(B4321,Summary!$A$32:$B$37,2,0)*I4321</f>
        <v>1.4204484933156781E-2</v>
      </c>
    </row>
    <row r="4322" spans="1:12">
      <c r="A4322" s="5" t="s">
        <v>617</v>
      </c>
      <c r="B4322" s="5" t="s">
        <v>598</v>
      </c>
      <c r="C4322" s="11">
        <v>5110</v>
      </c>
      <c r="D4322" s="5" t="e">
        <f t="shared" si="268"/>
        <v>#N/A</v>
      </c>
      <c r="E4322" s="11" t="s">
        <v>593</v>
      </c>
      <c r="F4322" s="12">
        <f t="shared" si="269"/>
        <v>0.50503242095262102</v>
      </c>
      <c r="G4322" s="13">
        <f t="shared" si="270"/>
        <v>6.8458560616073402E-2</v>
      </c>
      <c r="H4322" s="13">
        <f>HLOOKUP(E4322,ROCs!$B$1:$I$17,MATCH(VLOOKUP(C4322,HROC,2,0),ROCs!$A$2:$A$17,0)+1,0)</f>
        <v>5.2632006878587441E-2</v>
      </c>
      <c r="I4322" s="24">
        <v>1.382298</v>
      </c>
      <c r="J4322" s="24">
        <f>VLOOKUP(B4322,Summary!$A$32:$C$37,3,0)*H4322*I4322/12+VLOOKUP(B4322,Summary!$A$32:$D$37,4,0)*I4322</f>
        <v>0.34982124163447231</v>
      </c>
      <c r="K4322" s="6">
        <f t="shared" si="271"/>
        <v>0.48072197756076485</v>
      </c>
      <c r="L4322" s="27">
        <f>2.721*J4322*G4322+VLOOKUP(B4322,Summary!$A$32:$B$37,2,0)*I4322</f>
        <v>0.33013956045298154</v>
      </c>
    </row>
    <row r="4323" spans="1:12">
      <c r="A4323" s="5" t="s">
        <v>617</v>
      </c>
      <c r="B4323" s="5" t="s">
        <v>598</v>
      </c>
      <c r="C4323" s="11">
        <v>5120</v>
      </c>
      <c r="D4323" s="5" t="e">
        <f t="shared" si="268"/>
        <v>#N/A</v>
      </c>
      <c r="E4323" s="11" t="s">
        <v>593</v>
      </c>
      <c r="F4323" s="12">
        <f t="shared" si="269"/>
        <v>0.50503242095262102</v>
      </c>
      <c r="G4323" s="13">
        <f t="shared" si="270"/>
        <v>6.8458560616073402E-2</v>
      </c>
      <c r="H4323" s="13">
        <f>HLOOKUP(E4323,ROCs!$B$1:$I$17,MATCH(VLOOKUP(C4323,HROC,2,0),ROCs!$A$2:$A$17,0)+1,0)</f>
        <v>5.2632006878587441E-2</v>
      </c>
      <c r="I4323" s="24">
        <v>17.211387999999999</v>
      </c>
      <c r="J4323" s="24">
        <f>VLOOKUP(B4323,Summary!$A$32:$C$37,3,0)*H4323*I4323/12+VLOOKUP(B4323,Summary!$A$32:$D$37,4,0)*I4323</f>
        <v>4.3557243954723628</v>
      </c>
      <c r="K4323" s="6">
        <f t="shared" si="271"/>
        <v>5.9856069211744618</v>
      </c>
      <c r="L4323" s="27">
        <f>2.721*J4323*G4323+VLOOKUP(B4323,Summary!$A$32:$B$37,2,0)*I4323</f>
        <v>4.1106621503508798</v>
      </c>
    </row>
    <row r="4324" spans="1:12">
      <c r="A4324" s="5" t="s">
        <v>617</v>
      </c>
      <c r="B4324" s="5" t="s">
        <v>598</v>
      </c>
      <c r="C4324" s="11">
        <v>5250</v>
      </c>
      <c r="D4324" s="5" t="str">
        <f t="shared" si="268"/>
        <v>Marshy Lakes</v>
      </c>
      <c r="E4324" s="11" t="s">
        <v>593</v>
      </c>
      <c r="F4324" s="12">
        <f t="shared" si="269"/>
        <v>0.50503242095262102</v>
      </c>
      <c r="G4324" s="13">
        <f t="shared" si="270"/>
        <v>6.8458560616073402E-2</v>
      </c>
      <c r="H4324" s="13">
        <f>HLOOKUP(E4324,ROCs!$B$1:$I$17,MATCH(VLOOKUP(C4324,HROC,2,0),ROCs!$A$2:$A$17,0)+1,0)</f>
        <v>5.2632006878587441E-2</v>
      </c>
      <c r="I4324" s="24">
        <v>199.990532</v>
      </c>
      <c r="J4324" s="24">
        <f>VLOOKUP(B4324,Summary!$A$32:$C$37,3,0)*H4324*I4324/12+VLOOKUP(B4324,Summary!$A$32:$D$37,4,0)*I4324</f>
        <v>50.612050527005515</v>
      </c>
      <c r="K4324" s="6">
        <f t="shared" si="271"/>
        <v>69.550736553528566</v>
      </c>
      <c r="L4324" s="27">
        <f>2.721*J4324*G4324+VLOOKUP(B4324,Summary!$A$32:$B$37,2,0)*I4324</f>
        <v>47.764509772305196</v>
      </c>
    </row>
    <row r="4325" spans="1:12">
      <c r="A4325" s="5" t="s">
        <v>617</v>
      </c>
      <c r="B4325" s="5" t="s">
        <v>598</v>
      </c>
      <c r="C4325" s="11">
        <v>5300</v>
      </c>
      <c r="D4325" s="5" t="str">
        <f t="shared" si="268"/>
        <v>Reservoirs</v>
      </c>
      <c r="E4325" s="11" t="s">
        <v>593</v>
      </c>
      <c r="F4325" s="12">
        <f t="shared" si="269"/>
        <v>0.50503242095262102</v>
      </c>
      <c r="G4325" s="13">
        <f t="shared" si="270"/>
        <v>6.8458560616073402E-2</v>
      </c>
      <c r="H4325" s="13">
        <f>HLOOKUP(E4325,ROCs!$B$1:$I$17,MATCH(VLOOKUP(C4325,HROC,2,0),ROCs!$A$2:$A$17,0)+1,0)</f>
        <v>5.2632006878587441E-2</v>
      </c>
      <c r="I4325" s="24">
        <v>117.41879900000001</v>
      </c>
      <c r="J4325" s="24">
        <f>VLOOKUP(B4325,Summary!$A$32:$C$37,3,0)*H4325*I4325/12+VLOOKUP(B4325,Summary!$A$32:$D$37,4,0)*I4325</f>
        <v>29.715437667860716</v>
      </c>
      <c r="K4325" s="6">
        <f t="shared" si="271"/>
        <v>40.834752895605689</v>
      </c>
      <c r="L4325" s="27">
        <f>2.721*J4325*G4325+VLOOKUP(B4325,Summary!$A$32:$B$37,2,0)*I4325</f>
        <v>28.043584444726815</v>
      </c>
    </row>
    <row r="4326" spans="1:12">
      <c r="A4326" s="5" t="s">
        <v>617</v>
      </c>
      <c r="B4326" s="5" t="s">
        <v>598</v>
      </c>
      <c r="C4326" s="11">
        <v>6120</v>
      </c>
      <c r="D4326" s="5" t="str">
        <f t="shared" si="268"/>
        <v>Mangrove Swamps</v>
      </c>
      <c r="E4326" s="11" t="s">
        <v>593</v>
      </c>
      <c r="F4326" s="12">
        <f t="shared" si="269"/>
        <v>0.60724136328827061</v>
      </c>
      <c r="G4326" s="13">
        <f t="shared" si="270"/>
        <v>3.2599314579082571E-2</v>
      </c>
      <c r="H4326" s="13">
        <f>HLOOKUP(E4326,ROCs!$B$1:$I$17,MATCH(VLOOKUP(C4326,HROC,2,0),ROCs!$A$2:$A$17,0)+1,0)</f>
        <v>2.5884593546846281E-2</v>
      </c>
      <c r="I4326" s="24">
        <v>0.15478900000000001</v>
      </c>
      <c r="J4326" s="24">
        <f>VLOOKUP(B4326,Summary!$A$32:$C$37,3,0)*H4326*I4326/12+VLOOKUP(B4326,Summary!$A$32:$D$37,4,0)*I4326</f>
        <v>1.9265310435430411E-2</v>
      </c>
      <c r="K4326" s="6">
        <f t="shared" si="271"/>
        <v>3.1832144667885406E-2</v>
      </c>
      <c r="L4326" s="27">
        <f>2.721*J4326*G4326+VLOOKUP(B4326,Summary!$A$32:$B$37,2,0)*I4326</f>
        <v>3.1380797298340257E-2</v>
      </c>
    </row>
    <row r="4327" spans="1:12">
      <c r="A4327" s="5" t="s">
        <v>617</v>
      </c>
      <c r="B4327" s="5" t="s">
        <v>598</v>
      </c>
      <c r="C4327" s="11">
        <v>6170</v>
      </c>
      <c r="D4327" s="5" t="str">
        <f t="shared" si="268"/>
        <v>Mixed Wetland Hardwoods</v>
      </c>
      <c r="E4327" s="11" t="s">
        <v>593</v>
      </c>
      <c r="F4327" s="12">
        <f t="shared" si="269"/>
        <v>0.60724136328827061</v>
      </c>
      <c r="G4327" s="13">
        <f t="shared" si="270"/>
        <v>3.2599314579082571E-2</v>
      </c>
      <c r="H4327" s="13">
        <f>HLOOKUP(E4327,ROCs!$B$1:$I$17,MATCH(VLOOKUP(C4327,HROC,2,0),ROCs!$A$2:$A$17,0)+1,0)</f>
        <v>2.5884593546846281E-2</v>
      </c>
      <c r="I4327" s="24">
        <v>107.467917</v>
      </c>
      <c r="J4327" s="24">
        <f>VLOOKUP(B4327,Summary!$A$32:$C$37,3,0)*H4327*I4327/12+VLOOKUP(B4327,Summary!$A$32:$D$37,4,0)*I4327</f>
        <v>13.375645445439076</v>
      </c>
      <c r="K4327" s="6">
        <f t="shared" si="271"/>
        <v>22.100629121580354</v>
      </c>
      <c r="L4327" s="27">
        <f>2.721*J4327*G4327+VLOOKUP(B4327,Summary!$A$32:$B$37,2,0)*I4327</f>
        <v>21.787264724572516</v>
      </c>
    </row>
    <row r="4328" spans="1:12">
      <c r="A4328" s="5" t="s">
        <v>617</v>
      </c>
      <c r="B4328" s="5" t="s">
        <v>598</v>
      </c>
      <c r="C4328" s="11">
        <v>6172</v>
      </c>
      <c r="D4328" s="5" t="str">
        <f t="shared" si="268"/>
        <v>Mixed Shrubs</v>
      </c>
      <c r="E4328" s="11" t="s">
        <v>593</v>
      </c>
      <c r="F4328" s="12">
        <f t="shared" si="269"/>
        <v>0.60724136328827061</v>
      </c>
      <c r="G4328" s="13">
        <f t="shared" si="270"/>
        <v>3.2599314579082571E-2</v>
      </c>
      <c r="H4328" s="13">
        <f>HLOOKUP(E4328,ROCs!$B$1:$I$17,MATCH(VLOOKUP(C4328,HROC,2,0),ROCs!$A$2:$A$17,0)+1,0)</f>
        <v>2.5884593546846281E-2</v>
      </c>
      <c r="I4328" s="24">
        <v>411.19357200000002</v>
      </c>
      <c r="J4328" s="24">
        <f>VLOOKUP(B4328,Summary!$A$32:$C$37,3,0)*H4328*I4328/12+VLOOKUP(B4328,Summary!$A$32:$D$37,4,0)*I4328</f>
        <v>51.177873192755982</v>
      </c>
      <c r="K4328" s="6">
        <f t="shared" si="271"/>
        <v>84.56139176820416</v>
      </c>
      <c r="L4328" s="27">
        <f>2.721*J4328*G4328+VLOOKUP(B4328,Summary!$A$32:$B$37,2,0)*I4328</f>
        <v>83.362397413979565</v>
      </c>
    </row>
    <row r="4329" spans="1:12">
      <c r="A4329" s="5" t="s">
        <v>617</v>
      </c>
      <c r="B4329" s="5" t="s">
        <v>598</v>
      </c>
      <c r="C4329" s="11">
        <v>6191</v>
      </c>
      <c r="D4329" s="5" t="e">
        <f t="shared" si="268"/>
        <v>#N/A</v>
      </c>
      <c r="E4329" s="11" t="s">
        <v>593</v>
      </c>
      <c r="F4329" s="12">
        <f t="shared" si="269"/>
        <v>0.60724136328827061</v>
      </c>
      <c r="G4329" s="13">
        <f t="shared" si="270"/>
        <v>3.2599314579082571E-2</v>
      </c>
      <c r="H4329" s="13">
        <f>HLOOKUP(E4329,ROCs!$B$1:$I$17,MATCH(VLOOKUP(C4329,HROC,2,0),ROCs!$A$2:$A$17,0)+1,0)</f>
        <v>2.5884593546846281E-2</v>
      </c>
      <c r="I4329" s="24">
        <v>2.3367260000000001</v>
      </c>
      <c r="J4329" s="24">
        <f>VLOOKUP(B4329,Summary!$A$32:$C$37,3,0)*H4329*I4329/12+VLOOKUP(B4329,Summary!$A$32:$D$37,4,0)*I4329</f>
        <v>0.29083301650983961</v>
      </c>
      <c r="K4329" s="6">
        <f t="shared" si="271"/>
        <v>0.480544483659751</v>
      </c>
      <c r="L4329" s="27">
        <f>2.721*J4329*G4329+VLOOKUP(B4329,Summary!$A$32:$B$37,2,0)*I4329</f>
        <v>0.47373085263010578</v>
      </c>
    </row>
    <row r="4330" spans="1:12">
      <c r="A4330" s="5" t="s">
        <v>617</v>
      </c>
      <c r="B4330" s="5" t="s">
        <v>598</v>
      </c>
      <c r="C4330" s="11">
        <v>6200</v>
      </c>
      <c r="D4330" s="5" t="str">
        <f t="shared" si="268"/>
        <v>Wetland Coniferous Forests</v>
      </c>
      <c r="E4330" s="11" t="s">
        <v>593</v>
      </c>
      <c r="F4330" s="12">
        <f t="shared" si="269"/>
        <v>0.60724136328827061</v>
      </c>
      <c r="G4330" s="13">
        <f t="shared" si="270"/>
        <v>3.2599314579082571E-2</v>
      </c>
      <c r="H4330" s="13">
        <f>HLOOKUP(E4330,ROCs!$B$1:$I$17,MATCH(VLOOKUP(C4330,HROC,2,0),ROCs!$A$2:$A$17,0)+1,0)</f>
        <v>2.5884593546846281E-2</v>
      </c>
      <c r="I4330" s="24">
        <v>15.93642</v>
      </c>
      <c r="J4330" s="24">
        <f>VLOOKUP(B4330,Summary!$A$32:$C$37,3,0)*H4330*I4330/12+VLOOKUP(B4330,Summary!$A$32:$D$37,4,0)*I4330</f>
        <v>1.9834747852198922</v>
      </c>
      <c r="K4330" s="6">
        <f t="shared" si="271"/>
        <v>3.2773028246721818</v>
      </c>
      <c r="L4330" s="27">
        <f>2.721*J4330*G4330+VLOOKUP(B4330,Summary!$A$32:$B$37,2,0)*I4330</f>
        <v>3.2308340106933677</v>
      </c>
    </row>
    <row r="4331" spans="1:12">
      <c r="A4331" s="5" t="s">
        <v>617</v>
      </c>
      <c r="B4331" s="5" t="s">
        <v>598</v>
      </c>
      <c r="C4331" s="11">
        <v>6210</v>
      </c>
      <c r="D4331" s="5" t="str">
        <f t="shared" si="268"/>
        <v>Cypress</v>
      </c>
      <c r="E4331" s="11" t="s">
        <v>593</v>
      </c>
      <c r="F4331" s="12">
        <f t="shared" si="269"/>
        <v>0.60724136328827061</v>
      </c>
      <c r="G4331" s="13">
        <f t="shared" si="270"/>
        <v>3.2599314579082571E-2</v>
      </c>
      <c r="H4331" s="13">
        <f>HLOOKUP(E4331,ROCs!$B$1:$I$17,MATCH(VLOOKUP(C4331,HROC,2,0),ROCs!$A$2:$A$17,0)+1,0)</f>
        <v>2.5884593546846281E-2</v>
      </c>
      <c r="I4331" s="24">
        <v>264.68704600000001</v>
      </c>
      <c r="J4331" s="24">
        <f>VLOOKUP(B4331,Summary!$A$32:$C$37,3,0)*H4331*I4331/12+VLOOKUP(B4331,Summary!$A$32:$D$37,4,0)*I4331</f>
        <v>32.943413998585491</v>
      </c>
      <c r="K4331" s="6">
        <f t="shared" si="271"/>
        <v>54.432526471436866</v>
      </c>
      <c r="L4331" s="27">
        <f>2.721*J4331*G4331+VLOOKUP(B4331,Summary!$A$32:$B$37,2,0)*I4331</f>
        <v>53.66072872117828</v>
      </c>
    </row>
    <row r="4332" spans="1:12">
      <c r="A4332" s="5" t="s">
        <v>617</v>
      </c>
      <c r="B4332" s="5" t="s">
        <v>598</v>
      </c>
      <c r="C4332" s="11">
        <v>6215</v>
      </c>
      <c r="D4332" s="5" t="e">
        <f t="shared" si="268"/>
        <v>#N/A</v>
      </c>
      <c r="E4332" s="11" t="s">
        <v>593</v>
      </c>
      <c r="F4332" s="12">
        <f t="shared" si="269"/>
        <v>0.60724136328827061</v>
      </c>
      <c r="G4332" s="13">
        <f t="shared" si="270"/>
        <v>3.2599314579082571E-2</v>
      </c>
      <c r="H4332" s="13">
        <f>HLOOKUP(E4332,ROCs!$B$1:$I$17,MATCH(VLOOKUP(C4332,HROC,2,0),ROCs!$A$2:$A$17,0)+1,0)</f>
        <v>2.5884593546846281E-2</v>
      </c>
      <c r="I4332" s="24">
        <v>131.679102</v>
      </c>
      <c r="J4332" s="24">
        <f>VLOOKUP(B4332,Summary!$A$32:$C$37,3,0)*H4332*I4332/12+VLOOKUP(B4332,Summary!$A$32:$D$37,4,0)*I4332</f>
        <v>16.389011996257519</v>
      </c>
      <c r="K4332" s="6">
        <f t="shared" si="271"/>
        <v>27.079625972137801</v>
      </c>
      <c r="L4332" s="27">
        <f>2.721*J4332*G4332+VLOOKUP(B4332,Summary!$A$32:$B$37,2,0)*I4332</f>
        <v>26.695664474151727</v>
      </c>
    </row>
    <row r="4333" spans="1:12">
      <c r="A4333" s="5" t="s">
        <v>617</v>
      </c>
      <c r="B4333" s="5" t="s">
        <v>598</v>
      </c>
      <c r="C4333" s="11">
        <v>6216</v>
      </c>
      <c r="D4333" s="5" t="e">
        <f t="shared" si="268"/>
        <v>#N/A</v>
      </c>
      <c r="E4333" s="11" t="s">
        <v>593</v>
      </c>
      <c r="F4333" s="12">
        <f t="shared" si="269"/>
        <v>0.60724136328827061</v>
      </c>
      <c r="G4333" s="13">
        <f t="shared" si="270"/>
        <v>3.2599314579082571E-2</v>
      </c>
      <c r="H4333" s="13">
        <f>HLOOKUP(E4333,ROCs!$B$1:$I$17,MATCH(VLOOKUP(C4333,HROC,2,0),ROCs!$A$2:$A$17,0)+1,0)</f>
        <v>2.5884593546846281E-2</v>
      </c>
      <c r="I4333" s="24">
        <v>2.4245549999999998</v>
      </c>
      <c r="J4333" s="24">
        <f>VLOOKUP(B4333,Summary!$A$32:$C$37,3,0)*H4333*I4333/12+VLOOKUP(B4333,Summary!$A$32:$D$37,4,0)*I4333</f>
        <v>0.30176436789936606</v>
      </c>
      <c r="K4333" s="6">
        <f t="shared" si="271"/>
        <v>0.49860639654784827</v>
      </c>
      <c r="L4333" s="27">
        <f>2.721*J4333*G4333+VLOOKUP(B4333,Summary!$A$32:$B$37,2,0)*I4333</f>
        <v>0.49153666600131379</v>
      </c>
    </row>
    <row r="4334" spans="1:12">
      <c r="A4334" s="5" t="s">
        <v>617</v>
      </c>
      <c r="B4334" s="5" t="s">
        <v>598</v>
      </c>
      <c r="C4334" s="11">
        <v>6240</v>
      </c>
      <c r="D4334" s="5" t="str">
        <f t="shared" si="268"/>
        <v>Cypress - Pine - Cabbage Palm</v>
      </c>
      <c r="E4334" s="11" t="s">
        <v>593</v>
      </c>
      <c r="F4334" s="12">
        <f t="shared" si="269"/>
        <v>0.60724136328827061</v>
      </c>
      <c r="G4334" s="13">
        <f t="shared" si="270"/>
        <v>3.2599314579082571E-2</v>
      </c>
      <c r="H4334" s="13">
        <f>HLOOKUP(E4334,ROCs!$B$1:$I$17,MATCH(VLOOKUP(C4334,HROC,2,0),ROCs!$A$2:$A$17,0)+1,0)</f>
        <v>2.5884593546846281E-2</v>
      </c>
      <c r="I4334" s="24">
        <v>36.834273000000003</v>
      </c>
      <c r="J4334" s="24">
        <f>VLOOKUP(B4334,Summary!$A$32:$C$37,3,0)*H4334*I4334/12+VLOOKUP(B4334,Summary!$A$32:$D$37,4,0)*I4334</f>
        <v>4.5844582238298113</v>
      </c>
      <c r="K4334" s="6">
        <f t="shared" si="271"/>
        <v>7.5749175126939603</v>
      </c>
      <c r="L4334" s="27">
        <f>2.721*J4334*G4334+VLOOKUP(B4334,Summary!$A$32:$B$37,2,0)*I4334</f>
        <v>7.467512902368564</v>
      </c>
    </row>
    <row r="4335" spans="1:12">
      <c r="A4335" s="5" t="s">
        <v>617</v>
      </c>
      <c r="B4335" s="5" t="s">
        <v>598</v>
      </c>
      <c r="C4335" s="11">
        <v>6250</v>
      </c>
      <c r="D4335" s="5" t="str">
        <f t="shared" si="268"/>
        <v>Hydric Pine Flatwoods</v>
      </c>
      <c r="E4335" s="11" t="s">
        <v>593</v>
      </c>
      <c r="F4335" s="12">
        <f t="shared" si="269"/>
        <v>0.60724136328827061</v>
      </c>
      <c r="G4335" s="13">
        <f t="shared" si="270"/>
        <v>3.2599314579082571E-2</v>
      </c>
      <c r="H4335" s="13">
        <f>HLOOKUP(E4335,ROCs!$B$1:$I$17,MATCH(VLOOKUP(C4335,HROC,2,0),ROCs!$A$2:$A$17,0)+1,0)</f>
        <v>2.5884593546846281E-2</v>
      </c>
      <c r="I4335" s="24">
        <v>321.84937200000002</v>
      </c>
      <c r="J4335" s="24">
        <f>VLOOKUP(B4335,Summary!$A$32:$C$37,3,0)*H4335*I4335/12+VLOOKUP(B4335,Summary!$A$32:$D$37,4,0)*I4335</f>
        <v>40.057937353612495</v>
      </c>
      <c r="K4335" s="6">
        <f t="shared" si="271"/>
        <v>66.187880086905835</v>
      </c>
      <c r="L4335" s="27">
        <f>2.721*J4335*G4335+VLOOKUP(B4335,Summary!$A$32:$B$37,2,0)*I4335</f>
        <v>65.24940340289109</v>
      </c>
    </row>
    <row r="4336" spans="1:12">
      <c r="A4336" s="5" t="s">
        <v>617</v>
      </c>
      <c r="B4336" s="5" t="s">
        <v>598</v>
      </c>
      <c r="C4336" s="11">
        <v>6300</v>
      </c>
      <c r="D4336" s="5" t="str">
        <f t="shared" si="268"/>
        <v>Wetland Forested Mixed</v>
      </c>
      <c r="E4336" s="11" t="s">
        <v>593</v>
      </c>
      <c r="F4336" s="12">
        <f t="shared" si="269"/>
        <v>0.60724136328827061</v>
      </c>
      <c r="G4336" s="13">
        <f t="shared" si="270"/>
        <v>3.2599314579082571E-2</v>
      </c>
      <c r="H4336" s="13">
        <f>HLOOKUP(E4336,ROCs!$B$1:$I$17,MATCH(VLOOKUP(C4336,HROC,2,0),ROCs!$A$2:$A$17,0)+1,0)</f>
        <v>2.5884593546846281E-2</v>
      </c>
      <c r="I4336" s="24">
        <v>4.6176469999999998</v>
      </c>
      <c r="J4336" s="24">
        <f>VLOOKUP(B4336,Summary!$A$32:$C$37,3,0)*H4336*I4336/12+VLOOKUP(B4336,Summary!$A$32:$D$37,4,0)*I4336</f>
        <v>0.57472044483932272</v>
      </c>
      <c r="K4336" s="6">
        <f t="shared" si="271"/>
        <v>0.94961274592656475</v>
      </c>
      <c r="L4336" s="27">
        <f>2.721*J4336*G4336+VLOOKUP(B4336,Summary!$A$32:$B$37,2,0)*I4336</f>
        <v>0.93614820499059359</v>
      </c>
    </row>
    <row r="4337" spans="1:12">
      <c r="A4337" s="5" t="s">
        <v>617</v>
      </c>
      <c r="B4337" s="5" t="s">
        <v>598</v>
      </c>
      <c r="C4337" s="11">
        <v>6410</v>
      </c>
      <c r="D4337" s="5" t="str">
        <f t="shared" si="268"/>
        <v>Freshwater Marshes</v>
      </c>
      <c r="E4337" s="11" t="s">
        <v>593</v>
      </c>
      <c r="F4337" s="12">
        <f t="shared" si="269"/>
        <v>0.60724136328827061</v>
      </c>
      <c r="G4337" s="13">
        <f t="shared" si="270"/>
        <v>3.2599314579082571E-2</v>
      </c>
      <c r="H4337" s="13">
        <f>HLOOKUP(E4337,ROCs!$B$1:$I$17,MATCH(VLOOKUP(C4337,HROC,2,0),ROCs!$A$2:$A$17,0)+1,0)</f>
        <v>2.5884593546846281E-2</v>
      </c>
      <c r="I4337" s="24">
        <v>1191.2481110000001</v>
      </c>
      <c r="J4337" s="24">
        <f>VLOOKUP(B4337,Summary!$A$32:$C$37,3,0)*H4337*I4337/12+VLOOKUP(B4337,Summary!$A$32:$D$37,4,0)*I4337</f>
        <v>148.26482930980282</v>
      </c>
      <c r="K4337" s="6">
        <f t="shared" si="271"/>
        <v>244.97853338865954</v>
      </c>
      <c r="L4337" s="27">
        <f>2.721*J4337*G4337+VLOOKUP(B4337,Summary!$A$32:$B$37,2,0)*I4337</f>
        <v>241.50498745596741</v>
      </c>
    </row>
    <row r="4338" spans="1:12">
      <c r="A4338" s="5" t="s">
        <v>617</v>
      </c>
      <c r="B4338" s="5" t="s">
        <v>598</v>
      </c>
      <c r="C4338" s="11">
        <v>6430</v>
      </c>
      <c r="D4338" s="5" t="str">
        <f t="shared" si="268"/>
        <v>Wet Prairies</v>
      </c>
      <c r="E4338" s="11" t="s">
        <v>593</v>
      </c>
      <c r="F4338" s="12">
        <f t="shared" si="269"/>
        <v>0.60724136328827061</v>
      </c>
      <c r="G4338" s="13">
        <f t="shared" si="270"/>
        <v>3.2599314579082571E-2</v>
      </c>
      <c r="H4338" s="13">
        <f>HLOOKUP(E4338,ROCs!$B$1:$I$17,MATCH(VLOOKUP(C4338,HROC,2,0),ROCs!$A$2:$A$17,0)+1,0)</f>
        <v>2.5884593546846281E-2</v>
      </c>
      <c r="I4338" s="24">
        <v>648.85823800000003</v>
      </c>
      <c r="J4338" s="24">
        <f>VLOOKUP(B4338,Summary!$A$32:$C$37,3,0)*H4338*I4338/12+VLOOKUP(B4338,Summary!$A$32:$D$37,4,0)*I4338</f>
        <v>80.758034380068281</v>
      </c>
      <c r="K4338" s="6">
        <f t="shared" si="271"/>
        <v>133.43680300903307</v>
      </c>
      <c r="L4338" s="27">
        <f>2.721*J4338*G4338+VLOOKUP(B4338,Summary!$A$32:$B$37,2,0)*I4338</f>
        <v>131.5448051349658</v>
      </c>
    </row>
    <row r="4339" spans="1:12">
      <c r="A4339" s="5" t="s">
        <v>617</v>
      </c>
      <c r="B4339" s="5" t="s">
        <v>598</v>
      </c>
      <c r="C4339" s="11">
        <v>6440</v>
      </c>
      <c r="D4339" s="5" t="str">
        <f t="shared" si="268"/>
        <v>Emergent Aquatic Vegetation</v>
      </c>
      <c r="E4339" s="11" t="s">
        <v>593</v>
      </c>
      <c r="F4339" s="12">
        <f t="shared" si="269"/>
        <v>0.60724136328827061</v>
      </c>
      <c r="G4339" s="13">
        <f t="shared" si="270"/>
        <v>3.2599314579082571E-2</v>
      </c>
      <c r="H4339" s="13">
        <f>HLOOKUP(E4339,ROCs!$B$1:$I$17,MATCH(VLOOKUP(C4339,HROC,2,0),ROCs!$A$2:$A$17,0)+1,0)</f>
        <v>2.5884593546846281E-2</v>
      </c>
      <c r="I4339" s="24">
        <v>24.634675000000001</v>
      </c>
      <c r="J4339" s="24">
        <f>VLOOKUP(B4339,Summary!$A$32:$C$37,3,0)*H4339*I4339/12+VLOOKUP(B4339,Summary!$A$32:$D$37,4,0)*I4339</f>
        <v>3.0660748590076601</v>
      </c>
      <c r="K4339" s="6">
        <f t="shared" si="271"/>
        <v>5.0660869858086821</v>
      </c>
      <c r="L4339" s="27">
        <f>2.721*J4339*G4339+VLOOKUP(B4339,Summary!$A$32:$B$37,2,0)*I4339</f>
        <v>4.994255035470804</v>
      </c>
    </row>
    <row r="4340" spans="1:12">
      <c r="A4340" s="5" t="s">
        <v>617</v>
      </c>
      <c r="B4340" s="5" t="s">
        <v>598</v>
      </c>
      <c r="C4340" s="11">
        <v>7400</v>
      </c>
      <c r="D4340" s="5" t="str">
        <f t="shared" si="268"/>
        <v>Disturbed Land</v>
      </c>
      <c r="E4340" s="11" t="s">
        <v>593</v>
      </c>
      <c r="F4340" s="12">
        <f t="shared" si="269"/>
        <v>0.70945030562392009</v>
      </c>
      <c r="G4340" s="13">
        <f t="shared" si="270"/>
        <v>9.7797943737247719E-2</v>
      </c>
      <c r="H4340" s="13">
        <f>HLOOKUP(E4340,ROCs!$B$1:$I$17,MATCH(VLOOKUP(C4340,HROC,2,0),ROCs!$A$2:$A$17,0)+1,0)</f>
        <v>0.26229721460804234</v>
      </c>
      <c r="I4340" s="24">
        <v>10.680406</v>
      </c>
      <c r="J4340" s="24">
        <f>VLOOKUP(B4340,Summary!$A$32:$C$37,3,0)*H4340*I4340/12+VLOOKUP(B4340,Summary!$A$32:$D$37,4,0)*I4340</f>
        <v>13.470260914017535</v>
      </c>
      <c r="K4340" s="6">
        <f t="shared" si="271"/>
        <v>26.00318404533391</v>
      </c>
      <c r="L4340" s="27">
        <f>2.721*J4340*G4340+VLOOKUP(B4340,Summary!$A$32:$B$37,2,0)*I4340</f>
        <v>5.6319021407582222</v>
      </c>
    </row>
    <row r="4341" spans="1:12">
      <c r="A4341" s="5" t="s">
        <v>617</v>
      </c>
      <c r="B4341" s="5" t="s">
        <v>598</v>
      </c>
      <c r="C4341" s="11">
        <v>8140</v>
      </c>
      <c r="D4341" s="5" t="str">
        <f t="shared" si="268"/>
        <v>Roads and Highways</v>
      </c>
      <c r="E4341" s="11" t="s">
        <v>593</v>
      </c>
      <c r="F4341" s="12">
        <f t="shared" si="269"/>
        <v>0.98601567900273634</v>
      </c>
      <c r="G4341" s="13">
        <f t="shared" si="270"/>
        <v>0.14343698414796333</v>
      </c>
      <c r="H4341" s="13">
        <f>HLOOKUP(E4341,ROCs!$B$1:$I$17,MATCH(VLOOKUP(C4341,HROC,2,0),ROCs!$A$2:$A$17,0)+1,0)</f>
        <v>0.44607782879065094</v>
      </c>
      <c r="I4341" s="24">
        <v>13.874148</v>
      </c>
      <c r="J4341" s="24">
        <f>VLOOKUP(B4341,Summary!$A$32:$C$37,3,0)*H4341*I4341/12+VLOOKUP(B4341,Summary!$A$32:$D$37,4,0)*I4341</f>
        <v>29.758533699370066</v>
      </c>
      <c r="K4341" s="6">
        <f t="shared" si="271"/>
        <v>79.840618188663427</v>
      </c>
      <c r="L4341" s="27">
        <f>2.721*J4341*G4341+VLOOKUP(B4341,Summary!$A$32:$B$37,2,0)*I4341</f>
        <v>14.274090657236879</v>
      </c>
    </row>
    <row r="4342" spans="1:12">
      <c r="A4342" s="5" t="s">
        <v>617</v>
      </c>
      <c r="B4342" s="5" t="s">
        <v>598</v>
      </c>
      <c r="C4342" s="11">
        <v>8310</v>
      </c>
      <c r="D4342" s="5" t="str">
        <f t="shared" si="268"/>
        <v>Electric Power Facilities</v>
      </c>
      <c r="E4342" s="11" t="s">
        <v>593</v>
      </c>
      <c r="F4342" s="12">
        <f t="shared" si="269"/>
        <v>0.72147488707517293</v>
      </c>
      <c r="G4342" s="13">
        <f t="shared" si="270"/>
        <v>0.16951643581122938</v>
      </c>
      <c r="H4342" s="13">
        <f>HLOOKUP(E4342,ROCs!$B$1:$I$17,MATCH(VLOOKUP(C4342,HROC,2,0),ROCs!$A$2:$A$17,0)+1,0)</f>
        <v>0.43140989244743805</v>
      </c>
      <c r="I4342" s="24">
        <v>13.476314</v>
      </c>
      <c r="J4342" s="24">
        <f>VLOOKUP(B4342,Summary!$A$32:$C$37,3,0)*H4342*I4342/12+VLOOKUP(B4342,Summary!$A$32:$D$37,4,0)*I4342</f>
        <v>27.954761291751669</v>
      </c>
      <c r="K4342" s="6">
        <f t="shared" si="271"/>
        <v>54.878919087855643</v>
      </c>
      <c r="L4342" s="27">
        <f>2.721*J4342*G4342+VLOOKUP(B4342,Summary!$A$32:$B$37,2,0)*I4342</f>
        <v>15.477561832730091</v>
      </c>
    </row>
    <row r="4343" spans="1:12">
      <c r="A4343" s="5" t="s">
        <v>617</v>
      </c>
      <c r="B4343" s="5" t="s">
        <v>598</v>
      </c>
      <c r="C4343" s="11">
        <v>8340</v>
      </c>
      <c r="D4343" s="5" t="str">
        <f t="shared" si="268"/>
        <v>Sewage Treatment</v>
      </c>
      <c r="E4343" s="11" t="s">
        <v>593</v>
      </c>
      <c r="F4343" s="12">
        <f t="shared" si="269"/>
        <v>0.72147488707517293</v>
      </c>
      <c r="G4343" s="13">
        <f t="shared" si="270"/>
        <v>0.16951643581122938</v>
      </c>
      <c r="H4343" s="13">
        <f>HLOOKUP(E4343,ROCs!$B$1:$I$17,MATCH(VLOOKUP(C4343,HROC,2,0),ROCs!$A$2:$A$17,0)+1,0)</f>
        <v>0.43140989244743805</v>
      </c>
      <c r="I4343" s="24">
        <v>4.8812639999999998</v>
      </c>
      <c r="J4343" s="24">
        <f>VLOOKUP(B4343,Summary!$A$32:$C$37,3,0)*H4343*I4343/12+VLOOKUP(B4343,Summary!$A$32:$D$37,4,0)*I4343</f>
        <v>10.125511317265309</v>
      </c>
      <c r="K4343" s="6">
        <f t="shared" si="271"/>
        <v>19.87772710716466</v>
      </c>
      <c r="L4343" s="27">
        <f>2.721*J4343*G4343+VLOOKUP(B4343,Summary!$A$32:$B$37,2,0)*I4343</f>
        <v>5.606137210952447</v>
      </c>
    </row>
    <row r="4344" spans="1:12">
      <c r="A4344" s="5" t="s">
        <v>617</v>
      </c>
      <c r="B4344" s="5" t="s">
        <v>598</v>
      </c>
      <c r="C4344" s="11">
        <v>3200</v>
      </c>
      <c r="D4344" s="5" t="str">
        <f t="shared" si="268"/>
        <v>Shrub and Brushland</v>
      </c>
      <c r="E4344" s="11" t="s">
        <v>2</v>
      </c>
      <c r="F4344" s="12">
        <f t="shared" si="269"/>
        <v>0.69141343344704065</v>
      </c>
      <c r="G4344" s="13">
        <f t="shared" si="270"/>
        <v>3.5859246036990831E-2</v>
      </c>
      <c r="H4344" s="13">
        <f>HLOOKUP(E4344,ROCs!$B$1:$I$17,MATCH(VLOOKUP(C4344,HROC,2,0),ROCs!$A$2:$A$17,0)+1,0)</f>
        <v>0.26229721460804234</v>
      </c>
      <c r="I4344" s="24">
        <v>1.392628</v>
      </c>
      <c r="J4344" s="24">
        <f>VLOOKUP(B4344,Summary!$A$32:$C$37,3,0)*H4344*I4344/12+VLOOKUP(B4344,Summary!$A$32:$D$37,4,0)*I4344</f>
        <v>1.7563997582270199</v>
      </c>
      <c r="K4344" s="6">
        <f t="shared" si="271"/>
        <v>3.3043780119556665</v>
      </c>
      <c r="L4344" s="27">
        <f>2.721*J4344*G4344+VLOOKUP(B4344,Summary!$A$32:$B$37,2,0)*I4344</f>
        <v>0.43833374201715658</v>
      </c>
    </row>
    <row r="4345" spans="1:12">
      <c r="A4345" s="5" t="s">
        <v>617</v>
      </c>
      <c r="B4345" s="5" t="s">
        <v>598</v>
      </c>
      <c r="C4345" s="11">
        <v>4110</v>
      </c>
      <c r="D4345" s="5" t="str">
        <f t="shared" si="268"/>
        <v>Pine Flatwoods</v>
      </c>
      <c r="E4345" s="11" t="s">
        <v>2</v>
      </c>
      <c r="F4345" s="12">
        <f t="shared" si="269"/>
        <v>0.69141343344704065</v>
      </c>
      <c r="G4345" s="13">
        <f t="shared" si="270"/>
        <v>3.5859246036990831E-2</v>
      </c>
      <c r="H4345" s="13">
        <f>HLOOKUP(E4345,ROCs!$B$1:$I$17,MATCH(VLOOKUP(C4345,HROC,2,0),ROCs!$A$2:$A$17,0)+1,0)</f>
        <v>0.26229721460804234</v>
      </c>
      <c r="I4345" s="24">
        <v>7.6285480000000003</v>
      </c>
      <c r="J4345" s="24">
        <f>VLOOKUP(B4345,Summary!$A$32:$C$37,3,0)*H4345*I4345/12+VLOOKUP(B4345,Summary!$A$32:$D$37,4,0)*I4345</f>
        <v>9.6212196385705422</v>
      </c>
      <c r="K4345" s="6">
        <f t="shared" si="271"/>
        <v>18.100746412070112</v>
      </c>
      <c r="L4345" s="27">
        <f>2.721*J4345*G4345+VLOOKUP(B4345,Summary!$A$32:$B$37,2,0)*I4345</f>
        <v>2.4011078270704713</v>
      </c>
    </row>
    <row r="4346" spans="1:12">
      <c r="A4346" s="5" t="s">
        <v>617</v>
      </c>
      <c r="B4346" s="5" t="s">
        <v>598</v>
      </c>
      <c r="C4346" s="11">
        <v>4220</v>
      </c>
      <c r="D4346" s="5" t="str">
        <f t="shared" si="268"/>
        <v>Brazilian Pepper</v>
      </c>
      <c r="E4346" s="11" t="s">
        <v>2</v>
      </c>
      <c r="F4346" s="12">
        <f t="shared" si="269"/>
        <v>0.69141343344704065</v>
      </c>
      <c r="G4346" s="13">
        <f t="shared" si="270"/>
        <v>3.5859246036990831E-2</v>
      </c>
      <c r="H4346" s="13">
        <f>HLOOKUP(E4346,ROCs!$B$1:$I$17,MATCH(VLOOKUP(C4346,HROC,2,0),ROCs!$A$2:$A$17,0)+1,0)</f>
        <v>0.26229721460804234</v>
      </c>
      <c r="I4346" s="24">
        <v>0.313328</v>
      </c>
      <c r="J4346" s="24">
        <f>VLOOKUP(B4346,Summary!$A$32:$C$37,3,0)*H4346*I4346/12+VLOOKUP(B4346,Summary!$A$32:$D$37,4,0)*I4346</f>
        <v>0.39517317147562431</v>
      </c>
      <c r="K4346" s="6">
        <f t="shared" si="271"/>
        <v>0.74345349492473589</v>
      </c>
      <c r="L4346" s="27">
        <f>2.721*J4346*G4346+VLOOKUP(B4346,Summary!$A$32:$B$37,2,0)*I4346</f>
        <v>9.8620905739904452E-2</v>
      </c>
    </row>
    <row r="4347" spans="1:12">
      <c r="A4347" s="5" t="s">
        <v>617</v>
      </c>
      <c r="B4347" s="5" t="s">
        <v>598</v>
      </c>
      <c r="C4347" s="11">
        <v>4340</v>
      </c>
      <c r="D4347" s="5" t="str">
        <f t="shared" si="268"/>
        <v>Hardwood - Coniferous Mixed</v>
      </c>
      <c r="E4347" s="11" t="s">
        <v>2</v>
      </c>
      <c r="F4347" s="12">
        <f t="shared" si="269"/>
        <v>0.69141343344704065</v>
      </c>
      <c r="G4347" s="13">
        <f t="shared" si="270"/>
        <v>3.5859246036990831E-2</v>
      </c>
      <c r="H4347" s="13">
        <f>HLOOKUP(E4347,ROCs!$B$1:$I$17,MATCH(VLOOKUP(C4347,HROC,2,0),ROCs!$A$2:$A$17,0)+1,0)</f>
        <v>0.26229721460804234</v>
      </c>
      <c r="I4347" s="24">
        <v>1.577178</v>
      </c>
      <c r="J4347" s="24">
        <f>VLOOKUP(B4347,Summary!$A$32:$C$37,3,0)*H4347*I4347/12+VLOOKUP(B4347,Summary!$A$32:$D$37,4,0)*I4347</f>
        <v>1.9891565140733742</v>
      </c>
      <c r="K4347" s="6">
        <f t="shared" si="271"/>
        <v>3.7422716648955889</v>
      </c>
      <c r="L4347" s="27">
        <f>2.721*J4347*G4347+VLOOKUP(B4347,Summary!$A$32:$B$37,2,0)*I4347</f>
        <v>0.49642139506539795</v>
      </c>
    </row>
    <row r="4348" spans="1:12">
      <c r="A4348" s="5" t="s">
        <v>617</v>
      </c>
      <c r="B4348" s="5" t="s">
        <v>598</v>
      </c>
      <c r="C4348" s="11">
        <v>6170</v>
      </c>
      <c r="D4348" s="5" t="str">
        <f t="shared" si="268"/>
        <v>Mixed Wetland Hardwoods</v>
      </c>
      <c r="E4348" s="11" t="s">
        <v>2</v>
      </c>
      <c r="F4348" s="12">
        <f t="shared" si="269"/>
        <v>0.60724136328827061</v>
      </c>
      <c r="G4348" s="13">
        <f t="shared" si="270"/>
        <v>3.2599314579082571E-2</v>
      </c>
      <c r="H4348" s="13">
        <f>HLOOKUP(E4348,ROCs!$B$1:$I$17,MATCH(VLOOKUP(C4348,HROC,2,0),ROCs!$A$2:$A$17,0)+1,0)</f>
        <v>2.5884593546846281E-2</v>
      </c>
      <c r="I4348" s="24">
        <v>6.3052999999999998E-2</v>
      </c>
      <c r="J4348" s="24">
        <f>VLOOKUP(B4348,Summary!$A$32:$C$37,3,0)*H4348*I4348/12+VLOOKUP(B4348,Summary!$A$32:$D$37,4,0)*I4348</f>
        <v>7.8476869731388763E-3</v>
      </c>
      <c r="K4348" s="6">
        <f t="shared" si="271"/>
        <v>1.2966762610677623E-2</v>
      </c>
      <c r="L4348" s="27">
        <f>2.721*J4348*G4348+VLOOKUP(B4348,Summary!$A$32:$B$37,2,0)*I4348</f>
        <v>1.2782907131981268E-2</v>
      </c>
    </row>
    <row r="4349" spans="1:12">
      <c r="A4349" s="5" t="s">
        <v>617</v>
      </c>
      <c r="B4349" s="5" t="s">
        <v>598</v>
      </c>
      <c r="C4349" s="11">
        <v>6172</v>
      </c>
      <c r="D4349" s="5" t="str">
        <f t="shared" si="268"/>
        <v>Mixed Shrubs</v>
      </c>
      <c r="E4349" s="11" t="s">
        <v>2</v>
      </c>
      <c r="F4349" s="12">
        <f t="shared" si="269"/>
        <v>0.60724136328827061</v>
      </c>
      <c r="G4349" s="13">
        <f t="shared" si="270"/>
        <v>3.2599314579082571E-2</v>
      </c>
      <c r="H4349" s="13">
        <f>HLOOKUP(E4349,ROCs!$B$1:$I$17,MATCH(VLOOKUP(C4349,HROC,2,0),ROCs!$A$2:$A$17,0)+1,0)</f>
        <v>2.5884593546846281E-2</v>
      </c>
      <c r="I4349" s="24">
        <v>1.1811510000000001</v>
      </c>
      <c r="J4349" s="24">
        <f>VLOOKUP(B4349,Summary!$A$32:$C$37,3,0)*H4349*I4349/12+VLOOKUP(B4349,Summary!$A$32:$D$37,4,0)*I4349</f>
        <v>0.14700812516470205</v>
      </c>
      <c r="K4349" s="6">
        <f t="shared" si="271"/>
        <v>0.24290207641768807</v>
      </c>
      <c r="L4349" s="27">
        <f>2.721*J4349*G4349+VLOOKUP(B4349,Summary!$A$32:$B$37,2,0)*I4349</f>
        <v>0.2394579725286157</v>
      </c>
    </row>
    <row r="4350" spans="1:12">
      <c r="A4350" s="5" t="s">
        <v>617</v>
      </c>
      <c r="B4350" s="5" t="s">
        <v>598</v>
      </c>
      <c r="C4350" s="11">
        <v>6250</v>
      </c>
      <c r="D4350" s="5" t="str">
        <f t="shared" si="268"/>
        <v>Hydric Pine Flatwoods</v>
      </c>
      <c r="E4350" s="11" t="s">
        <v>2</v>
      </c>
      <c r="F4350" s="12">
        <f t="shared" si="269"/>
        <v>0.60724136328827061</v>
      </c>
      <c r="G4350" s="13">
        <f t="shared" si="270"/>
        <v>3.2599314579082571E-2</v>
      </c>
      <c r="H4350" s="13">
        <f>HLOOKUP(E4350,ROCs!$B$1:$I$17,MATCH(VLOOKUP(C4350,HROC,2,0),ROCs!$A$2:$A$17,0)+1,0)</f>
        <v>2.5884593546846281E-2</v>
      </c>
      <c r="I4350" s="24">
        <v>5.4287749999999999</v>
      </c>
      <c r="J4350" s="24">
        <f>VLOOKUP(B4350,Summary!$A$32:$C$37,3,0)*H4350*I4350/12+VLOOKUP(B4350,Summary!$A$32:$D$37,4,0)*I4350</f>
        <v>0.67567485841438168</v>
      </c>
      <c r="K4350" s="6">
        <f t="shared" si="271"/>
        <v>1.1164201020059539</v>
      </c>
      <c r="L4350" s="27">
        <f>2.721*J4350*G4350+VLOOKUP(B4350,Summary!$A$32:$B$37,2,0)*I4350</f>
        <v>1.1005904027630977</v>
      </c>
    </row>
    <row r="4351" spans="1:12">
      <c r="A4351" s="5" t="s">
        <v>617</v>
      </c>
      <c r="B4351" s="5" t="s">
        <v>598</v>
      </c>
      <c r="C4351" s="11">
        <v>6410</v>
      </c>
      <c r="D4351" s="5" t="str">
        <f t="shared" si="268"/>
        <v>Freshwater Marshes</v>
      </c>
      <c r="E4351" s="11" t="s">
        <v>2</v>
      </c>
      <c r="F4351" s="12">
        <f t="shared" si="269"/>
        <v>0.60724136328827061</v>
      </c>
      <c r="G4351" s="13">
        <f t="shared" si="270"/>
        <v>3.2599314579082571E-2</v>
      </c>
      <c r="H4351" s="13">
        <f>HLOOKUP(E4351,ROCs!$B$1:$I$17,MATCH(VLOOKUP(C4351,HROC,2,0),ROCs!$A$2:$A$17,0)+1,0)</f>
        <v>2.5884593546846281E-2</v>
      </c>
      <c r="I4351" s="24">
        <v>0.53158799999999995</v>
      </c>
      <c r="J4351" s="24">
        <f>VLOOKUP(B4351,Summary!$A$32:$C$37,3,0)*H4351*I4351/12+VLOOKUP(B4351,Summary!$A$32:$D$37,4,0)*I4351</f>
        <v>6.6162374869981597E-2</v>
      </c>
      <c r="K4351" s="6">
        <f t="shared" si="271"/>
        <v>0.10932034007398372</v>
      </c>
      <c r="L4351" s="27">
        <f>2.721*J4351*G4351+VLOOKUP(B4351,Summary!$A$32:$B$37,2,0)*I4351</f>
        <v>0.10777028906595496</v>
      </c>
    </row>
    <row r="4352" spans="1:12">
      <c r="A4352" s="5" t="s">
        <v>617</v>
      </c>
      <c r="B4352" s="5" t="s">
        <v>598</v>
      </c>
      <c r="C4352" s="11">
        <v>6430</v>
      </c>
      <c r="D4352" s="5" t="str">
        <f t="shared" si="268"/>
        <v>Wet Prairies</v>
      </c>
      <c r="E4352" s="11" t="s">
        <v>2</v>
      </c>
      <c r="F4352" s="12">
        <f t="shared" si="269"/>
        <v>0.60724136328827061</v>
      </c>
      <c r="G4352" s="13">
        <f t="shared" si="270"/>
        <v>3.2599314579082571E-2</v>
      </c>
      <c r="H4352" s="13">
        <f>HLOOKUP(E4352,ROCs!$B$1:$I$17,MATCH(VLOOKUP(C4352,HROC,2,0),ROCs!$A$2:$A$17,0)+1,0)</f>
        <v>2.5884593546846281E-2</v>
      </c>
      <c r="I4352" s="24">
        <v>5.1976449999999996</v>
      </c>
      <c r="J4352" s="24">
        <f>VLOOKUP(B4352,Summary!$A$32:$C$37,3,0)*H4352*I4352/12+VLOOKUP(B4352,Summary!$A$32:$D$37,4,0)*I4352</f>
        <v>0.64690801321904456</v>
      </c>
      <c r="K4352" s="6">
        <f t="shared" si="271"/>
        <v>1.0688885358281999</v>
      </c>
      <c r="L4352" s="27">
        <f>2.721*J4352*G4352+VLOOKUP(B4352,Summary!$A$32:$B$37,2,0)*I4352</f>
        <v>1.0537327857517766</v>
      </c>
    </row>
    <row r="4353" spans="1:12">
      <c r="A4353" s="5" t="s">
        <v>613</v>
      </c>
      <c r="B4353" s="5" t="s">
        <v>598</v>
      </c>
      <c r="C4353" s="11">
        <v>1310</v>
      </c>
      <c r="D4353" s="5" t="str">
        <f t="shared" si="268"/>
        <v>Fixed Single Family Units &lt;Six or more dwelling units per acre&gt;</v>
      </c>
      <c r="E4353" s="11" t="s">
        <v>3</v>
      </c>
      <c r="F4353" s="12">
        <f t="shared" si="269"/>
        <v>1.2445441802046733</v>
      </c>
      <c r="G4353" s="13">
        <f t="shared" si="270"/>
        <v>0.21319951734720002</v>
      </c>
      <c r="H4353" s="13">
        <f>HLOOKUP(E4353,ROCs!$B$1:$I$17,MATCH(VLOOKUP(C4353,HROC,2,0),ROCs!$A$2:$A$17,0)+1,0)</f>
        <v>0.39344582191206351</v>
      </c>
      <c r="I4353" s="24">
        <v>4.9290000000000002E-3</v>
      </c>
      <c r="J4353" s="24">
        <f>VLOOKUP(B4353,Summary!$A$32:$C$37,3,0)*H4353*I4353/12+VLOOKUP(B4353,Summary!$A$32:$D$37,4,0)*I4353</f>
        <v>9.3247741769169317E-3</v>
      </c>
      <c r="K4353" s="6">
        <f t="shared" si="271"/>
        <v>3.1577459232838632E-2</v>
      </c>
      <c r="L4353" s="27">
        <f>2.721*J4353*G4353+VLOOKUP(B4353,Summary!$A$32:$B$37,2,0)*I4353</f>
        <v>6.3543026472017723E-3</v>
      </c>
    </row>
    <row r="4354" spans="1:12">
      <c r="A4354" s="5" t="s">
        <v>613</v>
      </c>
      <c r="B4354" s="5" t="s">
        <v>598</v>
      </c>
      <c r="C4354" s="11">
        <v>1320</v>
      </c>
      <c r="D4354" s="5" t="str">
        <f t="shared" ref="D4354:D4417" si="272">VLOOKUP(C4354,FLUCCS,2,0)</f>
        <v>Mobile Home Units &lt;Six or more dwelling units per acre&gt;</v>
      </c>
      <c r="E4354" s="11" t="s">
        <v>3</v>
      </c>
      <c r="F4354" s="12">
        <f t="shared" ref="F4354:F4417" si="273">VLOOKUP(VLOOKUP(C4354,HEMC,2,0),EMCN,2,0)</f>
        <v>1.3948514483453343</v>
      </c>
      <c r="G4354" s="13">
        <f t="shared" ref="G4354:G4417" si="274">VLOOKUP(VLOOKUP(C4354,HEMC,2,0),EMCP,3,0)</f>
        <v>0.33903287162245876</v>
      </c>
      <c r="H4354" s="13">
        <f>HLOOKUP(E4354,ROCs!$B$1:$I$17,MATCH(VLOOKUP(C4354,HROC,2,0),ROCs!$A$2:$A$17,0)+1,0)</f>
        <v>0.39344582191206351</v>
      </c>
      <c r="I4354" s="24">
        <v>6.5164E-2</v>
      </c>
      <c r="J4354" s="24">
        <f>VLOOKUP(B4354,Summary!$A$32:$C$37,3,0)*H4354*I4354/12+VLOOKUP(B4354,Summary!$A$32:$D$37,4,0)*I4354</f>
        <v>0.12327847118373199</v>
      </c>
      <c r="K4354" s="6">
        <f t="shared" ref="K4354:K4417" si="275">2.721*J4354*F4354</f>
        <v>0.46788997425284218</v>
      </c>
      <c r="L4354" s="27">
        <f>2.721*J4354*G4354+VLOOKUP(B4354,Summary!$A$32:$B$37,2,0)*I4354</f>
        <v>0.12621688958230284</v>
      </c>
    </row>
    <row r="4355" spans="1:12">
      <c r="A4355" s="5" t="s">
        <v>613</v>
      </c>
      <c r="B4355" s="5" t="s">
        <v>598</v>
      </c>
      <c r="C4355" s="11">
        <v>1330</v>
      </c>
      <c r="D4355" s="5" t="str">
        <f t="shared" si="272"/>
        <v>Multiple Dwelling Units, Low Rise &lt;Two stories or less&gt;</v>
      </c>
      <c r="E4355" s="11" t="s">
        <v>3</v>
      </c>
      <c r="F4355" s="12">
        <f t="shared" si="273"/>
        <v>1.3948514483453343</v>
      </c>
      <c r="G4355" s="13">
        <f t="shared" si="274"/>
        <v>0.33903287162245876</v>
      </c>
      <c r="H4355" s="13">
        <f>HLOOKUP(E4355,ROCs!$B$1:$I$17,MATCH(VLOOKUP(C4355,HROC,2,0),ROCs!$A$2:$A$17,0)+1,0)</f>
        <v>0.39344582191206351</v>
      </c>
      <c r="I4355" s="24">
        <v>1.0113380000000001</v>
      </c>
      <c r="J4355" s="24">
        <f>VLOOKUP(B4355,Summary!$A$32:$C$37,3,0)*H4355*I4355/12+VLOOKUP(B4355,Summary!$A$32:$D$37,4,0)*I4355</f>
        <v>1.9132681003316732</v>
      </c>
      <c r="K4355" s="6">
        <f t="shared" si="275"/>
        <v>7.2616001286127458</v>
      </c>
      <c r="L4355" s="27">
        <f>2.721*J4355*G4355+VLOOKUP(B4355,Summary!$A$32:$B$37,2,0)*I4355</f>
        <v>1.9588720256028942</v>
      </c>
    </row>
    <row r="4356" spans="1:12">
      <c r="A4356" s="5" t="s">
        <v>613</v>
      </c>
      <c r="B4356" s="5" t="s">
        <v>598</v>
      </c>
      <c r="C4356" s="11">
        <v>1400</v>
      </c>
      <c r="D4356" s="5" t="str">
        <f t="shared" si="272"/>
        <v>Commercial and Services</v>
      </c>
      <c r="E4356" s="11" t="s">
        <v>3</v>
      </c>
      <c r="F4356" s="12">
        <f t="shared" si="273"/>
        <v>0.70945030562392009</v>
      </c>
      <c r="G4356" s="13">
        <f t="shared" si="274"/>
        <v>0.1167055461931156</v>
      </c>
      <c r="H4356" s="13">
        <f>HLOOKUP(E4356,ROCs!$B$1:$I$17,MATCH(VLOOKUP(C4356,HROC,2,0),ROCs!$A$2:$A$17,0)+1,0)</f>
        <v>0.43140989244743805</v>
      </c>
      <c r="I4356" s="24">
        <v>4.3458680000000003</v>
      </c>
      <c r="J4356" s="24">
        <f>VLOOKUP(B4356,Summary!$A$32:$C$37,3,0)*H4356*I4356/12+VLOOKUP(B4356,Summary!$A$32:$D$37,4,0)*I4356</f>
        <v>9.0149058967802507</v>
      </c>
      <c r="K4356" s="6">
        <f t="shared" si="275"/>
        <v>17.402503090448871</v>
      </c>
      <c r="L4356" s="27">
        <f>2.721*J4356*G4356+VLOOKUP(B4356,Summary!$A$32:$B$37,2,0)*I4356</f>
        <v>3.6958064710957528</v>
      </c>
    </row>
    <row r="4357" spans="1:12">
      <c r="A4357" s="5" t="s">
        <v>613</v>
      </c>
      <c r="B4357" s="5" t="s">
        <v>598</v>
      </c>
      <c r="C4357" s="11">
        <v>1411</v>
      </c>
      <c r="D4357" s="5" t="str">
        <f t="shared" si="272"/>
        <v>Shopping Centers (Plazas, Malls)</v>
      </c>
      <c r="E4357" s="11" t="s">
        <v>3</v>
      </c>
      <c r="F4357" s="12">
        <f t="shared" si="273"/>
        <v>1.4429497741503459</v>
      </c>
      <c r="G4357" s="13">
        <f t="shared" si="274"/>
        <v>0.22493527059566973</v>
      </c>
      <c r="H4357" s="13">
        <f>HLOOKUP(E4357,ROCs!$B$1:$I$17,MATCH(VLOOKUP(C4357,HROC,2,0),ROCs!$A$2:$A$17,0)+1,0)</f>
        <v>0.43140989244743805</v>
      </c>
      <c r="I4357" s="24">
        <v>0.57059199999999999</v>
      </c>
      <c r="J4357" s="24">
        <f>VLOOKUP(B4357,Summary!$A$32:$C$37,3,0)*H4357*I4357/12+VLOOKUP(B4357,Summary!$A$32:$D$37,4,0)*I4357</f>
        <v>1.1836146853644973</v>
      </c>
      <c r="K4357" s="6">
        <f t="shared" si="275"/>
        <v>4.6471864933063642</v>
      </c>
      <c r="L4357" s="27">
        <f>2.721*J4357*G4357+VLOOKUP(B4357,Summary!$A$32:$B$37,2,0)*I4357</f>
        <v>0.83380831729301219</v>
      </c>
    </row>
    <row r="4358" spans="1:12">
      <c r="A4358" s="5" t="s">
        <v>613</v>
      </c>
      <c r="B4358" s="5" t="s">
        <v>598</v>
      </c>
      <c r="C4358" s="11">
        <v>1550</v>
      </c>
      <c r="D4358" s="5" t="str">
        <f t="shared" si="272"/>
        <v>Other Light Industrial</v>
      </c>
      <c r="E4358" s="11" t="s">
        <v>3</v>
      </c>
      <c r="F4358" s="12">
        <f t="shared" si="273"/>
        <v>0.72147488707517293</v>
      </c>
      <c r="G4358" s="13">
        <f t="shared" si="274"/>
        <v>0.16951643581122938</v>
      </c>
      <c r="H4358" s="13">
        <f>HLOOKUP(E4358,ROCs!$B$1:$I$17,MATCH(VLOOKUP(C4358,HROC,2,0),ROCs!$A$2:$A$17,0)+1,0)</f>
        <v>0.34081381503347608</v>
      </c>
      <c r="I4358" s="24">
        <v>0.46114699999999997</v>
      </c>
      <c r="J4358" s="24">
        <f>VLOOKUP(B4358,Summary!$A$32:$C$37,3,0)*H4358*I4358/12+VLOOKUP(B4358,Summary!$A$32:$D$37,4,0)*I4358</f>
        <v>0.75570299870364055</v>
      </c>
      <c r="K4358" s="6">
        <f t="shared" si="275"/>
        <v>1.4835456217093059</v>
      </c>
      <c r="L4358" s="27">
        <f>2.721*J4358*G4358+VLOOKUP(B4358,Summary!$A$32:$B$37,2,0)*I4358</f>
        <v>0.43696968303820594</v>
      </c>
    </row>
    <row r="4359" spans="1:12">
      <c r="A4359" s="5" t="s">
        <v>613</v>
      </c>
      <c r="B4359" s="5" t="s">
        <v>598</v>
      </c>
      <c r="C4359" s="11">
        <v>1800</v>
      </c>
      <c r="D4359" s="5" t="str">
        <f t="shared" si="272"/>
        <v>Recreational</v>
      </c>
      <c r="E4359" s="11" t="s">
        <v>3</v>
      </c>
      <c r="F4359" s="12">
        <f t="shared" si="273"/>
        <v>1.2445441802046733</v>
      </c>
      <c r="G4359" s="13">
        <f t="shared" si="274"/>
        <v>0.21319951734720002</v>
      </c>
      <c r="H4359" s="13">
        <f>HLOOKUP(E4359,ROCs!$B$1:$I$17,MATCH(VLOOKUP(C4359,HROC,2,0),ROCs!$A$2:$A$17,0)+1,0)</f>
        <v>0.28904462793978353</v>
      </c>
      <c r="I4359" s="24">
        <v>3.5769999999999999E-3</v>
      </c>
      <c r="J4359" s="24">
        <f>VLOOKUP(B4359,Summary!$A$32:$C$37,3,0)*H4359*I4359/12+VLOOKUP(B4359,Summary!$A$32:$D$37,4,0)*I4359</f>
        <v>4.9713965824927453E-3</v>
      </c>
      <c r="K4359" s="6">
        <f t="shared" si="275"/>
        <v>1.6835160823791866E-2</v>
      </c>
      <c r="L4359" s="27">
        <f>2.721*J4359*G4359+VLOOKUP(B4359,Summary!$A$32:$B$37,2,0)*I4359</f>
        <v>3.5696706987799484E-3</v>
      </c>
    </row>
    <row r="4360" spans="1:12">
      <c r="A4360" s="5" t="s">
        <v>613</v>
      </c>
      <c r="B4360" s="5" t="s">
        <v>598</v>
      </c>
      <c r="C4360" s="11">
        <v>1850</v>
      </c>
      <c r="D4360" s="5" t="str">
        <f t="shared" si="272"/>
        <v>Parks and Zoos</v>
      </c>
      <c r="E4360" s="11" t="s">
        <v>3</v>
      </c>
      <c r="F4360" s="12">
        <f t="shared" si="273"/>
        <v>0.96797880682585713</v>
      </c>
      <c r="G4360" s="13">
        <f t="shared" si="274"/>
        <v>0.12452938169209543</v>
      </c>
      <c r="H4360" s="13">
        <f>HLOOKUP(E4360,ROCs!$B$1:$I$17,MATCH(VLOOKUP(C4360,HROC,2,0),ROCs!$A$2:$A$17,0)+1,0)</f>
        <v>0.34081381503347608</v>
      </c>
      <c r="I4360" s="24">
        <v>6.2760000000000003E-3</v>
      </c>
      <c r="J4360" s="24">
        <f>VLOOKUP(B4360,Summary!$A$32:$C$37,3,0)*H4360*I4360/12+VLOOKUP(B4360,Summary!$A$32:$D$37,4,0)*I4360</f>
        <v>1.0284772577646711E-2</v>
      </c>
      <c r="K4360" s="6">
        <f t="shared" si="275"/>
        <v>2.7088757377753452E-2</v>
      </c>
      <c r="L4360" s="27">
        <f>2.721*J4360*G4360+VLOOKUP(B4360,Summary!$A$32:$B$37,2,0)*I4360</f>
        <v>4.6880010717684443E-3</v>
      </c>
    </row>
    <row r="4361" spans="1:12">
      <c r="A4361" s="5" t="s">
        <v>613</v>
      </c>
      <c r="B4361" s="5" t="s">
        <v>598</v>
      </c>
      <c r="C4361" s="11">
        <v>3100</v>
      </c>
      <c r="D4361" s="5" t="str">
        <f t="shared" si="272"/>
        <v>Herbaceous (Dry Prairie)</v>
      </c>
      <c r="E4361" s="11" t="s">
        <v>3</v>
      </c>
      <c r="F4361" s="12">
        <f t="shared" si="273"/>
        <v>0.69141343344704065</v>
      </c>
      <c r="G4361" s="13">
        <f t="shared" si="274"/>
        <v>3.5859246036990831E-2</v>
      </c>
      <c r="H4361" s="13">
        <f>HLOOKUP(E4361,ROCs!$B$1:$I$17,MATCH(VLOOKUP(C4361,HROC,2,0),ROCs!$A$2:$A$17,0)+1,0)</f>
        <v>0.26229721460804234</v>
      </c>
      <c r="I4361" s="24">
        <v>0.38664500000000002</v>
      </c>
      <c r="J4361" s="24">
        <f>VLOOKUP(B4361,Summary!$A$32:$C$37,3,0)*H4361*I4361/12+VLOOKUP(B4361,Summary!$A$32:$D$37,4,0)*I4361</f>
        <v>0.48764148395672507</v>
      </c>
      <c r="K4361" s="6">
        <f t="shared" si="275"/>
        <v>0.91741745565405741</v>
      </c>
      <c r="L4361" s="27">
        <f>2.721*J4361*G4361+VLOOKUP(B4361,Summary!$A$32:$B$37,2,0)*I4361</f>
        <v>0.12169764623591048</v>
      </c>
    </row>
    <row r="4362" spans="1:12">
      <c r="A4362" s="5" t="s">
        <v>613</v>
      </c>
      <c r="B4362" s="5" t="s">
        <v>598</v>
      </c>
      <c r="C4362" s="11">
        <v>4340</v>
      </c>
      <c r="D4362" s="5" t="str">
        <f t="shared" si="272"/>
        <v>Hardwood - Coniferous Mixed</v>
      </c>
      <c r="E4362" s="11" t="s">
        <v>3</v>
      </c>
      <c r="F4362" s="12">
        <f t="shared" si="273"/>
        <v>0.69141343344704065</v>
      </c>
      <c r="G4362" s="13">
        <f t="shared" si="274"/>
        <v>3.5859246036990831E-2</v>
      </c>
      <c r="H4362" s="13">
        <f>HLOOKUP(E4362,ROCs!$B$1:$I$17,MATCH(VLOOKUP(C4362,HROC,2,0),ROCs!$A$2:$A$17,0)+1,0)</f>
        <v>0.26229721460804234</v>
      </c>
      <c r="I4362" s="24">
        <v>8.2799999999999996E-4</v>
      </c>
      <c r="J4362" s="24">
        <f>VLOOKUP(B4362,Summary!$A$32:$C$37,3,0)*H4362*I4362/12+VLOOKUP(B4362,Summary!$A$32:$D$37,4,0)*I4362</f>
        <v>1.044283900518999E-3</v>
      </c>
      <c r="K4362" s="6">
        <f t="shared" si="275"/>
        <v>1.9646488465687117E-3</v>
      </c>
      <c r="L4362" s="27">
        <f>2.721*J4362*G4362+VLOOKUP(B4362,Summary!$A$32:$B$37,2,0)*I4362</f>
        <v>2.6061542521779377E-4</v>
      </c>
    </row>
    <row r="4363" spans="1:12">
      <c r="A4363" s="5" t="s">
        <v>613</v>
      </c>
      <c r="B4363" s="5" t="s">
        <v>598</v>
      </c>
      <c r="C4363" s="11">
        <v>5110</v>
      </c>
      <c r="D4363" s="5" t="e">
        <f t="shared" si="272"/>
        <v>#N/A</v>
      </c>
      <c r="E4363" s="11" t="s">
        <v>3</v>
      </c>
      <c r="F4363" s="12">
        <f t="shared" si="273"/>
        <v>0.50503242095262102</v>
      </c>
      <c r="G4363" s="13">
        <f t="shared" si="274"/>
        <v>6.8458560616073402E-2</v>
      </c>
      <c r="H4363" s="13">
        <f>HLOOKUP(E4363,ROCs!$B$1:$I$17,MATCH(VLOOKUP(C4363,HROC,2,0),ROCs!$A$2:$A$17,0)+1,0)</f>
        <v>5.2632006878587441E-2</v>
      </c>
      <c r="I4363" s="24">
        <v>0.80181500000000006</v>
      </c>
      <c r="J4363" s="24">
        <f>VLOOKUP(B4363,Summary!$A$32:$C$37,3,0)*H4363*I4363/12+VLOOKUP(B4363,Summary!$A$32:$D$37,4,0)*I4363</f>
        <v>0.20291711256266334</v>
      </c>
      <c r="K4363" s="6">
        <f t="shared" si="275"/>
        <v>0.2788473197804559</v>
      </c>
      <c r="L4363" s="27">
        <f>2.721*J4363*G4363+VLOOKUP(B4363,Summary!$A$32:$B$37,2,0)*I4363</f>
        <v>0.1915005676522771</v>
      </c>
    </row>
    <row r="4364" spans="1:12">
      <c r="A4364" s="5" t="s">
        <v>613</v>
      </c>
      <c r="B4364" s="5" t="s">
        <v>598</v>
      </c>
      <c r="C4364" s="11">
        <v>6170</v>
      </c>
      <c r="D4364" s="5" t="str">
        <f t="shared" si="272"/>
        <v>Mixed Wetland Hardwoods</v>
      </c>
      <c r="E4364" s="11" t="s">
        <v>3</v>
      </c>
      <c r="F4364" s="12">
        <f t="shared" si="273"/>
        <v>0.60724136328827061</v>
      </c>
      <c r="G4364" s="13">
        <f t="shared" si="274"/>
        <v>3.2599314579082571E-2</v>
      </c>
      <c r="H4364" s="13">
        <f>HLOOKUP(E4364,ROCs!$B$1:$I$17,MATCH(VLOOKUP(C4364,HROC,2,0),ROCs!$A$2:$A$17,0)+1,0)</f>
        <v>2.5884593546846281E-2</v>
      </c>
      <c r="I4364" s="24">
        <v>1.26E-4</v>
      </c>
      <c r="J4364" s="24">
        <f>VLOOKUP(B4364,Summary!$A$32:$C$37,3,0)*H4364*I4364/12+VLOOKUP(B4364,Summary!$A$32:$D$37,4,0)*I4364</f>
        <v>1.5682181000356819E-5</v>
      </c>
      <c r="K4364" s="6">
        <f t="shared" si="275"/>
        <v>2.5911726467343035E-5</v>
      </c>
      <c r="L4364" s="27">
        <f>2.721*J4364*G4364+VLOOKUP(B4364,Summary!$A$32:$B$37,2,0)*I4364</f>
        <v>2.5544324594065939E-5</v>
      </c>
    </row>
    <row r="4365" spans="1:12">
      <c r="A4365" s="5" t="s">
        <v>613</v>
      </c>
      <c r="B4365" s="5" t="s">
        <v>598</v>
      </c>
      <c r="C4365" s="11">
        <v>8140</v>
      </c>
      <c r="D4365" s="5" t="str">
        <f t="shared" si="272"/>
        <v>Roads and Highways</v>
      </c>
      <c r="E4365" s="11" t="s">
        <v>3</v>
      </c>
      <c r="F4365" s="12">
        <f t="shared" si="273"/>
        <v>0.98601567900273634</v>
      </c>
      <c r="G4365" s="13">
        <f t="shared" si="274"/>
        <v>0.14343698414796333</v>
      </c>
      <c r="H4365" s="13">
        <f>HLOOKUP(E4365,ROCs!$B$1:$I$17,MATCH(VLOOKUP(C4365,HROC,2,0),ROCs!$A$2:$A$17,0)+1,0)</f>
        <v>0.44607782879065094</v>
      </c>
      <c r="I4365" s="24">
        <v>27.459707000000002</v>
      </c>
      <c r="J4365" s="24">
        <f>VLOOKUP(B4365,Summary!$A$32:$C$37,3,0)*H4365*I4365/12+VLOOKUP(B4365,Summary!$A$32:$D$37,4,0)*I4365</f>
        <v>58.898075480694608</v>
      </c>
      <c r="K4365" s="6">
        <f t="shared" si="275"/>
        <v>158.02051283866717</v>
      </c>
      <c r="L4365" s="27">
        <f>2.721*J4365*G4365+VLOOKUP(B4365,Summary!$A$32:$B$37,2,0)*I4365</f>
        <v>28.251273313443257</v>
      </c>
    </row>
    <row r="4366" spans="1:12">
      <c r="A4366" s="5" t="s">
        <v>613</v>
      </c>
      <c r="B4366" s="5" t="s">
        <v>598</v>
      </c>
      <c r="C4366" s="11">
        <v>1110</v>
      </c>
      <c r="D4366" s="5" t="str">
        <f t="shared" si="272"/>
        <v>Fixed Single Family Units</v>
      </c>
      <c r="E4366" s="11" t="s">
        <v>4</v>
      </c>
      <c r="F4366" s="12">
        <f t="shared" si="273"/>
        <v>0.96797880682585713</v>
      </c>
      <c r="G4366" s="13">
        <f t="shared" si="274"/>
        <v>0.12452938169209543</v>
      </c>
      <c r="H4366" s="13">
        <f>HLOOKUP(E4366,ROCs!$B$1:$I$17,MATCH(VLOOKUP(C4366,HROC,2,0),ROCs!$A$2:$A$17,0)+1,0)</f>
        <v>0.28818180815488864</v>
      </c>
      <c r="I4366" s="24">
        <v>0.30538500000000002</v>
      </c>
      <c r="J4366" s="24">
        <f>VLOOKUP(B4366,Summary!$A$32:$C$37,3,0)*H4366*I4366/12+VLOOKUP(B4366,Summary!$A$32:$D$37,4,0)*I4366</f>
        <v>0.42316411379925545</v>
      </c>
      <c r="K4366" s="6">
        <f t="shared" si="275"/>
        <v>1.1145594054840016</v>
      </c>
      <c r="L4366" s="27">
        <f>2.721*J4366*G4366+VLOOKUP(B4366,Summary!$A$32:$B$37,2,0)*I4366</f>
        <v>0.20192686629660805</v>
      </c>
    </row>
    <row r="4367" spans="1:12">
      <c r="A4367" s="5" t="s">
        <v>613</v>
      </c>
      <c r="B4367" s="5" t="s">
        <v>598</v>
      </c>
      <c r="C4367" s="11">
        <v>1210</v>
      </c>
      <c r="D4367" s="5" t="str">
        <f t="shared" si="272"/>
        <v>Fixed Single Family Units</v>
      </c>
      <c r="E4367" s="11" t="s">
        <v>4</v>
      </c>
      <c r="F4367" s="12">
        <f t="shared" si="273"/>
        <v>1.2445441802046733</v>
      </c>
      <c r="G4367" s="13">
        <f t="shared" si="274"/>
        <v>0.21319951734720002</v>
      </c>
      <c r="H4367" s="13">
        <f>HLOOKUP(E4367,ROCs!$B$1:$I$17,MATCH(VLOOKUP(C4367,HROC,2,0),ROCs!$A$2:$A$17,0)+1,0)</f>
        <v>0.28818180815488864</v>
      </c>
      <c r="I4367" s="24">
        <v>3.9583020000000002</v>
      </c>
      <c r="J4367" s="24">
        <f>VLOOKUP(B4367,Summary!$A$32:$C$37,3,0)*H4367*I4367/12+VLOOKUP(B4367,Summary!$A$32:$D$37,4,0)*I4367</f>
        <v>5.4849169342954651</v>
      </c>
      <c r="K4367" s="6">
        <f t="shared" si="275"/>
        <v>18.574148564044549</v>
      </c>
      <c r="L4367" s="27">
        <f>2.721*J4367*G4367+VLOOKUP(B4367,Summary!$A$32:$B$37,2,0)*I4367</f>
        <v>3.9406647988395367</v>
      </c>
    </row>
    <row r="4368" spans="1:12">
      <c r="A4368" s="5" t="s">
        <v>613</v>
      </c>
      <c r="B4368" s="5" t="s">
        <v>598</v>
      </c>
      <c r="C4368" s="11">
        <v>1320</v>
      </c>
      <c r="D4368" s="5" t="str">
        <f t="shared" si="272"/>
        <v>Mobile Home Units &lt;Six or more dwelling units per acre&gt;</v>
      </c>
      <c r="E4368" s="11" t="s">
        <v>4</v>
      </c>
      <c r="F4368" s="12">
        <f t="shared" si="273"/>
        <v>1.3948514483453343</v>
      </c>
      <c r="G4368" s="13">
        <f t="shared" si="274"/>
        <v>0.33903287162245876</v>
      </c>
      <c r="H4368" s="13">
        <f>HLOOKUP(E4368,ROCs!$B$1:$I$17,MATCH(VLOOKUP(C4368,HROC,2,0),ROCs!$A$2:$A$17,0)+1,0)</f>
        <v>0.39344582191206351</v>
      </c>
      <c r="I4368" s="24">
        <v>1.828236</v>
      </c>
      <c r="J4368" s="24">
        <f>VLOOKUP(B4368,Summary!$A$32:$C$37,3,0)*H4368*I4368/12+VLOOKUP(B4368,Summary!$A$32:$D$37,4,0)*I4368</f>
        <v>3.4586909803428494</v>
      </c>
      <c r="K4368" s="6">
        <f t="shared" si="275"/>
        <v>13.127083895526967</v>
      </c>
      <c r="L4368" s="27">
        <f>2.721*J4368*G4368+VLOOKUP(B4368,Summary!$A$32:$B$37,2,0)*I4368</f>
        <v>3.5411310131727802</v>
      </c>
    </row>
    <row r="4369" spans="1:12">
      <c r="A4369" s="5" t="s">
        <v>613</v>
      </c>
      <c r="B4369" s="5" t="s">
        <v>598</v>
      </c>
      <c r="C4369" s="11">
        <v>1330</v>
      </c>
      <c r="D4369" s="5" t="str">
        <f t="shared" si="272"/>
        <v>Multiple Dwelling Units, Low Rise &lt;Two stories or less&gt;</v>
      </c>
      <c r="E4369" s="11" t="s">
        <v>4</v>
      </c>
      <c r="F4369" s="12">
        <f t="shared" si="273"/>
        <v>1.3948514483453343</v>
      </c>
      <c r="G4369" s="13">
        <f t="shared" si="274"/>
        <v>0.33903287162245876</v>
      </c>
      <c r="H4369" s="13">
        <f>HLOOKUP(E4369,ROCs!$B$1:$I$17,MATCH(VLOOKUP(C4369,HROC,2,0),ROCs!$A$2:$A$17,0)+1,0)</f>
        <v>0.39344582191206351</v>
      </c>
      <c r="I4369" s="24">
        <v>2.7179220000000002</v>
      </c>
      <c r="J4369" s="24">
        <f>VLOOKUP(B4369,Summary!$A$32:$C$37,3,0)*H4369*I4369/12+VLOOKUP(B4369,Summary!$A$32:$D$37,4,0)*I4369</f>
        <v>5.1418155570043469</v>
      </c>
      <c r="K4369" s="6">
        <f t="shared" si="275"/>
        <v>19.515199413805682</v>
      </c>
      <c r="L4369" s="27">
        <f>2.721*J4369*G4369+VLOOKUP(B4369,Summary!$A$32:$B$37,2,0)*I4369</f>
        <v>5.2643739022667688</v>
      </c>
    </row>
    <row r="4370" spans="1:12">
      <c r="A4370" s="5" t="s">
        <v>613</v>
      </c>
      <c r="B4370" s="5" t="s">
        <v>598</v>
      </c>
      <c r="C4370" s="11">
        <v>1400</v>
      </c>
      <c r="D4370" s="5" t="str">
        <f t="shared" si="272"/>
        <v>Commercial and Services</v>
      </c>
      <c r="E4370" s="11" t="s">
        <v>4</v>
      </c>
      <c r="F4370" s="12">
        <f t="shared" si="273"/>
        <v>0.70945030562392009</v>
      </c>
      <c r="G4370" s="13">
        <f t="shared" si="274"/>
        <v>0.1167055461931156</v>
      </c>
      <c r="H4370" s="13">
        <f>HLOOKUP(E4370,ROCs!$B$1:$I$17,MATCH(VLOOKUP(C4370,HROC,2,0),ROCs!$A$2:$A$17,0)+1,0)</f>
        <v>0.43140989244743805</v>
      </c>
      <c r="I4370" s="24">
        <v>2.1095190000000001</v>
      </c>
      <c r="J4370" s="24">
        <f>VLOOKUP(B4370,Summary!$A$32:$C$37,3,0)*H4370*I4370/12+VLOOKUP(B4370,Summary!$A$32:$D$37,4,0)*I4370</f>
        <v>4.3759072462555189</v>
      </c>
      <c r="K4370" s="6">
        <f t="shared" si="275"/>
        <v>8.4473138431403374</v>
      </c>
      <c r="L4370" s="27">
        <f>2.721*J4370*G4370+VLOOKUP(B4370,Summary!$A$32:$B$37,2,0)*I4370</f>
        <v>1.7939739474598495</v>
      </c>
    </row>
    <row r="4371" spans="1:12">
      <c r="A4371" s="5" t="s">
        <v>613</v>
      </c>
      <c r="B4371" s="5" t="s">
        <v>598</v>
      </c>
      <c r="C4371" s="11">
        <v>1411</v>
      </c>
      <c r="D4371" s="5" t="str">
        <f t="shared" si="272"/>
        <v>Shopping Centers (Plazas, Malls)</v>
      </c>
      <c r="E4371" s="11" t="s">
        <v>4</v>
      </c>
      <c r="F4371" s="12">
        <f t="shared" si="273"/>
        <v>1.4429497741503459</v>
      </c>
      <c r="G4371" s="13">
        <f t="shared" si="274"/>
        <v>0.22493527059566973</v>
      </c>
      <c r="H4371" s="13">
        <f>HLOOKUP(E4371,ROCs!$B$1:$I$17,MATCH(VLOOKUP(C4371,HROC,2,0),ROCs!$A$2:$A$17,0)+1,0)</f>
        <v>0.43140989244743805</v>
      </c>
      <c r="I4371" s="24">
        <v>4.3442869999999996</v>
      </c>
      <c r="J4371" s="24">
        <f>VLOOKUP(B4371,Summary!$A$32:$C$37,3,0)*H4371*I4371/12+VLOOKUP(B4371,Summary!$A$32:$D$37,4,0)*I4371</f>
        <v>9.0116263295631125</v>
      </c>
      <c r="K4371" s="6">
        <f t="shared" si="275"/>
        <v>35.382045085536468</v>
      </c>
      <c r="L4371" s="27">
        <f>2.721*J4371*G4371+VLOOKUP(B4371,Summary!$A$32:$B$37,2,0)*I4371</f>
        <v>6.348323553971853</v>
      </c>
    </row>
    <row r="4372" spans="1:12">
      <c r="A4372" s="5" t="s">
        <v>613</v>
      </c>
      <c r="B4372" s="5" t="s">
        <v>598</v>
      </c>
      <c r="C4372" s="11">
        <v>1480</v>
      </c>
      <c r="D4372" s="5" t="str">
        <f t="shared" si="272"/>
        <v>Cemeteries</v>
      </c>
      <c r="E4372" s="11" t="s">
        <v>4</v>
      </c>
      <c r="F4372" s="12">
        <f t="shared" si="273"/>
        <v>1.2445441802046733</v>
      </c>
      <c r="G4372" s="13">
        <f t="shared" si="274"/>
        <v>0.21319951734720002</v>
      </c>
      <c r="H4372" s="13">
        <f>HLOOKUP(E4372,ROCs!$B$1:$I$17,MATCH(VLOOKUP(C4372,HROC,2,0),ROCs!$A$2:$A$17,0)+1,0)</f>
        <v>0.28818180815488864</v>
      </c>
      <c r="I4372" s="24">
        <v>2.0677000000000001E-2</v>
      </c>
      <c r="J4372" s="24">
        <f>VLOOKUP(B4372,Summary!$A$32:$C$37,3,0)*H4372*I4372/12+VLOOKUP(B4372,Summary!$A$32:$D$37,4,0)*I4372</f>
        <v>2.8651585313709597E-2</v>
      </c>
      <c r="K4372" s="6">
        <f t="shared" si="275"/>
        <v>9.7025863579572533E-2</v>
      </c>
      <c r="L4372" s="27">
        <f>2.721*J4372*G4372+VLOOKUP(B4372,Summary!$A$32:$B$37,2,0)*I4372</f>
        <v>2.0584868472795934E-2</v>
      </c>
    </row>
    <row r="4373" spans="1:12">
      <c r="A4373" s="5" t="s">
        <v>613</v>
      </c>
      <c r="B4373" s="5" t="s">
        <v>598</v>
      </c>
      <c r="C4373" s="11">
        <v>1490</v>
      </c>
      <c r="D4373" s="5" t="str">
        <f t="shared" si="272"/>
        <v>Commercial and Services Under Construction</v>
      </c>
      <c r="E4373" s="11" t="s">
        <v>4</v>
      </c>
      <c r="F4373" s="12">
        <f t="shared" si="273"/>
        <v>1.4429497741503459</v>
      </c>
      <c r="G4373" s="13">
        <f t="shared" si="274"/>
        <v>0.22493527059566973</v>
      </c>
      <c r="H4373" s="13">
        <f>HLOOKUP(E4373,ROCs!$B$1:$I$17,MATCH(VLOOKUP(C4373,HROC,2,0),ROCs!$A$2:$A$17,0)+1,0)</f>
        <v>0.43140989244743805</v>
      </c>
      <c r="I4373" s="24">
        <v>6.2399999999999999E-4</v>
      </c>
      <c r="J4373" s="24">
        <f>VLOOKUP(B4373,Summary!$A$32:$C$37,3,0)*H4373*I4373/12+VLOOKUP(B4373,Summary!$A$32:$D$37,4,0)*I4373</f>
        <v>1.2944022412992931E-3</v>
      </c>
      <c r="K4373" s="6">
        <f t="shared" si="275"/>
        <v>5.0821679445613869E-3</v>
      </c>
      <c r="L4373" s="27">
        <f>2.721*J4373*G4373+VLOOKUP(B4373,Summary!$A$32:$B$37,2,0)*I4373</f>
        <v>9.1185363620737683E-4</v>
      </c>
    </row>
    <row r="4374" spans="1:12">
      <c r="A4374" s="5" t="s">
        <v>613</v>
      </c>
      <c r="B4374" s="5" t="s">
        <v>598</v>
      </c>
      <c r="C4374" s="11">
        <v>1700</v>
      </c>
      <c r="D4374" s="5" t="str">
        <f t="shared" si="272"/>
        <v>Institutional</v>
      </c>
      <c r="E4374" s="11" t="s">
        <v>4</v>
      </c>
      <c r="F4374" s="12">
        <f t="shared" si="273"/>
        <v>0.96797880682585713</v>
      </c>
      <c r="G4374" s="13">
        <f t="shared" si="274"/>
        <v>0.12452938169209543</v>
      </c>
      <c r="H4374" s="13">
        <f>HLOOKUP(E4374,ROCs!$B$1:$I$17,MATCH(VLOOKUP(C4374,HROC,2,0),ROCs!$A$2:$A$17,0)+1,0)</f>
        <v>0.34081381503347608</v>
      </c>
      <c r="I4374" s="24">
        <v>0.53298400000000001</v>
      </c>
      <c r="J4374" s="24">
        <f>VLOOKUP(B4374,Summary!$A$32:$C$37,3,0)*H4374*I4374/12+VLOOKUP(B4374,Summary!$A$32:$D$37,4,0)*I4374</f>
        <v>0.87342562580058247</v>
      </c>
      <c r="K4374" s="6">
        <f t="shared" si="275"/>
        <v>2.3004898442040389</v>
      </c>
      <c r="L4374" s="27">
        <f>2.721*J4374*G4374+VLOOKUP(B4374,Summary!$A$32:$B$37,2,0)*I4374</f>
        <v>0.39812453206428189</v>
      </c>
    </row>
    <row r="4375" spans="1:12">
      <c r="A4375" s="5" t="s">
        <v>613</v>
      </c>
      <c r="B4375" s="5" t="s">
        <v>598</v>
      </c>
      <c r="C4375" s="11">
        <v>1800</v>
      </c>
      <c r="D4375" s="5" t="str">
        <f t="shared" si="272"/>
        <v>Recreational</v>
      </c>
      <c r="E4375" s="11" t="s">
        <v>4</v>
      </c>
      <c r="F4375" s="12">
        <f t="shared" si="273"/>
        <v>1.2445441802046733</v>
      </c>
      <c r="G4375" s="13">
        <f t="shared" si="274"/>
        <v>0.21319951734720002</v>
      </c>
      <c r="H4375" s="13">
        <f>HLOOKUP(E4375,ROCs!$B$1:$I$17,MATCH(VLOOKUP(C4375,HROC,2,0),ROCs!$A$2:$A$17,0)+1,0)</f>
        <v>0.28904462793978353</v>
      </c>
      <c r="I4375" s="24">
        <v>0.88942399999999999</v>
      </c>
      <c r="J4375" s="24">
        <f>VLOOKUP(B4375,Summary!$A$32:$C$37,3,0)*H4375*I4375/12+VLOOKUP(B4375,Summary!$A$32:$D$37,4,0)*I4375</f>
        <v>1.2361418602144332</v>
      </c>
      <c r="K4375" s="6">
        <f t="shared" si="275"/>
        <v>4.1860766230193613</v>
      </c>
      <c r="L4375" s="27">
        <f>2.721*J4375*G4375+VLOOKUP(B4375,Summary!$A$32:$B$37,2,0)*I4375</f>
        <v>0.88760156320706085</v>
      </c>
    </row>
    <row r="4376" spans="1:12">
      <c r="A4376" s="5" t="s">
        <v>613</v>
      </c>
      <c r="B4376" s="5" t="s">
        <v>598</v>
      </c>
      <c r="C4376" s="11">
        <v>1820</v>
      </c>
      <c r="D4376" s="5" t="str">
        <f t="shared" si="272"/>
        <v>Golf Courses</v>
      </c>
      <c r="E4376" s="11" t="s">
        <v>4</v>
      </c>
      <c r="F4376" s="12">
        <f t="shared" si="273"/>
        <v>2.0141173930848577</v>
      </c>
      <c r="G4376" s="13">
        <f t="shared" si="274"/>
        <v>0.28687396829592665</v>
      </c>
      <c r="H4376" s="13">
        <f>HLOOKUP(E4376,ROCs!$B$1:$I$17,MATCH(VLOOKUP(C4376,HROC,2,0),ROCs!$A$2:$A$17,0)+1,0)</f>
        <v>0.28904462793978353</v>
      </c>
      <c r="I4376" s="24">
        <v>8.7599280000000004</v>
      </c>
      <c r="J4376" s="24">
        <f>VLOOKUP(B4376,Summary!$A$32:$C$37,3,0)*H4376*I4376/12+VLOOKUP(B4376,Summary!$A$32:$D$37,4,0)*I4376</f>
        <v>12.174748706201429</v>
      </c>
      <c r="K4376" s="6">
        <f t="shared" si="275"/>
        <v>66.722656274751259</v>
      </c>
      <c r="L4376" s="27">
        <f>2.721*J4376*G4376+VLOOKUP(B4376,Summary!$A$32:$B$37,2,0)*I4376</f>
        <v>11.182628566065866</v>
      </c>
    </row>
    <row r="4377" spans="1:12">
      <c r="A4377" s="5" t="s">
        <v>613</v>
      </c>
      <c r="B4377" s="5" t="s">
        <v>598</v>
      </c>
      <c r="C4377" s="11">
        <v>2110</v>
      </c>
      <c r="D4377" s="5" t="str">
        <f t="shared" si="272"/>
        <v>Improved Pastures</v>
      </c>
      <c r="E4377" s="11" t="s">
        <v>4</v>
      </c>
      <c r="F4377" s="12">
        <f t="shared" si="273"/>
        <v>2.0141173930848577</v>
      </c>
      <c r="G4377" s="13">
        <f t="shared" si="274"/>
        <v>0.28687396829592665</v>
      </c>
      <c r="H4377" s="13">
        <f>HLOOKUP(E4377,ROCs!$B$1:$I$17,MATCH(VLOOKUP(C4377,HROC,2,0),ROCs!$A$2:$A$17,0)+1,0)</f>
        <v>0.31492922148662977</v>
      </c>
      <c r="I4377" s="24">
        <v>0.458895</v>
      </c>
      <c r="J4377" s="24">
        <f>VLOOKUP(B4377,Summary!$A$32:$C$37,3,0)*H4377*I4377/12+VLOOKUP(B4377,Summary!$A$32:$D$37,4,0)*I4377</f>
        <v>0.69489766516083096</v>
      </c>
      <c r="K4377" s="6">
        <f t="shared" si="275"/>
        <v>3.8083264942492194</v>
      </c>
      <c r="L4377" s="27">
        <f>2.721*J4377*G4377+VLOOKUP(B4377,Summary!$A$32:$B$37,2,0)*I4377</f>
        <v>0.63039283873848739</v>
      </c>
    </row>
    <row r="4378" spans="1:12">
      <c r="A4378" s="5" t="s">
        <v>613</v>
      </c>
      <c r="B4378" s="5" t="s">
        <v>598</v>
      </c>
      <c r="C4378" s="11">
        <v>2120</v>
      </c>
      <c r="D4378" s="5" t="str">
        <f t="shared" si="272"/>
        <v>Unimproved Pastures</v>
      </c>
      <c r="E4378" s="11" t="s">
        <v>4</v>
      </c>
      <c r="F4378" s="12">
        <f t="shared" si="273"/>
        <v>1.022089423356495</v>
      </c>
      <c r="G4378" s="13">
        <f t="shared" si="274"/>
        <v>0.19559588747449544</v>
      </c>
      <c r="H4378" s="13">
        <f>HLOOKUP(E4378,ROCs!$B$1:$I$17,MATCH(VLOOKUP(C4378,HROC,2,0),ROCs!$A$2:$A$17,0)+1,0)</f>
        <v>0.26229721460804234</v>
      </c>
      <c r="I4378" s="24">
        <v>9.7639000000000004E-2</v>
      </c>
      <c r="J4378" s="24">
        <f>VLOOKUP(B4378,Summary!$A$32:$C$37,3,0)*H4378*I4378/12+VLOOKUP(B4378,Summary!$A$32:$D$37,4,0)*I4378</f>
        <v>0.12314352145262626</v>
      </c>
      <c r="K4378" s="6">
        <f t="shared" si="275"/>
        <v>0.34247510275279164</v>
      </c>
      <c r="L4378" s="27">
        <f>2.721*J4378*G4378+VLOOKUP(B4378,Summary!$A$32:$B$37,2,0)*I4378</f>
        <v>8.4255680253878945E-2</v>
      </c>
    </row>
    <row r="4379" spans="1:12">
      <c r="A4379" s="5" t="s">
        <v>613</v>
      </c>
      <c r="B4379" s="5" t="s">
        <v>598</v>
      </c>
      <c r="C4379" s="11">
        <v>2130</v>
      </c>
      <c r="D4379" s="5" t="str">
        <f t="shared" si="272"/>
        <v>Woodland Pastures</v>
      </c>
      <c r="E4379" s="11" t="s">
        <v>4</v>
      </c>
      <c r="F4379" s="12">
        <f t="shared" si="273"/>
        <v>1.022089423356495</v>
      </c>
      <c r="G4379" s="13">
        <f t="shared" si="274"/>
        <v>0.19559588747449544</v>
      </c>
      <c r="H4379" s="13">
        <f>HLOOKUP(E4379,ROCs!$B$1:$I$17,MATCH(VLOOKUP(C4379,HROC,2,0),ROCs!$A$2:$A$17,0)+1,0)</f>
        <v>0.26229721460804234</v>
      </c>
      <c r="I4379" s="24">
        <v>3.4333300000000002</v>
      </c>
      <c r="J4379" s="24">
        <f>VLOOKUP(B4379,Summary!$A$32:$C$37,3,0)*H4379*I4379/12+VLOOKUP(B4379,Summary!$A$32:$D$37,4,0)*I4379</f>
        <v>4.3301585074503564</v>
      </c>
      <c r="K4379" s="6">
        <f t="shared" si="275"/>
        <v>12.042626865640186</v>
      </c>
      <c r="L4379" s="27">
        <f>2.721*J4379*G4379+VLOOKUP(B4379,Summary!$A$32:$B$37,2,0)*I4379</f>
        <v>2.9627254958167351</v>
      </c>
    </row>
    <row r="4380" spans="1:12">
      <c r="A4380" s="5" t="s">
        <v>613</v>
      </c>
      <c r="B4380" s="5" t="s">
        <v>598</v>
      </c>
      <c r="C4380" s="11">
        <v>3100</v>
      </c>
      <c r="D4380" s="5" t="str">
        <f t="shared" si="272"/>
        <v>Herbaceous (Dry Prairie)</v>
      </c>
      <c r="E4380" s="11" t="s">
        <v>4</v>
      </c>
      <c r="F4380" s="12">
        <f t="shared" si="273"/>
        <v>0.69141343344704065</v>
      </c>
      <c r="G4380" s="13">
        <f t="shared" si="274"/>
        <v>3.5859246036990831E-2</v>
      </c>
      <c r="H4380" s="13">
        <f>HLOOKUP(E4380,ROCs!$B$1:$I$17,MATCH(VLOOKUP(C4380,HROC,2,0),ROCs!$A$2:$A$17,0)+1,0)</f>
        <v>0.26229721460804234</v>
      </c>
      <c r="I4380" s="24">
        <v>1.577507</v>
      </c>
      <c r="J4380" s="24">
        <f>VLOOKUP(B4380,Summary!$A$32:$C$37,3,0)*H4380*I4380/12+VLOOKUP(B4380,Summary!$A$32:$D$37,4,0)*I4380</f>
        <v>1.989571452966213</v>
      </c>
      <c r="K4380" s="6">
        <f t="shared" si="275"/>
        <v>3.7430523043527391</v>
      </c>
      <c r="L4380" s="27">
        <f>2.721*J4380*G4380+VLOOKUP(B4380,Summary!$A$32:$B$37,2,0)*I4380</f>
        <v>0.49652494877904124</v>
      </c>
    </row>
    <row r="4381" spans="1:12">
      <c r="A4381" s="5" t="s">
        <v>613</v>
      </c>
      <c r="B4381" s="5" t="s">
        <v>598</v>
      </c>
      <c r="C4381" s="11">
        <v>4110</v>
      </c>
      <c r="D4381" s="5" t="str">
        <f t="shared" si="272"/>
        <v>Pine Flatwoods</v>
      </c>
      <c r="E4381" s="11" t="s">
        <v>4</v>
      </c>
      <c r="F4381" s="12">
        <f t="shared" si="273"/>
        <v>0.69141343344704065</v>
      </c>
      <c r="G4381" s="13">
        <f t="shared" si="274"/>
        <v>3.5859246036990831E-2</v>
      </c>
      <c r="H4381" s="13">
        <f>HLOOKUP(E4381,ROCs!$B$1:$I$17,MATCH(VLOOKUP(C4381,HROC,2,0),ROCs!$A$2:$A$17,0)+1,0)</f>
        <v>0.26229721460804234</v>
      </c>
      <c r="I4381" s="24">
        <v>6.2162240000000004</v>
      </c>
      <c r="J4381" s="24">
        <f>VLOOKUP(B4381,Summary!$A$32:$C$37,3,0)*H4381*I4381/12+VLOOKUP(B4381,Summary!$A$32:$D$37,4,0)*I4381</f>
        <v>7.8399790401205491</v>
      </c>
      <c r="K4381" s="6">
        <f t="shared" si="275"/>
        <v>14.74963443431491</v>
      </c>
      <c r="L4381" s="27">
        <f>2.721*J4381*G4381+VLOOKUP(B4381,Summary!$A$32:$B$37,2,0)*I4381</f>
        <v>1.956574711363593</v>
      </c>
    </row>
    <row r="4382" spans="1:12">
      <c r="A4382" s="5" t="s">
        <v>613</v>
      </c>
      <c r="B4382" s="5" t="s">
        <v>598</v>
      </c>
      <c r="C4382" s="11">
        <v>4200</v>
      </c>
      <c r="D4382" s="5" t="str">
        <f t="shared" si="272"/>
        <v>Upland Hardwood Forests</v>
      </c>
      <c r="E4382" s="11" t="s">
        <v>4</v>
      </c>
      <c r="F4382" s="12">
        <f t="shared" si="273"/>
        <v>0.69141343344704065</v>
      </c>
      <c r="G4382" s="13">
        <f t="shared" si="274"/>
        <v>3.5859246036990831E-2</v>
      </c>
      <c r="H4382" s="13">
        <f>HLOOKUP(E4382,ROCs!$B$1:$I$17,MATCH(VLOOKUP(C4382,HROC,2,0),ROCs!$A$2:$A$17,0)+1,0)</f>
        <v>0.26229721460804234</v>
      </c>
      <c r="I4382" s="24">
        <v>5.0389999999999997E-2</v>
      </c>
      <c r="J4382" s="24">
        <f>VLOOKUP(B4382,Summary!$A$32:$C$37,3,0)*H4382*I4382/12+VLOOKUP(B4382,Summary!$A$32:$D$37,4,0)*I4382</f>
        <v>6.3552494863710576E-2</v>
      </c>
      <c r="K4382" s="6">
        <f t="shared" si="275"/>
        <v>0.11956359345241228</v>
      </c>
      <c r="L4382" s="27">
        <f>2.721*J4382*G4382+VLOOKUP(B4382,Summary!$A$32:$B$37,2,0)*I4382</f>
        <v>1.5860400092662593E-2</v>
      </c>
    </row>
    <row r="4383" spans="1:12">
      <c r="A4383" s="5" t="s">
        <v>613</v>
      </c>
      <c r="B4383" s="5" t="s">
        <v>598</v>
      </c>
      <c r="C4383" s="11">
        <v>4220</v>
      </c>
      <c r="D4383" s="5" t="str">
        <f t="shared" si="272"/>
        <v>Brazilian Pepper</v>
      </c>
      <c r="E4383" s="11" t="s">
        <v>4</v>
      </c>
      <c r="F4383" s="12">
        <f t="shared" si="273"/>
        <v>0.69141343344704065</v>
      </c>
      <c r="G4383" s="13">
        <f t="shared" si="274"/>
        <v>3.5859246036990831E-2</v>
      </c>
      <c r="H4383" s="13">
        <f>HLOOKUP(E4383,ROCs!$B$1:$I$17,MATCH(VLOOKUP(C4383,HROC,2,0),ROCs!$A$2:$A$17,0)+1,0)</f>
        <v>0.26229721460804234</v>
      </c>
      <c r="I4383" s="24">
        <v>2.2305649999999999</v>
      </c>
      <c r="J4383" s="24">
        <f>VLOOKUP(B4383,Summary!$A$32:$C$37,3,0)*H4383*I4383/12+VLOOKUP(B4383,Summary!$A$32:$D$37,4,0)*I4383</f>
        <v>2.813216326764687</v>
      </c>
      <c r="K4383" s="6">
        <f t="shared" si="275"/>
        <v>5.2926050174475101</v>
      </c>
      <c r="L4383" s="27">
        <f>2.721*J4383*G4383+VLOOKUP(B4383,Summary!$A$32:$B$37,2,0)*I4383</f>
        <v>0.70207686709049288</v>
      </c>
    </row>
    <row r="4384" spans="1:12">
      <c r="A4384" s="5" t="s">
        <v>613</v>
      </c>
      <c r="B4384" s="5" t="s">
        <v>598</v>
      </c>
      <c r="C4384" s="11">
        <v>4240</v>
      </c>
      <c r="D4384" s="5" t="str">
        <f t="shared" si="272"/>
        <v>Melaleuca</v>
      </c>
      <c r="E4384" s="11" t="s">
        <v>4</v>
      </c>
      <c r="F4384" s="12">
        <f t="shared" si="273"/>
        <v>0.69141343344704065</v>
      </c>
      <c r="G4384" s="13">
        <f t="shared" si="274"/>
        <v>3.5859246036990831E-2</v>
      </c>
      <c r="H4384" s="13">
        <f>HLOOKUP(E4384,ROCs!$B$1:$I$17,MATCH(VLOOKUP(C4384,HROC,2,0),ROCs!$A$2:$A$17,0)+1,0)</f>
        <v>0.26229721460804234</v>
      </c>
      <c r="I4384" s="24">
        <v>4.6239999999999996E-3</v>
      </c>
      <c r="J4384" s="24">
        <f>VLOOKUP(B4384,Summary!$A$32:$C$37,3,0)*H4384*I4384/12+VLOOKUP(B4384,Summary!$A$32:$D$37,4,0)*I4384</f>
        <v>5.8318463236713171E-3</v>
      </c>
      <c r="K4384" s="6">
        <f t="shared" si="275"/>
        <v>1.0971662157649421E-2</v>
      </c>
      <c r="L4384" s="27">
        <f>2.721*J4384*G4384+VLOOKUP(B4384,Summary!$A$32:$B$37,2,0)*I4384</f>
        <v>1.4554175437283554E-3</v>
      </c>
    </row>
    <row r="4385" spans="1:12">
      <c r="A4385" s="5" t="s">
        <v>613</v>
      </c>
      <c r="B4385" s="5" t="s">
        <v>598</v>
      </c>
      <c r="C4385" s="11">
        <v>4340</v>
      </c>
      <c r="D4385" s="5" t="str">
        <f t="shared" si="272"/>
        <v>Hardwood - Coniferous Mixed</v>
      </c>
      <c r="E4385" s="11" t="s">
        <v>4</v>
      </c>
      <c r="F4385" s="12">
        <f t="shared" si="273"/>
        <v>0.69141343344704065</v>
      </c>
      <c r="G4385" s="13">
        <f t="shared" si="274"/>
        <v>3.5859246036990831E-2</v>
      </c>
      <c r="H4385" s="13">
        <f>HLOOKUP(E4385,ROCs!$B$1:$I$17,MATCH(VLOOKUP(C4385,HROC,2,0),ROCs!$A$2:$A$17,0)+1,0)</f>
        <v>0.26229721460804234</v>
      </c>
      <c r="I4385" s="24">
        <v>1.2978780000000001</v>
      </c>
      <c r="J4385" s="24">
        <f>VLOOKUP(B4385,Summary!$A$32:$C$37,3,0)*H4385*I4385/12+VLOOKUP(B4385,Summary!$A$32:$D$37,4,0)*I4385</f>
        <v>1.636899879514248</v>
      </c>
      <c r="K4385" s="6">
        <f t="shared" si="275"/>
        <v>3.0795585938247658</v>
      </c>
      <c r="L4385" s="27">
        <f>2.721*J4385*G4385+VLOOKUP(B4385,Summary!$A$32:$B$37,2,0)*I4385</f>
        <v>0.40851090199374362</v>
      </c>
    </row>
    <row r="4386" spans="1:12">
      <c r="A4386" s="5" t="s">
        <v>613</v>
      </c>
      <c r="B4386" s="5" t="s">
        <v>598</v>
      </c>
      <c r="C4386" s="11">
        <v>5110</v>
      </c>
      <c r="D4386" s="5" t="e">
        <f t="shared" si="272"/>
        <v>#N/A</v>
      </c>
      <c r="E4386" s="11" t="s">
        <v>4</v>
      </c>
      <c r="F4386" s="12">
        <f t="shared" si="273"/>
        <v>0.50503242095262102</v>
      </c>
      <c r="G4386" s="13">
        <f t="shared" si="274"/>
        <v>6.8458560616073402E-2</v>
      </c>
      <c r="H4386" s="13">
        <f>HLOOKUP(E4386,ROCs!$B$1:$I$17,MATCH(VLOOKUP(C4386,HROC,2,0),ROCs!$A$2:$A$17,0)+1,0)</f>
        <v>5.2632006878587441E-2</v>
      </c>
      <c r="I4386" s="24">
        <v>0.32725100000000001</v>
      </c>
      <c r="J4386" s="24">
        <f>VLOOKUP(B4386,Summary!$A$32:$C$37,3,0)*H4386*I4386/12+VLOOKUP(B4386,Summary!$A$32:$D$37,4,0)*I4386</f>
        <v>8.2818141345876714E-2</v>
      </c>
      <c r="K4386" s="6">
        <f t="shared" si="275"/>
        <v>0.11380812811617889</v>
      </c>
      <c r="L4386" s="27">
        <f>2.721*J4386*G4386+VLOOKUP(B4386,Summary!$A$32:$B$37,2,0)*I4386</f>
        <v>7.8158617966457775E-2</v>
      </c>
    </row>
    <row r="4387" spans="1:12">
      <c r="A4387" s="5" t="s">
        <v>613</v>
      </c>
      <c r="B4387" s="5" t="s">
        <v>598</v>
      </c>
      <c r="C4387" s="11">
        <v>5120</v>
      </c>
      <c r="D4387" s="5" t="e">
        <f t="shared" si="272"/>
        <v>#N/A</v>
      </c>
      <c r="E4387" s="11" t="s">
        <v>4</v>
      </c>
      <c r="F4387" s="12">
        <f t="shared" si="273"/>
        <v>0.50503242095262102</v>
      </c>
      <c r="G4387" s="13">
        <f t="shared" si="274"/>
        <v>6.8458560616073402E-2</v>
      </c>
      <c r="H4387" s="13">
        <f>HLOOKUP(E4387,ROCs!$B$1:$I$17,MATCH(VLOOKUP(C4387,HROC,2,0),ROCs!$A$2:$A$17,0)+1,0)</f>
        <v>5.2632006878587441E-2</v>
      </c>
      <c r="I4387" s="24">
        <v>3.3732999999999999E-2</v>
      </c>
      <c r="J4387" s="24">
        <f>VLOOKUP(B4387,Summary!$A$32:$C$37,3,0)*H4387*I4387/12+VLOOKUP(B4387,Summary!$A$32:$D$37,4,0)*I4387</f>
        <v>8.5368856383035013E-3</v>
      </c>
      <c r="K4387" s="6">
        <f t="shared" si="275"/>
        <v>1.1731330341979283E-2</v>
      </c>
      <c r="L4387" s="27">
        <f>2.721*J4387*G4387+VLOOKUP(B4387,Summary!$A$32:$B$37,2,0)*I4387</f>
        <v>8.0565824393585353E-3</v>
      </c>
    </row>
    <row r="4388" spans="1:12">
      <c r="A4388" s="5" t="s">
        <v>613</v>
      </c>
      <c r="B4388" s="5" t="s">
        <v>598</v>
      </c>
      <c r="C4388" s="11">
        <v>5300</v>
      </c>
      <c r="D4388" s="5" t="str">
        <f t="shared" si="272"/>
        <v>Reservoirs</v>
      </c>
      <c r="E4388" s="11" t="s">
        <v>4</v>
      </c>
      <c r="F4388" s="12">
        <f t="shared" si="273"/>
        <v>0.50503242095262102</v>
      </c>
      <c r="G4388" s="13">
        <f t="shared" si="274"/>
        <v>6.8458560616073402E-2</v>
      </c>
      <c r="H4388" s="13">
        <f>HLOOKUP(E4388,ROCs!$B$1:$I$17,MATCH(VLOOKUP(C4388,HROC,2,0),ROCs!$A$2:$A$17,0)+1,0)</f>
        <v>5.2632006878587441E-2</v>
      </c>
      <c r="I4388" s="24">
        <v>3.5743999999999998E-2</v>
      </c>
      <c r="J4388" s="24">
        <f>VLOOKUP(B4388,Summary!$A$32:$C$37,3,0)*H4388*I4388/12+VLOOKUP(B4388,Summary!$A$32:$D$37,4,0)*I4388</f>
        <v>9.0458138990164045E-3</v>
      </c>
      <c r="K4388" s="6">
        <f t="shared" si="275"/>
        <v>1.2430696106000281E-2</v>
      </c>
      <c r="L4388" s="27">
        <f>2.721*J4388*G4388+VLOOKUP(B4388,Summary!$A$32:$B$37,2,0)*I4388</f>
        <v>8.5368773222788217E-3</v>
      </c>
    </row>
    <row r="4389" spans="1:12">
      <c r="A4389" s="5" t="s">
        <v>613</v>
      </c>
      <c r="B4389" s="5" t="s">
        <v>598</v>
      </c>
      <c r="C4389" s="11">
        <v>6170</v>
      </c>
      <c r="D4389" s="5" t="str">
        <f t="shared" si="272"/>
        <v>Mixed Wetland Hardwoods</v>
      </c>
      <c r="E4389" s="11" t="s">
        <v>4</v>
      </c>
      <c r="F4389" s="12">
        <f t="shared" si="273"/>
        <v>0.60724136328827061</v>
      </c>
      <c r="G4389" s="13">
        <f t="shared" si="274"/>
        <v>3.2599314579082571E-2</v>
      </c>
      <c r="H4389" s="13">
        <f>HLOOKUP(E4389,ROCs!$B$1:$I$17,MATCH(VLOOKUP(C4389,HROC,2,0),ROCs!$A$2:$A$17,0)+1,0)</f>
        <v>2.5884593546846281E-2</v>
      </c>
      <c r="I4389" s="24">
        <v>1.1418729999999999</v>
      </c>
      <c r="J4389" s="24">
        <f>VLOOKUP(B4389,Summary!$A$32:$C$37,3,0)*H4389*I4389/12+VLOOKUP(B4389,Summary!$A$32:$D$37,4,0)*I4389</f>
        <v>0.14211951639222573</v>
      </c>
      <c r="K4389" s="6">
        <f t="shared" si="275"/>
        <v>0.23482460981305076</v>
      </c>
      <c r="L4389" s="27">
        <f>2.721*J4389*G4389+VLOOKUP(B4389,Summary!$A$32:$B$37,2,0)*I4389</f>
        <v>0.23149503616825279</v>
      </c>
    </row>
    <row r="4390" spans="1:12">
      <c r="A4390" s="5" t="s">
        <v>613</v>
      </c>
      <c r="B4390" s="5" t="s">
        <v>598</v>
      </c>
      <c r="C4390" s="11">
        <v>8140</v>
      </c>
      <c r="D4390" s="5" t="str">
        <f t="shared" si="272"/>
        <v>Roads and Highways</v>
      </c>
      <c r="E4390" s="11" t="s">
        <v>4</v>
      </c>
      <c r="F4390" s="12">
        <f t="shared" si="273"/>
        <v>0.98601567900273634</v>
      </c>
      <c r="G4390" s="13">
        <f t="shared" si="274"/>
        <v>0.14343698414796333</v>
      </c>
      <c r="H4390" s="13">
        <f>HLOOKUP(E4390,ROCs!$B$1:$I$17,MATCH(VLOOKUP(C4390,HROC,2,0),ROCs!$A$2:$A$17,0)+1,0)</f>
        <v>0.44607782879065094</v>
      </c>
      <c r="I4390" s="24">
        <v>45.131570000000004</v>
      </c>
      <c r="J4390" s="24">
        <f>VLOOKUP(B4390,Summary!$A$32:$C$37,3,0)*H4390*I4390/12+VLOOKUP(B4390,Summary!$A$32:$D$37,4,0)*I4390</f>
        <v>96.802293499426355</v>
      </c>
      <c r="K4390" s="6">
        <f t="shared" si="275"/>
        <v>259.71558387765049</v>
      </c>
      <c r="L4390" s="27">
        <f>2.721*J4390*G4390+VLOOKUP(B4390,Summary!$A$32:$B$37,2,0)*I4390</f>
        <v>46.432553673453128</v>
      </c>
    </row>
    <row r="4391" spans="1:12">
      <c r="A4391" s="5" t="s">
        <v>613</v>
      </c>
      <c r="B4391" s="5" t="s">
        <v>598</v>
      </c>
      <c r="C4391" s="11">
        <v>1110</v>
      </c>
      <c r="D4391" s="5" t="str">
        <f t="shared" si="272"/>
        <v>Fixed Single Family Units</v>
      </c>
      <c r="E4391" s="11" t="s">
        <v>591</v>
      </c>
      <c r="F4391" s="12">
        <f t="shared" si="273"/>
        <v>0.96797880682585713</v>
      </c>
      <c r="G4391" s="13">
        <f t="shared" si="274"/>
        <v>0.12452938169209543</v>
      </c>
      <c r="H4391" s="13">
        <f>HLOOKUP(E4391,ROCs!$B$1:$I$17,MATCH(VLOOKUP(C4391,HROC,2,0),ROCs!$A$2:$A$17,0)+1,0)</f>
        <v>0.28818180815488864</v>
      </c>
      <c r="I4391" s="24">
        <v>3.0000000000000001E-6</v>
      </c>
      <c r="J4391" s="24">
        <f>VLOOKUP(B4391,Summary!$A$32:$C$37,3,0)*H4391*I4391/12+VLOOKUP(B4391,Summary!$A$32:$D$37,4,0)*I4391</f>
        <v>4.1570225826342694E-6</v>
      </c>
      <c r="K4391" s="6">
        <f t="shared" si="275"/>
        <v>1.0949058455562666E-5</v>
      </c>
      <c r="L4391" s="27">
        <f>2.721*J4391*G4391+VLOOKUP(B4391,Summary!$A$32:$B$37,2,0)*I4391</f>
        <v>1.9836619312992587E-6</v>
      </c>
    </row>
    <row r="4392" spans="1:12">
      <c r="A4392" s="5" t="s">
        <v>613</v>
      </c>
      <c r="B4392" s="5" t="s">
        <v>598</v>
      </c>
      <c r="C4392" s="11">
        <v>1210</v>
      </c>
      <c r="D4392" s="5" t="str">
        <f t="shared" si="272"/>
        <v>Fixed Single Family Units</v>
      </c>
      <c r="E4392" s="11" t="s">
        <v>591</v>
      </c>
      <c r="F4392" s="12">
        <f t="shared" si="273"/>
        <v>1.2445441802046733</v>
      </c>
      <c r="G4392" s="13">
        <f t="shared" si="274"/>
        <v>0.21319951734720002</v>
      </c>
      <c r="H4392" s="13">
        <f>HLOOKUP(E4392,ROCs!$B$1:$I$17,MATCH(VLOOKUP(C4392,HROC,2,0),ROCs!$A$2:$A$17,0)+1,0)</f>
        <v>0.28818180815488864</v>
      </c>
      <c r="I4392" s="24">
        <v>0.45184600000000003</v>
      </c>
      <c r="J4392" s="24">
        <f>VLOOKUP(B4392,Summary!$A$32:$C$37,3,0)*H4392*I4392/12+VLOOKUP(B4392,Summary!$A$32:$D$37,4,0)*I4392</f>
        <v>0.62611134195765472</v>
      </c>
      <c r="K4392" s="6">
        <f t="shared" si="275"/>
        <v>2.1202664001052147</v>
      </c>
      <c r="L4392" s="27">
        <f>2.721*J4392*G4392+VLOOKUP(B4392,Summary!$A$32:$B$37,2,0)*I4392</f>
        <v>0.44983268752521893</v>
      </c>
    </row>
    <row r="4393" spans="1:12">
      <c r="A4393" s="5" t="s">
        <v>613</v>
      </c>
      <c r="B4393" s="5" t="s">
        <v>598</v>
      </c>
      <c r="C4393" s="11">
        <v>1320</v>
      </c>
      <c r="D4393" s="5" t="str">
        <f t="shared" si="272"/>
        <v>Mobile Home Units &lt;Six or more dwelling units per acre&gt;</v>
      </c>
      <c r="E4393" s="11" t="s">
        <v>591</v>
      </c>
      <c r="F4393" s="12">
        <f t="shared" si="273"/>
        <v>1.3948514483453343</v>
      </c>
      <c r="G4393" s="13">
        <f t="shared" si="274"/>
        <v>0.33903287162245876</v>
      </c>
      <c r="H4393" s="13">
        <f>HLOOKUP(E4393,ROCs!$B$1:$I$17,MATCH(VLOOKUP(C4393,HROC,2,0),ROCs!$A$2:$A$17,0)+1,0)</f>
        <v>0.39344582191206351</v>
      </c>
      <c r="I4393" s="24">
        <v>0.26046000000000002</v>
      </c>
      <c r="J4393" s="24">
        <f>VLOOKUP(B4393,Summary!$A$32:$C$37,3,0)*H4393*I4393/12+VLOOKUP(B4393,Summary!$A$32:$D$37,4,0)*I4393</f>
        <v>0.4927430882774973</v>
      </c>
      <c r="K4393" s="6">
        <f t="shared" si="275"/>
        <v>1.8701525795515204</v>
      </c>
      <c r="L4393" s="27">
        <f>2.721*J4393*G4393+VLOOKUP(B4393,Summary!$A$32:$B$37,2,0)*I4393</f>
        <v>0.50448792370951134</v>
      </c>
    </row>
    <row r="4394" spans="1:12">
      <c r="A4394" s="5" t="s">
        <v>613</v>
      </c>
      <c r="B4394" s="5" t="s">
        <v>598</v>
      </c>
      <c r="C4394" s="11">
        <v>1330</v>
      </c>
      <c r="D4394" s="5" t="str">
        <f t="shared" si="272"/>
        <v>Multiple Dwelling Units, Low Rise &lt;Two stories or less&gt;</v>
      </c>
      <c r="E4394" s="11" t="s">
        <v>591</v>
      </c>
      <c r="F4394" s="12">
        <f t="shared" si="273"/>
        <v>1.3948514483453343</v>
      </c>
      <c r="G4394" s="13">
        <f t="shared" si="274"/>
        <v>0.33903287162245876</v>
      </c>
      <c r="H4394" s="13">
        <f>HLOOKUP(E4394,ROCs!$B$1:$I$17,MATCH(VLOOKUP(C4394,HROC,2,0),ROCs!$A$2:$A$17,0)+1,0)</f>
        <v>0.39344582191206351</v>
      </c>
      <c r="I4394" s="24">
        <v>0.58772800000000003</v>
      </c>
      <c r="J4394" s="24">
        <f>VLOOKUP(B4394,Summary!$A$32:$C$37,3,0)*H4394*I4394/12+VLOOKUP(B4394,Summary!$A$32:$D$37,4,0)*I4394</f>
        <v>1.1118747976163592</v>
      </c>
      <c r="K4394" s="6">
        <f t="shared" si="275"/>
        <v>4.2199993675599172</v>
      </c>
      <c r="L4394" s="27">
        <f>2.721*J4394*G4394+VLOOKUP(B4394,Summary!$A$32:$B$37,2,0)*I4394</f>
        <v>1.1383770192196256</v>
      </c>
    </row>
    <row r="4395" spans="1:12">
      <c r="A4395" s="5" t="s">
        <v>613</v>
      </c>
      <c r="B4395" s="5" t="s">
        <v>598</v>
      </c>
      <c r="C4395" s="11">
        <v>1400</v>
      </c>
      <c r="D4395" s="5" t="str">
        <f t="shared" si="272"/>
        <v>Commercial and Services</v>
      </c>
      <c r="E4395" s="11" t="s">
        <v>591</v>
      </c>
      <c r="F4395" s="12">
        <f t="shared" si="273"/>
        <v>0.70945030562392009</v>
      </c>
      <c r="G4395" s="13">
        <f t="shared" si="274"/>
        <v>0.1167055461931156</v>
      </c>
      <c r="H4395" s="13">
        <f>HLOOKUP(E4395,ROCs!$B$1:$I$17,MATCH(VLOOKUP(C4395,HROC,2,0),ROCs!$A$2:$A$17,0)+1,0)</f>
        <v>0.43140989244743805</v>
      </c>
      <c r="I4395" s="24">
        <v>12.546885</v>
      </c>
      <c r="J4395" s="24">
        <f>VLOOKUP(B4395,Summary!$A$32:$C$37,3,0)*H4395*I4395/12+VLOOKUP(B4395,Summary!$A$32:$D$37,4,0)*I4395</f>
        <v>26.026788566225132</v>
      </c>
      <c r="K4395" s="6">
        <f t="shared" si="275"/>
        <v>50.242484352494508</v>
      </c>
      <c r="L4395" s="27">
        <f>2.721*J4395*G4395+VLOOKUP(B4395,Summary!$A$32:$B$37,2,0)*I4395</f>
        <v>10.670102905816337</v>
      </c>
    </row>
    <row r="4396" spans="1:12">
      <c r="A4396" s="5" t="s">
        <v>613</v>
      </c>
      <c r="B4396" s="5" t="s">
        <v>598</v>
      </c>
      <c r="C4396" s="11">
        <v>1411</v>
      </c>
      <c r="D4396" s="5" t="str">
        <f t="shared" si="272"/>
        <v>Shopping Centers (Plazas, Malls)</v>
      </c>
      <c r="E4396" s="11" t="s">
        <v>591</v>
      </c>
      <c r="F4396" s="12">
        <f t="shared" si="273"/>
        <v>1.4429497741503459</v>
      </c>
      <c r="G4396" s="13">
        <f t="shared" si="274"/>
        <v>0.22493527059566973</v>
      </c>
      <c r="H4396" s="13">
        <f>HLOOKUP(E4396,ROCs!$B$1:$I$17,MATCH(VLOOKUP(C4396,HROC,2,0),ROCs!$A$2:$A$17,0)+1,0)</f>
        <v>0.43140989244743805</v>
      </c>
      <c r="I4396" s="24">
        <v>0.99543899999999996</v>
      </c>
      <c r="J4396" s="24">
        <f>VLOOKUP(B4396,Summary!$A$32:$C$37,3,0)*H4396*I4396/12+VLOOKUP(B4396,Summary!$A$32:$D$37,4,0)*I4396</f>
        <v>2.0649013985203957</v>
      </c>
      <c r="K4396" s="6">
        <f t="shared" si="275"/>
        <v>8.1073528470612857</v>
      </c>
      <c r="L4396" s="27">
        <f>2.721*J4396*G4396+VLOOKUP(B4396,Summary!$A$32:$B$37,2,0)*I4396</f>
        <v>1.4546388970715303</v>
      </c>
    </row>
    <row r="4397" spans="1:12">
      <c r="A4397" s="5" t="s">
        <v>613</v>
      </c>
      <c r="B4397" s="5" t="s">
        <v>598</v>
      </c>
      <c r="C4397" s="11">
        <v>1480</v>
      </c>
      <c r="D4397" s="5" t="str">
        <f t="shared" si="272"/>
        <v>Cemeteries</v>
      </c>
      <c r="E4397" s="11" t="s">
        <v>591</v>
      </c>
      <c r="F4397" s="12">
        <f t="shared" si="273"/>
        <v>1.2445441802046733</v>
      </c>
      <c r="G4397" s="13">
        <f t="shared" si="274"/>
        <v>0.21319951734720002</v>
      </c>
      <c r="H4397" s="13">
        <f>HLOOKUP(E4397,ROCs!$B$1:$I$17,MATCH(VLOOKUP(C4397,HROC,2,0),ROCs!$A$2:$A$17,0)+1,0)</f>
        <v>0.28818180815488864</v>
      </c>
      <c r="I4397" s="24">
        <v>9.3279999999999995E-3</v>
      </c>
      <c r="J4397" s="24">
        <f>VLOOKUP(B4397,Summary!$A$32:$C$37,3,0)*H4397*I4397/12+VLOOKUP(B4397,Summary!$A$32:$D$37,4,0)*I4397</f>
        <v>1.2925568883604154E-2</v>
      </c>
      <c r="K4397" s="6">
        <f t="shared" si="275"/>
        <v>4.3771207402923652E-2</v>
      </c>
      <c r="L4397" s="27">
        <f>2.721*J4397*G4397+VLOOKUP(B4397,Summary!$A$32:$B$37,2,0)*I4397</f>
        <v>9.2864367710132258E-3</v>
      </c>
    </row>
    <row r="4398" spans="1:12">
      <c r="A4398" s="5" t="s">
        <v>613</v>
      </c>
      <c r="B4398" s="5" t="s">
        <v>598</v>
      </c>
      <c r="C4398" s="11">
        <v>1550</v>
      </c>
      <c r="D4398" s="5" t="str">
        <f t="shared" si="272"/>
        <v>Other Light Industrial</v>
      </c>
      <c r="E4398" s="11" t="s">
        <v>591</v>
      </c>
      <c r="F4398" s="12">
        <f t="shared" si="273"/>
        <v>0.72147488707517293</v>
      </c>
      <c r="G4398" s="13">
        <f t="shared" si="274"/>
        <v>0.16951643581122938</v>
      </c>
      <c r="H4398" s="13">
        <f>HLOOKUP(E4398,ROCs!$B$1:$I$17,MATCH(VLOOKUP(C4398,HROC,2,0),ROCs!$A$2:$A$17,0)+1,0)</f>
        <v>0.34081381503347608</v>
      </c>
      <c r="I4398" s="24">
        <v>0.112507</v>
      </c>
      <c r="J4398" s="24">
        <f>VLOOKUP(B4398,Summary!$A$32:$C$37,3,0)*H4398*I4398/12+VLOOKUP(B4398,Summary!$A$32:$D$37,4,0)*I4398</f>
        <v>0.18437044429466198</v>
      </c>
      <c r="K4398" s="6">
        <f t="shared" si="275"/>
        <v>0.36194373434425225</v>
      </c>
      <c r="L4398" s="27">
        <f>2.721*J4398*G4398+VLOOKUP(B4398,Summary!$A$32:$B$37,2,0)*I4398</f>
        <v>0.10660840931325465</v>
      </c>
    </row>
    <row r="4399" spans="1:12">
      <c r="A4399" s="5" t="s">
        <v>613</v>
      </c>
      <c r="B4399" s="5" t="s">
        <v>598</v>
      </c>
      <c r="C4399" s="11">
        <v>1700</v>
      </c>
      <c r="D4399" s="5" t="str">
        <f t="shared" si="272"/>
        <v>Institutional</v>
      </c>
      <c r="E4399" s="11" t="s">
        <v>591</v>
      </c>
      <c r="F4399" s="12">
        <f t="shared" si="273"/>
        <v>0.96797880682585713</v>
      </c>
      <c r="G4399" s="13">
        <f t="shared" si="274"/>
        <v>0.12452938169209543</v>
      </c>
      <c r="H4399" s="13">
        <f>HLOOKUP(E4399,ROCs!$B$1:$I$17,MATCH(VLOOKUP(C4399,HROC,2,0),ROCs!$A$2:$A$17,0)+1,0)</f>
        <v>0.34081381503347608</v>
      </c>
      <c r="I4399" s="24">
        <v>7.0735000000000006E-2</v>
      </c>
      <c r="J4399" s="24">
        <f>VLOOKUP(B4399,Summary!$A$32:$C$37,3,0)*H4399*I4399/12+VLOOKUP(B4399,Summary!$A$32:$D$37,4,0)*I4399</f>
        <v>0.11591672853407269</v>
      </c>
      <c r="K4399" s="6">
        <f t="shared" si="275"/>
        <v>0.30530963242756382</v>
      </c>
      <c r="L4399" s="27">
        <f>2.721*J4399*G4399+VLOOKUP(B4399,Summary!$A$32:$B$37,2,0)*I4399</f>
        <v>5.2837118516816599E-2</v>
      </c>
    </row>
    <row r="4400" spans="1:12">
      <c r="A4400" s="5" t="s">
        <v>613</v>
      </c>
      <c r="B4400" s="5" t="s">
        <v>598</v>
      </c>
      <c r="C4400" s="11">
        <v>1710</v>
      </c>
      <c r="D4400" s="5" t="str">
        <f t="shared" si="272"/>
        <v>Educational Facilities</v>
      </c>
      <c r="E4400" s="11" t="s">
        <v>591</v>
      </c>
      <c r="F4400" s="12">
        <f t="shared" si="273"/>
        <v>0.96797880682585713</v>
      </c>
      <c r="G4400" s="13">
        <f t="shared" si="274"/>
        <v>0.12452938169209543</v>
      </c>
      <c r="H4400" s="13">
        <f>HLOOKUP(E4400,ROCs!$B$1:$I$17,MATCH(VLOOKUP(C4400,HROC,2,0),ROCs!$A$2:$A$17,0)+1,0)</f>
        <v>0.34081381503347608</v>
      </c>
      <c r="I4400" s="24">
        <v>7.8999999999999996E-5</v>
      </c>
      <c r="J4400" s="24">
        <f>VLOOKUP(B4400,Summary!$A$32:$C$37,3,0)*H4400*I4400/12+VLOOKUP(B4400,Summary!$A$32:$D$37,4,0)*I4400</f>
        <v>1.2946096775559116E-4</v>
      </c>
      <c r="K4400" s="6">
        <f t="shared" si="275"/>
        <v>3.4098340230123047E-4</v>
      </c>
      <c r="L4400" s="27">
        <f>2.721*J4400*G4400+VLOOKUP(B4400,Summary!$A$32:$B$37,2,0)*I4400</f>
        <v>5.9010848417735357E-5</v>
      </c>
    </row>
    <row r="4401" spans="1:12">
      <c r="A4401" s="5" t="s">
        <v>613</v>
      </c>
      <c r="B4401" s="5" t="s">
        <v>598</v>
      </c>
      <c r="C4401" s="11">
        <v>2110</v>
      </c>
      <c r="D4401" s="5" t="str">
        <f t="shared" si="272"/>
        <v>Improved Pastures</v>
      </c>
      <c r="E4401" s="11" t="s">
        <v>591</v>
      </c>
      <c r="F4401" s="12">
        <f t="shared" si="273"/>
        <v>2.0141173930848577</v>
      </c>
      <c r="G4401" s="13">
        <f t="shared" si="274"/>
        <v>0.28687396829592665</v>
      </c>
      <c r="H4401" s="13">
        <f>HLOOKUP(E4401,ROCs!$B$1:$I$17,MATCH(VLOOKUP(C4401,HROC,2,0),ROCs!$A$2:$A$17,0)+1,0)</f>
        <v>0.31492922148662977</v>
      </c>
      <c r="I4401" s="24">
        <v>5.9265860000000004</v>
      </c>
      <c r="J4401" s="24">
        <f>VLOOKUP(B4401,Summary!$A$32:$C$37,3,0)*H4401*I4401/12+VLOOKUP(B4401,Summary!$A$32:$D$37,4,0)*I4401</f>
        <v>8.9745383448825304</v>
      </c>
      <c r="K4401" s="6">
        <f t="shared" si="275"/>
        <v>49.184180442686255</v>
      </c>
      <c r="L4401" s="27">
        <f>2.721*J4401*G4401+VLOOKUP(B4401,Summary!$A$32:$B$37,2,0)*I4401</f>
        <v>8.1414645454140437</v>
      </c>
    </row>
    <row r="4402" spans="1:12">
      <c r="A4402" s="5" t="s">
        <v>613</v>
      </c>
      <c r="B4402" s="5" t="s">
        <v>598</v>
      </c>
      <c r="C4402" s="11">
        <v>2130</v>
      </c>
      <c r="D4402" s="5" t="str">
        <f t="shared" si="272"/>
        <v>Woodland Pastures</v>
      </c>
      <c r="E4402" s="11" t="s">
        <v>591</v>
      </c>
      <c r="F4402" s="12">
        <f t="shared" si="273"/>
        <v>1.022089423356495</v>
      </c>
      <c r="G4402" s="13">
        <f t="shared" si="274"/>
        <v>0.19559588747449544</v>
      </c>
      <c r="H4402" s="13">
        <f>HLOOKUP(E4402,ROCs!$B$1:$I$17,MATCH(VLOOKUP(C4402,HROC,2,0),ROCs!$A$2:$A$17,0)+1,0)</f>
        <v>0.26229721460804234</v>
      </c>
      <c r="I4402" s="24">
        <v>3.7109999999999999E-3</v>
      </c>
      <c r="J4402" s="24">
        <f>VLOOKUP(B4402,Summary!$A$32:$C$37,3,0)*H4402*I4402/12+VLOOKUP(B4402,Summary!$A$32:$D$37,4,0)*I4402</f>
        <v>4.6803593657318903E-3</v>
      </c>
      <c r="K4402" s="6">
        <f t="shared" si="275"/>
        <v>1.3016572336009277E-2</v>
      </c>
      <c r="L4402" s="27">
        <f>2.721*J4402*G4402+VLOOKUP(B4402,Summary!$A$32:$B$37,2,0)*I4402</f>
        <v>3.2023354338137915E-3</v>
      </c>
    </row>
    <row r="4403" spans="1:12">
      <c r="A4403" s="5" t="s">
        <v>613</v>
      </c>
      <c r="B4403" s="5" t="s">
        <v>598</v>
      </c>
      <c r="C4403" s="11">
        <v>2210</v>
      </c>
      <c r="D4403" s="5" t="str">
        <f t="shared" si="272"/>
        <v>Citrus Groves</v>
      </c>
      <c r="E4403" s="11" t="s">
        <v>591</v>
      </c>
      <c r="F4403" s="12">
        <f t="shared" si="273"/>
        <v>1.3467531225403229</v>
      </c>
      <c r="G4403" s="13">
        <f t="shared" si="274"/>
        <v>0.27383424246429361</v>
      </c>
      <c r="H4403" s="13">
        <f>HLOOKUP(E4403,ROCs!$B$1:$I$17,MATCH(VLOOKUP(C4403,HROC,2,0),ROCs!$A$2:$A$17,0)+1,0)</f>
        <v>0.31492922148662977</v>
      </c>
      <c r="I4403" s="24">
        <v>2.2969189999999999</v>
      </c>
      <c r="J4403" s="24">
        <f>VLOOKUP(B4403,Summary!$A$32:$C$37,3,0)*H4403*I4403/12+VLOOKUP(B4403,Summary!$A$32:$D$37,4,0)*I4403</f>
        <v>3.4781892375457364</v>
      </c>
      <c r="K4403" s="6">
        <f t="shared" si="275"/>
        <v>12.745877490962805</v>
      </c>
      <c r="L4403" s="27">
        <f>2.721*J4403*G4403+VLOOKUP(B4403,Summary!$A$32:$B$37,2,0)*I4403</f>
        <v>3.0319116039936089</v>
      </c>
    </row>
    <row r="4404" spans="1:12">
      <c r="A4404" s="5" t="s">
        <v>613</v>
      </c>
      <c r="B4404" s="5" t="s">
        <v>598</v>
      </c>
      <c r="C4404" s="11">
        <v>2430</v>
      </c>
      <c r="D4404" s="5" t="str">
        <f t="shared" si="272"/>
        <v>Ornamentals</v>
      </c>
      <c r="E4404" s="11" t="s">
        <v>591</v>
      </c>
      <c r="F4404" s="12">
        <f t="shared" si="273"/>
        <v>1.6774291124497771</v>
      </c>
      <c r="G4404" s="13">
        <f t="shared" si="274"/>
        <v>0.48898971868623858</v>
      </c>
      <c r="H4404" s="13">
        <f>HLOOKUP(E4404,ROCs!$B$1:$I$17,MATCH(VLOOKUP(C4404,HROC,2,0),ROCs!$A$2:$A$17,0)+1,0)</f>
        <v>0.28904462793978353</v>
      </c>
      <c r="I4404" s="24">
        <v>7.0084999999999995E-2</v>
      </c>
      <c r="J4404" s="24">
        <f>VLOOKUP(B4404,Summary!$A$32:$C$37,3,0)*H4404*I4404/12+VLOOKUP(B4404,Summary!$A$32:$D$37,4,0)*I4404</f>
        <v>9.7405739302209693E-2</v>
      </c>
      <c r="K4404" s="6">
        <f t="shared" si="275"/>
        <v>0.44458751730742357</v>
      </c>
      <c r="L4404" s="27">
        <f>2.721*J4404*G4404+VLOOKUP(B4404,Summary!$A$32:$B$37,2,0)*I4404</f>
        <v>0.14303711062468896</v>
      </c>
    </row>
    <row r="4405" spans="1:12">
      <c r="A4405" s="5" t="s">
        <v>613</v>
      </c>
      <c r="B4405" s="5" t="s">
        <v>598</v>
      </c>
      <c r="C4405" s="11">
        <v>4110</v>
      </c>
      <c r="D4405" s="5" t="str">
        <f t="shared" si="272"/>
        <v>Pine Flatwoods</v>
      </c>
      <c r="E4405" s="11" t="s">
        <v>591</v>
      </c>
      <c r="F4405" s="12">
        <f t="shared" si="273"/>
        <v>0.69141343344704065</v>
      </c>
      <c r="G4405" s="13">
        <f t="shared" si="274"/>
        <v>3.5859246036990831E-2</v>
      </c>
      <c r="H4405" s="13">
        <f>HLOOKUP(E4405,ROCs!$B$1:$I$17,MATCH(VLOOKUP(C4405,HROC,2,0),ROCs!$A$2:$A$17,0)+1,0)</f>
        <v>0.26229721460804234</v>
      </c>
      <c r="I4405" s="24">
        <v>27.050810999999999</v>
      </c>
      <c r="J4405" s="24">
        <f>VLOOKUP(B4405,Summary!$A$32:$C$37,3,0)*H4405*I4405/12+VLOOKUP(B4405,Summary!$A$32:$D$37,4,0)*I4405</f>
        <v>34.116819351790149</v>
      </c>
      <c r="K4405" s="6">
        <f t="shared" si="275"/>
        <v>64.185198828379484</v>
      </c>
      <c r="L4405" s="27">
        <f>2.721*J4405*G4405+VLOOKUP(B4405,Summary!$A$32:$B$37,2,0)*I4405</f>
        <v>8.5143219942647015</v>
      </c>
    </row>
    <row r="4406" spans="1:12">
      <c r="A4406" s="5" t="s">
        <v>613</v>
      </c>
      <c r="B4406" s="5" t="s">
        <v>598</v>
      </c>
      <c r="C4406" s="11">
        <v>4220</v>
      </c>
      <c r="D4406" s="5" t="str">
        <f t="shared" si="272"/>
        <v>Brazilian Pepper</v>
      </c>
      <c r="E4406" s="11" t="s">
        <v>591</v>
      </c>
      <c r="F4406" s="12">
        <f t="shared" si="273"/>
        <v>0.69141343344704065</v>
      </c>
      <c r="G4406" s="13">
        <f t="shared" si="274"/>
        <v>3.5859246036990831E-2</v>
      </c>
      <c r="H4406" s="13">
        <f>HLOOKUP(E4406,ROCs!$B$1:$I$17,MATCH(VLOOKUP(C4406,HROC,2,0),ROCs!$A$2:$A$17,0)+1,0)</f>
        <v>0.26229721460804234</v>
      </c>
      <c r="I4406" s="24">
        <v>8.9646000000000003E-2</v>
      </c>
      <c r="J4406" s="24">
        <f>VLOOKUP(B4406,Summary!$A$32:$C$37,3,0)*H4406*I4406/12+VLOOKUP(B4406,Summary!$A$32:$D$37,4,0)*I4406</f>
        <v>0.11306265041778525</v>
      </c>
      <c r="K4406" s="6">
        <f t="shared" si="275"/>
        <v>0.21270882910567482</v>
      </c>
      <c r="L4406" s="27">
        <f>2.721*J4406*G4406+VLOOKUP(B4406,Summary!$A$32:$B$37,2,0)*I4406</f>
        <v>2.8216341073761281E-2</v>
      </c>
    </row>
    <row r="4407" spans="1:12">
      <c r="A4407" s="5" t="s">
        <v>613</v>
      </c>
      <c r="B4407" s="5" t="s">
        <v>598</v>
      </c>
      <c r="C4407" s="11">
        <v>4340</v>
      </c>
      <c r="D4407" s="5" t="str">
        <f t="shared" si="272"/>
        <v>Hardwood - Coniferous Mixed</v>
      </c>
      <c r="E4407" s="11" t="s">
        <v>591</v>
      </c>
      <c r="F4407" s="12">
        <f t="shared" si="273"/>
        <v>0.69141343344704065</v>
      </c>
      <c r="G4407" s="13">
        <f t="shared" si="274"/>
        <v>3.5859246036990831E-2</v>
      </c>
      <c r="H4407" s="13">
        <f>HLOOKUP(E4407,ROCs!$B$1:$I$17,MATCH(VLOOKUP(C4407,HROC,2,0),ROCs!$A$2:$A$17,0)+1,0)</f>
        <v>0.26229721460804234</v>
      </c>
      <c r="I4407" s="24">
        <v>8.0378000000000005E-2</v>
      </c>
      <c r="J4407" s="24">
        <f>VLOOKUP(B4407,Summary!$A$32:$C$37,3,0)*H4407*I4407/12+VLOOKUP(B4407,Summary!$A$32:$D$37,4,0)*I4407</f>
        <v>0.10137373352163781</v>
      </c>
      <c r="K4407" s="6">
        <f t="shared" si="275"/>
        <v>0.19071804950422694</v>
      </c>
      <c r="L4407" s="27">
        <f>2.721*J4407*G4407+VLOOKUP(B4407,Summary!$A$32:$B$37,2,0)*I4407</f>
        <v>2.5299210927724428E-2</v>
      </c>
    </row>
    <row r="4408" spans="1:12">
      <c r="A4408" s="5" t="s">
        <v>613</v>
      </c>
      <c r="B4408" s="5" t="s">
        <v>598</v>
      </c>
      <c r="C4408" s="11">
        <v>6120</v>
      </c>
      <c r="D4408" s="5" t="str">
        <f t="shared" si="272"/>
        <v>Mangrove Swamps</v>
      </c>
      <c r="E4408" s="11" t="s">
        <v>591</v>
      </c>
      <c r="F4408" s="12">
        <f t="shared" si="273"/>
        <v>0.60724136328827061</v>
      </c>
      <c r="G4408" s="13">
        <f t="shared" si="274"/>
        <v>3.2599314579082571E-2</v>
      </c>
      <c r="H4408" s="13">
        <f>HLOOKUP(E4408,ROCs!$B$1:$I$17,MATCH(VLOOKUP(C4408,HROC,2,0),ROCs!$A$2:$A$17,0)+1,0)</f>
        <v>2.5884593546846281E-2</v>
      </c>
      <c r="I4408" s="24">
        <v>6.4559999999999999E-3</v>
      </c>
      <c r="J4408" s="24">
        <f>VLOOKUP(B4408,Summary!$A$32:$C$37,3,0)*H4408*I4408/12+VLOOKUP(B4408,Summary!$A$32:$D$37,4,0)*I4408</f>
        <v>8.0352508363733038E-4</v>
      </c>
      <c r="K4408" s="6">
        <f t="shared" si="275"/>
        <v>1.3276675085171956E-3</v>
      </c>
      <c r="L4408" s="27">
        <f>2.721*J4408*G4408+VLOOKUP(B4408,Summary!$A$32:$B$37,2,0)*I4408</f>
        <v>1.3088425363435691E-3</v>
      </c>
    </row>
    <row r="4409" spans="1:12">
      <c r="A4409" s="5" t="s">
        <v>613</v>
      </c>
      <c r="B4409" s="5" t="s">
        <v>598</v>
      </c>
      <c r="C4409" s="11">
        <v>6170</v>
      </c>
      <c r="D4409" s="5" t="str">
        <f t="shared" si="272"/>
        <v>Mixed Wetland Hardwoods</v>
      </c>
      <c r="E4409" s="11" t="s">
        <v>591</v>
      </c>
      <c r="F4409" s="12">
        <f t="shared" si="273"/>
        <v>0.60724136328827061</v>
      </c>
      <c r="G4409" s="13">
        <f t="shared" si="274"/>
        <v>3.2599314579082571E-2</v>
      </c>
      <c r="H4409" s="13">
        <f>HLOOKUP(E4409,ROCs!$B$1:$I$17,MATCH(VLOOKUP(C4409,HROC,2,0),ROCs!$A$2:$A$17,0)+1,0)</f>
        <v>2.5884593546846281E-2</v>
      </c>
      <c r="I4409" s="24">
        <v>0.18784300000000001</v>
      </c>
      <c r="J4409" s="24">
        <f>VLOOKUP(B4409,Summary!$A$32:$C$37,3,0)*H4409*I4409/12+VLOOKUP(B4409,Summary!$A$32:$D$37,4,0)*I4409</f>
        <v>2.3379269251190684E-2</v>
      </c>
      <c r="K4409" s="6">
        <f t="shared" si="275"/>
        <v>3.8629654244485064E-2</v>
      </c>
      <c r="L4409" s="27">
        <f>2.721*J4409*G4409+VLOOKUP(B4409,Summary!$A$32:$B$37,2,0)*I4409</f>
        <v>3.8081925116850227E-2</v>
      </c>
    </row>
    <row r="4410" spans="1:12">
      <c r="A4410" s="5" t="s">
        <v>613</v>
      </c>
      <c r="B4410" s="5" t="s">
        <v>598</v>
      </c>
      <c r="C4410" s="11">
        <v>6250</v>
      </c>
      <c r="D4410" s="5" t="str">
        <f t="shared" si="272"/>
        <v>Hydric Pine Flatwoods</v>
      </c>
      <c r="E4410" s="11" t="s">
        <v>591</v>
      </c>
      <c r="F4410" s="12">
        <f t="shared" si="273"/>
        <v>0.60724136328827061</v>
      </c>
      <c r="G4410" s="13">
        <f t="shared" si="274"/>
        <v>3.2599314579082571E-2</v>
      </c>
      <c r="H4410" s="13">
        <f>HLOOKUP(E4410,ROCs!$B$1:$I$17,MATCH(VLOOKUP(C4410,HROC,2,0),ROCs!$A$2:$A$17,0)+1,0)</f>
        <v>2.5884593546846281E-2</v>
      </c>
      <c r="I4410" s="24">
        <v>7.0527000000000006E-2</v>
      </c>
      <c r="J4410" s="24">
        <f>VLOOKUP(B4410,Summary!$A$32:$C$37,3,0)*H4410*I4410/12+VLOOKUP(B4410,Summary!$A$32:$D$37,4,0)*I4410</f>
        <v>8.7779141223187727E-3</v>
      </c>
      <c r="K4410" s="6">
        <f t="shared" si="275"/>
        <v>1.4503780417161129E-2</v>
      </c>
      <c r="L4410" s="27">
        <f>2.721*J4410*G4410+VLOOKUP(B4410,Summary!$A$32:$B$37,2,0)*I4410</f>
        <v>1.4298131592426102E-2</v>
      </c>
    </row>
    <row r="4411" spans="1:12">
      <c r="A4411" s="5" t="s">
        <v>613</v>
      </c>
      <c r="B4411" s="5" t="s">
        <v>598</v>
      </c>
      <c r="C4411" s="11">
        <v>6410</v>
      </c>
      <c r="D4411" s="5" t="str">
        <f t="shared" si="272"/>
        <v>Freshwater Marshes</v>
      </c>
      <c r="E4411" s="11" t="s">
        <v>591</v>
      </c>
      <c r="F4411" s="12">
        <f t="shared" si="273"/>
        <v>0.60724136328827061</v>
      </c>
      <c r="G4411" s="13">
        <f t="shared" si="274"/>
        <v>3.2599314579082571E-2</v>
      </c>
      <c r="H4411" s="13">
        <f>HLOOKUP(E4411,ROCs!$B$1:$I$17,MATCH(VLOOKUP(C4411,HROC,2,0),ROCs!$A$2:$A$17,0)+1,0)</f>
        <v>2.5884593546846281E-2</v>
      </c>
      <c r="I4411" s="24">
        <v>0.189693</v>
      </c>
      <c r="J4411" s="24">
        <f>VLOOKUP(B4411,Summary!$A$32:$C$37,3,0)*H4411*I4411/12+VLOOKUP(B4411,Summary!$A$32:$D$37,4,0)*I4411</f>
        <v>2.3609523496037191E-2</v>
      </c>
      <c r="K4411" s="6">
        <f t="shared" si="275"/>
        <v>3.901010419658494E-2</v>
      </c>
      <c r="L4411" s="27">
        <f>2.721*J4411*G4411+VLOOKUP(B4411,Summary!$A$32:$B$37,2,0)*I4411</f>
        <v>3.845698067636627E-2</v>
      </c>
    </row>
    <row r="4412" spans="1:12">
      <c r="A4412" s="5" t="s">
        <v>613</v>
      </c>
      <c r="B4412" s="5" t="s">
        <v>598</v>
      </c>
      <c r="C4412" s="11">
        <v>8110</v>
      </c>
      <c r="D4412" s="5" t="str">
        <f t="shared" si="272"/>
        <v>Airports</v>
      </c>
      <c r="E4412" s="11" t="s">
        <v>591</v>
      </c>
      <c r="F4412" s="12">
        <f t="shared" si="273"/>
        <v>1.4429497741503459</v>
      </c>
      <c r="G4412" s="13">
        <f t="shared" si="274"/>
        <v>0.22493527059566973</v>
      </c>
      <c r="H4412" s="13">
        <f>HLOOKUP(E4412,ROCs!$B$1:$I$17,MATCH(VLOOKUP(C4412,HROC,2,0),ROCs!$A$2:$A$17,0)+1,0)</f>
        <v>0.34081381503347608</v>
      </c>
      <c r="I4412" s="24">
        <v>1.8429999999999998E-2</v>
      </c>
      <c r="J4412" s="24">
        <f>VLOOKUP(B4412,Summary!$A$32:$C$37,3,0)*H4412*I4412/12+VLOOKUP(B4412,Summary!$A$32:$D$37,4,0)*I4412</f>
        <v>3.0202096654880318E-2</v>
      </c>
      <c r="K4412" s="6">
        <f t="shared" si="275"/>
        <v>0.11858147535645903</v>
      </c>
      <c r="L4412" s="27">
        <f>2.721*J4412*G4412+VLOOKUP(B4412,Summary!$A$32:$B$37,2,0)*I4412</f>
        <v>2.2018054466250696E-2</v>
      </c>
    </row>
    <row r="4413" spans="1:12">
      <c r="A4413" s="5" t="s">
        <v>613</v>
      </c>
      <c r="B4413" s="5" t="s">
        <v>598</v>
      </c>
      <c r="C4413" s="11">
        <v>8140</v>
      </c>
      <c r="D4413" s="5" t="str">
        <f t="shared" si="272"/>
        <v>Roads and Highways</v>
      </c>
      <c r="E4413" s="11" t="s">
        <v>591</v>
      </c>
      <c r="F4413" s="12">
        <f t="shared" si="273"/>
        <v>0.98601567900273634</v>
      </c>
      <c r="G4413" s="13">
        <f t="shared" si="274"/>
        <v>0.14343698414796333</v>
      </c>
      <c r="H4413" s="13">
        <f>HLOOKUP(E4413,ROCs!$B$1:$I$17,MATCH(VLOOKUP(C4413,HROC,2,0),ROCs!$A$2:$A$17,0)+1,0)</f>
        <v>0.44607782879065094</v>
      </c>
      <c r="I4413" s="24">
        <v>94.033806999999996</v>
      </c>
      <c r="J4413" s="24">
        <f>VLOOKUP(B4413,Summary!$A$32:$C$37,3,0)*H4413*I4413/12+VLOOKUP(B4413,Summary!$A$32:$D$37,4,0)*I4413</f>
        <v>201.69225630932874</v>
      </c>
      <c r="K4413" s="6">
        <f t="shared" si="275"/>
        <v>541.12996931512225</v>
      </c>
      <c r="L4413" s="27">
        <f>2.721*J4413*G4413+VLOOKUP(B4413,Summary!$A$32:$B$37,2,0)*I4413</f>
        <v>96.74446935142366</v>
      </c>
    </row>
    <row r="4414" spans="1:12">
      <c r="A4414" s="5" t="s">
        <v>613</v>
      </c>
      <c r="B4414" s="5" t="s">
        <v>598</v>
      </c>
      <c r="C4414" s="11">
        <v>1110</v>
      </c>
      <c r="D4414" s="5" t="str">
        <f t="shared" si="272"/>
        <v>Fixed Single Family Units</v>
      </c>
      <c r="E4414" s="11" t="s">
        <v>593</v>
      </c>
      <c r="F4414" s="12">
        <f t="shared" si="273"/>
        <v>0.96797880682585713</v>
      </c>
      <c r="G4414" s="13">
        <f t="shared" si="274"/>
        <v>0.12452938169209543</v>
      </c>
      <c r="H4414" s="13">
        <f>HLOOKUP(E4414,ROCs!$B$1:$I$17,MATCH(VLOOKUP(C4414,HROC,2,0),ROCs!$A$2:$A$17,0)+1,0)</f>
        <v>0.28818180815488864</v>
      </c>
      <c r="I4414" s="24">
        <v>1.0676760000000001</v>
      </c>
      <c r="J4414" s="24">
        <f>VLOOKUP(B4414,Summary!$A$32:$C$37,3,0)*H4414*I4414/12+VLOOKUP(B4414,Summary!$A$32:$D$37,4,0)*I4414</f>
        <v>1.4794510809788755</v>
      </c>
      <c r="K4414" s="6">
        <f t="shared" si="275"/>
        <v>3.8966823118671083</v>
      </c>
      <c r="L4414" s="27">
        <f>2.721*J4414*G4414+VLOOKUP(B4414,Summary!$A$32:$B$37,2,0)*I4414</f>
        <v>0.70596941205395591</v>
      </c>
    </row>
    <row r="4415" spans="1:12">
      <c r="A4415" s="5" t="s">
        <v>613</v>
      </c>
      <c r="B4415" s="5" t="s">
        <v>598</v>
      </c>
      <c r="C4415" s="11">
        <v>1310</v>
      </c>
      <c r="D4415" s="5" t="str">
        <f t="shared" si="272"/>
        <v>Fixed Single Family Units &lt;Six or more dwelling units per acre&gt;</v>
      </c>
      <c r="E4415" s="11" t="s">
        <v>593</v>
      </c>
      <c r="F4415" s="12">
        <f t="shared" si="273"/>
        <v>1.2445441802046733</v>
      </c>
      <c r="G4415" s="13">
        <f t="shared" si="274"/>
        <v>0.21319951734720002</v>
      </c>
      <c r="H4415" s="13">
        <f>HLOOKUP(E4415,ROCs!$B$1:$I$17,MATCH(VLOOKUP(C4415,HROC,2,0),ROCs!$A$2:$A$17,0)+1,0)</f>
        <v>0.39344582191206351</v>
      </c>
      <c r="I4415" s="24">
        <v>0.58671899999999999</v>
      </c>
      <c r="J4415" s="24">
        <f>VLOOKUP(B4415,Summary!$A$32:$C$37,3,0)*H4415*I4415/12+VLOOKUP(B4415,Summary!$A$32:$D$37,4,0)*I4415</f>
        <v>1.1099659525880554</v>
      </c>
      <c r="K4415" s="6">
        <f t="shared" si="275"/>
        <v>3.7587939345976564</v>
      </c>
      <c r="L4415" s="27">
        <f>2.721*J4415*G4415+VLOOKUP(B4415,Summary!$A$32:$B$37,2,0)*I4415</f>
        <v>0.75637859502202809</v>
      </c>
    </row>
    <row r="4416" spans="1:12">
      <c r="A4416" s="5" t="s">
        <v>613</v>
      </c>
      <c r="B4416" s="5" t="s">
        <v>598</v>
      </c>
      <c r="C4416" s="11">
        <v>1400</v>
      </c>
      <c r="D4416" s="5" t="str">
        <f t="shared" si="272"/>
        <v>Commercial and Services</v>
      </c>
      <c r="E4416" s="11" t="s">
        <v>593</v>
      </c>
      <c r="F4416" s="12">
        <f t="shared" si="273"/>
        <v>0.70945030562392009</v>
      </c>
      <c r="G4416" s="13">
        <f t="shared" si="274"/>
        <v>0.1167055461931156</v>
      </c>
      <c r="H4416" s="13">
        <f>HLOOKUP(E4416,ROCs!$B$1:$I$17,MATCH(VLOOKUP(C4416,HROC,2,0),ROCs!$A$2:$A$17,0)+1,0)</f>
        <v>0.43140989244743805</v>
      </c>
      <c r="I4416" s="24">
        <v>4.3965690000000004</v>
      </c>
      <c r="J4416" s="24">
        <f>VLOOKUP(B4416,Summary!$A$32:$C$37,3,0)*H4416*I4416/12+VLOOKUP(B4416,Summary!$A$32:$D$37,4,0)*I4416</f>
        <v>9.1200781532483859</v>
      </c>
      <c r="K4416" s="6">
        <f t="shared" si="275"/>
        <v>17.605529116363339</v>
      </c>
      <c r="L4416" s="27">
        <f>2.721*J4416*G4416+VLOOKUP(B4416,Summary!$A$32:$B$37,2,0)*I4416</f>
        <v>3.7389235385932076</v>
      </c>
    </row>
    <row r="4417" spans="1:12">
      <c r="A4417" s="5" t="s">
        <v>613</v>
      </c>
      <c r="B4417" s="5" t="s">
        <v>598</v>
      </c>
      <c r="C4417" s="11">
        <v>1550</v>
      </c>
      <c r="D4417" s="5" t="str">
        <f t="shared" si="272"/>
        <v>Other Light Industrial</v>
      </c>
      <c r="E4417" s="11" t="s">
        <v>593</v>
      </c>
      <c r="F4417" s="12">
        <f t="shared" si="273"/>
        <v>0.72147488707517293</v>
      </c>
      <c r="G4417" s="13">
        <f t="shared" si="274"/>
        <v>0.16951643581122938</v>
      </c>
      <c r="H4417" s="13">
        <f>HLOOKUP(E4417,ROCs!$B$1:$I$17,MATCH(VLOOKUP(C4417,HROC,2,0),ROCs!$A$2:$A$17,0)+1,0)</f>
        <v>0.34081381503347608</v>
      </c>
      <c r="I4417" s="24">
        <v>1.6762010000000001</v>
      </c>
      <c r="J4417" s="24">
        <f>VLOOKUP(B4417,Summary!$A$32:$C$37,3,0)*H4417*I4417/12+VLOOKUP(B4417,Summary!$A$32:$D$37,4,0)*I4417</f>
        <v>2.7468684001631605</v>
      </c>
      <c r="K4417" s="6">
        <f t="shared" si="275"/>
        <v>5.3924684637539881</v>
      </c>
      <c r="L4417" s="27">
        <f>2.721*J4417*G4417+VLOOKUP(B4417,Summary!$A$32:$B$37,2,0)*I4417</f>
        <v>1.5883200360803038</v>
      </c>
    </row>
    <row r="4418" spans="1:12">
      <c r="A4418" s="5" t="s">
        <v>613</v>
      </c>
      <c r="B4418" s="5" t="s">
        <v>598</v>
      </c>
      <c r="C4418" s="11">
        <v>1700</v>
      </c>
      <c r="D4418" s="5" t="str">
        <f t="shared" ref="D4418:D4470" si="276">VLOOKUP(C4418,FLUCCS,2,0)</f>
        <v>Institutional</v>
      </c>
      <c r="E4418" s="11" t="s">
        <v>593</v>
      </c>
      <c r="F4418" s="12">
        <f t="shared" ref="F4418:F4470" si="277">VLOOKUP(VLOOKUP(C4418,HEMC,2,0),EMCN,2,0)</f>
        <v>0.96797880682585713</v>
      </c>
      <c r="G4418" s="13">
        <f t="shared" ref="G4418:G4470" si="278">VLOOKUP(VLOOKUP(C4418,HEMC,2,0),EMCP,3,0)</f>
        <v>0.12452938169209543</v>
      </c>
      <c r="H4418" s="13">
        <f>HLOOKUP(E4418,ROCs!$B$1:$I$17,MATCH(VLOOKUP(C4418,HROC,2,0),ROCs!$A$2:$A$17,0)+1,0)</f>
        <v>0.34081381503347608</v>
      </c>
      <c r="I4418" s="24">
        <v>0.12599299999999999</v>
      </c>
      <c r="J4418" s="24">
        <f>VLOOKUP(B4418,Summary!$A$32:$C$37,3,0)*H4418*I4418/12+VLOOKUP(B4418,Summary!$A$32:$D$37,4,0)*I4418</f>
        <v>0.2064705786130405</v>
      </c>
      <c r="K4418" s="6">
        <f t="shared" ref="K4418:K4470" si="279">2.721*J4418*F4418</f>
        <v>0.5438167317232776</v>
      </c>
      <c r="L4418" s="27">
        <f>2.721*J4418*G4418+VLOOKUP(B4418,Summary!$A$32:$B$37,2,0)*I4418</f>
        <v>9.411333955311052E-2</v>
      </c>
    </row>
    <row r="4419" spans="1:12">
      <c r="A4419" s="5" t="s">
        <v>613</v>
      </c>
      <c r="B4419" s="5" t="s">
        <v>598</v>
      </c>
      <c r="C4419" s="11">
        <v>1820</v>
      </c>
      <c r="D4419" s="5" t="str">
        <f t="shared" si="276"/>
        <v>Golf Courses</v>
      </c>
      <c r="E4419" s="11" t="s">
        <v>593</v>
      </c>
      <c r="F4419" s="12">
        <f t="shared" si="277"/>
        <v>2.0141173930848577</v>
      </c>
      <c r="G4419" s="13">
        <f t="shared" si="278"/>
        <v>0.28687396829592665</v>
      </c>
      <c r="H4419" s="13">
        <f>HLOOKUP(E4419,ROCs!$B$1:$I$17,MATCH(VLOOKUP(C4419,HROC,2,0),ROCs!$A$2:$A$17,0)+1,0)</f>
        <v>0.28904462793978353</v>
      </c>
      <c r="I4419" s="24">
        <v>4.8646279999999997</v>
      </c>
      <c r="J4419" s="24">
        <f>VLOOKUP(B4419,Summary!$A$32:$C$37,3,0)*H4419*I4419/12+VLOOKUP(B4419,Summary!$A$32:$D$37,4,0)*I4419</f>
        <v>6.7609714884815544</v>
      </c>
      <c r="K4419" s="6">
        <f t="shared" si="279"/>
        <v>37.052918922225231</v>
      </c>
      <c r="L4419" s="27">
        <f>2.721*J4419*G4419+VLOOKUP(B4419,Summary!$A$32:$B$37,2,0)*I4419</f>
        <v>6.2100199951510859</v>
      </c>
    </row>
    <row r="4420" spans="1:12">
      <c r="A4420" s="5" t="s">
        <v>613</v>
      </c>
      <c r="B4420" s="5" t="s">
        <v>598</v>
      </c>
      <c r="C4420" s="11">
        <v>2110</v>
      </c>
      <c r="D4420" s="5" t="str">
        <f t="shared" si="276"/>
        <v>Improved Pastures</v>
      </c>
      <c r="E4420" s="11" t="s">
        <v>593</v>
      </c>
      <c r="F4420" s="12">
        <f t="shared" si="277"/>
        <v>2.0141173930848577</v>
      </c>
      <c r="G4420" s="13">
        <f t="shared" si="278"/>
        <v>0.28687396829592665</v>
      </c>
      <c r="H4420" s="13">
        <f>HLOOKUP(E4420,ROCs!$B$1:$I$17,MATCH(VLOOKUP(C4420,HROC,2,0),ROCs!$A$2:$A$17,0)+1,0)</f>
        <v>0.31492922148662977</v>
      </c>
      <c r="I4420" s="24">
        <v>10.039486999999999</v>
      </c>
      <c r="J4420" s="24">
        <f>VLOOKUP(B4420,Summary!$A$32:$C$37,3,0)*H4420*I4420/12+VLOOKUP(B4420,Summary!$A$32:$D$37,4,0)*I4420</f>
        <v>15.202641292043966</v>
      </c>
      <c r="K4420" s="6">
        <f t="shared" si="279"/>
        <v>83.316759456456538</v>
      </c>
      <c r="L4420" s="27">
        <f>2.721*J4420*G4420+VLOOKUP(B4420,Summary!$A$32:$B$37,2,0)*I4420</f>
        <v>13.7914353161576</v>
      </c>
    </row>
    <row r="4421" spans="1:12">
      <c r="A4421" s="5" t="s">
        <v>613</v>
      </c>
      <c r="B4421" s="5" t="s">
        <v>598</v>
      </c>
      <c r="C4421" s="11">
        <v>2120</v>
      </c>
      <c r="D4421" s="5" t="str">
        <f t="shared" si="276"/>
        <v>Unimproved Pastures</v>
      </c>
      <c r="E4421" s="11" t="s">
        <v>593</v>
      </c>
      <c r="F4421" s="12">
        <f t="shared" si="277"/>
        <v>1.022089423356495</v>
      </c>
      <c r="G4421" s="13">
        <f t="shared" si="278"/>
        <v>0.19559588747449544</v>
      </c>
      <c r="H4421" s="13">
        <f>HLOOKUP(E4421,ROCs!$B$1:$I$17,MATCH(VLOOKUP(C4421,HROC,2,0),ROCs!$A$2:$A$17,0)+1,0)</f>
        <v>0.26229721460804234</v>
      </c>
      <c r="I4421" s="24">
        <v>1.2638590000000001</v>
      </c>
      <c r="J4421" s="24">
        <f>VLOOKUP(B4421,Summary!$A$32:$C$37,3,0)*H4421*I4421/12+VLOOKUP(B4421,Summary!$A$32:$D$37,4,0)*I4421</f>
        <v>1.593994693509712</v>
      </c>
      <c r="K4421" s="6">
        <f t="shared" si="279"/>
        <v>4.4330671236907433</v>
      </c>
      <c r="L4421" s="27">
        <f>2.721*J4421*G4421+VLOOKUP(B4421,Summary!$A$32:$B$37,2,0)*I4421</f>
        <v>1.0906225974250781</v>
      </c>
    </row>
    <row r="4422" spans="1:12">
      <c r="A4422" s="5" t="s">
        <v>613</v>
      </c>
      <c r="B4422" s="5" t="s">
        <v>598</v>
      </c>
      <c r="C4422" s="11">
        <v>2130</v>
      </c>
      <c r="D4422" s="5" t="str">
        <f t="shared" si="276"/>
        <v>Woodland Pastures</v>
      </c>
      <c r="E4422" s="11" t="s">
        <v>593</v>
      </c>
      <c r="F4422" s="12">
        <f t="shared" si="277"/>
        <v>1.022089423356495</v>
      </c>
      <c r="G4422" s="13">
        <f t="shared" si="278"/>
        <v>0.19559588747449544</v>
      </c>
      <c r="H4422" s="13">
        <f>HLOOKUP(E4422,ROCs!$B$1:$I$17,MATCH(VLOOKUP(C4422,HROC,2,0),ROCs!$A$2:$A$17,0)+1,0)</f>
        <v>0.26229721460804234</v>
      </c>
      <c r="I4422" s="24">
        <v>6.1860270000000002</v>
      </c>
      <c r="J4422" s="24">
        <f>VLOOKUP(B4422,Summary!$A$32:$C$37,3,0)*H4422*I4422/12+VLOOKUP(B4422,Summary!$A$32:$D$37,4,0)*I4422</f>
        <v>7.8018942080626106</v>
      </c>
      <c r="K4422" s="6">
        <f t="shared" si="279"/>
        <v>21.697889495555497</v>
      </c>
      <c r="L4422" s="27">
        <f>2.721*J4422*G4422+VLOOKUP(B4422,Summary!$A$32:$B$37,2,0)*I4422</f>
        <v>5.3381119527428789</v>
      </c>
    </row>
    <row r="4423" spans="1:12">
      <c r="A4423" s="5" t="s">
        <v>613</v>
      </c>
      <c r="B4423" s="5" t="s">
        <v>598</v>
      </c>
      <c r="C4423" s="11">
        <v>2140</v>
      </c>
      <c r="D4423" s="5" t="str">
        <f t="shared" si="276"/>
        <v>Row Crops</v>
      </c>
      <c r="E4423" s="11" t="s">
        <v>593</v>
      </c>
      <c r="F4423" s="12">
        <f t="shared" si="277"/>
        <v>1.7435643104316678</v>
      </c>
      <c r="G4423" s="13">
        <f t="shared" si="278"/>
        <v>0.58026779950766982</v>
      </c>
      <c r="H4423" s="13">
        <f>HLOOKUP(E4423,ROCs!$B$1:$I$17,MATCH(VLOOKUP(C4423,HROC,2,0),ROCs!$A$2:$A$17,0)+1,0)</f>
        <v>0.36669840858032232</v>
      </c>
      <c r="I4423" s="24">
        <v>3.258276</v>
      </c>
      <c r="J4423" s="24">
        <f>VLOOKUP(B4423,Summary!$A$32:$C$37,3,0)*H4423*I4423/12+VLOOKUP(B4423,Summary!$A$32:$D$37,4,0)*I4423</f>
        <v>5.7450188999934957</v>
      </c>
      <c r="K4423" s="6">
        <f t="shared" si="279"/>
        <v>27.255739783569425</v>
      </c>
      <c r="L4423" s="27">
        <f>2.721*J4423*G4423+VLOOKUP(B4423,Summary!$A$32:$B$37,2,0)*I4423</f>
        <v>9.6954477402774479</v>
      </c>
    </row>
    <row r="4424" spans="1:12">
      <c r="A4424" s="5" t="s">
        <v>613</v>
      </c>
      <c r="B4424" s="5" t="s">
        <v>598</v>
      </c>
      <c r="C4424" s="11">
        <v>2210</v>
      </c>
      <c r="D4424" s="5" t="str">
        <f t="shared" si="276"/>
        <v>Citrus Groves</v>
      </c>
      <c r="E4424" s="11" t="s">
        <v>593</v>
      </c>
      <c r="F4424" s="12">
        <f t="shared" si="277"/>
        <v>1.3467531225403229</v>
      </c>
      <c r="G4424" s="13">
        <f t="shared" si="278"/>
        <v>0.27383424246429361</v>
      </c>
      <c r="H4424" s="13">
        <f>HLOOKUP(E4424,ROCs!$B$1:$I$17,MATCH(VLOOKUP(C4424,HROC,2,0),ROCs!$A$2:$A$17,0)+1,0)</f>
        <v>0.31492922148662977</v>
      </c>
      <c r="I4424" s="24">
        <v>2.252586</v>
      </c>
      <c r="J4424" s="24">
        <f>VLOOKUP(B4424,Summary!$A$32:$C$37,3,0)*H4424*I4424/12+VLOOKUP(B4424,Summary!$A$32:$D$37,4,0)*I4424</f>
        <v>3.4110564551236684</v>
      </c>
      <c r="K4424" s="6">
        <f t="shared" si="279"/>
        <v>12.499868386241721</v>
      </c>
      <c r="L4424" s="27">
        <f>2.721*J4424*G4424+VLOOKUP(B4424,Summary!$A$32:$B$37,2,0)*I4424</f>
        <v>2.9733924585035645</v>
      </c>
    </row>
    <row r="4425" spans="1:12">
      <c r="A4425" s="5" t="s">
        <v>613</v>
      </c>
      <c r="B4425" s="5" t="s">
        <v>598</v>
      </c>
      <c r="C4425" s="11">
        <v>3100</v>
      </c>
      <c r="D4425" s="5" t="str">
        <f t="shared" si="276"/>
        <v>Herbaceous (Dry Prairie)</v>
      </c>
      <c r="E4425" s="11" t="s">
        <v>593</v>
      </c>
      <c r="F4425" s="12">
        <f t="shared" si="277"/>
        <v>0.69141343344704065</v>
      </c>
      <c r="G4425" s="13">
        <f t="shared" si="278"/>
        <v>3.5859246036990831E-2</v>
      </c>
      <c r="H4425" s="13">
        <f>HLOOKUP(E4425,ROCs!$B$1:$I$17,MATCH(VLOOKUP(C4425,HROC,2,0),ROCs!$A$2:$A$17,0)+1,0)</f>
        <v>0.26229721460804234</v>
      </c>
      <c r="I4425" s="24">
        <v>6.0926349999999996</v>
      </c>
      <c r="J4425" s="24">
        <f>VLOOKUP(B4425,Summary!$A$32:$C$37,3,0)*H4425*I4425/12+VLOOKUP(B4425,Summary!$A$32:$D$37,4,0)*I4425</f>
        <v>7.6841070558436853</v>
      </c>
      <c r="K4425" s="6">
        <f t="shared" si="279"/>
        <v>14.456386866321452</v>
      </c>
      <c r="L4425" s="27">
        <f>2.721*J4425*G4425+VLOOKUP(B4425,Summary!$A$32:$B$37,2,0)*I4425</f>
        <v>1.9176747116205468</v>
      </c>
    </row>
    <row r="4426" spans="1:12">
      <c r="A4426" s="5" t="s">
        <v>613</v>
      </c>
      <c r="B4426" s="5" t="s">
        <v>598</v>
      </c>
      <c r="C4426" s="11">
        <v>3200</v>
      </c>
      <c r="D4426" s="5" t="str">
        <f t="shared" si="276"/>
        <v>Shrub and Brushland</v>
      </c>
      <c r="E4426" s="11" t="s">
        <v>593</v>
      </c>
      <c r="F4426" s="12">
        <f t="shared" si="277"/>
        <v>0.69141343344704065</v>
      </c>
      <c r="G4426" s="13">
        <f t="shared" si="278"/>
        <v>3.5859246036990831E-2</v>
      </c>
      <c r="H4426" s="13">
        <f>HLOOKUP(E4426,ROCs!$B$1:$I$17,MATCH(VLOOKUP(C4426,HROC,2,0),ROCs!$A$2:$A$17,0)+1,0)</f>
        <v>0.26229721460804234</v>
      </c>
      <c r="I4426" s="24">
        <v>4.4326340000000002</v>
      </c>
      <c r="J4426" s="24">
        <f>VLOOKUP(B4426,Summary!$A$32:$C$37,3,0)*H4426*I4426/12+VLOOKUP(B4426,Summary!$A$32:$D$37,4,0)*I4426</f>
        <v>5.590493143832286</v>
      </c>
      <c r="K4426" s="6">
        <f t="shared" si="279"/>
        <v>10.51759574318992</v>
      </c>
      <c r="L4426" s="27">
        <f>2.721*J4426*G4426+VLOOKUP(B4426,Summary!$A$32:$B$37,2,0)*I4426</f>
        <v>1.3951845347160026</v>
      </c>
    </row>
    <row r="4427" spans="1:12">
      <c r="A4427" s="5" t="s">
        <v>613</v>
      </c>
      <c r="B4427" s="5" t="s">
        <v>598</v>
      </c>
      <c r="C4427" s="11">
        <v>4110</v>
      </c>
      <c r="D4427" s="5" t="str">
        <f t="shared" si="276"/>
        <v>Pine Flatwoods</v>
      </c>
      <c r="E4427" s="11" t="s">
        <v>593</v>
      </c>
      <c r="F4427" s="12">
        <f t="shared" si="277"/>
        <v>0.69141343344704065</v>
      </c>
      <c r="G4427" s="13">
        <f t="shared" si="278"/>
        <v>3.5859246036990831E-2</v>
      </c>
      <c r="H4427" s="13">
        <f>HLOOKUP(E4427,ROCs!$B$1:$I$17,MATCH(VLOOKUP(C4427,HROC,2,0),ROCs!$A$2:$A$17,0)+1,0)</f>
        <v>0.26229721460804234</v>
      </c>
      <c r="I4427" s="24">
        <v>37.713788999999998</v>
      </c>
      <c r="J4427" s="24">
        <f>VLOOKUP(B4427,Summary!$A$32:$C$37,3,0)*H4427*I4427/12+VLOOKUP(B4427,Summary!$A$32:$D$37,4,0)*I4427</f>
        <v>47.565099855399176</v>
      </c>
      <c r="K4427" s="6">
        <f t="shared" si="279"/>
        <v>89.485932437905504</v>
      </c>
      <c r="L4427" s="27">
        <f>2.721*J4427*G4427+VLOOKUP(B4427,Summary!$A$32:$B$37,2,0)*I4427</f>
        <v>11.870525551701874</v>
      </c>
    </row>
    <row r="4428" spans="1:12">
      <c r="A4428" s="5" t="s">
        <v>613</v>
      </c>
      <c r="B4428" s="5" t="s">
        <v>598</v>
      </c>
      <c r="C4428" s="11">
        <v>4200</v>
      </c>
      <c r="D4428" s="5" t="str">
        <f t="shared" si="276"/>
        <v>Upland Hardwood Forests</v>
      </c>
      <c r="E4428" s="11" t="s">
        <v>593</v>
      </c>
      <c r="F4428" s="12">
        <f t="shared" si="277"/>
        <v>0.69141343344704065</v>
      </c>
      <c r="G4428" s="13">
        <f t="shared" si="278"/>
        <v>3.5859246036990831E-2</v>
      </c>
      <c r="H4428" s="13">
        <f>HLOOKUP(E4428,ROCs!$B$1:$I$17,MATCH(VLOOKUP(C4428,HROC,2,0),ROCs!$A$2:$A$17,0)+1,0)</f>
        <v>0.26229721460804234</v>
      </c>
      <c r="I4428" s="24">
        <v>2.2274280000000002</v>
      </c>
      <c r="J4428" s="24">
        <f>VLOOKUP(B4428,Summary!$A$32:$C$37,3,0)*H4428*I4428/12+VLOOKUP(B4428,Summary!$A$32:$D$37,4,0)*I4428</f>
        <v>2.8092599033396533</v>
      </c>
      <c r="K4428" s="6">
        <f t="shared" si="279"/>
        <v>5.2851616558150392</v>
      </c>
      <c r="L4428" s="27">
        <f>2.721*J4428*G4428+VLOOKUP(B4428,Summary!$A$32:$B$37,2,0)*I4428</f>
        <v>0.70108948715219799</v>
      </c>
    </row>
    <row r="4429" spans="1:12">
      <c r="A4429" s="5" t="s">
        <v>613</v>
      </c>
      <c r="B4429" s="5" t="s">
        <v>598</v>
      </c>
      <c r="C4429" s="11">
        <v>4220</v>
      </c>
      <c r="D4429" s="5" t="str">
        <f t="shared" si="276"/>
        <v>Brazilian Pepper</v>
      </c>
      <c r="E4429" s="11" t="s">
        <v>593</v>
      </c>
      <c r="F4429" s="12">
        <f t="shared" si="277"/>
        <v>0.69141343344704065</v>
      </c>
      <c r="G4429" s="13">
        <f t="shared" si="278"/>
        <v>3.5859246036990831E-2</v>
      </c>
      <c r="H4429" s="13">
        <f>HLOOKUP(E4429,ROCs!$B$1:$I$17,MATCH(VLOOKUP(C4429,HROC,2,0),ROCs!$A$2:$A$17,0)+1,0)</f>
        <v>0.26229721460804234</v>
      </c>
      <c r="I4429" s="24">
        <v>3.8215710000000001</v>
      </c>
      <c r="J4429" s="24">
        <f>VLOOKUP(B4429,Summary!$A$32:$C$37,3,0)*H4429*I4429/12+VLOOKUP(B4429,Summary!$A$32:$D$37,4,0)*I4429</f>
        <v>4.8198128864617047</v>
      </c>
      <c r="K4429" s="6">
        <f t="shared" si="279"/>
        <v>9.0676872671865194</v>
      </c>
      <c r="L4429" s="27">
        <f>2.721*J4429*G4429+VLOOKUP(B4429,Summary!$A$32:$B$37,2,0)*I4429</f>
        <v>1.2028506656581996</v>
      </c>
    </row>
    <row r="4430" spans="1:12">
      <c r="A4430" s="5" t="s">
        <v>613</v>
      </c>
      <c r="B4430" s="5" t="s">
        <v>598</v>
      </c>
      <c r="C4430" s="11">
        <v>4340</v>
      </c>
      <c r="D4430" s="5" t="str">
        <f t="shared" si="276"/>
        <v>Hardwood - Coniferous Mixed</v>
      </c>
      <c r="E4430" s="11" t="s">
        <v>593</v>
      </c>
      <c r="F4430" s="12">
        <f t="shared" si="277"/>
        <v>0.69141343344704065</v>
      </c>
      <c r="G4430" s="13">
        <f t="shared" si="278"/>
        <v>3.5859246036990831E-2</v>
      </c>
      <c r="H4430" s="13">
        <f>HLOOKUP(E4430,ROCs!$B$1:$I$17,MATCH(VLOOKUP(C4430,HROC,2,0),ROCs!$A$2:$A$17,0)+1,0)</f>
        <v>0.26229721460804234</v>
      </c>
      <c r="I4430" s="24">
        <v>6.7891969999999997</v>
      </c>
      <c r="J4430" s="24">
        <f>VLOOKUP(B4430,Summary!$A$32:$C$37,3,0)*H4430*I4430/12+VLOOKUP(B4430,Summary!$A$32:$D$37,4,0)*I4430</f>
        <v>8.5626197156423753</v>
      </c>
      <c r="K4430" s="6">
        <f t="shared" si="279"/>
        <v>16.109164317847533</v>
      </c>
      <c r="L4430" s="27">
        <f>2.721*J4430*G4430+VLOOKUP(B4430,Summary!$A$32:$B$37,2,0)*I4430</f>
        <v>2.1369196413555187</v>
      </c>
    </row>
    <row r="4431" spans="1:12">
      <c r="A4431" s="5" t="s">
        <v>613</v>
      </c>
      <c r="B4431" s="5" t="s">
        <v>598</v>
      </c>
      <c r="C4431" s="11">
        <v>5300</v>
      </c>
      <c r="D4431" s="5" t="str">
        <f t="shared" si="276"/>
        <v>Reservoirs</v>
      </c>
      <c r="E4431" s="11" t="s">
        <v>593</v>
      </c>
      <c r="F4431" s="12">
        <f t="shared" si="277"/>
        <v>0.50503242095262102</v>
      </c>
      <c r="G4431" s="13">
        <f t="shared" si="278"/>
        <v>6.8458560616073402E-2</v>
      </c>
      <c r="H4431" s="13">
        <f>HLOOKUP(E4431,ROCs!$B$1:$I$17,MATCH(VLOOKUP(C4431,HROC,2,0),ROCs!$A$2:$A$17,0)+1,0)</f>
        <v>5.2632006878587441E-2</v>
      </c>
      <c r="I4431" s="24">
        <v>6.9515999999999994E-2</v>
      </c>
      <c r="J4431" s="24">
        <f>VLOOKUP(B4431,Summary!$A$32:$C$37,3,0)*H4431*I4431/12+VLOOKUP(B4431,Summary!$A$32:$D$37,4,0)*I4431</f>
        <v>1.7592569354409813E-2</v>
      </c>
      <c r="K4431" s="6">
        <f t="shared" si="279"/>
        <v>2.4175589483681613E-2</v>
      </c>
      <c r="L4431" s="27">
        <f>2.721*J4431*G4431+VLOOKUP(B4431,Summary!$A$32:$B$37,2,0)*I4431</f>
        <v>1.6602774281992347E-2</v>
      </c>
    </row>
    <row r="4432" spans="1:12">
      <c r="A4432" s="5" t="s">
        <v>613</v>
      </c>
      <c r="B4432" s="5" t="s">
        <v>598</v>
      </c>
      <c r="C4432" s="11">
        <v>6120</v>
      </c>
      <c r="D4432" s="5" t="str">
        <f t="shared" si="276"/>
        <v>Mangrove Swamps</v>
      </c>
      <c r="E4432" s="11" t="s">
        <v>593</v>
      </c>
      <c r="F4432" s="12">
        <f t="shared" si="277"/>
        <v>0.60724136328827061</v>
      </c>
      <c r="G4432" s="13">
        <f t="shared" si="278"/>
        <v>3.2599314579082571E-2</v>
      </c>
      <c r="H4432" s="13">
        <f>HLOOKUP(E4432,ROCs!$B$1:$I$17,MATCH(VLOOKUP(C4432,HROC,2,0),ROCs!$A$2:$A$17,0)+1,0)</f>
        <v>2.5884593546846281E-2</v>
      </c>
      <c r="I4432" s="24">
        <v>1.4586E-2</v>
      </c>
      <c r="J4432" s="24">
        <f>VLOOKUP(B4432,Summary!$A$32:$C$37,3,0)*H4432*I4432/12+VLOOKUP(B4432,Summary!$A$32:$D$37,4,0)*I4432</f>
        <v>1.8153991434222583E-3</v>
      </c>
      <c r="K4432" s="6">
        <f t="shared" si="279"/>
        <v>2.9995908115290912E-3</v>
      </c>
      <c r="L4432" s="27">
        <f>2.721*J4432*G4432+VLOOKUP(B4432,Summary!$A$32:$B$37,2,0)*I4432</f>
        <v>2.9570596708654428E-3</v>
      </c>
    </row>
    <row r="4433" spans="1:12">
      <c r="A4433" s="5" t="s">
        <v>613</v>
      </c>
      <c r="B4433" s="5" t="s">
        <v>598</v>
      </c>
      <c r="C4433" s="11">
        <v>6170</v>
      </c>
      <c r="D4433" s="5" t="str">
        <f t="shared" si="276"/>
        <v>Mixed Wetland Hardwoods</v>
      </c>
      <c r="E4433" s="11" t="s">
        <v>593</v>
      </c>
      <c r="F4433" s="12">
        <f t="shared" si="277"/>
        <v>0.60724136328827061</v>
      </c>
      <c r="G4433" s="13">
        <f t="shared" si="278"/>
        <v>3.2599314579082571E-2</v>
      </c>
      <c r="H4433" s="13">
        <f>HLOOKUP(E4433,ROCs!$B$1:$I$17,MATCH(VLOOKUP(C4433,HROC,2,0),ROCs!$A$2:$A$17,0)+1,0)</f>
        <v>2.5884593546846281E-2</v>
      </c>
      <c r="I4433" s="24">
        <v>0.16347999999999999</v>
      </c>
      <c r="J4433" s="24">
        <f>VLOOKUP(B4433,Summary!$A$32:$C$37,3,0)*H4433*I4433/12+VLOOKUP(B4433,Summary!$A$32:$D$37,4,0)*I4433</f>
        <v>2.0347007539193118E-2</v>
      </c>
      <c r="K4433" s="6">
        <f t="shared" si="279"/>
        <v>3.3619436848263809E-2</v>
      </c>
      <c r="L4433" s="27">
        <f>2.721*J4433*G4433+VLOOKUP(B4433,Summary!$A$32:$B$37,2,0)*I4433</f>
        <v>3.3142747497126188E-2</v>
      </c>
    </row>
    <row r="4434" spans="1:12">
      <c r="A4434" s="5" t="s">
        <v>613</v>
      </c>
      <c r="B4434" s="5" t="s">
        <v>598</v>
      </c>
      <c r="C4434" s="11">
        <v>6172</v>
      </c>
      <c r="D4434" s="5" t="str">
        <f t="shared" si="276"/>
        <v>Mixed Shrubs</v>
      </c>
      <c r="E4434" s="11" t="s">
        <v>593</v>
      </c>
      <c r="F4434" s="12">
        <f t="shared" si="277"/>
        <v>0.60724136328827061</v>
      </c>
      <c r="G4434" s="13">
        <f t="shared" si="278"/>
        <v>3.2599314579082571E-2</v>
      </c>
      <c r="H4434" s="13">
        <f>HLOOKUP(E4434,ROCs!$B$1:$I$17,MATCH(VLOOKUP(C4434,HROC,2,0),ROCs!$A$2:$A$17,0)+1,0)</f>
        <v>2.5884593546846281E-2</v>
      </c>
      <c r="I4434" s="24">
        <v>13.566065</v>
      </c>
      <c r="J4434" s="24">
        <f>VLOOKUP(B4434,Summary!$A$32:$C$37,3,0)*H4434*I4434/12+VLOOKUP(B4434,Summary!$A$32:$D$37,4,0)*I4434</f>
        <v>1.6884562443857591</v>
      </c>
      <c r="K4434" s="6">
        <f t="shared" si="279"/>
        <v>2.7898425834777463</v>
      </c>
      <c r="L4434" s="27">
        <f>2.721*J4434*G4434+VLOOKUP(B4434,Summary!$A$32:$B$37,2,0)*I4434</f>
        <v>2.7502854589221992</v>
      </c>
    </row>
    <row r="4435" spans="1:12">
      <c r="A4435" s="5" t="s">
        <v>613</v>
      </c>
      <c r="B4435" s="5" t="s">
        <v>598</v>
      </c>
      <c r="C4435" s="11">
        <v>6210</v>
      </c>
      <c r="D4435" s="5" t="str">
        <f t="shared" si="276"/>
        <v>Cypress</v>
      </c>
      <c r="E4435" s="11" t="s">
        <v>593</v>
      </c>
      <c r="F4435" s="12">
        <f t="shared" si="277"/>
        <v>0.60724136328827061</v>
      </c>
      <c r="G4435" s="13">
        <f t="shared" si="278"/>
        <v>3.2599314579082571E-2</v>
      </c>
      <c r="H4435" s="13">
        <f>HLOOKUP(E4435,ROCs!$B$1:$I$17,MATCH(VLOOKUP(C4435,HROC,2,0),ROCs!$A$2:$A$17,0)+1,0)</f>
        <v>2.5884593546846281E-2</v>
      </c>
      <c r="I4435" s="24">
        <v>2.9393069999999999</v>
      </c>
      <c r="J4435" s="24">
        <f>VLOOKUP(B4435,Summary!$A$32:$C$37,3,0)*H4435*I4435/12+VLOOKUP(B4435,Summary!$A$32:$D$37,4,0)*I4435</f>
        <v>0.36583130467949049</v>
      </c>
      <c r="K4435" s="6">
        <f t="shared" si="279"/>
        <v>0.60446443640910041</v>
      </c>
      <c r="L4435" s="27">
        <f>2.721*J4435*G4435+VLOOKUP(B4435,Summary!$A$32:$B$37,2,0)*I4435</f>
        <v>0.59589374674293782</v>
      </c>
    </row>
    <row r="4436" spans="1:12">
      <c r="A4436" s="5" t="s">
        <v>613</v>
      </c>
      <c r="B4436" s="5" t="s">
        <v>598</v>
      </c>
      <c r="C4436" s="11">
        <v>6215</v>
      </c>
      <c r="D4436" s="5" t="e">
        <f t="shared" si="276"/>
        <v>#N/A</v>
      </c>
      <c r="E4436" s="11" t="s">
        <v>593</v>
      </c>
      <c r="F4436" s="12">
        <f t="shared" si="277"/>
        <v>0.60724136328827061</v>
      </c>
      <c r="G4436" s="13">
        <f t="shared" si="278"/>
        <v>3.2599314579082571E-2</v>
      </c>
      <c r="H4436" s="13">
        <f>HLOOKUP(E4436,ROCs!$B$1:$I$17,MATCH(VLOOKUP(C4436,HROC,2,0),ROCs!$A$2:$A$17,0)+1,0)</f>
        <v>2.5884593546846281E-2</v>
      </c>
      <c r="I4436" s="24">
        <v>0.14526600000000001</v>
      </c>
      <c r="J4436" s="24">
        <f>VLOOKUP(B4436,Summary!$A$32:$C$37,3,0)*H4436*I4436/12+VLOOKUP(B4436,Summary!$A$32:$D$37,4,0)*I4436</f>
        <v>1.8080061152363758E-2</v>
      </c>
      <c r="K4436" s="6">
        <f t="shared" si="279"/>
        <v>2.987375283337344E-2</v>
      </c>
      <c r="L4436" s="27">
        <f>2.721*J4436*G4436+VLOOKUP(B4436,Summary!$A$32:$B$37,2,0)*I4436</f>
        <v>2.9450173464139546E-2</v>
      </c>
    </row>
    <row r="4437" spans="1:12">
      <c r="A4437" s="5" t="s">
        <v>613</v>
      </c>
      <c r="B4437" s="5" t="s">
        <v>598</v>
      </c>
      <c r="C4437" s="11">
        <v>6410</v>
      </c>
      <c r="D4437" s="5" t="str">
        <f t="shared" si="276"/>
        <v>Freshwater Marshes</v>
      </c>
      <c r="E4437" s="11" t="s">
        <v>593</v>
      </c>
      <c r="F4437" s="12">
        <f t="shared" si="277"/>
        <v>0.60724136328827061</v>
      </c>
      <c r="G4437" s="13">
        <f t="shared" si="278"/>
        <v>3.2599314579082571E-2</v>
      </c>
      <c r="H4437" s="13">
        <f>HLOOKUP(E4437,ROCs!$B$1:$I$17,MATCH(VLOOKUP(C4437,HROC,2,0),ROCs!$A$2:$A$17,0)+1,0)</f>
        <v>2.5884593546846281E-2</v>
      </c>
      <c r="I4437" s="24">
        <v>8.3015080000000001</v>
      </c>
      <c r="J4437" s="24">
        <f>VLOOKUP(B4437,Summary!$A$32:$C$37,3,0)*H4437*I4437/12+VLOOKUP(B4437,Summary!$A$32:$D$37,4,0)*I4437</f>
        <v>1.0332202462850011</v>
      </c>
      <c r="K4437" s="6">
        <f t="shared" si="279"/>
        <v>1.7071936870036504</v>
      </c>
      <c r="L4437" s="27">
        <f>2.721*J4437*G4437+VLOOKUP(B4437,Summary!$A$32:$B$37,2,0)*I4437</f>
        <v>1.6829874204145647</v>
      </c>
    </row>
    <row r="4438" spans="1:12">
      <c r="A4438" s="5" t="s">
        <v>613</v>
      </c>
      <c r="B4438" s="5" t="s">
        <v>598</v>
      </c>
      <c r="C4438" s="11">
        <v>8140</v>
      </c>
      <c r="D4438" s="5" t="str">
        <f t="shared" si="276"/>
        <v>Roads and Highways</v>
      </c>
      <c r="E4438" s="11" t="s">
        <v>593</v>
      </c>
      <c r="F4438" s="12">
        <f t="shared" si="277"/>
        <v>0.98601567900273634</v>
      </c>
      <c r="G4438" s="13">
        <f t="shared" si="278"/>
        <v>0.14343698414796333</v>
      </c>
      <c r="H4438" s="13">
        <f>HLOOKUP(E4438,ROCs!$B$1:$I$17,MATCH(VLOOKUP(C4438,HROC,2,0),ROCs!$A$2:$A$17,0)+1,0)</f>
        <v>0.44607782879065094</v>
      </c>
      <c r="I4438" s="24">
        <v>389.34921900000001</v>
      </c>
      <c r="J4438" s="24">
        <f>VLOOKUP(B4438,Summary!$A$32:$C$37,3,0)*H4438*I4438/12+VLOOKUP(B4438,Summary!$A$32:$D$37,4,0)*I4438</f>
        <v>835.11159419914759</v>
      </c>
      <c r="K4438" s="6">
        <f t="shared" si="279"/>
        <v>2240.5615347503353</v>
      </c>
      <c r="L4438" s="27">
        <f>2.721*J4438*G4438+VLOOKUP(B4438,Summary!$A$32:$B$37,2,0)*I4438</f>
        <v>400.57278106953845</v>
      </c>
    </row>
    <row r="4439" spans="1:12">
      <c r="A4439" s="5" t="s">
        <v>618</v>
      </c>
      <c r="B4439" s="5" t="s">
        <v>598</v>
      </c>
      <c r="C4439" s="11">
        <v>1400</v>
      </c>
      <c r="D4439" s="5" t="str">
        <f t="shared" si="276"/>
        <v>Commercial and Services</v>
      </c>
      <c r="E4439" s="11" t="s">
        <v>4</v>
      </c>
      <c r="F4439" s="12">
        <f t="shared" si="277"/>
        <v>0.70945030562392009</v>
      </c>
      <c r="G4439" s="13">
        <f t="shared" si="278"/>
        <v>0.1167055461931156</v>
      </c>
      <c r="H4439" s="13">
        <f>HLOOKUP(E4439,ROCs!$B$1:$I$17,MATCH(VLOOKUP(C4439,HROC,2,0),ROCs!$A$2:$A$17,0)+1,0)</f>
        <v>0.43140989244743805</v>
      </c>
      <c r="I4439" s="24">
        <v>7.8200000000000006E-2</v>
      </c>
      <c r="J4439" s="24">
        <f>VLOOKUP(B4439,Summary!$A$32:$C$37,3,0)*H4439*I4439/12+VLOOKUP(B4439,Summary!$A$32:$D$37,4,0)*I4439</f>
        <v>0.16221515267564859</v>
      </c>
      <c r="K4439" s="6">
        <f t="shared" si="279"/>
        <v>0.3131424474174323</v>
      </c>
      <c r="L4439" s="27">
        <f>2.721*J4439*G4439+VLOOKUP(B4439,Summary!$A$32:$B$37,2,0)*I4439</f>
        <v>6.6502725356519771E-2</v>
      </c>
    </row>
    <row r="4440" spans="1:12">
      <c r="A4440" s="5" t="s">
        <v>618</v>
      </c>
      <c r="B4440" s="5" t="s">
        <v>598</v>
      </c>
      <c r="C4440" s="11">
        <v>1800</v>
      </c>
      <c r="D4440" s="5" t="str">
        <f t="shared" si="276"/>
        <v>Recreational</v>
      </c>
      <c r="E4440" s="11" t="s">
        <v>4</v>
      </c>
      <c r="F4440" s="12">
        <f t="shared" si="277"/>
        <v>1.2445441802046733</v>
      </c>
      <c r="G4440" s="13">
        <f t="shared" si="278"/>
        <v>0.21319951734720002</v>
      </c>
      <c r="H4440" s="13">
        <f>HLOOKUP(E4440,ROCs!$B$1:$I$17,MATCH(VLOOKUP(C4440,HROC,2,0),ROCs!$A$2:$A$17,0)+1,0)</f>
        <v>0.28904462793978353</v>
      </c>
      <c r="I4440" s="24">
        <v>4.8190000000000004E-3</v>
      </c>
      <c r="J4440" s="24">
        <f>VLOOKUP(B4440,Summary!$A$32:$C$37,3,0)*H4440*I4440/12+VLOOKUP(B4440,Summary!$A$32:$D$37,4,0)*I4440</f>
        <v>6.6975566483177366E-3</v>
      </c>
      <c r="K4440" s="6">
        <f t="shared" si="279"/>
        <v>2.268063740840174E-2</v>
      </c>
      <c r="L4440" s="27">
        <f>2.721*J4440*G4440+VLOOKUP(B4440,Summary!$A$32:$B$37,2,0)*I4440</f>
        <v>4.8091258309814295E-3</v>
      </c>
    </row>
    <row r="4441" spans="1:12">
      <c r="A4441" s="5" t="s">
        <v>618</v>
      </c>
      <c r="B4441" s="5" t="s">
        <v>598</v>
      </c>
      <c r="C4441" s="11">
        <v>3200</v>
      </c>
      <c r="D4441" s="5" t="str">
        <f t="shared" si="276"/>
        <v>Shrub and Brushland</v>
      </c>
      <c r="E4441" s="11" t="s">
        <v>4</v>
      </c>
      <c r="F4441" s="12">
        <f t="shared" si="277"/>
        <v>0.69141343344704065</v>
      </c>
      <c r="G4441" s="13">
        <f t="shared" si="278"/>
        <v>3.5859246036990831E-2</v>
      </c>
      <c r="H4441" s="13">
        <f>HLOOKUP(E4441,ROCs!$B$1:$I$17,MATCH(VLOOKUP(C4441,HROC,2,0),ROCs!$A$2:$A$17,0)+1,0)</f>
        <v>0.26229721460804234</v>
      </c>
      <c r="I4441" s="24">
        <v>2.0048E-2</v>
      </c>
      <c r="J4441" s="24">
        <f>VLOOKUP(B4441,Summary!$A$32:$C$37,3,0)*H4441*I4441/12+VLOOKUP(B4441,Summary!$A$32:$D$37,4,0)*I4441</f>
        <v>2.5284787001938275E-2</v>
      </c>
      <c r="K4441" s="6">
        <f t="shared" si="279"/>
        <v>4.7569178835760298E-2</v>
      </c>
      <c r="L4441" s="27">
        <f>2.721*J4441*G4441+VLOOKUP(B4441,Summary!$A$32:$B$37,2,0)*I4441</f>
        <v>6.3101667207322819E-3</v>
      </c>
    </row>
    <row r="4442" spans="1:12">
      <c r="A4442" s="5" t="s">
        <v>618</v>
      </c>
      <c r="B4442" s="5" t="s">
        <v>598</v>
      </c>
      <c r="C4442" s="11">
        <v>3300</v>
      </c>
      <c r="D4442" s="5" t="str">
        <f t="shared" si="276"/>
        <v>Mixed Rangeland</v>
      </c>
      <c r="E4442" s="11" t="s">
        <v>4</v>
      </c>
      <c r="F4442" s="12">
        <f t="shared" si="277"/>
        <v>0.69141343344704065</v>
      </c>
      <c r="G4442" s="13">
        <f t="shared" si="278"/>
        <v>3.5859246036990831E-2</v>
      </c>
      <c r="H4442" s="13">
        <f>HLOOKUP(E4442,ROCs!$B$1:$I$17,MATCH(VLOOKUP(C4442,HROC,2,0),ROCs!$A$2:$A$17,0)+1,0)</f>
        <v>0.26229721460804234</v>
      </c>
      <c r="I4442" s="24">
        <v>3.8899000000000003E-2</v>
      </c>
      <c r="J4442" s="24">
        <f>VLOOKUP(B4442,Summary!$A$32:$C$37,3,0)*H4442*I4442/12+VLOOKUP(B4442,Summary!$A$32:$D$37,4,0)*I4442</f>
        <v>4.9059902712908866E-2</v>
      </c>
      <c r="K4442" s="6">
        <f t="shared" si="279"/>
        <v>9.2298158795502794E-2</v>
      </c>
      <c r="L4442" s="27">
        <f>2.721*J4442*G4442+VLOOKUP(B4442,Summary!$A$32:$B$37,2,0)*I4442</f>
        <v>1.2243574185443189E-2</v>
      </c>
    </row>
    <row r="4443" spans="1:12">
      <c r="A4443" s="5" t="s">
        <v>618</v>
      </c>
      <c r="B4443" s="5" t="s">
        <v>598</v>
      </c>
      <c r="C4443" s="11">
        <v>4340</v>
      </c>
      <c r="D4443" s="5" t="str">
        <f t="shared" si="276"/>
        <v>Hardwood - Coniferous Mixed</v>
      </c>
      <c r="E4443" s="11" t="s">
        <v>4</v>
      </c>
      <c r="F4443" s="12">
        <f t="shared" si="277"/>
        <v>0.69141343344704065</v>
      </c>
      <c r="G4443" s="13">
        <f t="shared" si="278"/>
        <v>3.5859246036990831E-2</v>
      </c>
      <c r="H4443" s="13">
        <f>HLOOKUP(E4443,ROCs!$B$1:$I$17,MATCH(VLOOKUP(C4443,HROC,2,0),ROCs!$A$2:$A$17,0)+1,0)</f>
        <v>0.26229721460804234</v>
      </c>
      <c r="I4443" s="24">
        <v>0.312942</v>
      </c>
      <c r="J4443" s="24">
        <f>VLOOKUP(B4443,Summary!$A$32:$C$37,3,0)*H4443*I4443/12+VLOOKUP(B4443,Summary!$A$32:$D$37,4,0)*I4443</f>
        <v>0.39468634347369153</v>
      </c>
      <c r="K4443" s="6">
        <f t="shared" si="279"/>
        <v>0.74253760790206003</v>
      </c>
      <c r="L4443" s="27">
        <f>2.721*J4443*G4443+VLOOKUP(B4443,Summary!$A$32:$B$37,2,0)*I4443</f>
        <v>9.8499411109307738E-2</v>
      </c>
    </row>
    <row r="4444" spans="1:12">
      <c r="A4444" s="5" t="s">
        <v>618</v>
      </c>
      <c r="B4444" s="5" t="s">
        <v>598</v>
      </c>
      <c r="C4444" s="11">
        <v>5110</v>
      </c>
      <c r="D4444" s="5" t="e">
        <f t="shared" si="276"/>
        <v>#N/A</v>
      </c>
      <c r="E4444" s="11" t="s">
        <v>4</v>
      </c>
      <c r="F4444" s="12">
        <f t="shared" si="277"/>
        <v>0.50503242095262102</v>
      </c>
      <c r="G4444" s="13">
        <f t="shared" si="278"/>
        <v>6.8458560616073402E-2</v>
      </c>
      <c r="H4444" s="13">
        <f>HLOOKUP(E4444,ROCs!$B$1:$I$17,MATCH(VLOOKUP(C4444,HROC,2,0),ROCs!$A$2:$A$17,0)+1,0)</f>
        <v>5.2632006878587441E-2</v>
      </c>
      <c r="I4444" s="24">
        <v>1.3690000000000001E-2</v>
      </c>
      <c r="J4444" s="24">
        <f>VLOOKUP(B4444,Summary!$A$32:$C$37,3,0)*H4444*I4444/12+VLOOKUP(B4444,Summary!$A$32:$D$37,4,0)*I4444</f>
        <v>3.4645588707904705E-3</v>
      </c>
      <c r="K4444" s="6">
        <f t="shared" si="279"/>
        <v>4.7609733015651261E-3</v>
      </c>
      <c r="L4444" s="27">
        <f>2.721*J4444*G4444+VLOOKUP(B4444,Summary!$A$32:$B$37,2,0)*I4444</f>
        <v>3.269635478457841E-3</v>
      </c>
    </row>
    <row r="4445" spans="1:12">
      <c r="A4445" s="5" t="s">
        <v>618</v>
      </c>
      <c r="B4445" s="5" t="s">
        <v>598</v>
      </c>
      <c r="C4445" s="11">
        <v>6170</v>
      </c>
      <c r="D4445" s="5" t="str">
        <f t="shared" si="276"/>
        <v>Mixed Wetland Hardwoods</v>
      </c>
      <c r="E4445" s="11" t="s">
        <v>4</v>
      </c>
      <c r="F4445" s="12">
        <f t="shared" si="277"/>
        <v>0.60724136328827061</v>
      </c>
      <c r="G4445" s="13">
        <f t="shared" si="278"/>
        <v>3.2599314579082571E-2</v>
      </c>
      <c r="H4445" s="13">
        <f>HLOOKUP(E4445,ROCs!$B$1:$I$17,MATCH(VLOOKUP(C4445,HROC,2,0),ROCs!$A$2:$A$17,0)+1,0)</f>
        <v>2.5884593546846281E-2</v>
      </c>
      <c r="I4445" s="24">
        <v>1.131939</v>
      </c>
      <c r="J4445" s="24">
        <f>VLOOKUP(B4445,Summary!$A$32:$C$37,3,0)*H4445*I4445/12+VLOOKUP(B4445,Summary!$A$32:$D$37,4,0)*I4445</f>
        <v>0.14088311332827697</v>
      </c>
      <c r="K4445" s="6">
        <f t="shared" si="279"/>
        <v>0.23278169639458579</v>
      </c>
      <c r="L4445" s="27">
        <f>2.721*J4445*G4445+VLOOKUP(B4445,Summary!$A$32:$B$37,2,0)*I4445</f>
        <v>0.22948108918001908</v>
      </c>
    </row>
    <row r="4446" spans="1:12">
      <c r="A4446" s="5" t="s">
        <v>618</v>
      </c>
      <c r="B4446" s="5" t="s">
        <v>598</v>
      </c>
      <c r="C4446" s="11">
        <v>8140</v>
      </c>
      <c r="D4446" s="5" t="str">
        <f t="shared" si="276"/>
        <v>Roads and Highways</v>
      </c>
      <c r="E4446" s="11" t="s">
        <v>4</v>
      </c>
      <c r="F4446" s="12">
        <f t="shared" si="277"/>
        <v>0.98601567900273634</v>
      </c>
      <c r="G4446" s="13">
        <f t="shared" si="278"/>
        <v>0.14343698414796333</v>
      </c>
      <c r="H4446" s="13">
        <f>HLOOKUP(E4446,ROCs!$B$1:$I$17,MATCH(VLOOKUP(C4446,HROC,2,0),ROCs!$A$2:$A$17,0)+1,0)</f>
        <v>0.44607782879065094</v>
      </c>
      <c r="I4446" s="24">
        <v>1.831575</v>
      </c>
      <c r="J4446" s="24">
        <f>VLOOKUP(B4446,Summary!$A$32:$C$37,3,0)*H4446*I4446/12+VLOOKUP(B4446,Summary!$A$32:$D$37,4,0)*I4446</f>
        <v>3.9285285381432957</v>
      </c>
      <c r="K4446" s="6">
        <f t="shared" si="279"/>
        <v>10.54004038726567</v>
      </c>
      <c r="L4446" s="27">
        <f>2.721*J4446*G4446+VLOOKUP(B4446,Summary!$A$32:$B$37,2,0)*I4446</f>
        <v>1.8843728346799125</v>
      </c>
    </row>
    <row r="4447" spans="1:12">
      <c r="A4447" s="5" t="s">
        <v>618</v>
      </c>
      <c r="B4447" s="5" t="s">
        <v>598</v>
      </c>
      <c r="C4447" s="11">
        <v>1800</v>
      </c>
      <c r="D4447" s="5" t="str">
        <f t="shared" si="276"/>
        <v>Recreational</v>
      </c>
      <c r="E4447" s="11" t="s">
        <v>591</v>
      </c>
      <c r="F4447" s="12">
        <f t="shared" si="277"/>
        <v>1.2445441802046733</v>
      </c>
      <c r="G4447" s="13">
        <f t="shared" si="278"/>
        <v>0.21319951734720002</v>
      </c>
      <c r="H4447" s="13">
        <f>HLOOKUP(E4447,ROCs!$B$1:$I$17,MATCH(VLOOKUP(C4447,HROC,2,0),ROCs!$A$2:$A$17,0)+1,0)</f>
        <v>0.28904462793978353</v>
      </c>
      <c r="I4447" s="24">
        <v>0.34215899999999999</v>
      </c>
      <c r="J4447" s="24">
        <f>VLOOKUP(B4447,Summary!$A$32:$C$37,3,0)*H4447*I4447/12+VLOOKUP(B4447,Summary!$A$32:$D$37,4,0)*I4447</f>
        <v>0.47554042025975268</v>
      </c>
      <c r="K4447" s="6">
        <f t="shared" si="279"/>
        <v>1.6103723210253849</v>
      </c>
      <c r="L4447" s="27">
        <f>2.721*J4447*G4447+VLOOKUP(B4447,Summary!$A$32:$B$37,2,0)*I4447</f>
        <v>0.34145791350960258</v>
      </c>
    </row>
    <row r="4448" spans="1:12">
      <c r="A4448" s="5" t="s">
        <v>618</v>
      </c>
      <c r="B4448" s="5" t="s">
        <v>598</v>
      </c>
      <c r="C4448" s="11">
        <v>3200</v>
      </c>
      <c r="D4448" s="5" t="str">
        <f t="shared" si="276"/>
        <v>Shrub and Brushland</v>
      </c>
      <c r="E4448" s="11" t="s">
        <v>591</v>
      </c>
      <c r="F4448" s="12">
        <f t="shared" si="277"/>
        <v>0.69141343344704065</v>
      </c>
      <c r="G4448" s="13">
        <f t="shared" si="278"/>
        <v>3.5859246036990831E-2</v>
      </c>
      <c r="H4448" s="13">
        <f>HLOOKUP(E4448,ROCs!$B$1:$I$17,MATCH(VLOOKUP(C4448,HROC,2,0),ROCs!$A$2:$A$17,0)+1,0)</f>
        <v>0.26229721460804234</v>
      </c>
      <c r="I4448" s="24">
        <v>3.6006999999999997E-2</v>
      </c>
      <c r="J4448" s="24">
        <f>VLOOKUP(B4448,Summary!$A$32:$C$37,3,0)*H4448*I4448/12+VLOOKUP(B4448,Summary!$A$32:$D$37,4,0)*I4448</f>
        <v>4.5412476335733809E-2</v>
      </c>
      <c r="K4448" s="6">
        <f t="shared" si="279"/>
        <v>8.5436124418357004E-2</v>
      </c>
      <c r="L4448" s="27">
        <f>2.721*J4448*G4448+VLOOKUP(B4448,Summary!$A$32:$B$37,2,0)*I4448</f>
        <v>1.133330871475495E-2</v>
      </c>
    </row>
    <row r="4449" spans="1:12">
      <c r="A4449" s="5" t="s">
        <v>618</v>
      </c>
      <c r="B4449" s="5" t="s">
        <v>598</v>
      </c>
      <c r="C4449" s="11">
        <v>3300</v>
      </c>
      <c r="D4449" s="5" t="str">
        <f t="shared" si="276"/>
        <v>Mixed Rangeland</v>
      </c>
      <c r="E4449" s="11" t="s">
        <v>591</v>
      </c>
      <c r="F4449" s="12">
        <f t="shared" si="277"/>
        <v>0.69141343344704065</v>
      </c>
      <c r="G4449" s="13">
        <f t="shared" si="278"/>
        <v>3.5859246036990831E-2</v>
      </c>
      <c r="H4449" s="13">
        <f>HLOOKUP(E4449,ROCs!$B$1:$I$17,MATCH(VLOOKUP(C4449,HROC,2,0),ROCs!$A$2:$A$17,0)+1,0)</f>
        <v>0.26229721460804234</v>
      </c>
      <c r="I4449" s="24">
        <v>0.57850299999999999</v>
      </c>
      <c r="J4449" s="24">
        <f>VLOOKUP(B4449,Summary!$A$32:$C$37,3,0)*H4449*I4449/12+VLOOKUP(B4449,Summary!$A$32:$D$37,4,0)*I4449</f>
        <v>0.72961518031635564</v>
      </c>
      <c r="K4449" s="6">
        <f t="shared" si="279"/>
        <v>1.3726512701528253</v>
      </c>
      <c r="L4449" s="27">
        <f>2.721*J4449*G4449+VLOOKUP(B4449,Summary!$A$32:$B$37,2,0)*I4449</f>
        <v>0.18208551368933495</v>
      </c>
    </row>
    <row r="4450" spans="1:12">
      <c r="A4450" s="5" t="s">
        <v>618</v>
      </c>
      <c r="B4450" s="5" t="s">
        <v>598</v>
      </c>
      <c r="C4450" s="11">
        <v>4200</v>
      </c>
      <c r="D4450" s="5" t="str">
        <f t="shared" si="276"/>
        <v>Upland Hardwood Forests</v>
      </c>
      <c r="E4450" s="11" t="s">
        <v>591</v>
      </c>
      <c r="F4450" s="12">
        <f t="shared" si="277"/>
        <v>0.69141343344704065</v>
      </c>
      <c r="G4450" s="13">
        <f t="shared" si="278"/>
        <v>3.5859246036990831E-2</v>
      </c>
      <c r="H4450" s="13">
        <f>HLOOKUP(E4450,ROCs!$B$1:$I$17,MATCH(VLOOKUP(C4450,HROC,2,0),ROCs!$A$2:$A$17,0)+1,0)</f>
        <v>0.26229721460804234</v>
      </c>
      <c r="I4450" s="24">
        <v>0.53681100000000004</v>
      </c>
      <c r="J4450" s="24">
        <f>VLOOKUP(B4450,Summary!$A$32:$C$37,3,0)*H4450*I4450/12+VLOOKUP(B4450,Summary!$A$32:$D$37,4,0)*I4450</f>
        <v>0.67703271125785547</v>
      </c>
      <c r="K4450" s="6">
        <f t="shared" si="279"/>
        <v>1.2737259806466141</v>
      </c>
      <c r="L4450" s="27">
        <f>2.721*J4450*G4450+VLOOKUP(B4450,Summary!$A$32:$B$37,2,0)*I4450</f>
        <v>0.16896283457317524</v>
      </c>
    </row>
    <row r="4451" spans="1:12">
      <c r="A4451" s="5" t="s">
        <v>618</v>
      </c>
      <c r="B4451" s="5" t="s">
        <v>598</v>
      </c>
      <c r="C4451" s="11">
        <v>5110</v>
      </c>
      <c r="D4451" s="5" t="e">
        <f t="shared" si="276"/>
        <v>#N/A</v>
      </c>
      <c r="E4451" s="11" t="s">
        <v>591</v>
      </c>
      <c r="F4451" s="12">
        <f t="shared" si="277"/>
        <v>0.50503242095262102</v>
      </c>
      <c r="G4451" s="13">
        <f t="shared" si="278"/>
        <v>6.8458560616073402E-2</v>
      </c>
      <c r="H4451" s="13">
        <f>HLOOKUP(E4451,ROCs!$B$1:$I$17,MATCH(VLOOKUP(C4451,HROC,2,0),ROCs!$A$2:$A$17,0)+1,0)</f>
        <v>5.2632006878587441E-2</v>
      </c>
      <c r="I4451" s="24">
        <v>1.1944E-2</v>
      </c>
      <c r="J4451" s="24">
        <f>VLOOKUP(B4451,Summary!$A$32:$C$37,3,0)*H4451*I4451/12+VLOOKUP(B4451,Summary!$A$32:$D$37,4,0)*I4451</f>
        <v>3.0226947518423209E-3</v>
      </c>
      <c r="K4451" s="6">
        <f t="shared" si="279"/>
        <v>4.1537666262888131E-3</v>
      </c>
      <c r="L4451" s="27">
        <f>2.721*J4451*G4451+VLOOKUP(B4451,Summary!$A$32:$B$37,2,0)*I4451</f>
        <v>2.8526315671804563E-3</v>
      </c>
    </row>
    <row r="4452" spans="1:12">
      <c r="A4452" s="5" t="s">
        <v>618</v>
      </c>
      <c r="B4452" s="5" t="s">
        <v>598</v>
      </c>
      <c r="C4452" s="11">
        <v>6170</v>
      </c>
      <c r="D4452" s="5" t="str">
        <f t="shared" si="276"/>
        <v>Mixed Wetland Hardwoods</v>
      </c>
      <c r="E4452" s="11" t="s">
        <v>591</v>
      </c>
      <c r="F4452" s="12">
        <f t="shared" si="277"/>
        <v>0.60724136328827061</v>
      </c>
      <c r="G4452" s="13">
        <f t="shared" si="278"/>
        <v>3.2599314579082571E-2</v>
      </c>
      <c r="H4452" s="13">
        <f>HLOOKUP(E4452,ROCs!$B$1:$I$17,MATCH(VLOOKUP(C4452,HROC,2,0),ROCs!$A$2:$A$17,0)+1,0)</f>
        <v>2.5884593546846281E-2</v>
      </c>
      <c r="I4452" s="24">
        <v>2.0119669999999998</v>
      </c>
      <c r="J4452" s="24">
        <f>VLOOKUP(B4452,Summary!$A$32:$C$37,3,0)*H4452*I4452/12+VLOOKUP(B4452,Summary!$A$32:$D$37,4,0)*I4452</f>
        <v>0.25041294175194367</v>
      </c>
      <c r="K4452" s="6">
        <f t="shared" si="279"/>
        <v>0.41375824258191074</v>
      </c>
      <c r="L4452" s="27">
        <f>2.721*J4452*G4452+VLOOKUP(B4452,Summary!$A$32:$B$37,2,0)*I4452</f>
        <v>0.40789157238530999</v>
      </c>
    </row>
    <row r="4453" spans="1:12">
      <c r="A4453" s="5" t="s">
        <v>618</v>
      </c>
      <c r="B4453" s="5" t="s">
        <v>598</v>
      </c>
      <c r="C4453" s="11">
        <v>8140</v>
      </c>
      <c r="D4453" s="5" t="str">
        <f t="shared" si="276"/>
        <v>Roads and Highways</v>
      </c>
      <c r="E4453" s="11" t="s">
        <v>591</v>
      </c>
      <c r="F4453" s="12">
        <f t="shared" si="277"/>
        <v>0.98601567900273634</v>
      </c>
      <c r="G4453" s="13">
        <f t="shared" si="278"/>
        <v>0.14343698414796333</v>
      </c>
      <c r="H4453" s="13">
        <f>HLOOKUP(E4453,ROCs!$B$1:$I$17,MATCH(VLOOKUP(C4453,HROC,2,0),ROCs!$A$2:$A$17,0)+1,0)</f>
        <v>0.44607782879065094</v>
      </c>
      <c r="I4453" s="24">
        <v>5.4607989999999997</v>
      </c>
      <c r="J4453" s="24">
        <f>VLOOKUP(B4453,Summary!$A$32:$C$37,3,0)*H4453*I4453/12+VLOOKUP(B4453,Summary!$A$32:$D$37,4,0)*I4453</f>
        <v>11.71281804597921</v>
      </c>
      <c r="K4453" s="6">
        <f t="shared" si="279"/>
        <v>31.424889511344052</v>
      </c>
      <c r="L4453" s="27">
        <f>2.721*J4453*G4453+VLOOKUP(B4453,Summary!$A$32:$B$37,2,0)*I4453</f>
        <v>5.6182145373502212</v>
      </c>
    </row>
    <row r="4454" spans="1:12">
      <c r="A4454" s="5" t="s">
        <v>618</v>
      </c>
      <c r="B4454" s="5" t="s">
        <v>598</v>
      </c>
      <c r="C4454" s="11">
        <v>1320</v>
      </c>
      <c r="D4454" s="5" t="str">
        <f t="shared" si="276"/>
        <v>Mobile Home Units &lt;Six or more dwelling units per acre&gt;</v>
      </c>
      <c r="E4454" s="11" t="s">
        <v>593</v>
      </c>
      <c r="F4454" s="12">
        <f t="shared" si="277"/>
        <v>1.3948514483453343</v>
      </c>
      <c r="G4454" s="13">
        <f t="shared" si="278"/>
        <v>0.33903287162245876</v>
      </c>
      <c r="H4454" s="13">
        <f>HLOOKUP(E4454,ROCs!$B$1:$I$17,MATCH(VLOOKUP(C4454,HROC,2,0),ROCs!$A$2:$A$17,0)+1,0)</f>
        <v>0.39344582191206351</v>
      </c>
      <c r="I4454" s="24">
        <v>2.1051120000000001</v>
      </c>
      <c r="J4454" s="24">
        <f>VLOOKUP(B4454,Summary!$A$32:$C$37,3,0)*H4454*I4454/12+VLOOKUP(B4454,Summary!$A$32:$D$37,4,0)*I4454</f>
        <v>3.9824901637488246</v>
      </c>
      <c r="K4454" s="6">
        <f t="shared" si="279"/>
        <v>15.115106492531906</v>
      </c>
      <c r="L4454" s="27">
        <f>2.721*J4454*G4454+VLOOKUP(B4454,Summary!$A$32:$B$37,2,0)*I4454</f>
        <v>4.0774152731934921</v>
      </c>
    </row>
    <row r="4455" spans="1:12">
      <c r="A4455" s="5" t="s">
        <v>618</v>
      </c>
      <c r="B4455" s="5" t="s">
        <v>598</v>
      </c>
      <c r="C4455" s="11">
        <v>1400</v>
      </c>
      <c r="D4455" s="5" t="str">
        <f t="shared" si="276"/>
        <v>Commercial and Services</v>
      </c>
      <c r="E4455" s="11" t="s">
        <v>593</v>
      </c>
      <c r="F4455" s="12">
        <f t="shared" si="277"/>
        <v>0.70945030562392009</v>
      </c>
      <c r="G4455" s="13">
        <f t="shared" si="278"/>
        <v>0.1167055461931156</v>
      </c>
      <c r="H4455" s="13">
        <f>HLOOKUP(E4455,ROCs!$B$1:$I$17,MATCH(VLOOKUP(C4455,HROC,2,0),ROCs!$A$2:$A$17,0)+1,0)</f>
        <v>0.43140989244743805</v>
      </c>
      <c r="I4455" s="24">
        <v>5.5695000000000001E-2</v>
      </c>
      <c r="J4455" s="24">
        <f>VLOOKUP(B4455,Summary!$A$32:$C$37,3,0)*H4455*I4455/12+VLOOKUP(B4455,Summary!$A$32:$D$37,4,0)*I4455</f>
        <v>0.11553162312366048</v>
      </c>
      <c r="K4455" s="6">
        <f t="shared" si="279"/>
        <v>0.22302389525465338</v>
      </c>
      <c r="L4455" s="27">
        <f>2.721*J4455*G4455+VLOOKUP(B4455,Summary!$A$32:$B$37,2,0)*I4455</f>
        <v>4.7364057400656891E-2</v>
      </c>
    </row>
    <row r="4456" spans="1:12">
      <c r="A4456" s="5" t="s">
        <v>618</v>
      </c>
      <c r="B4456" s="5" t="s">
        <v>598</v>
      </c>
      <c r="C4456" s="11">
        <v>1550</v>
      </c>
      <c r="D4456" s="5" t="str">
        <f t="shared" si="276"/>
        <v>Other Light Industrial</v>
      </c>
      <c r="E4456" s="11" t="s">
        <v>593</v>
      </c>
      <c r="F4456" s="12">
        <f t="shared" si="277"/>
        <v>0.72147488707517293</v>
      </c>
      <c r="G4456" s="13">
        <f t="shared" si="278"/>
        <v>0.16951643581122938</v>
      </c>
      <c r="H4456" s="13">
        <f>HLOOKUP(E4456,ROCs!$B$1:$I$17,MATCH(VLOOKUP(C4456,HROC,2,0),ROCs!$A$2:$A$17,0)+1,0)</f>
        <v>0.34081381503347608</v>
      </c>
      <c r="I4456" s="24">
        <v>2.4916000000000001E-2</v>
      </c>
      <c r="J4456" s="24">
        <f>VLOOKUP(B4456,Summary!$A$32:$C$37,3,0)*H4456*I4456/12+VLOOKUP(B4456,Summary!$A$32:$D$37,4,0)*I4456</f>
        <v>4.0831005982257085E-2</v>
      </c>
      <c r="K4456" s="6">
        <f t="shared" si="279"/>
        <v>8.0156702115614042E-2</v>
      </c>
      <c r="L4456" s="27">
        <f>2.721*J4456*G4456+VLOOKUP(B4456,Summary!$A$32:$B$37,2,0)*I4456</f>
        <v>2.3609687632316679E-2</v>
      </c>
    </row>
    <row r="4457" spans="1:12">
      <c r="A4457" s="5" t="s">
        <v>618</v>
      </c>
      <c r="B4457" s="5" t="s">
        <v>598</v>
      </c>
      <c r="C4457" s="11">
        <v>1820</v>
      </c>
      <c r="D4457" s="5" t="str">
        <f t="shared" si="276"/>
        <v>Golf Courses</v>
      </c>
      <c r="E4457" s="11" t="s">
        <v>593</v>
      </c>
      <c r="F4457" s="12">
        <f t="shared" si="277"/>
        <v>2.0141173930848577</v>
      </c>
      <c r="G4457" s="13">
        <f t="shared" si="278"/>
        <v>0.28687396829592665</v>
      </c>
      <c r="H4457" s="13">
        <f>HLOOKUP(E4457,ROCs!$B$1:$I$17,MATCH(VLOOKUP(C4457,HROC,2,0),ROCs!$A$2:$A$17,0)+1,0)</f>
        <v>0.28904462793978353</v>
      </c>
      <c r="I4457" s="24">
        <v>0.55740299999999998</v>
      </c>
      <c r="J4457" s="24">
        <f>VLOOKUP(B4457,Summary!$A$32:$C$37,3,0)*H4457*I4457/12+VLOOKUP(B4457,Summary!$A$32:$D$37,4,0)*I4457</f>
        <v>0.77469146471098782</v>
      </c>
      <c r="K4457" s="6">
        <f t="shared" si="279"/>
        <v>4.2456295046620429</v>
      </c>
      <c r="L4457" s="27">
        <f>2.721*J4457*G4457+VLOOKUP(B4457,Summary!$A$32:$B$37,2,0)*I4457</f>
        <v>0.71156186564670509</v>
      </c>
    </row>
    <row r="4458" spans="1:12">
      <c r="A4458" s="5" t="s">
        <v>618</v>
      </c>
      <c r="B4458" s="5" t="s">
        <v>598</v>
      </c>
      <c r="C4458" s="11">
        <v>2110</v>
      </c>
      <c r="D4458" s="5" t="str">
        <f t="shared" si="276"/>
        <v>Improved Pastures</v>
      </c>
      <c r="E4458" s="11" t="s">
        <v>593</v>
      </c>
      <c r="F4458" s="12">
        <f t="shared" si="277"/>
        <v>2.0141173930848577</v>
      </c>
      <c r="G4458" s="13">
        <f t="shared" si="278"/>
        <v>0.28687396829592665</v>
      </c>
      <c r="H4458" s="13">
        <f>HLOOKUP(E4458,ROCs!$B$1:$I$17,MATCH(VLOOKUP(C4458,HROC,2,0),ROCs!$A$2:$A$17,0)+1,0)</f>
        <v>0.31492922148662977</v>
      </c>
      <c r="I4458" s="24">
        <v>14.753018000000001</v>
      </c>
      <c r="J4458" s="24">
        <f>VLOOKUP(B4458,Summary!$A$32:$C$37,3,0)*H4458*I4458/12+VLOOKUP(B4458,Summary!$A$32:$D$37,4,0)*I4458</f>
        <v>22.34026904253852</v>
      </c>
      <c r="K4458" s="6">
        <f t="shared" si="279"/>
        <v>122.4339104142247</v>
      </c>
      <c r="L4458" s="27">
        <f>2.721*J4458*G4458+VLOOKUP(B4458,Summary!$A$32:$B$37,2,0)*I4458</f>
        <v>20.266503006090726</v>
      </c>
    </row>
    <row r="4459" spans="1:12">
      <c r="A4459" s="5" t="s">
        <v>618</v>
      </c>
      <c r="B4459" s="5" t="s">
        <v>598</v>
      </c>
      <c r="C4459" s="11">
        <v>2130</v>
      </c>
      <c r="D4459" s="5" t="str">
        <f t="shared" si="276"/>
        <v>Woodland Pastures</v>
      </c>
      <c r="E4459" s="11" t="s">
        <v>593</v>
      </c>
      <c r="F4459" s="12">
        <f t="shared" si="277"/>
        <v>1.022089423356495</v>
      </c>
      <c r="G4459" s="13">
        <f t="shared" si="278"/>
        <v>0.19559588747449544</v>
      </c>
      <c r="H4459" s="13">
        <f>HLOOKUP(E4459,ROCs!$B$1:$I$17,MATCH(VLOOKUP(C4459,HROC,2,0),ROCs!$A$2:$A$17,0)+1,0)</f>
        <v>0.26229721460804234</v>
      </c>
      <c r="I4459" s="24">
        <v>2.6692979999999999</v>
      </c>
      <c r="J4459" s="24">
        <f>VLOOKUP(B4459,Summary!$A$32:$C$37,3,0)*H4459*I4459/12+VLOOKUP(B4459,Summary!$A$32:$D$37,4,0)*I4459</f>
        <v>3.3665518443086508</v>
      </c>
      <c r="K4459" s="6">
        <f t="shared" si="279"/>
        <v>9.3627352474710026</v>
      </c>
      <c r="L4459" s="27">
        <f>2.721*J4459*G4459+VLOOKUP(B4459,Summary!$A$32:$B$37,2,0)*I4459</f>
        <v>2.3034189083288292</v>
      </c>
    </row>
    <row r="4460" spans="1:12">
      <c r="A4460" s="5" t="s">
        <v>618</v>
      </c>
      <c r="B4460" s="5" t="s">
        <v>598</v>
      </c>
      <c r="C4460" s="11">
        <v>3100</v>
      </c>
      <c r="D4460" s="5" t="str">
        <f t="shared" si="276"/>
        <v>Herbaceous (Dry Prairie)</v>
      </c>
      <c r="E4460" s="11" t="s">
        <v>593</v>
      </c>
      <c r="F4460" s="12">
        <f t="shared" si="277"/>
        <v>0.69141343344704065</v>
      </c>
      <c r="G4460" s="13">
        <f t="shared" si="278"/>
        <v>3.5859246036990831E-2</v>
      </c>
      <c r="H4460" s="13">
        <f>HLOOKUP(E4460,ROCs!$B$1:$I$17,MATCH(VLOOKUP(C4460,HROC,2,0),ROCs!$A$2:$A$17,0)+1,0)</f>
        <v>0.26229721460804234</v>
      </c>
      <c r="I4460" s="24">
        <v>2.8262800000000001</v>
      </c>
      <c r="J4460" s="24">
        <f>VLOOKUP(B4460,Summary!$A$32:$C$37,3,0)*H4460*I4460/12+VLOOKUP(B4460,Summary!$A$32:$D$37,4,0)*I4460</f>
        <v>3.5645394956024599</v>
      </c>
      <c r="K4460" s="6">
        <f t="shared" si="279"/>
        <v>6.7060963068601671</v>
      </c>
      <c r="L4460" s="27">
        <f>2.721*J4460*G4460+VLOOKUP(B4460,Summary!$A$32:$B$37,2,0)*I4460</f>
        <v>0.88957990819389643</v>
      </c>
    </row>
    <row r="4461" spans="1:12">
      <c r="A4461" s="5" t="s">
        <v>618</v>
      </c>
      <c r="B4461" s="5" t="s">
        <v>598</v>
      </c>
      <c r="C4461" s="11">
        <v>3200</v>
      </c>
      <c r="D4461" s="5" t="str">
        <f t="shared" si="276"/>
        <v>Shrub and Brushland</v>
      </c>
      <c r="E4461" s="11" t="s">
        <v>593</v>
      </c>
      <c r="F4461" s="12">
        <f t="shared" si="277"/>
        <v>0.69141343344704065</v>
      </c>
      <c r="G4461" s="13">
        <f t="shared" si="278"/>
        <v>3.5859246036990831E-2</v>
      </c>
      <c r="H4461" s="13">
        <f>HLOOKUP(E4461,ROCs!$B$1:$I$17,MATCH(VLOOKUP(C4461,HROC,2,0),ROCs!$A$2:$A$17,0)+1,0)</f>
        <v>0.26229721460804234</v>
      </c>
      <c r="I4461" s="24">
        <v>5.3885259999999997</v>
      </c>
      <c r="J4461" s="24">
        <f>VLOOKUP(B4461,Summary!$A$32:$C$37,3,0)*H4461*I4461/12+VLOOKUP(B4461,Summary!$A$32:$D$37,4,0)*I4461</f>
        <v>6.7960760257585013</v>
      </c>
      <c r="K4461" s="6">
        <f t="shared" si="279"/>
        <v>12.785702162567045</v>
      </c>
      <c r="L4461" s="27">
        <f>2.721*J4461*G4461+VLOOKUP(B4461,Summary!$A$32:$B$37,2,0)*I4461</f>
        <v>1.6960543415303591</v>
      </c>
    </row>
    <row r="4462" spans="1:12">
      <c r="A4462" s="5" t="s">
        <v>618</v>
      </c>
      <c r="B4462" s="5" t="s">
        <v>598</v>
      </c>
      <c r="C4462" s="11">
        <v>3300</v>
      </c>
      <c r="D4462" s="5" t="str">
        <f t="shared" si="276"/>
        <v>Mixed Rangeland</v>
      </c>
      <c r="E4462" s="11" t="s">
        <v>593</v>
      </c>
      <c r="F4462" s="12">
        <f t="shared" si="277"/>
        <v>0.69141343344704065</v>
      </c>
      <c r="G4462" s="13">
        <f t="shared" si="278"/>
        <v>3.5859246036990831E-2</v>
      </c>
      <c r="H4462" s="13">
        <f>HLOOKUP(E4462,ROCs!$B$1:$I$17,MATCH(VLOOKUP(C4462,HROC,2,0),ROCs!$A$2:$A$17,0)+1,0)</f>
        <v>0.26229721460804234</v>
      </c>
      <c r="I4462" s="24">
        <v>0.166297</v>
      </c>
      <c r="J4462" s="24">
        <f>VLOOKUP(B4462,Summary!$A$32:$C$37,3,0)*H4462*I4462/12+VLOOKUP(B4462,Summary!$A$32:$D$37,4,0)*I4462</f>
        <v>0.2097358451746473</v>
      </c>
      <c r="K4462" s="6">
        <f t="shared" si="279"/>
        <v>0.39458358603603505</v>
      </c>
      <c r="L4462" s="27">
        <f>2.721*J4462*G4462+VLOOKUP(B4462,Summary!$A$32:$B$37,2,0)*I4462</f>
        <v>5.234246783507663E-2</v>
      </c>
    </row>
    <row r="4463" spans="1:12">
      <c r="A4463" s="5" t="s">
        <v>618</v>
      </c>
      <c r="B4463" s="5" t="s">
        <v>598</v>
      </c>
      <c r="C4463" s="11">
        <v>4110</v>
      </c>
      <c r="D4463" s="5" t="str">
        <f t="shared" si="276"/>
        <v>Pine Flatwoods</v>
      </c>
      <c r="E4463" s="11" t="s">
        <v>593</v>
      </c>
      <c r="F4463" s="12">
        <f t="shared" si="277"/>
        <v>0.69141343344704065</v>
      </c>
      <c r="G4463" s="13">
        <f t="shared" si="278"/>
        <v>3.5859246036990831E-2</v>
      </c>
      <c r="H4463" s="13">
        <f>HLOOKUP(E4463,ROCs!$B$1:$I$17,MATCH(VLOOKUP(C4463,HROC,2,0),ROCs!$A$2:$A$17,0)+1,0)</f>
        <v>0.26229721460804234</v>
      </c>
      <c r="I4463" s="24">
        <v>26.472479</v>
      </c>
      <c r="J4463" s="24">
        <f>VLOOKUP(B4463,Summary!$A$32:$C$37,3,0)*H4463*I4463/12+VLOOKUP(B4463,Summary!$A$32:$D$37,4,0)*I4463</f>
        <v>33.387419838801073</v>
      </c>
      <c r="K4463" s="6">
        <f t="shared" si="279"/>
        <v>62.812953300923233</v>
      </c>
      <c r="L4463" s="27">
        <f>2.721*J4463*G4463+VLOOKUP(B4463,Summary!$A$32:$B$37,2,0)*I4463</f>
        <v>8.3322903033262268</v>
      </c>
    </row>
    <row r="4464" spans="1:12">
      <c r="A4464" s="5" t="s">
        <v>618</v>
      </c>
      <c r="B4464" s="5" t="s">
        <v>598</v>
      </c>
      <c r="C4464" s="11">
        <v>4200</v>
      </c>
      <c r="D4464" s="5" t="str">
        <f t="shared" si="276"/>
        <v>Upland Hardwood Forests</v>
      </c>
      <c r="E4464" s="11" t="s">
        <v>593</v>
      </c>
      <c r="F4464" s="12">
        <f t="shared" si="277"/>
        <v>0.69141343344704065</v>
      </c>
      <c r="G4464" s="13">
        <f t="shared" si="278"/>
        <v>3.5859246036990831E-2</v>
      </c>
      <c r="H4464" s="13">
        <f>HLOOKUP(E4464,ROCs!$B$1:$I$17,MATCH(VLOOKUP(C4464,HROC,2,0),ROCs!$A$2:$A$17,0)+1,0)</f>
        <v>0.26229721460804234</v>
      </c>
      <c r="I4464" s="24">
        <v>2.7914910000000002</v>
      </c>
      <c r="J4464" s="24">
        <f>VLOOKUP(B4464,Summary!$A$32:$C$37,3,0)*H4464*I4464/12+VLOOKUP(B4464,Summary!$A$32:$D$37,4,0)*I4464</f>
        <v>3.5206631760189389</v>
      </c>
      <c r="K4464" s="6">
        <f t="shared" si="279"/>
        <v>6.6235502093682852</v>
      </c>
      <c r="L4464" s="27">
        <f>2.721*J4464*G4464+VLOOKUP(B4464,Summary!$A$32:$B$37,2,0)*I4464</f>
        <v>0.87862996854667186</v>
      </c>
    </row>
    <row r="4465" spans="1:12">
      <c r="A4465" s="5" t="s">
        <v>618</v>
      </c>
      <c r="B4465" s="5" t="s">
        <v>598</v>
      </c>
      <c r="C4465" s="11">
        <v>4340</v>
      </c>
      <c r="D4465" s="5" t="str">
        <f t="shared" si="276"/>
        <v>Hardwood - Coniferous Mixed</v>
      </c>
      <c r="E4465" s="11" t="s">
        <v>593</v>
      </c>
      <c r="F4465" s="12">
        <f t="shared" si="277"/>
        <v>0.69141343344704065</v>
      </c>
      <c r="G4465" s="13">
        <f t="shared" si="278"/>
        <v>3.5859246036990831E-2</v>
      </c>
      <c r="H4465" s="13">
        <f>HLOOKUP(E4465,ROCs!$B$1:$I$17,MATCH(VLOOKUP(C4465,HROC,2,0),ROCs!$A$2:$A$17,0)+1,0)</f>
        <v>0.26229721460804234</v>
      </c>
      <c r="I4465" s="24">
        <v>4.5766359999999997</v>
      </c>
      <c r="J4465" s="24">
        <f>VLOOKUP(B4465,Summary!$A$32:$C$37,3,0)*H4465*I4465/12+VLOOKUP(B4465,Summary!$A$32:$D$37,4,0)*I4465</f>
        <v>5.7721102576517742</v>
      </c>
      <c r="K4465" s="6">
        <f t="shared" si="279"/>
        <v>10.859278548991353</v>
      </c>
      <c r="L4465" s="27">
        <f>2.721*J4465*G4465+VLOOKUP(B4465,Summary!$A$32:$B$37,2,0)*I4465</f>
        <v>1.4405095859988679</v>
      </c>
    </row>
    <row r="4466" spans="1:12">
      <c r="A4466" s="5" t="s">
        <v>618</v>
      </c>
      <c r="B4466" s="5" t="s">
        <v>598</v>
      </c>
      <c r="C4466" s="11">
        <v>6170</v>
      </c>
      <c r="D4466" s="5" t="str">
        <f t="shared" si="276"/>
        <v>Mixed Wetland Hardwoods</v>
      </c>
      <c r="E4466" s="11" t="s">
        <v>593</v>
      </c>
      <c r="F4466" s="12">
        <f t="shared" si="277"/>
        <v>0.60724136328827061</v>
      </c>
      <c r="G4466" s="13">
        <f t="shared" si="278"/>
        <v>3.2599314579082571E-2</v>
      </c>
      <c r="H4466" s="13">
        <f>HLOOKUP(E4466,ROCs!$B$1:$I$17,MATCH(VLOOKUP(C4466,HROC,2,0),ROCs!$A$2:$A$17,0)+1,0)</f>
        <v>2.5884593546846281E-2</v>
      </c>
      <c r="I4466" s="24">
        <v>0.30840600000000001</v>
      </c>
      <c r="J4466" s="24">
        <f>VLOOKUP(B4466,Summary!$A$32:$C$37,3,0)*H4466*I4466/12+VLOOKUP(B4466,Summary!$A$32:$D$37,4,0)*I4466</f>
        <v>3.8384751695206713E-2</v>
      </c>
      <c r="K4466" s="6">
        <f t="shared" si="279"/>
        <v>6.3423269149899986E-2</v>
      </c>
      <c r="L4466" s="27">
        <f>2.721*J4466*G4466+VLOOKUP(B4466,Summary!$A$32:$B$37,2,0)*I4466</f>
        <v>6.2523991831408735E-2</v>
      </c>
    </row>
    <row r="4467" spans="1:12">
      <c r="A4467" s="5" t="s">
        <v>618</v>
      </c>
      <c r="B4467" s="5" t="s">
        <v>598</v>
      </c>
      <c r="C4467" s="11">
        <v>6172</v>
      </c>
      <c r="D4467" s="5" t="str">
        <f t="shared" si="276"/>
        <v>Mixed Shrubs</v>
      </c>
      <c r="E4467" s="11" t="s">
        <v>593</v>
      </c>
      <c r="F4467" s="12">
        <f t="shared" si="277"/>
        <v>0.60724136328827061</v>
      </c>
      <c r="G4467" s="13">
        <f t="shared" si="278"/>
        <v>3.2599314579082571E-2</v>
      </c>
      <c r="H4467" s="13">
        <f>HLOOKUP(E4467,ROCs!$B$1:$I$17,MATCH(VLOOKUP(C4467,HROC,2,0),ROCs!$A$2:$A$17,0)+1,0)</f>
        <v>2.5884593546846281E-2</v>
      </c>
      <c r="I4467" s="24">
        <v>5.0937999999999997E-2</v>
      </c>
      <c r="J4467" s="24">
        <f>VLOOKUP(B4467,Summary!$A$32:$C$37,3,0)*H4467*I4467/12+VLOOKUP(B4467,Summary!$A$32:$D$37,4,0)*I4467</f>
        <v>6.3398328237791709E-3</v>
      </c>
      <c r="K4467" s="6">
        <f t="shared" si="279"/>
        <v>1.0475329545980313E-2</v>
      </c>
      <c r="L4467" s="27">
        <f>2.721*J4467*G4467+VLOOKUP(B4467,Summary!$A$32:$B$37,2,0)*I4467</f>
        <v>1.032680004898834E-2</v>
      </c>
    </row>
    <row r="4468" spans="1:12">
      <c r="A4468" s="5" t="s">
        <v>618</v>
      </c>
      <c r="B4468" s="5" t="s">
        <v>598</v>
      </c>
      <c r="C4468" s="11">
        <v>6210</v>
      </c>
      <c r="D4468" s="5" t="str">
        <f t="shared" si="276"/>
        <v>Cypress</v>
      </c>
      <c r="E4468" s="11" t="s">
        <v>593</v>
      </c>
      <c r="F4468" s="12">
        <f t="shared" si="277"/>
        <v>0.60724136328827061</v>
      </c>
      <c r="G4468" s="13">
        <f t="shared" si="278"/>
        <v>3.2599314579082571E-2</v>
      </c>
      <c r="H4468" s="13">
        <f>HLOOKUP(E4468,ROCs!$B$1:$I$17,MATCH(VLOOKUP(C4468,HROC,2,0),ROCs!$A$2:$A$17,0)+1,0)</f>
        <v>2.5884593546846281E-2</v>
      </c>
      <c r="I4468" s="24">
        <v>3.1314000000000002E-2</v>
      </c>
      <c r="J4468" s="24">
        <f>VLOOKUP(B4468,Summary!$A$32:$C$37,3,0)*H4468*I4468/12+VLOOKUP(B4468,Summary!$A$32:$D$37,4,0)*I4468</f>
        <v>3.897395363850583E-3</v>
      </c>
      <c r="K4468" s="6">
        <f t="shared" si="279"/>
        <v>6.4396809730030147E-3</v>
      </c>
      <c r="L4468" s="27">
        <f>2.721*J4468*G4468+VLOOKUP(B4468,Summary!$A$32:$B$37,2,0)*I4468</f>
        <v>6.3483728598300072E-3</v>
      </c>
    </row>
    <row r="4469" spans="1:12">
      <c r="A4469" s="5" t="s">
        <v>618</v>
      </c>
      <c r="B4469" s="5" t="s">
        <v>598</v>
      </c>
      <c r="C4469" s="11">
        <v>8140</v>
      </c>
      <c r="D4469" s="5" t="str">
        <f t="shared" si="276"/>
        <v>Roads and Highways</v>
      </c>
      <c r="E4469" s="11" t="s">
        <v>593</v>
      </c>
      <c r="F4469" s="12">
        <f t="shared" si="277"/>
        <v>0.98601567900273634</v>
      </c>
      <c r="G4469" s="13">
        <f t="shared" si="278"/>
        <v>0.14343698414796333</v>
      </c>
      <c r="H4469" s="13">
        <f>HLOOKUP(E4469,ROCs!$B$1:$I$17,MATCH(VLOOKUP(C4469,HROC,2,0),ROCs!$A$2:$A$17,0)+1,0)</f>
        <v>0.44607782879065094</v>
      </c>
      <c r="I4469" s="24">
        <v>207.214292</v>
      </c>
      <c r="J4469" s="24">
        <f>VLOOKUP(B4469,Summary!$A$32:$C$37,3,0)*H4469*I4469/12+VLOOKUP(B4469,Summary!$A$32:$D$37,4,0)*I4469</f>
        <v>444.45204790039065</v>
      </c>
      <c r="K4469" s="6">
        <f t="shared" si="279"/>
        <v>1192.4420274892709</v>
      </c>
      <c r="L4469" s="27">
        <f>2.721*J4469*G4469+VLOOKUP(B4469,Summary!$A$32:$B$37,2,0)*I4469</f>
        <v>213.18754776748489</v>
      </c>
    </row>
    <row r="4470" spans="1:12">
      <c r="A4470" s="5" t="s">
        <v>618</v>
      </c>
      <c r="B4470" s="5" t="s">
        <v>598</v>
      </c>
      <c r="C4470" s="11">
        <v>8340</v>
      </c>
      <c r="D4470" s="5" t="str">
        <f t="shared" si="276"/>
        <v>Sewage Treatment</v>
      </c>
      <c r="E4470" s="11" t="s">
        <v>593</v>
      </c>
      <c r="F4470" s="12">
        <f t="shared" si="277"/>
        <v>0.72147488707517293</v>
      </c>
      <c r="G4470" s="13">
        <f t="shared" si="278"/>
        <v>0.16951643581122938</v>
      </c>
      <c r="H4470" s="13">
        <f>HLOOKUP(E4470,ROCs!$B$1:$I$17,MATCH(VLOOKUP(C4470,HROC,2,0),ROCs!$A$2:$A$17,0)+1,0)</f>
        <v>0.43140989244743805</v>
      </c>
      <c r="I4470" s="24">
        <v>1.4247289999999999</v>
      </c>
      <c r="J4470" s="24">
        <f>VLOOKUP(B4470,Summary!$A$32:$C$37,3,0)*H4470*I4470/12+VLOOKUP(B4470,Summary!$A$32:$D$37,4,0)*I4470</f>
        <v>2.9554045045578534</v>
      </c>
      <c r="K4470" s="6">
        <f t="shared" si="279"/>
        <v>5.8018526069607379</v>
      </c>
      <c r="L4470" s="27">
        <f>2.721*J4470*G4470+VLOOKUP(B4470,Summary!$A$32:$B$37,2,0)*I4470</f>
        <v>1.6363028638531063</v>
      </c>
    </row>
  </sheetData>
  <sortState ref="A2:O7009">
    <sortCondition ref="A2:A7009"/>
  </sortState>
  <pageMargins left="0.7" right="0.7" top="0.75" bottom="0.75" header="0.3" footer="0.3"/>
  <pageSetup orientation="portrait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showGridLines="0" workbookViewId="0">
      <pane ySplit="1" topLeftCell="A2" activePane="bottomLeft" state="frozen"/>
      <selection pane="bottomLeft" activeCell="E20" sqref="E20"/>
    </sheetView>
  </sheetViews>
  <sheetFormatPr baseColWidth="10" defaultColWidth="8.83203125" defaultRowHeight="14" x14ac:dyDescent="0"/>
  <cols>
    <col min="1" max="1" width="21.1640625" customWidth="1"/>
    <col min="2" max="9" width="12.6640625" customWidth="1"/>
    <col min="10" max="10" width="9.83203125" customWidth="1"/>
    <col min="11" max="11" width="10.5" bestFit="1" customWidth="1"/>
    <col min="12" max="12" width="21.5" bestFit="1" customWidth="1"/>
    <col min="13" max="13" width="18.1640625" bestFit="1" customWidth="1"/>
    <col min="14" max="14" width="9" customWidth="1"/>
    <col min="15" max="15" width="8" customWidth="1"/>
    <col min="16" max="16" width="10" bestFit="1" customWidth="1"/>
    <col min="17" max="18" width="10.5" bestFit="1" customWidth="1"/>
    <col min="19" max="19" width="19.83203125" bestFit="1" customWidth="1"/>
    <col min="20" max="20" width="17.1640625" bestFit="1" customWidth="1"/>
    <col min="21" max="21" width="8" customWidth="1"/>
    <col min="22" max="22" width="10" bestFit="1" customWidth="1"/>
    <col min="23" max="24" width="10.5" bestFit="1" customWidth="1"/>
    <col min="25" max="25" width="18.83203125" bestFit="1" customWidth="1"/>
    <col min="26" max="26" width="19.5" bestFit="1" customWidth="1"/>
    <col min="27" max="27" width="5.5" customWidth="1"/>
    <col min="28" max="28" width="10" bestFit="1" customWidth="1"/>
    <col min="29" max="30" width="10.5" bestFit="1" customWidth="1"/>
    <col min="31" max="31" width="21" bestFit="1" customWidth="1"/>
    <col min="32" max="32" width="23.6640625" bestFit="1" customWidth="1"/>
    <col min="33" max="33" width="10.5" bestFit="1" customWidth="1"/>
    <col min="34" max="34" width="25.33203125" bestFit="1" customWidth="1"/>
    <col min="35" max="35" width="22.5" bestFit="1" customWidth="1"/>
    <col min="36" max="36" width="8" customWidth="1"/>
    <col min="37" max="37" width="24.33203125" bestFit="1" customWidth="1"/>
    <col min="38" max="38" width="16" bestFit="1" customWidth="1"/>
    <col min="39" max="39" width="10.5" bestFit="1" customWidth="1"/>
    <col min="40" max="40" width="17.6640625" bestFit="1" customWidth="1"/>
    <col min="41" max="41" width="18.5" bestFit="1" customWidth="1"/>
    <col min="42" max="42" width="7" customWidth="1"/>
    <col min="43" max="43" width="20.1640625" bestFit="1" customWidth="1"/>
    <col min="44" max="44" width="18.5" bestFit="1" customWidth="1"/>
    <col min="45" max="45" width="8" customWidth="1"/>
    <col min="46" max="46" width="10.5" bestFit="1" customWidth="1"/>
    <col min="47" max="47" width="20.1640625" bestFit="1" customWidth="1"/>
    <col min="48" max="48" width="19.1640625" bestFit="1" customWidth="1"/>
    <col min="49" max="49" width="10.5" bestFit="1" customWidth="1"/>
    <col min="50" max="50" width="20.6640625" bestFit="1" customWidth="1"/>
    <col min="51" max="51" width="19.83203125" bestFit="1" customWidth="1"/>
    <col min="52" max="52" width="21.5" bestFit="1" customWidth="1"/>
    <col min="53" max="53" width="12.33203125" bestFit="1" customWidth="1"/>
    <col min="54" max="54" width="8" customWidth="1"/>
    <col min="55" max="55" width="10.5" bestFit="1" customWidth="1"/>
    <col min="56" max="56" width="14" bestFit="1" customWidth="1"/>
    <col min="57" max="57" width="25.5" bestFit="1" customWidth="1"/>
    <col min="58" max="58" width="27.33203125" bestFit="1" customWidth="1"/>
    <col min="59" max="59" width="10.6640625" bestFit="1" customWidth="1"/>
    <col min="60" max="60" width="12.33203125" bestFit="1" customWidth="1"/>
    <col min="61" max="61" width="11.33203125" bestFit="1" customWidth="1"/>
  </cols>
  <sheetData>
    <row r="1" spans="1:8" s="23" customFormat="1">
      <c r="A1" s="39"/>
      <c r="B1" s="40" t="s">
        <v>596</v>
      </c>
      <c r="C1" s="40" t="s">
        <v>187</v>
      </c>
      <c r="D1" s="40" t="s">
        <v>188</v>
      </c>
      <c r="E1" s="40" t="s">
        <v>189</v>
      </c>
      <c r="F1" s="40" t="s">
        <v>597</v>
      </c>
      <c r="G1" s="40" t="s">
        <v>598</v>
      </c>
    </row>
    <row r="2" spans="1:8">
      <c r="A2" s="5" t="s">
        <v>606</v>
      </c>
      <c r="B2" s="37">
        <f t="shared" ref="B2:G2" si="0">VLOOKUP(B1,data3,9,0)</f>
        <v>1.1078698777073785</v>
      </c>
      <c r="C2" s="37">
        <f t="shared" si="0"/>
        <v>1.5464650901204975</v>
      </c>
      <c r="D2" s="37">
        <f t="shared" si="0"/>
        <v>1.542018822392115</v>
      </c>
      <c r="E2" s="37">
        <f t="shared" si="0"/>
        <v>1.3394140703492285</v>
      </c>
      <c r="F2" s="37">
        <f t="shared" si="0"/>
        <v>1.1515538459358194</v>
      </c>
      <c r="G2" s="37">
        <f t="shared" si="0"/>
        <v>1.2962851478736306</v>
      </c>
    </row>
    <row r="3" spans="1:8">
      <c r="A3" s="5" t="s">
        <v>607</v>
      </c>
      <c r="B3" s="37">
        <v>0.72</v>
      </c>
      <c r="C3" s="37">
        <v>0.72</v>
      </c>
      <c r="D3" s="37">
        <v>0.72</v>
      </c>
      <c r="E3" s="37">
        <v>0.72</v>
      </c>
      <c r="F3" s="37">
        <v>0.72</v>
      </c>
      <c r="G3" s="37">
        <v>0.72</v>
      </c>
    </row>
    <row r="4" spans="1:8">
      <c r="A4" s="5" t="s">
        <v>608</v>
      </c>
      <c r="B4" s="38">
        <f t="shared" ref="B4:G4" si="1">(1-B3/B2)</f>
        <v>0.3501041823702572</v>
      </c>
      <c r="C4" s="38">
        <f t="shared" si="1"/>
        <v>0.53442208000705727</v>
      </c>
      <c r="D4" s="38">
        <f t="shared" si="1"/>
        <v>0.53307962941524101</v>
      </c>
      <c r="E4" s="38">
        <f t="shared" si="1"/>
        <v>0.46245151821327912</v>
      </c>
      <c r="F4" s="38">
        <f t="shared" si="1"/>
        <v>0.37475785214812407</v>
      </c>
      <c r="G4" s="38">
        <f t="shared" si="1"/>
        <v>0.44456665172700893</v>
      </c>
    </row>
    <row r="5" spans="1:8">
      <c r="A5" s="5" t="s">
        <v>609</v>
      </c>
      <c r="B5" s="37">
        <f t="shared" ref="B5:G5" si="2">VLOOKUP(B1,data3,7,0)</f>
        <v>3.8387204161793655</v>
      </c>
      <c r="C5" s="37">
        <f t="shared" si="2"/>
        <v>4.6128859161396534</v>
      </c>
      <c r="D5" s="37">
        <f t="shared" si="2"/>
        <v>7.6919610726027665</v>
      </c>
      <c r="E5" s="37">
        <f t="shared" si="2"/>
        <v>3.984530645119079</v>
      </c>
      <c r="F5" s="37">
        <f t="shared" si="2"/>
        <v>3.6040570291317855</v>
      </c>
      <c r="G5" s="37">
        <f t="shared" si="2"/>
        <v>4.3763845325424988</v>
      </c>
    </row>
    <row r="6" spans="1:8">
      <c r="A6" s="5" t="s">
        <v>610</v>
      </c>
      <c r="B6" s="37">
        <f t="shared" ref="B6:G6" si="3">(1-B4)*B5</f>
        <v>2.4947683435248753</v>
      </c>
      <c r="C6" s="37">
        <f t="shared" si="3"/>
        <v>2.14765783000104</v>
      </c>
      <c r="D6" s="37">
        <f t="shared" si="3"/>
        <v>3.591533314543224</v>
      </c>
      <c r="E6" s="37">
        <f t="shared" si="3"/>
        <v>2.1418783989164245</v>
      </c>
      <c r="F6" s="37">
        <f t="shared" si="3"/>
        <v>2.2534083578750086</v>
      </c>
      <c r="G6" s="37">
        <f t="shared" si="3"/>
        <v>2.4307899142402087</v>
      </c>
    </row>
    <row r="8" spans="1:8">
      <c r="A8" s="70" t="s">
        <v>635</v>
      </c>
      <c r="B8" s="74"/>
      <c r="C8" s="75"/>
      <c r="D8" s="75"/>
      <c r="E8" s="75"/>
      <c r="F8" s="75"/>
      <c r="G8" s="75"/>
      <c r="H8" s="76"/>
    </row>
    <row r="9" spans="1:8" s="23" customFormat="1">
      <c r="A9" s="69" t="s">
        <v>634</v>
      </c>
      <c r="B9" s="77" t="s">
        <v>596</v>
      </c>
      <c r="C9" s="78" t="s">
        <v>187</v>
      </c>
      <c r="D9" s="78" t="s">
        <v>188</v>
      </c>
      <c r="E9" s="78" t="s">
        <v>189</v>
      </c>
      <c r="F9" s="78" t="s">
        <v>597</v>
      </c>
      <c r="G9" s="78" t="s">
        <v>598</v>
      </c>
      <c r="H9" s="78" t="s">
        <v>180</v>
      </c>
    </row>
    <row r="10" spans="1:8">
      <c r="A10" s="5" t="s">
        <v>603</v>
      </c>
      <c r="B10" s="79">
        <f>SUMIFS('Calcs Juris'!$K:$K,'Calcs Juris'!$A:$A,'Juris N Red'!$A10,'Calcs Juris'!$B:$B,'Juris N Red'!B$9)</f>
        <v>10237.288882659484</v>
      </c>
      <c r="C10" s="79">
        <f>SUMIFS('Calcs Juris'!$K:$K,'Calcs Juris'!$A:$A,'Juris N Red'!$A10,'Calcs Juris'!$B:$B,'Juris N Red'!C$9)</f>
        <v>312145.79197986989</v>
      </c>
      <c r="D10" s="79">
        <f>SUMIFS('Calcs Juris'!$K:$K,'Calcs Juris'!$A:$A,'Juris N Red'!$A10,'Calcs Juris'!$B:$B,'Juris N Red'!D$9)</f>
        <v>459096.85819855466</v>
      </c>
      <c r="E10" s="79">
        <f>SUMIFS('Calcs Juris'!$K:$K,'Calcs Juris'!$A:$A,'Juris N Red'!$A10,'Calcs Juris'!$B:$B,'Juris N Red'!E$9)</f>
        <v>305175.95621624106</v>
      </c>
      <c r="F10" s="79">
        <f>SUMIFS('Calcs Juris'!$K:$K,'Calcs Juris'!$A:$A,'Juris N Red'!$A10,'Calcs Juris'!$B:$B,'Juris N Red'!F$9)</f>
        <v>2360.9118811282301</v>
      </c>
      <c r="G10" s="79">
        <f>SUMIFS('Calcs Juris'!$K:$K,'Calcs Juris'!$A:$A,'Juris N Red'!$A10,'Calcs Juris'!$B:$B,'Juris N Red'!G$9)</f>
        <v>115688.42814605884</v>
      </c>
      <c r="H10" s="80">
        <f>SUM(B10:G10)</f>
        <v>1204705.2353045123</v>
      </c>
    </row>
    <row r="11" spans="1:8">
      <c r="A11" s="5" t="s">
        <v>624</v>
      </c>
      <c r="B11" s="79">
        <f>SUMIFS('Calcs Juris'!$K:$K,'Calcs Juris'!$A:$A,'Juris N Red'!$A11,'Calcs Juris'!$B:$B,'Juris N Red'!B$9)</f>
        <v>0</v>
      </c>
      <c r="C11" s="79">
        <f>SUMIFS('Calcs Juris'!$K:$K,'Calcs Juris'!$A:$A,'Juris N Red'!$A11,'Calcs Juris'!$B:$B,'Juris N Red'!C$9)</f>
        <v>0</v>
      </c>
      <c r="D11" s="79">
        <f>SUMIFS('Calcs Juris'!$K:$K,'Calcs Juris'!$A:$A,'Juris N Red'!$A11,'Calcs Juris'!$B:$B,'Juris N Red'!D$9)</f>
        <v>2106.5902751241338</v>
      </c>
      <c r="E11" s="79">
        <f>SUMIFS('Calcs Juris'!$K:$K,'Calcs Juris'!$A:$A,'Juris N Red'!$A11,'Calcs Juris'!$B:$B,'Juris N Red'!E$9)</f>
        <v>0</v>
      </c>
      <c r="F11" s="79">
        <f>SUMIFS('Calcs Juris'!$K:$K,'Calcs Juris'!$A:$A,'Juris N Red'!$A11,'Calcs Juris'!$B:$B,'Juris N Red'!F$9)</f>
        <v>0</v>
      </c>
      <c r="G11" s="79">
        <f>SUMIFS('Calcs Juris'!$K:$K,'Calcs Juris'!$A:$A,'Juris N Red'!$A11,'Calcs Juris'!$B:$B,'Juris N Red'!G$9)</f>
        <v>0</v>
      </c>
      <c r="H11" s="80">
        <f t="shared" ref="H11:H31" si="4">SUM(B11:G11)</f>
        <v>2106.5902751241338</v>
      </c>
    </row>
    <row r="12" spans="1:8">
      <c r="A12" s="5" t="s">
        <v>613</v>
      </c>
      <c r="B12" s="79">
        <f>SUMIFS('Calcs Juris'!$K:$K,'Calcs Juris'!$A:$A,'Juris N Red'!$A12,'Calcs Juris'!$B:$B,'Juris N Red'!B$9)</f>
        <v>1350.5115970883576</v>
      </c>
      <c r="C12" s="79">
        <f>SUMIFS('Calcs Juris'!$K:$K,'Calcs Juris'!$A:$A,'Juris N Red'!$A12,'Calcs Juris'!$B:$B,'Juris N Red'!C$9)</f>
        <v>3200.6175142829434</v>
      </c>
      <c r="D12" s="79">
        <f>SUMIFS('Calcs Juris'!$K:$K,'Calcs Juris'!$A:$A,'Juris N Red'!$A12,'Calcs Juris'!$B:$B,'Juris N Red'!D$9)</f>
        <v>3527.8508167137215</v>
      </c>
      <c r="E12" s="79">
        <f>SUMIFS('Calcs Juris'!$K:$K,'Calcs Juris'!$A:$A,'Juris N Red'!$A12,'Calcs Juris'!$B:$B,'Juris N Red'!E$9)</f>
        <v>3282.7409844789172</v>
      </c>
      <c r="F12" s="79">
        <f>SUMIFS('Calcs Juris'!$K:$K,'Calcs Juris'!$A:$A,'Juris N Red'!$A12,'Calcs Juris'!$B:$B,'Juris N Red'!F$9)</f>
        <v>7157.9166229928715</v>
      </c>
      <c r="G12" s="79">
        <f>SUMIFS('Calcs Juris'!$K:$K,'Calcs Juris'!$A:$A,'Juris N Red'!$A12,'Calcs Juris'!$B:$B,'Juris N Red'!G$9)</f>
        <v>4007.024976173745</v>
      </c>
      <c r="H12" s="80">
        <f t="shared" si="4"/>
        <v>22526.662511730559</v>
      </c>
    </row>
    <row r="13" spans="1:8">
      <c r="A13" s="5" t="s">
        <v>628</v>
      </c>
      <c r="B13" s="79">
        <f>SUMIFS('Calcs Juris'!$K:$K,'Calcs Juris'!$A:$A,'Juris N Red'!$A13,'Calcs Juris'!$B:$B,'Juris N Red'!B$9)</f>
        <v>0</v>
      </c>
      <c r="C13" s="79">
        <f>SUMIFS('Calcs Juris'!$K:$K,'Calcs Juris'!$A:$A,'Juris N Red'!$A13,'Calcs Juris'!$B:$B,'Juris N Red'!C$9)</f>
        <v>0</v>
      </c>
      <c r="D13" s="79">
        <f>SUMIFS('Calcs Juris'!$K:$K,'Calcs Juris'!$A:$A,'Juris N Red'!$A13,'Calcs Juris'!$B:$B,'Juris N Red'!D$9)</f>
        <v>0</v>
      </c>
      <c r="E13" s="79">
        <f>SUMIFS('Calcs Juris'!$K:$K,'Calcs Juris'!$A:$A,'Juris N Red'!$A13,'Calcs Juris'!$B:$B,'Juris N Red'!E$9)</f>
        <v>0</v>
      </c>
      <c r="F13" s="79">
        <f>SUMIFS('Calcs Juris'!$K:$K,'Calcs Juris'!$A:$A,'Juris N Red'!$A13,'Calcs Juris'!$B:$B,'Juris N Red'!F$9)</f>
        <v>3641.1565882613249</v>
      </c>
      <c r="G13" s="79">
        <f>SUMIFS('Calcs Juris'!$K:$K,'Calcs Juris'!$A:$A,'Juris N Red'!$A13,'Calcs Juris'!$B:$B,'Juris N Red'!G$9)</f>
        <v>0</v>
      </c>
      <c r="H13" s="80">
        <f t="shared" si="4"/>
        <v>3641.1565882613249</v>
      </c>
    </row>
    <row r="14" spans="1:8">
      <c r="A14" s="5" t="s">
        <v>627</v>
      </c>
      <c r="B14" s="79">
        <f>SUMIFS('Calcs Juris'!$K:$K,'Calcs Juris'!$A:$A,'Juris N Red'!$A14,'Calcs Juris'!$B:$B,'Juris N Red'!B$9)</f>
        <v>0</v>
      </c>
      <c r="C14" s="79">
        <f>SUMIFS('Calcs Juris'!$K:$K,'Calcs Juris'!$A:$A,'Juris N Red'!$A14,'Calcs Juris'!$B:$B,'Juris N Red'!C$9)</f>
        <v>0</v>
      </c>
      <c r="D14" s="79">
        <f>SUMIFS('Calcs Juris'!$K:$K,'Calcs Juris'!$A:$A,'Juris N Red'!$A14,'Calcs Juris'!$B:$B,'Juris N Red'!D$9)</f>
        <v>0</v>
      </c>
      <c r="E14" s="79">
        <f>SUMIFS('Calcs Juris'!$K:$K,'Calcs Juris'!$A:$A,'Juris N Red'!$A14,'Calcs Juris'!$B:$B,'Juris N Red'!E$9)</f>
        <v>13417.386079130938</v>
      </c>
      <c r="F14" s="79">
        <f>SUMIFS('Calcs Juris'!$K:$K,'Calcs Juris'!$A:$A,'Juris N Red'!$A14,'Calcs Juris'!$B:$B,'Juris N Red'!F$9)</f>
        <v>0</v>
      </c>
      <c r="G14" s="79">
        <f>SUMIFS('Calcs Juris'!$K:$K,'Calcs Juris'!$A:$A,'Juris N Red'!$A14,'Calcs Juris'!$B:$B,'Juris N Red'!G$9)</f>
        <v>9798.664553892535</v>
      </c>
      <c r="H14" s="80">
        <f t="shared" si="4"/>
        <v>23216.050633023471</v>
      </c>
    </row>
    <row r="15" spans="1:8">
      <c r="A15" s="5" t="s">
        <v>616</v>
      </c>
      <c r="B15" s="79">
        <f>SUMIFS('Calcs Juris'!$K:$K,'Calcs Juris'!$A:$A,'Juris N Red'!$A15,'Calcs Juris'!$B:$B,'Juris N Red'!B$9)</f>
        <v>7.340914428346899</v>
      </c>
      <c r="C15" s="79">
        <f>SUMIFS('Calcs Juris'!$K:$K,'Calcs Juris'!$A:$A,'Juris N Red'!$A15,'Calcs Juris'!$B:$B,'Juris N Red'!C$9)</f>
        <v>138008.86705186049</v>
      </c>
      <c r="D15" s="79">
        <f>SUMIFS('Calcs Juris'!$K:$K,'Calcs Juris'!$A:$A,'Juris N Red'!$A15,'Calcs Juris'!$B:$B,'Juris N Red'!D$9)</f>
        <v>59464.181364837452</v>
      </c>
      <c r="E15" s="79">
        <f>SUMIFS('Calcs Juris'!$K:$K,'Calcs Juris'!$A:$A,'Juris N Red'!$A15,'Calcs Juris'!$B:$B,'Juris N Red'!E$9)</f>
        <v>85567.957306392986</v>
      </c>
      <c r="F15" s="79">
        <f>SUMIFS('Calcs Juris'!$K:$K,'Calcs Juris'!$A:$A,'Juris N Red'!$A15,'Calcs Juris'!$B:$B,'Juris N Red'!F$9)</f>
        <v>27525.231422247067</v>
      </c>
      <c r="G15" s="79">
        <f>SUMIFS('Calcs Juris'!$K:$K,'Calcs Juris'!$A:$A,'Juris N Red'!$A15,'Calcs Juris'!$B:$B,'Juris N Red'!G$9)</f>
        <v>13508.27143351855</v>
      </c>
      <c r="H15" s="80">
        <f t="shared" si="4"/>
        <v>324081.84949328494</v>
      </c>
    </row>
    <row r="16" spans="1:8">
      <c r="A16" s="5" t="s">
        <v>617</v>
      </c>
      <c r="B16" s="79">
        <f>SUMIFS('Calcs Juris'!$K:$K,'Calcs Juris'!$A:$A,'Juris N Red'!$A16,'Calcs Juris'!$B:$B,'Juris N Red'!B$9)</f>
        <v>17144.08102517595</v>
      </c>
      <c r="C16" s="79">
        <f>SUMIFS('Calcs Juris'!$K:$K,'Calcs Juris'!$A:$A,'Juris N Red'!$A16,'Calcs Juris'!$B:$B,'Juris N Red'!C$9)</f>
        <v>9462.7047906530952</v>
      </c>
      <c r="D16" s="79">
        <f>SUMIFS('Calcs Juris'!$K:$K,'Calcs Juris'!$A:$A,'Juris N Red'!$A16,'Calcs Juris'!$B:$B,'Juris N Red'!D$9)</f>
        <v>0</v>
      </c>
      <c r="E16" s="79">
        <f>SUMIFS('Calcs Juris'!$K:$K,'Calcs Juris'!$A:$A,'Juris N Red'!$A16,'Calcs Juris'!$B:$B,'Juris N Red'!E$9)</f>
        <v>31831.61222888753</v>
      </c>
      <c r="F16" s="79">
        <f>SUMIFS('Calcs Juris'!$K:$K,'Calcs Juris'!$A:$A,'Juris N Red'!$A16,'Calcs Juris'!$B:$B,'Juris N Red'!F$9)</f>
        <v>826.39435666576094</v>
      </c>
      <c r="G16" s="79">
        <f>SUMIFS('Calcs Juris'!$K:$K,'Calcs Juris'!$A:$A,'Juris N Red'!$A16,'Calcs Juris'!$B:$B,'Juris N Red'!G$9)</f>
        <v>23271.12722798144</v>
      </c>
      <c r="H16" s="80">
        <f t="shared" si="4"/>
        <v>82535.91962936378</v>
      </c>
    </row>
    <row r="17" spans="1:8">
      <c r="A17" s="5" t="s">
        <v>615</v>
      </c>
      <c r="B17" s="79">
        <f>SUMIFS('Calcs Juris'!$K:$K,'Calcs Juris'!$A:$A,'Juris N Red'!$A17,'Calcs Juris'!$B:$B,'Juris N Red'!B$9)</f>
        <v>30184.499783289095</v>
      </c>
      <c r="C17" s="79">
        <f>SUMIFS('Calcs Juris'!$K:$K,'Calcs Juris'!$A:$A,'Juris N Red'!$A17,'Calcs Juris'!$B:$B,'Juris N Red'!C$9)</f>
        <v>347.23796377637331</v>
      </c>
      <c r="D17" s="79">
        <f>SUMIFS('Calcs Juris'!$K:$K,'Calcs Juris'!$A:$A,'Juris N Red'!$A17,'Calcs Juris'!$B:$B,'Juris N Red'!D$9)</f>
        <v>0</v>
      </c>
      <c r="E17" s="79">
        <f>SUMIFS('Calcs Juris'!$K:$K,'Calcs Juris'!$A:$A,'Juris N Red'!$A17,'Calcs Juris'!$B:$B,'Juris N Red'!E$9)</f>
        <v>25002.406890510079</v>
      </c>
      <c r="F17" s="79">
        <f>SUMIFS('Calcs Juris'!$K:$K,'Calcs Juris'!$A:$A,'Juris N Red'!$A17,'Calcs Juris'!$B:$B,'Juris N Red'!F$9)</f>
        <v>21813.338195404078</v>
      </c>
      <c r="G17" s="79">
        <f>SUMIFS('Calcs Juris'!$K:$K,'Calcs Juris'!$A:$A,'Juris N Red'!$A17,'Calcs Juris'!$B:$B,'Juris N Red'!G$9)</f>
        <v>43942.354112637884</v>
      </c>
      <c r="H17" s="80">
        <f t="shared" si="4"/>
        <v>121289.83694561751</v>
      </c>
    </row>
    <row r="18" spans="1:8">
      <c r="A18" s="5" t="s">
        <v>623</v>
      </c>
      <c r="B18" s="79">
        <f>SUMIFS('Calcs Juris'!$K:$K,'Calcs Juris'!$A:$A,'Juris N Red'!$A18,'Calcs Juris'!$B:$B,'Juris N Red'!B$9)</f>
        <v>0</v>
      </c>
      <c r="C18" s="79">
        <f>SUMIFS('Calcs Juris'!$K:$K,'Calcs Juris'!$A:$A,'Juris N Red'!$A18,'Calcs Juris'!$B:$B,'Juris N Red'!C$9)</f>
        <v>0</v>
      </c>
      <c r="D18" s="79">
        <f>SUMIFS('Calcs Juris'!$K:$K,'Calcs Juris'!$A:$A,'Juris N Red'!$A18,'Calcs Juris'!$B:$B,'Juris N Red'!D$9)</f>
        <v>38797.02046297762</v>
      </c>
      <c r="E18" s="79">
        <f>SUMIFS('Calcs Juris'!$K:$K,'Calcs Juris'!$A:$A,'Juris N Red'!$A18,'Calcs Juris'!$B:$B,'Juris N Red'!E$9)</f>
        <v>0</v>
      </c>
      <c r="F18" s="79">
        <f>SUMIFS('Calcs Juris'!$K:$K,'Calcs Juris'!$A:$A,'Juris N Red'!$A18,'Calcs Juris'!$B:$B,'Juris N Red'!F$9)</f>
        <v>175249.47819742269</v>
      </c>
      <c r="G18" s="79">
        <f>SUMIFS('Calcs Juris'!$K:$K,'Calcs Juris'!$A:$A,'Juris N Red'!$A18,'Calcs Juris'!$B:$B,'Juris N Red'!G$9)</f>
        <v>0</v>
      </c>
      <c r="H18" s="80">
        <f t="shared" si="4"/>
        <v>214046.49866040031</v>
      </c>
    </row>
    <row r="19" spans="1:8">
      <c r="A19" s="5" t="s">
        <v>621</v>
      </c>
      <c r="B19" s="79">
        <f>SUMIFS('Calcs Juris'!$K:$K,'Calcs Juris'!$A:$A,'Juris N Red'!$A19,'Calcs Juris'!$B:$B,'Juris N Red'!B$9)</f>
        <v>0</v>
      </c>
      <c r="C19" s="79">
        <f>SUMIFS('Calcs Juris'!$K:$K,'Calcs Juris'!$A:$A,'Juris N Red'!$A19,'Calcs Juris'!$B:$B,'Juris N Red'!C$9)</f>
        <v>2549.4623385573932</v>
      </c>
      <c r="D19" s="79">
        <f>SUMIFS('Calcs Juris'!$K:$K,'Calcs Juris'!$A:$A,'Juris N Red'!$A19,'Calcs Juris'!$B:$B,'Juris N Red'!D$9)</f>
        <v>7316.237572787637</v>
      </c>
      <c r="E19" s="79">
        <f>SUMIFS('Calcs Juris'!$K:$K,'Calcs Juris'!$A:$A,'Juris N Red'!$A19,'Calcs Juris'!$B:$B,'Juris N Red'!E$9)</f>
        <v>0</v>
      </c>
      <c r="F19" s="79">
        <f>SUMIFS('Calcs Juris'!$K:$K,'Calcs Juris'!$A:$A,'Juris N Red'!$A19,'Calcs Juris'!$B:$B,'Juris N Red'!F$9)</f>
        <v>0</v>
      </c>
      <c r="G19" s="79">
        <f>SUMIFS('Calcs Juris'!$K:$K,'Calcs Juris'!$A:$A,'Juris N Red'!$A19,'Calcs Juris'!$B:$B,'Juris N Red'!G$9)</f>
        <v>0</v>
      </c>
      <c r="H19" s="80">
        <f t="shared" si="4"/>
        <v>9865.6999113450292</v>
      </c>
    </row>
    <row r="20" spans="1:8">
      <c r="A20" s="5" t="s">
        <v>605</v>
      </c>
      <c r="B20" s="79">
        <f>SUMIFS('Calcs Juris'!$K:$K,'Calcs Juris'!$A:$A,'Juris N Red'!$A20,'Calcs Juris'!$B:$B,'Juris N Red'!B$9)</f>
        <v>0</v>
      </c>
      <c r="C20" s="79">
        <f>SUMIFS('Calcs Juris'!$K:$K,'Calcs Juris'!$A:$A,'Juris N Red'!$A20,'Calcs Juris'!$B:$B,'Juris N Red'!C$9)</f>
        <v>0</v>
      </c>
      <c r="D20" s="79">
        <f>SUMIFS('Calcs Juris'!$K:$K,'Calcs Juris'!$A:$A,'Juris N Red'!$A20,'Calcs Juris'!$B:$B,'Juris N Red'!D$9)</f>
        <v>0</v>
      </c>
      <c r="E20" s="79">
        <f>SUMIFS('Calcs Juris'!$K:$K,'Calcs Juris'!$A:$A,'Juris N Red'!$A20,'Calcs Juris'!$B:$B,'Juris N Red'!E$9)</f>
        <v>6657.8504647124864</v>
      </c>
      <c r="F20" s="79">
        <f>SUMIFS('Calcs Juris'!$K:$K,'Calcs Juris'!$A:$A,'Juris N Red'!$A20,'Calcs Juris'!$B:$B,'Juris N Red'!F$9)</f>
        <v>0</v>
      </c>
      <c r="G20" s="79">
        <f>SUMIFS('Calcs Juris'!$K:$K,'Calcs Juris'!$A:$A,'Juris N Red'!$A20,'Calcs Juris'!$B:$B,'Juris N Red'!G$9)</f>
        <v>23.15708571275071</v>
      </c>
      <c r="H20" s="80">
        <f t="shared" si="4"/>
        <v>6681.0075504252372</v>
      </c>
    </row>
    <row r="21" spans="1:8">
      <c r="A21" s="5" t="s">
        <v>611</v>
      </c>
      <c r="B21" s="79">
        <f>SUMIFS('Calcs Juris'!$K:$K,'Calcs Juris'!$A:$A,'Juris N Red'!$A21,'Calcs Juris'!$B:$B,'Juris N Red'!B$9)</f>
        <v>0</v>
      </c>
      <c r="C21" s="79">
        <f>SUMIFS('Calcs Juris'!$K:$K,'Calcs Juris'!$A:$A,'Juris N Red'!$A21,'Calcs Juris'!$B:$B,'Juris N Red'!C$9)</f>
        <v>30689.756244882446</v>
      </c>
      <c r="D21" s="79">
        <f>SUMIFS('Calcs Juris'!$K:$K,'Calcs Juris'!$A:$A,'Juris N Red'!$A21,'Calcs Juris'!$B:$B,'Juris N Red'!D$9)</f>
        <v>22531.020670812253</v>
      </c>
      <c r="E21" s="79">
        <f>SUMIFS('Calcs Juris'!$K:$K,'Calcs Juris'!$A:$A,'Juris N Red'!$A21,'Calcs Juris'!$B:$B,'Juris N Red'!E$9)</f>
        <v>0</v>
      </c>
      <c r="F21" s="79">
        <f>SUMIFS('Calcs Juris'!$K:$K,'Calcs Juris'!$A:$A,'Juris N Red'!$A21,'Calcs Juris'!$B:$B,'Juris N Red'!F$9)</f>
        <v>153714.40731926213</v>
      </c>
      <c r="G21" s="79">
        <f>SUMIFS('Calcs Juris'!$K:$K,'Calcs Juris'!$A:$A,'Juris N Red'!$A21,'Calcs Juris'!$B:$B,'Juris N Red'!G$9)</f>
        <v>0</v>
      </c>
      <c r="H21" s="80">
        <f t="shared" si="4"/>
        <v>206935.18423495683</v>
      </c>
    </row>
    <row r="22" spans="1:8">
      <c r="A22" s="5" t="s">
        <v>629</v>
      </c>
      <c r="B22" s="79">
        <f>SUMIFS('Calcs Juris'!$K:$K,'Calcs Juris'!$A:$A,'Juris N Red'!$A22,'Calcs Juris'!$B:$B,'Juris N Red'!B$9)</f>
        <v>0</v>
      </c>
      <c r="C22" s="79">
        <f>SUMIFS('Calcs Juris'!$K:$K,'Calcs Juris'!$A:$A,'Juris N Red'!$A22,'Calcs Juris'!$B:$B,'Juris N Red'!C$9)</f>
        <v>0</v>
      </c>
      <c r="D22" s="79">
        <f>SUMIFS('Calcs Juris'!$K:$K,'Calcs Juris'!$A:$A,'Juris N Red'!$A22,'Calcs Juris'!$B:$B,'Juris N Red'!D$9)</f>
        <v>0</v>
      </c>
      <c r="E22" s="79">
        <f>SUMIFS('Calcs Juris'!$K:$K,'Calcs Juris'!$A:$A,'Juris N Red'!$A22,'Calcs Juris'!$B:$B,'Juris N Red'!E$9)</f>
        <v>0</v>
      </c>
      <c r="F22" s="79">
        <f>SUMIFS('Calcs Juris'!$K:$K,'Calcs Juris'!$A:$A,'Juris N Red'!$A22,'Calcs Juris'!$B:$B,'Juris N Red'!F$9)</f>
        <v>1923.0335663724218</v>
      </c>
      <c r="G22" s="79">
        <f>SUMIFS('Calcs Juris'!$K:$K,'Calcs Juris'!$A:$A,'Juris N Red'!$A22,'Calcs Juris'!$B:$B,'Juris N Red'!G$9)</f>
        <v>0</v>
      </c>
      <c r="H22" s="80">
        <f t="shared" si="4"/>
        <v>1923.0335663724218</v>
      </c>
    </row>
    <row r="23" spans="1:8">
      <c r="A23" s="5" t="s">
        <v>619</v>
      </c>
      <c r="B23" s="79">
        <f>SUMIFS('Calcs Juris'!$K:$K,'Calcs Juris'!$A:$A,'Juris N Red'!$A23,'Calcs Juris'!$B:$B,'Juris N Red'!B$9)</f>
        <v>0</v>
      </c>
      <c r="C23" s="79">
        <f>SUMIFS('Calcs Juris'!$K:$K,'Calcs Juris'!$A:$A,'Juris N Red'!$A23,'Calcs Juris'!$B:$B,'Juris N Red'!C$9)</f>
        <v>13088.738987503501</v>
      </c>
      <c r="D23" s="79">
        <f>SUMIFS('Calcs Juris'!$K:$K,'Calcs Juris'!$A:$A,'Juris N Red'!$A23,'Calcs Juris'!$B:$B,'Juris N Red'!D$9)</f>
        <v>4296.4650974056603</v>
      </c>
      <c r="E23" s="79">
        <f>SUMIFS('Calcs Juris'!$K:$K,'Calcs Juris'!$A:$A,'Juris N Red'!$A23,'Calcs Juris'!$B:$B,'Juris N Red'!E$9)</f>
        <v>0</v>
      </c>
      <c r="F23" s="79">
        <f>SUMIFS('Calcs Juris'!$K:$K,'Calcs Juris'!$A:$A,'Juris N Red'!$A23,'Calcs Juris'!$B:$B,'Juris N Red'!F$9)</f>
        <v>0</v>
      </c>
      <c r="G23" s="79">
        <f>SUMIFS('Calcs Juris'!$K:$K,'Calcs Juris'!$A:$A,'Juris N Red'!$A23,'Calcs Juris'!$B:$B,'Juris N Red'!G$9)</f>
        <v>0</v>
      </c>
      <c r="H23" s="80">
        <f t="shared" si="4"/>
        <v>17385.204084909161</v>
      </c>
    </row>
    <row r="24" spans="1:8">
      <c r="A24" s="5" t="s">
        <v>622</v>
      </c>
      <c r="B24" s="79">
        <f>SUMIFS('Calcs Juris'!$K:$K,'Calcs Juris'!$A:$A,'Juris N Red'!$A24,'Calcs Juris'!$B:$B,'Juris N Red'!B$9)</f>
        <v>0</v>
      </c>
      <c r="C24" s="79">
        <f>SUMIFS('Calcs Juris'!$K:$K,'Calcs Juris'!$A:$A,'Juris N Red'!$A24,'Calcs Juris'!$B:$B,'Juris N Red'!C$9)</f>
        <v>7807.4531998761358</v>
      </c>
      <c r="D24" s="79">
        <f>SUMIFS('Calcs Juris'!$K:$K,'Calcs Juris'!$A:$A,'Juris N Red'!$A24,'Calcs Juris'!$B:$B,'Juris N Red'!D$9)</f>
        <v>30354.955508901072</v>
      </c>
      <c r="E24" s="79">
        <f>SUMIFS('Calcs Juris'!$K:$K,'Calcs Juris'!$A:$A,'Juris N Red'!$A24,'Calcs Juris'!$B:$B,'Juris N Red'!E$9)</f>
        <v>0</v>
      </c>
      <c r="F24" s="79">
        <f>SUMIFS('Calcs Juris'!$K:$K,'Calcs Juris'!$A:$A,'Juris N Red'!$A24,'Calcs Juris'!$B:$B,'Juris N Red'!F$9)</f>
        <v>11054.615800814337</v>
      </c>
      <c r="G24" s="79">
        <f>SUMIFS('Calcs Juris'!$K:$K,'Calcs Juris'!$A:$A,'Juris N Red'!$A24,'Calcs Juris'!$B:$B,'Juris N Red'!G$9)</f>
        <v>0</v>
      </c>
      <c r="H24" s="80">
        <f t="shared" si="4"/>
        <v>49217.024509591545</v>
      </c>
    </row>
    <row r="25" spans="1:8">
      <c r="A25" s="5" t="s">
        <v>625</v>
      </c>
      <c r="B25" s="79">
        <f>SUMIFS('Calcs Juris'!$K:$K,'Calcs Juris'!$A:$A,'Juris N Red'!$A25,'Calcs Juris'!$B:$B,'Juris N Red'!B$9)</f>
        <v>0</v>
      </c>
      <c r="C25" s="79">
        <f>SUMIFS('Calcs Juris'!$K:$K,'Calcs Juris'!$A:$A,'Juris N Red'!$A25,'Calcs Juris'!$B:$B,'Juris N Red'!C$9)</f>
        <v>0</v>
      </c>
      <c r="D25" s="79">
        <f>SUMIFS('Calcs Juris'!$K:$K,'Calcs Juris'!$A:$A,'Juris N Red'!$A25,'Calcs Juris'!$B:$B,'Juris N Red'!D$9)</f>
        <v>1.020718272596312E-2</v>
      </c>
      <c r="E25" s="79">
        <f>SUMIFS('Calcs Juris'!$K:$K,'Calcs Juris'!$A:$A,'Juris N Red'!$A25,'Calcs Juris'!$B:$B,'Juris N Red'!E$9)</f>
        <v>0</v>
      </c>
      <c r="F25" s="79">
        <f>SUMIFS('Calcs Juris'!$K:$K,'Calcs Juris'!$A:$A,'Juris N Red'!$A25,'Calcs Juris'!$B:$B,'Juris N Red'!F$9)</f>
        <v>18794.383210899286</v>
      </c>
      <c r="G25" s="79">
        <f>SUMIFS('Calcs Juris'!$K:$K,'Calcs Juris'!$A:$A,'Juris N Red'!$A25,'Calcs Juris'!$B:$B,'Juris N Red'!G$9)</f>
        <v>0</v>
      </c>
      <c r="H25" s="80">
        <f t="shared" si="4"/>
        <v>18794.393418082014</v>
      </c>
    </row>
    <row r="26" spans="1:8">
      <c r="A26" s="5" t="s">
        <v>612</v>
      </c>
      <c r="B26" s="79">
        <f>SUMIFS('Calcs Juris'!$K:$K,'Calcs Juris'!$A:$A,'Juris N Red'!$A26,'Calcs Juris'!$B:$B,'Juris N Red'!B$9)</f>
        <v>0</v>
      </c>
      <c r="C26" s="79">
        <f>SUMIFS('Calcs Juris'!$K:$K,'Calcs Juris'!$A:$A,'Juris N Red'!$A26,'Calcs Juris'!$B:$B,'Juris N Red'!C$9)</f>
        <v>0</v>
      </c>
      <c r="D26" s="79">
        <f>SUMIFS('Calcs Juris'!$K:$K,'Calcs Juris'!$A:$A,'Juris N Red'!$A26,'Calcs Juris'!$B:$B,'Juris N Red'!D$9)</f>
        <v>0</v>
      </c>
      <c r="E26" s="79">
        <f>SUMIFS('Calcs Juris'!$K:$K,'Calcs Juris'!$A:$A,'Juris N Red'!$A26,'Calcs Juris'!$B:$B,'Juris N Red'!E$9)</f>
        <v>0</v>
      </c>
      <c r="F26" s="79">
        <f>SUMIFS('Calcs Juris'!$K:$K,'Calcs Juris'!$A:$A,'Juris N Red'!$A26,'Calcs Juris'!$B:$B,'Juris N Red'!F$9)</f>
        <v>1888.0878417950648</v>
      </c>
      <c r="G26" s="79">
        <f>SUMIFS('Calcs Juris'!$K:$K,'Calcs Juris'!$A:$A,'Juris N Red'!$A26,'Calcs Juris'!$B:$B,'Juris N Red'!G$9)</f>
        <v>7843.6247209745843</v>
      </c>
      <c r="H26" s="80">
        <f t="shared" si="4"/>
        <v>9731.7125627696496</v>
      </c>
    </row>
    <row r="27" spans="1:8">
      <c r="A27" s="5" t="s">
        <v>620</v>
      </c>
      <c r="B27" s="79">
        <f>SUMIFS('Calcs Juris'!$K:$K,'Calcs Juris'!$A:$A,'Juris N Red'!$A27,'Calcs Juris'!$B:$B,'Juris N Red'!B$9)</f>
        <v>0</v>
      </c>
      <c r="C27" s="79">
        <f>SUMIFS('Calcs Juris'!$K:$K,'Calcs Juris'!$A:$A,'Juris N Red'!$A27,'Calcs Juris'!$B:$B,'Juris N Red'!C$9)</f>
        <v>39.029068139104332</v>
      </c>
      <c r="D27" s="79">
        <f>SUMIFS('Calcs Juris'!$K:$K,'Calcs Juris'!$A:$A,'Juris N Red'!$A27,'Calcs Juris'!$B:$B,'Juris N Red'!D$9)</f>
        <v>26912.061305149669</v>
      </c>
      <c r="E27" s="79">
        <f>SUMIFS('Calcs Juris'!$K:$K,'Calcs Juris'!$A:$A,'Juris N Red'!$A27,'Calcs Juris'!$B:$B,'Juris N Red'!E$9)</f>
        <v>0</v>
      </c>
      <c r="F27" s="79">
        <f>SUMIFS('Calcs Juris'!$K:$K,'Calcs Juris'!$A:$A,'Juris N Red'!$A27,'Calcs Juris'!$B:$B,'Juris N Red'!F$9)</f>
        <v>125.22979668722581</v>
      </c>
      <c r="G27" s="79">
        <f>SUMIFS('Calcs Juris'!$K:$K,'Calcs Juris'!$A:$A,'Juris N Red'!$A27,'Calcs Juris'!$B:$B,'Juris N Red'!G$9)</f>
        <v>0</v>
      </c>
      <c r="H27" s="80">
        <f t="shared" si="4"/>
        <v>27076.320169975999</v>
      </c>
    </row>
    <row r="28" spans="1:8">
      <c r="A28" s="5" t="s">
        <v>604</v>
      </c>
      <c r="B28" s="79">
        <f>SUMIFS('Calcs Juris'!$K:$K,'Calcs Juris'!$A:$A,'Juris N Red'!$A28,'Calcs Juris'!$B:$B,'Juris N Red'!B$9)</f>
        <v>0</v>
      </c>
      <c r="C28" s="79">
        <f>SUMIFS('Calcs Juris'!$K:$K,'Calcs Juris'!$A:$A,'Juris N Red'!$A28,'Calcs Juris'!$B:$B,'Juris N Red'!C$9)</f>
        <v>0</v>
      </c>
      <c r="D28" s="79">
        <f>SUMIFS('Calcs Juris'!$K:$K,'Calcs Juris'!$A:$A,'Juris N Red'!$A28,'Calcs Juris'!$B:$B,'Juris N Red'!D$9)</f>
        <v>0</v>
      </c>
      <c r="E28" s="79">
        <f>SUMIFS('Calcs Juris'!$K:$K,'Calcs Juris'!$A:$A,'Juris N Red'!$A28,'Calcs Juris'!$B:$B,'Juris N Red'!E$9)</f>
        <v>20527.494372099729</v>
      </c>
      <c r="F28" s="79">
        <f>SUMIFS('Calcs Juris'!$K:$K,'Calcs Juris'!$A:$A,'Juris N Red'!$A28,'Calcs Juris'!$B:$B,'Juris N Red'!F$9)</f>
        <v>0</v>
      </c>
      <c r="G28" s="79">
        <f>SUMIFS('Calcs Juris'!$K:$K,'Calcs Juris'!$A:$A,'Juris N Red'!$A28,'Calcs Juris'!$B:$B,'Juris N Red'!G$9)</f>
        <v>0</v>
      </c>
      <c r="H28" s="80">
        <f t="shared" si="4"/>
        <v>20527.494372099729</v>
      </c>
    </row>
    <row r="29" spans="1:8">
      <c r="A29" s="5" t="s">
        <v>618</v>
      </c>
      <c r="B29" s="79">
        <f>SUMIFS('Calcs Juris'!$K:$K,'Calcs Juris'!$A:$A,'Juris N Red'!$A29,'Calcs Juris'!$B:$B,'Juris N Red'!B$9)</f>
        <v>900.53695236387875</v>
      </c>
      <c r="C29" s="79">
        <f>SUMIFS('Calcs Juris'!$K:$K,'Calcs Juris'!$A:$A,'Juris N Red'!$A29,'Calcs Juris'!$B:$B,'Juris N Red'!C$9)</f>
        <v>74.948615036244703</v>
      </c>
      <c r="D29" s="79">
        <f>SUMIFS('Calcs Juris'!$K:$K,'Calcs Juris'!$A:$A,'Juris N Red'!$A29,'Calcs Juris'!$B:$B,'Juris N Red'!D$9)</f>
        <v>0</v>
      </c>
      <c r="E29" s="79">
        <f>SUMIFS('Calcs Juris'!$K:$K,'Calcs Juris'!$A:$A,'Juris N Red'!$A29,'Calcs Juris'!$B:$B,'Juris N Red'!E$9)</f>
        <v>0</v>
      </c>
      <c r="F29" s="79">
        <f>SUMIFS('Calcs Juris'!$K:$K,'Calcs Juris'!$A:$A,'Juris N Red'!$A29,'Calcs Juris'!$B:$B,'Juris N Red'!F$9)</f>
        <v>3997.7470892734027</v>
      </c>
      <c r="G29" s="79">
        <f>SUMIFS('Calcs Juris'!$K:$K,'Calcs Juris'!$A:$A,'Juris N Red'!$A29,'Calcs Juris'!$B:$B,'Juris N Red'!G$9)</f>
        <v>1498.1477430510229</v>
      </c>
      <c r="H29" s="80">
        <f t="shared" si="4"/>
        <v>6471.3803997245495</v>
      </c>
    </row>
    <row r="30" spans="1:8">
      <c r="A30" s="5" t="s">
        <v>626</v>
      </c>
      <c r="B30" s="79">
        <f>SUMIFS('Calcs Juris'!$K:$K,'Calcs Juris'!$A:$A,'Juris N Red'!$A30,'Calcs Juris'!$B:$B,'Juris N Red'!B$9)</f>
        <v>0</v>
      </c>
      <c r="C30" s="79">
        <f>SUMIFS('Calcs Juris'!$K:$K,'Calcs Juris'!$A:$A,'Juris N Red'!$A30,'Calcs Juris'!$B:$B,'Juris N Red'!C$9)</f>
        <v>0</v>
      </c>
      <c r="D30" s="79">
        <f>SUMIFS('Calcs Juris'!$K:$K,'Calcs Juris'!$A:$A,'Juris N Red'!$A30,'Calcs Juris'!$B:$B,'Juris N Red'!D$9)</f>
        <v>20967.501870413045</v>
      </c>
      <c r="E30" s="79">
        <f>SUMIFS('Calcs Juris'!$K:$K,'Calcs Juris'!$A:$A,'Juris N Red'!$A30,'Calcs Juris'!$B:$B,'Juris N Red'!E$9)</f>
        <v>0</v>
      </c>
      <c r="F30" s="79">
        <f>SUMIFS('Calcs Juris'!$K:$K,'Calcs Juris'!$A:$A,'Juris N Red'!$A30,'Calcs Juris'!$B:$B,'Juris N Red'!F$9)</f>
        <v>0</v>
      </c>
      <c r="G30" s="79">
        <f>SUMIFS('Calcs Juris'!$K:$K,'Calcs Juris'!$A:$A,'Juris N Red'!$A30,'Calcs Juris'!$B:$B,'Juris N Red'!G$9)</f>
        <v>0</v>
      </c>
      <c r="H30" s="80">
        <f t="shared" si="4"/>
        <v>20967.501870413045</v>
      </c>
    </row>
    <row r="31" spans="1:8">
      <c r="A31" s="71" t="s">
        <v>180</v>
      </c>
      <c r="B31" s="81">
        <f>SUM(B10:B30)</f>
        <v>59824.259155005115</v>
      </c>
      <c r="C31" s="81">
        <f t="shared" ref="C31:G31" si="5">SUM(C10:C30)</f>
        <v>517414.60775443766</v>
      </c>
      <c r="D31" s="81">
        <f t="shared" si="5"/>
        <v>675370.75335085974</v>
      </c>
      <c r="E31" s="81">
        <f t="shared" si="5"/>
        <v>491463.40454245365</v>
      </c>
      <c r="F31" s="81">
        <f t="shared" si="5"/>
        <v>430071.9318892259</v>
      </c>
      <c r="G31" s="81">
        <f t="shared" si="5"/>
        <v>219580.80000000133</v>
      </c>
      <c r="H31" s="82">
        <f t="shared" si="4"/>
        <v>2393725.756691983</v>
      </c>
    </row>
    <row r="32" spans="1:8">
      <c r="B32" s="72"/>
      <c r="C32" s="73"/>
      <c r="D32" s="73"/>
      <c r="E32" s="73"/>
      <c r="F32" s="73"/>
      <c r="G32" s="73"/>
      <c r="H32" s="73"/>
    </row>
    <row r="33" spans="1:8">
      <c r="A33" s="70" t="s">
        <v>183</v>
      </c>
      <c r="B33" s="74"/>
      <c r="C33" s="75"/>
      <c r="D33" s="75"/>
      <c r="E33" s="75"/>
      <c r="F33" s="75"/>
      <c r="G33" s="75"/>
      <c r="H33" s="76"/>
    </row>
    <row r="34" spans="1:8" s="23" customFormat="1">
      <c r="A34" s="69" t="str">
        <f>A9</f>
        <v>Entity</v>
      </c>
      <c r="B34" s="77" t="str">
        <f>B9</f>
        <v>Basins 4 5 6</v>
      </c>
      <c r="C34" s="77" t="str">
        <f t="shared" ref="C34:H34" si="6">C9</f>
        <v>C-23</v>
      </c>
      <c r="D34" s="77" t="str">
        <f t="shared" si="6"/>
        <v>C-24</v>
      </c>
      <c r="E34" s="77" t="str">
        <f t="shared" si="6"/>
        <v>C-44 S-153</v>
      </c>
      <c r="F34" s="77" t="str">
        <f t="shared" si="6"/>
        <v>North Fork</v>
      </c>
      <c r="G34" s="77" t="str">
        <f t="shared" si="6"/>
        <v>South Fork</v>
      </c>
      <c r="H34" s="77" t="str">
        <f t="shared" si="6"/>
        <v>Grand Total</v>
      </c>
    </row>
    <row r="35" spans="1:8">
      <c r="A35" s="5" t="str">
        <f>A10</f>
        <v>Agriculture</v>
      </c>
      <c r="B35" s="83">
        <f>SUMIFS('Calcs Juris'!$I:$I,'Calcs Juris'!$A:$A,'Juris N Red'!$A35,'Calcs Juris'!$B:$B,'Juris N Red'!B$34)</f>
        <v>1495.60824</v>
      </c>
      <c r="C35" s="83">
        <f>SUMIFS('Calcs Juris'!$I:$I,'Calcs Juris'!$A:$A,'Juris N Red'!$A35,'Calcs Juris'!$B:$B,'Juris N Red'!C$34)</f>
        <v>56471.017875999991</v>
      </c>
      <c r="D35" s="83">
        <f>SUMIFS('Calcs Juris'!$I:$I,'Calcs Juris'!$A:$A,'Juris N Red'!$A35,'Calcs Juris'!$B:$B,'Juris N Red'!D$34)</f>
        <v>48774.613760999993</v>
      </c>
      <c r="E35" s="83">
        <f>SUMIFS('Calcs Juris'!$I:$I,'Calcs Juris'!$A:$A,'Juris N Red'!$A35,'Calcs Juris'!$B:$B,'Juris N Red'!E$34)</f>
        <v>57524.391068000004</v>
      </c>
      <c r="F35" s="83">
        <f>SUMIFS('Calcs Juris'!$I:$I,'Calcs Juris'!$A:$A,'Juris N Red'!$A35,'Calcs Juris'!$B:$B,'Juris N Red'!F$34)</f>
        <v>451.04992599999997</v>
      </c>
      <c r="G35" s="83">
        <f>SUMIFS('Calcs Juris'!$I:$I,'Calcs Juris'!$A:$A,'Juris N Red'!$A35,'Calcs Juris'!$B:$B,'Juris N Red'!G$34)</f>
        <v>16309.608454000003</v>
      </c>
      <c r="H35" s="80">
        <f>SUM(B35:G35)</f>
        <v>181026.28932499999</v>
      </c>
    </row>
    <row r="36" spans="1:8">
      <c r="A36" s="5" t="str">
        <f t="shared" ref="A36:A56" si="7">A11</f>
        <v>Copper Creek</v>
      </c>
      <c r="B36" s="83">
        <f>SUMIFS('Calcs Juris'!$I:$I,'Calcs Juris'!$A:$A,'Juris N Red'!$A36,'Calcs Juris'!$B:$B,'Juris N Red'!B$34)</f>
        <v>0</v>
      </c>
      <c r="C36" s="83">
        <f>SUMIFS('Calcs Juris'!$I:$I,'Calcs Juris'!$A:$A,'Juris N Red'!$A36,'Calcs Juris'!$B:$B,'Juris N Red'!C$34)</f>
        <v>0</v>
      </c>
      <c r="D36" s="83">
        <f>SUMIFS('Calcs Juris'!$I:$I,'Calcs Juris'!$A:$A,'Juris N Red'!$A36,'Calcs Juris'!$B:$B,'Juris N Red'!D$34)</f>
        <v>286.48373800000002</v>
      </c>
      <c r="E36" s="83">
        <f>SUMIFS('Calcs Juris'!$I:$I,'Calcs Juris'!$A:$A,'Juris N Red'!$A36,'Calcs Juris'!$B:$B,'Juris N Red'!E$34)</f>
        <v>0</v>
      </c>
      <c r="F36" s="83">
        <f>SUMIFS('Calcs Juris'!$I:$I,'Calcs Juris'!$A:$A,'Juris N Red'!$A36,'Calcs Juris'!$B:$B,'Juris N Red'!F$34)</f>
        <v>0</v>
      </c>
      <c r="G36" s="83">
        <f>SUMIFS('Calcs Juris'!$I:$I,'Calcs Juris'!$A:$A,'Juris N Red'!$A36,'Calcs Juris'!$B:$B,'Juris N Red'!G$34)</f>
        <v>0</v>
      </c>
      <c r="H36" s="80">
        <f t="shared" ref="H36:H56" si="8">SUM(B36:G36)</f>
        <v>286.48373800000002</v>
      </c>
    </row>
    <row r="37" spans="1:8">
      <c r="A37" s="5" t="str">
        <f t="shared" si="7"/>
        <v>FDOT</v>
      </c>
      <c r="B37" s="83">
        <f>SUMIFS('Calcs Juris'!$I:$I,'Calcs Juris'!$A:$A,'Juris N Red'!$A37,'Calcs Juris'!$B:$B,'Juris N Red'!B$34)</f>
        <v>328.52083100000004</v>
      </c>
      <c r="C37" s="83">
        <f>SUMIFS('Calcs Juris'!$I:$I,'Calcs Juris'!$A:$A,'Juris N Red'!$A37,'Calcs Juris'!$B:$B,'Juris N Red'!C$34)</f>
        <v>824.46483699999999</v>
      </c>
      <c r="D37" s="83">
        <f>SUMIFS('Calcs Juris'!$I:$I,'Calcs Juris'!$A:$A,'Juris N Red'!$A37,'Calcs Juris'!$B:$B,'Juris N Red'!D$34)</f>
        <v>468.56039900000002</v>
      </c>
      <c r="E37" s="83">
        <f>SUMIFS('Calcs Juris'!$I:$I,'Calcs Juris'!$A:$A,'Juris N Red'!$A37,'Calcs Juris'!$B:$B,'Juris N Red'!E$34)</f>
        <v>920.71292599999992</v>
      </c>
      <c r="F37" s="83">
        <f>SUMIFS('Calcs Juris'!$I:$I,'Calcs Juris'!$A:$A,'Juris N Red'!$A37,'Calcs Juris'!$B:$B,'Juris N Red'!F$34)</f>
        <v>1598.4711300000001</v>
      </c>
      <c r="G37" s="83">
        <f>SUMIFS('Calcs Juris'!$I:$I,'Calcs Juris'!$A:$A,'Juris N Red'!$A37,'Calcs Juris'!$B:$B,'Juris N Red'!G$34)</f>
        <v>779.02664700000014</v>
      </c>
      <c r="H37" s="80">
        <f t="shared" si="8"/>
        <v>4919.75677</v>
      </c>
    </row>
    <row r="38" spans="1:8">
      <c r="A38" s="5" t="str">
        <f t="shared" si="7"/>
        <v>Ft Pierce</v>
      </c>
      <c r="B38" s="83">
        <f>SUMIFS('Calcs Juris'!$I:$I,'Calcs Juris'!$A:$A,'Juris N Red'!$A38,'Calcs Juris'!$B:$B,'Juris N Red'!B$34)</f>
        <v>0</v>
      </c>
      <c r="C38" s="83">
        <f>SUMIFS('Calcs Juris'!$I:$I,'Calcs Juris'!$A:$A,'Juris N Red'!$A38,'Calcs Juris'!$B:$B,'Juris N Red'!C$34)</f>
        <v>0</v>
      </c>
      <c r="D38" s="83">
        <f>SUMIFS('Calcs Juris'!$I:$I,'Calcs Juris'!$A:$A,'Juris N Red'!$A38,'Calcs Juris'!$B:$B,'Juris N Red'!D$34)</f>
        <v>0</v>
      </c>
      <c r="E38" s="83">
        <f>SUMIFS('Calcs Juris'!$I:$I,'Calcs Juris'!$A:$A,'Juris N Red'!$A38,'Calcs Juris'!$B:$B,'Juris N Red'!E$34)</f>
        <v>0</v>
      </c>
      <c r="F38" s="83">
        <f>SUMIFS('Calcs Juris'!$I:$I,'Calcs Juris'!$A:$A,'Juris N Red'!$A38,'Calcs Juris'!$B:$B,'Juris N Red'!F$34)</f>
        <v>890.32009499999981</v>
      </c>
      <c r="G38" s="83">
        <f>SUMIFS('Calcs Juris'!$I:$I,'Calcs Juris'!$A:$A,'Juris N Red'!$A38,'Calcs Juris'!$B:$B,'Juris N Red'!G$34)</f>
        <v>0</v>
      </c>
      <c r="H38" s="80">
        <f t="shared" si="8"/>
        <v>890.32009499999981</v>
      </c>
    </row>
    <row r="39" spans="1:8">
      <c r="A39" s="5" t="str">
        <f t="shared" si="7"/>
        <v>Hobe St Lucie Cons District</v>
      </c>
      <c r="B39" s="83">
        <f>SUMIFS('Calcs Juris'!$I:$I,'Calcs Juris'!$A:$A,'Juris N Red'!$A39,'Calcs Juris'!$B:$B,'Juris N Red'!B$34)</f>
        <v>0</v>
      </c>
      <c r="C39" s="83">
        <f>SUMIFS('Calcs Juris'!$I:$I,'Calcs Juris'!$A:$A,'Juris N Red'!$A39,'Calcs Juris'!$B:$B,'Juris N Red'!C$34)</f>
        <v>0</v>
      </c>
      <c r="D39" s="83">
        <f>SUMIFS('Calcs Juris'!$I:$I,'Calcs Juris'!$A:$A,'Juris N Red'!$A39,'Calcs Juris'!$B:$B,'Juris N Red'!D$34)</f>
        <v>0</v>
      </c>
      <c r="E39" s="83">
        <f>SUMIFS('Calcs Juris'!$I:$I,'Calcs Juris'!$A:$A,'Juris N Red'!$A39,'Calcs Juris'!$B:$B,'Juris N Red'!E$34)</f>
        <v>3172.939605</v>
      </c>
      <c r="F39" s="83">
        <f>SUMIFS('Calcs Juris'!$I:$I,'Calcs Juris'!$A:$A,'Juris N Red'!$A39,'Calcs Juris'!$B:$B,'Juris N Red'!F$34)</f>
        <v>0</v>
      </c>
      <c r="G39" s="83">
        <f>SUMIFS('Calcs Juris'!$I:$I,'Calcs Juris'!$A:$A,'Juris N Red'!$A39,'Calcs Juris'!$B:$B,'Juris N Red'!G$34)</f>
        <v>1799.1730420000004</v>
      </c>
      <c r="H39" s="80">
        <f t="shared" si="8"/>
        <v>4972.1126469999999</v>
      </c>
    </row>
    <row r="40" spans="1:8">
      <c r="A40" s="5" t="str">
        <f t="shared" si="7"/>
        <v>Managed Lands</v>
      </c>
      <c r="B40" s="83">
        <f>SUMIFS('Calcs Juris'!$I:$I,'Calcs Juris'!$A:$A,'Juris N Red'!$A40,'Calcs Juris'!$B:$B,'Juris N Red'!B$34)</f>
        <v>6.4880979999999999</v>
      </c>
      <c r="C40" s="83">
        <f>SUMIFS('Calcs Juris'!$I:$I,'Calcs Juris'!$A:$A,'Juris N Red'!$A40,'Calcs Juris'!$B:$B,'Juris N Red'!C$34)</f>
        <v>25505.682023000005</v>
      </c>
      <c r="D40" s="83">
        <f>SUMIFS('Calcs Juris'!$I:$I,'Calcs Juris'!$A:$A,'Juris N Red'!$A40,'Calcs Juris'!$B:$B,'Juris N Red'!D$34)</f>
        <v>7941.0594219999984</v>
      </c>
      <c r="E40" s="83">
        <f>SUMIFS('Calcs Juris'!$I:$I,'Calcs Juris'!$A:$A,'Juris N Red'!$A40,'Calcs Juris'!$B:$B,'Juris N Red'!E$34)</f>
        <v>23288.336586999998</v>
      </c>
      <c r="F40" s="83">
        <f>SUMIFS('Calcs Juris'!$I:$I,'Calcs Juris'!$A:$A,'Juris N Red'!$A40,'Calcs Juris'!$B:$B,'Juris N Red'!F$34)</f>
        <v>12064.412477000002</v>
      </c>
      <c r="G40" s="83">
        <f>SUMIFS('Calcs Juris'!$I:$I,'Calcs Juris'!$A:$A,'Juris N Red'!$A40,'Calcs Juris'!$B:$B,'Juris N Red'!G$34)</f>
        <v>6462.9738119999975</v>
      </c>
      <c r="H40" s="80">
        <f t="shared" si="8"/>
        <v>75268.952419000008</v>
      </c>
    </row>
    <row r="41" spans="1:8">
      <c r="A41" s="5" t="str">
        <f t="shared" si="7"/>
        <v>Martin Co</v>
      </c>
      <c r="B41" s="83">
        <f>SUMIFS('Calcs Juris'!$I:$I,'Calcs Juris'!$A:$A,'Juris N Red'!$A41,'Calcs Juris'!$B:$B,'Juris N Red'!B$34)</f>
        <v>7138.9731009999996</v>
      </c>
      <c r="C41" s="83">
        <f>SUMIFS('Calcs Juris'!$I:$I,'Calcs Juris'!$A:$A,'Juris N Red'!$A41,'Calcs Juris'!$B:$B,'Juris N Red'!C$34)</f>
        <v>7239.3204960000003</v>
      </c>
      <c r="D41" s="83">
        <f>SUMIFS('Calcs Juris'!$I:$I,'Calcs Juris'!$A:$A,'Juris N Red'!$A41,'Calcs Juris'!$B:$B,'Juris N Red'!D$34)</f>
        <v>0</v>
      </c>
      <c r="E41" s="83">
        <f>SUMIFS('Calcs Juris'!$I:$I,'Calcs Juris'!$A:$A,'Juris N Red'!$A41,'Calcs Juris'!$B:$B,'Juris N Red'!E$34)</f>
        <v>24016.761980000007</v>
      </c>
      <c r="F41" s="83">
        <f>SUMIFS('Calcs Juris'!$I:$I,'Calcs Juris'!$A:$A,'Juris N Red'!$A41,'Calcs Juris'!$B:$B,'Juris N Red'!F$34)</f>
        <v>225.41744700000012</v>
      </c>
      <c r="G41" s="83">
        <f>SUMIFS('Calcs Juris'!$I:$I,'Calcs Juris'!$A:$A,'Juris N Red'!$A41,'Calcs Juris'!$B:$B,'Juris N Red'!G$34)</f>
        <v>11052.960478999999</v>
      </c>
      <c r="H41" s="80">
        <f t="shared" si="8"/>
        <v>49673.433503000007</v>
      </c>
    </row>
    <row r="42" spans="1:8">
      <c r="A42" s="5" t="str">
        <f t="shared" si="7"/>
        <v>Martin Co MS4</v>
      </c>
      <c r="B42" s="83">
        <f>SUMIFS('Calcs Juris'!$I:$I,'Calcs Juris'!$A:$A,'Juris N Red'!$A42,'Calcs Juris'!$B:$B,'Juris N Red'!B$34)</f>
        <v>6431.2771990000047</v>
      </c>
      <c r="C42" s="83">
        <f>SUMIFS('Calcs Juris'!$I:$I,'Calcs Juris'!$A:$A,'Juris N Red'!$A42,'Calcs Juris'!$B:$B,'Juris N Red'!C$34)</f>
        <v>160.52002399999998</v>
      </c>
      <c r="D42" s="83">
        <f>SUMIFS('Calcs Juris'!$I:$I,'Calcs Juris'!$A:$A,'Juris N Red'!$A42,'Calcs Juris'!$B:$B,'Juris N Red'!D$34)</f>
        <v>0</v>
      </c>
      <c r="E42" s="83">
        <f>SUMIFS('Calcs Juris'!$I:$I,'Calcs Juris'!$A:$A,'Juris N Red'!$A42,'Calcs Juris'!$B:$B,'Juris N Red'!E$34)</f>
        <v>7893.8461290000005</v>
      </c>
      <c r="F42" s="83">
        <f>SUMIFS('Calcs Juris'!$I:$I,'Calcs Juris'!$A:$A,'Juris N Red'!$A42,'Calcs Juris'!$B:$B,'Juris N Red'!F$34)</f>
        <v>6175.7536909999999</v>
      </c>
      <c r="G42" s="83">
        <f>SUMIFS('Calcs Juris'!$I:$I,'Calcs Juris'!$A:$A,'Juris N Red'!$A42,'Calcs Juris'!$B:$B,'Juris N Red'!G$34)</f>
        <v>11632.250997999998</v>
      </c>
      <c r="H42" s="80">
        <f t="shared" si="8"/>
        <v>32293.648041</v>
      </c>
    </row>
    <row r="43" spans="1:8">
      <c r="A43" s="5" t="str">
        <f t="shared" si="7"/>
        <v>North St Lucie River WCD</v>
      </c>
      <c r="B43" s="83">
        <f>SUMIFS('Calcs Juris'!$I:$I,'Calcs Juris'!$A:$A,'Juris N Red'!$A43,'Calcs Juris'!$B:$B,'Juris N Red'!B$34)</f>
        <v>0</v>
      </c>
      <c r="C43" s="83">
        <f>SUMIFS('Calcs Juris'!$I:$I,'Calcs Juris'!$A:$A,'Juris N Red'!$A43,'Calcs Juris'!$B:$B,'Juris N Red'!C$34)</f>
        <v>0</v>
      </c>
      <c r="D43" s="83">
        <f>SUMIFS('Calcs Juris'!$I:$I,'Calcs Juris'!$A:$A,'Juris N Red'!$A43,'Calcs Juris'!$B:$B,'Juris N Red'!D$34)</f>
        <v>4332.1012799999999</v>
      </c>
      <c r="E43" s="83">
        <f>SUMIFS('Calcs Juris'!$I:$I,'Calcs Juris'!$A:$A,'Juris N Red'!$A43,'Calcs Juris'!$B:$B,'Juris N Red'!E$34)</f>
        <v>0</v>
      </c>
      <c r="F43" s="83">
        <f>SUMIFS('Calcs Juris'!$I:$I,'Calcs Juris'!$A:$A,'Juris N Red'!$A43,'Calcs Juris'!$B:$B,'Juris N Red'!F$34)</f>
        <v>40698.444017999987</v>
      </c>
      <c r="G43" s="83">
        <f>SUMIFS('Calcs Juris'!$I:$I,'Calcs Juris'!$A:$A,'Juris N Red'!$A43,'Calcs Juris'!$B:$B,'Juris N Red'!G$34)</f>
        <v>0</v>
      </c>
      <c r="H43" s="80">
        <f t="shared" si="8"/>
        <v>45030.54529799999</v>
      </c>
    </row>
    <row r="44" spans="1:8">
      <c r="A44" s="5" t="str">
        <f t="shared" si="7"/>
        <v>Okeechobee Co</v>
      </c>
      <c r="B44" s="83">
        <f>SUMIFS('Calcs Juris'!$I:$I,'Calcs Juris'!$A:$A,'Juris N Red'!$A44,'Calcs Juris'!$B:$B,'Juris N Red'!B$34)</f>
        <v>0</v>
      </c>
      <c r="C44" s="83">
        <f>SUMIFS('Calcs Juris'!$I:$I,'Calcs Juris'!$A:$A,'Juris N Red'!$A44,'Calcs Juris'!$B:$B,'Juris N Red'!C$34)</f>
        <v>1834.3771200000006</v>
      </c>
      <c r="D44" s="83">
        <f>SUMIFS('Calcs Juris'!$I:$I,'Calcs Juris'!$A:$A,'Juris N Red'!$A44,'Calcs Juris'!$B:$B,'Juris N Red'!D$34)</f>
        <v>5104.0867029999981</v>
      </c>
      <c r="E44" s="83">
        <f>SUMIFS('Calcs Juris'!$I:$I,'Calcs Juris'!$A:$A,'Juris N Red'!$A44,'Calcs Juris'!$B:$B,'Juris N Red'!E$34)</f>
        <v>0</v>
      </c>
      <c r="F44" s="83">
        <f>SUMIFS('Calcs Juris'!$I:$I,'Calcs Juris'!$A:$A,'Juris N Red'!$A44,'Calcs Juris'!$B:$B,'Juris N Red'!F$34)</f>
        <v>0</v>
      </c>
      <c r="G44" s="83">
        <f>SUMIFS('Calcs Juris'!$I:$I,'Calcs Juris'!$A:$A,'Juris N Red'!$A44,'Calcs Juris'!$B:$B,'Juris N Red'!G$34)</f>
        <v>0</v>
      </c>
      <c r="H44" s="80">
        <f t="shared" si="8"/>
        <v>6938.4638229999982</v>
      </c>
    </row>
    <row r="45" spans="1:8">
      <c r="A45" s="5" t="str">
        <f t="shared" si="7"/>
        <v>Pal Mar WCD</v>
      </c>
      <c r="B45" s="83">
        <f>SUMIFS('Calcs Juris'!$I:$I,'Calcs Juris'!$A:$A,'Juris N Red'!$A45,'Calcs Juris'!$B:$B,'Juris N Red'!B$34)</f>
        <v>0</v>
      </c>
      <c r="C45" s="83">
        <f>SUMIFS('Calcs Juris'!$I:$I,'Calcs Juris'!$A:$A,'Juris N Red'!$A45,'Calcs Juris'!$B:$B,'Juris N Red'!C$34)</f>
        <v>0</v>
      </c>
      <c r="D45" s="83">
        <f>SUMIFS('Calcs Juris'!$I:$I,'Calcs Juris'!$A:$A,'Juris N Red'!$A45,'Calcs Juris'!$B:$B,'Juris N Red'!D$34)</f>
        <v>0</v>
      </c>
      <c r="E45" s="83">
        <f>SUMIFS('Calcs Juris'!$I:$I,'Calcs Juris'!$A:$A,'Juris N Red'!$A45,'Calcs Juris'!$B:$B,'Juris N Red'!E$34)</f>
        <v>1969.3665599999999</v>
      </c>
      <c r="F45" s="83">
        <f>SUMIFS('Calcs Juris'!$I:$I,'Calcs Juris'!$A:$A,'Juris N Red'!$A45,'Calcs Juris'!$B:$B,'Juris N Red'!F$34)</f>
        <v>0</v>
      </c>
      <c r="G45" s="83">
        <f>SUMIFS('Calcs Juris'!$I:$I,'Calcs Juris'!$A:$A,'Juris N Red'!$A45,'Calcs Juris'!$B:$B,'Juris N Red'!G$34)</f>
        <v>21.444888999999996</v>
      </c>
      <c r="H45" s="80">
        <f t="shared" si="8"/>
        <v>1990.811449</v>
      </c>
    </row>
    <row r="46" spans="1:8">
      <c r="A46" s="5" t="str">
        <f t="shared" si="7"/>
        <v>Port St Lucie MS4</v>
      </c>
      <c r="B46" s="83">
        <f>SUMIFS('Calcs Juris'!$I:$I,'Calcs Juris'!$A:$A,'Juris N Red'!$A46,'Calcs Juris'!$B:$B,'Juris N Red'!B$34)</f>
        <v>0</v>
      </c>
      <c r="C46" s="83">
        <f>SUMIFS('Calcs Juris'!$I:$I,'Calcs Juris'!$A:$A,'Juris N Red'!$A46,'Calcs Juris'!$B:$B,'Juris N Red'!C$34)</f>
        <v>7097.8209490000008</v>
      </c>
      <c r="D46" s="83">
        <f>SUMIFS('Calcs Juris'!$I:$I,'Calcs Juris'!$A:$A,'Juris N Red'!$A46,'Calcs Juris'!$B:$B,'Juris N Red'!D$34)</f>
        <v>3478.4310640000003</v>
      </c>
      <c r="E46" s="83">
        <f>SUMIFS('Calcs Juris'!$I:$I,'Calcs Juris'!$A:$A,'Juris N Red'!$A46,'Calcs Juris'!$B:$B,'Juris N Red'!E$34)</f>
        <v>0</v>
      </c>
      <c r="F46" s="83">
        <f>SUMIFS('Calcs Juris'!$I:$I,'Calcs Juris'!$A:$A,'Juris N Red'!$A46,'Calcs Juris'!$B:$B,'Juris N Red'!F$34)</f>
        <v>45944.624084064679</v>
      </c>
      <c r="G46" s="83">
        <f>SUMIFS('Calcs Juris'!$I:$I,'Calcs Juris'!$A:$A,'Juris N Red'!$A46,'Calcs Juris'!$B:$B,'Juris N Red'!G$34)</f>
        <v>0</v>
      </c>
      <c r="H46" s="80">
        <f t="shared" si="8"/>
        <v>56520.876097064684</v>
      </c>
    </row>
    <row r="47" spans="1:8">
      <c r="A47" s="5" t="str">
        <f t="shared" si="7"/>
        <v>Sewalls Pt</v>
      </c>
      <c r="B47" s="83">
        <f>SUMIFS('Calcs Juris'!$I:$I,'Calcs Juris'!$A:$A,'Juris N Red'!$A47,'Calcs Juris'!$B:$B,'Juris N Red'!B$34)</f>
        <v>0</v>
      </c>
      <c r="C47" s="83">
        <f>SUMIFS('Calcs Juris'!$I:$I,'Calcs Juris'!$A:$A,'Juris N Red'!$A47,'Calcs Juris'!$B:$B,'Juris N Red'!C$34)</f>
        <v>0</v>
      </c>
      <c r="D47" s="83">
        <f>SUMIFS('Calcs Juris'!$I:$I,'Calcs Juris'!$A:$A,'Juris N Red'!$A47,'Calcs Juris'!$B:$B,'Juris N Red'!D$34)</f>
        <v>0</v>
      </c>
      <c r="E47" s="83">
        <f>SUMIFS('Calcs Juris'!$I:$I,'Calcs Juris'!$A:$A,'Juris N Red'!$A47,'Calcs Juris'!$B:$B,'Juris N Red'!E$34)</f>
        <v>0</v>
      </c>
      <c r="F47" s="83">
        <f>SUMIFS('Calcs Juris'!$I:$I,'Calcs Juris'!$A:$A,'Juris N Red'!$A47,'Calcs Juris'!$B:$B,'Juris N Red'!F$34)</f>
        <v>471.17603300000007</v>
      </c>
      <c r="G47" s="83">
        <f>SUMIFS('Calcs Juris'!$I:$I,'Calcs Juris'!$A:$A,'Juris N Red'!$A47,'Calcs Juris'!$B:$B,'Juris N Red'!G$34)</f>
        <v>0</v>
      </c>
      <c r="H47" s="80">
        <f t="shared" si="8"/>
        <v>471.17603300000007</v>
      </c>
    </row>
    <row r="48" spans="1:8">
      <c r="A48" s="5" t="str">
        <f t="shared" si="7"/>
        <v>Southern Grove</v>
      </c>
      <c r="B48" s="83">
        <f>SUMIFS('Calcs Juris'!$I:$I,'Calcs Juris'!$A:$A,'Juris N Red'!$A48,'Calcs Juris'!$B:$B,'Juris N Red'!B$34)</f>
        <v>0</v>
      </c>
      <c r="C48" s="83">
        <f>SUMIFS('Calcs Juris'!$I:$I,'Calcs Juris'!$A:$A,'Juris N Red'!$A48,'Calcs Juris'!$B:$B,'Juris N Red'!C$34)</f>
        <v>3171.3427460000007</v>
      </c>
      <c r="D48" s="83">
        <f>SUMIFS('Calcs Juris'!$I:$I,'Calcs Juris'!$A:$A,'Juris N Red'!$A48,'Calcs Juris'!$B:$B,'Juris N Red'!D$34)</f>
        <v>424.89102099999997</v>
      </c>
      <c r="E48" s="83">
        <f>SUMIFS('Calcs Juris'!$I:$I,'Calcs Juris'!$A:$A,'Juris N Red'!$A48,'Calcs Juris'!$B:$B,'Juris N Red'!E$34)</f>
        <v>0</v>
      </c>
      <c r="F48" s="83">
        <f>SUMIFS('Calcs Juris'!$I:$I,'Calcs Juris'!$A:$A,'Juris N Red'!$A48,'Calcs Juris'!$B:$B,'Juris N Red'!F$34)</f>
        <v>0</v>
      </c>
      <c r="G48" s="83">
        <f>SUMIFS('Calcs Juris'!$I:$I,'Calcs Juris'!$A:$A,'Juris N Red'!$A48,'Calcs Juris'!$B:$B,'Juris N Red'!G$34)</f>
        <v>0</v>
      </c>
      <c r="H48" s="80">
        <f t="shared" si="8"/>
        <v>3596.2337670000006</v>
      </c>
    </row>
    <row r="49" spans="1:10">
      <c r="A49" s="5" t="str">
        <f t="shared" si="7"/>
        <v>St Lucie Co</v>
      </c>
      <c r="B49" s="83">
        <f>SUMIFS('Calcs Juris'!$I:$I,'Calcs Juris'!$A:$A,'Juris N Red'!$A49,'Calcs Juris'!$B:$B,'Juris N Red'!B$34)</f>
        <v>0</v>
      </c>
      <c r="C49" s="83">
        <f>SUMIFS('Calcs Juris'!$I:$I,'Calcs Juris'!$A:$A,'Juris N Red'!$A49,'Calcs Juris'!$B:$B,'Juris N Red'!C$34)</f>
        <v>9833.0295539999988</v>
      </c>
      <c r="D49" s="83">
        <f>SUMIFS('Calcs Juris'!$I:$I,'Calcs Juris'!$A:$A,'Juris N Red'!$A49,'Calcs Juris'!$B:$B,'Juris N Red'!D$34)</f>
        <v>10848.236707000004</v>
      </c>
      <c r="E49" s="83">
        <f>SUMIFS('Calcs Juris'!$I:$I,'Calcs Juris'!$A:$A,'Juris N Red'!$A49,'Calcs Juris'!$B:$B,'Juris N Red'!E$34)</f>
        <v>0</v>
      </c>
      <c r="F49" s="83">
        <f>SUMIFS('Calcs Juris'!$I:$I,'Calcs Juris'!$A:$A,'Juris N Red'!$A49,'Calcs Juris'!$B:$B,'Juris N Red'!F$34)</f>
        <v>4014.9794920000004</v>
      </c>
      <c r="G49" s="83">
        <f>SUMIFS('Calcs Juris'!$I:$I,'Calcs Juris'!$A:$A,'Juris N Red'!$A49,'Calcs Juris'!$B:$B,'Juris N Red'!G$34)</f>
        <v>0</v>
      </c>
      <c r="H49" s="80">
        <f t="shared" si="8"/>
        <v>24696.245753000003</v>
      </c>
    </row>
    <row r="50" spans="1:10">
      <c r="A50" s="5" t="str">
        <f t="shared" si="7"/>
        <v>St Lucie Co MS4</v>
      </c>
      <c r="B50" s="83">
        <f>SUMIFS('Calcs Juris'!$I:$I,'Calcs Juris'!$A:$A,'Juris N Red'!$A50,'Calcs Juris'!$B:$B,'Juris N Red'!B$34)</f>
        <v>0</v>
      </c>
      <c r="C50" s="83">
        <f>SUMIFS('Calcs Juris'!$I:$I,'Calcs Juris'!$A:$A,'Juris N Red'!$A50,'Calcs Juris'!$B:$B,'Juris N Red'!C$34)</f>
        <v>0</v>
      </c>
      <c r="D50" s="83">
        <f>SUMIFS('Calcs Juris'!$I:$I,'Calcs Juris'!$A:$A,'Juris N Red'!$A50,'Calcs Juris'!$B:$B,'Juris N Red'!D$34)</f>
        <v>2.8869999999999998E-3</v>
      </c>
      <c r="E50" s="83">
        <f>SUMIFS('Calcs Juris'!$I:$I,'Calcs Juris'!$A:$A,'Juris N Red'!$A50,'Calcs Juris'!$B:$B,'Juris N Red'!E$34)</f>
        <v>0</v>
      </c>
      <c r="F50" s="83">
        <f>SUMIFS('Calcs Juris'!$I:$I,'Calcs Juris'!$A:$A,'Juris N Red'!$A50,'Calcs Juris'!$B:$B,'Juris N Red'!F$34)</f>
        <v>4934.7924269999976</v>
      </c>
      <c r="G50" s="83">
        <f>SUMIFS('Calcs Juris'!$I:$I,'Calcs Juris'!$A:$A,'Juris N Red'!$A50,'Calcs Juris'!$B:$B,'Juris N Red'!G$34)</f>
        <v>0</v>
      </c>
      <c r="H50" s="80">
        <f t="shared" si="8"/>
        <v>4934.7953139999972</v>
      </c>
    </row>
    <row r="51" spans="1:10">
      <c r="A51" s="5" t="str">
        <f t="shared" si="7"/>
        <v>Stuart MS4</v>
      </c>
      <c r="B51" s="83">
        <f>SUMIFS('Calcs Juris'!$I:$I,'Calcs Juris'!$A:$A,'Juris N Red'!$A51,'Calcs Juris'!$B:$B,'Juris N Red'!B$34)</f>
        <v>0</v>
      </c>
      <c r="C51" s="83">
        <f>SUMIFS('Calcs Juris'!$I:$I,'Calcs Juris'!$A:$A,'Juris N Red'!$A51,'Calcs Juris'!$B:$B,'Juris N Red'!C$34)</f>
        <v>0</v>
      </c>
      <c r="D51" s="83">
        <f>SUMIFS('Calcs Juris'!$I:$I,'Calcs Juris'!$A:$A,'Juris N Red'!$A51,'Calcs Juris'!$B:$B,'Juris N Red'!D$34)</f>
        <v>0</v>
      </c>
      <c r="E51" s="83">
        <f>SUMIFS('Calcs Juris'!$I:$I,'Calcs Juris'!$A:$A,'Juris N Red'!$A51,'Calcs Juris'!$B:$B,'Juris N Red'!E$34)</f>
        <v>0</v>
      </c>
      <c r="F51" s="83">
        <f>SUMIFS('Calcs Juris'!$I:$I,'Calcs Juris'!$A:$A,'Juris N Red'!$A51,'Calcs Juris'!$B:$B,'Juris N Red'!F$34)</f>
        <v>915.13566199999991</v>
      </c>
      <c r="G51" s="83">
        <f>SUMIFS('Calcs Juris'!$I:$I,'Calcs Juris'!$A:$A,'Juris N Red'!$A51,'Calcs Juris'!$B:$B,'Juris N Red'!G$34)</f>
        <v>1832.7533900000003</v>
      </c>
      <c r="H51" s="80">
        <f t="shared" si="8"/>
        <v>2747.8890520000004</v>
      </c>
    </row>
    <row r="52" spans="1:10">
      <c r="A52" s="5" t="str">
        <f t="shared" si="7"/>
        <v>Tradition</v>
      </c>
      <c r="B52" s="83">
        <f>SUMIFS('Calcs Juris'!$I:$I,'Calcs Juris'!$A:$A,'Juris N Red'!$A52,'Calcs Juris'!$B:$B,'Juris N Red'!B$34)</f>
        <v>0</v>
      </c>
      <c r="C52" s="83">
        <f>SUMIFS('Calcs Juris'!$I:$I,'Calcs Juris'!$A:$A,'Juris N Red'!$A52,'Calcs Juris'!$B:$B,'Juris N Red'!C$34)</f>
        <v>8.8710900000000006</v>
      </c>
      <c r="D52" s="83">
        <f>SUMIFS('Calcs Juris'!$I:$I,'Calcs Juris'!$A:$A,'Juris N Red'!$A52,'Calcs Juris'!$B:$B,'Juris N Red'!D$34)</f>
        <v>3110.7389930000004</v>
      </c>
      <c r="E52" s="83">
        <f>SUMIFS('Calcs Juris'!$I:$I,'Calcs Juris'!$A:$A,'Juris N Red'!$A52,'Calcs Juris'!$B:$B,'Juris N Red'!E$34)</f>
        <v>0</v>
      </c>
      <c r="F52" s="83">
        <f>SUMIFS('Calcs Juris'!$I:$I,'Calcs Juris'!$A:$A,'Juris N Red'!$A52,'Calcs Juris'!$B:$B,'Juris N Red'!F$34)</f>
        <v>38.358533999999992</v>
      </c>
      <c r="G52" s="83">
        <f>SUMIFS('Calcs Juris'!$I:$I,'Calcs Juris'!$A:$A,'Juris N Red'!$A52,'Calcs Juris'!$B:$B,'Juris N Red'!G$34)</f>
        <v>0</v>
      </c>
      <c r="H52" s="80">
        <f t="shared" si="8"/>
        <v>3157.9686170000004</v>
      </c>
    </row>
    <row r="53" spans="1:10">
      <c r="A53" s="5" t="str">
        <f t="shared" si="7"/>
        <v>Troup-Indiantown WCD</v>
      </c>
      <c r="B53" s="83">
        <f>SUMIFS('Calcs Juris'!$I:$I,'Calcs Juris'!$A:$A,'Juris N Red'!$A53,'Calcs Juris'!$B:$B,'Juris N Red'!B$34)</f>
        <v>0</v>
      </c>
      <c r="C53" s="83">
        <f>SUMIFS('Calcs Juris'!$I:$I,'Calcs Juris'!$A:$A,'Juris N Red'!$A53,'Calcs Juris'!$B:$B,'Juris N Red'!C$34)</f>
        <v>0</v>
      </c>
      <c r="D53" s="83">
        <f>SUMIFS('Calcs Juris'!$I:$I,'Calcs Juris'!$A:$A,'Juris N Red'!$A53,'Calcs Juris'!$B:$B,'Juris N Red'!D$34)</f>
        <v>0</v>
      </c>
      <c r="E53" s="83">
        <f>SUMIFS('Calcs Juris'!$I:$I,'Calcs Juris'!$A:$A,'Juris N Red'!$A53,'Calcs Juris'!$B:$B,'Juris N Red'!E$34)</f>
        <v>4556.504898000001</v>
      </c>
      <c r="F53" s="83">
        <f>SUMIFS('Calcs Juris'!$I:$I,'Calcs Juris'!$A:$A,'Juris N Red'!$A53,'Calcs Juris'!$B:$B,'Juris N Red'!F$34)</f>
        <v>0</v>
      </c>
      <c r="G53" s="83">
        <f>SUMIFS('Calcs Juris'!$I:$I,'Calcs Juris'!$A:$A,'Juris N Red'!$A53,'Calcs Juris'!$B:$B,'Juris N Red'!G$34)</f>
        <v>0</v>
      </c>
      <c r="H53" s="80">
        <f t="shared" si="8"/>
        <v>4556.504898000001</v>
      </c>
    </row>
    <row r="54" spans="1:10">
      <c r="A54" s="5" t="str">
        <f t="shared" si="7"/>
        <v>Turnpike</v>
      </c>
      <c r="B54" s="83">
        <f>SUMIFS('Calcs Juris'!$I:$I,'Calcs Juris'!$A:$A,'Juris N Red'!$A54,'Calcs Juris'!$B:$B,'Juris N Red'!B$34)</f>
        <v>183.55980600000001</v>
      </c>
      <c r="C54" s="83">
        <f>SUMIFS('Calcs Juris'!$I:$I,'Calcs Juris'!$A:$A,'Juris N Red'!$A54,'Calcs Juris'!$B:$B,'Juris N Red'!C$34)</f>
        <v>20.777266000000001</v>
      </c>
      <c r="D54" s="83">
        <f>SUMIFS('Calcs Juris'!$I:$I,'Calcs Juris'!$A:$A,'Juris N Red'!$A54,'Calcs Juris'!$B:$B,'Juris N Red'!D$34)</f>
        <v>0</v>
      </c>
      <c r="E54" s="83">
        <f>SUMIFS('Calcs Juris'!$I:$I,'Calcs Juris'!$A:$A,'Juris N Red'!$A54,'Calcs Juris'!$B:$B,'Juris N Red'!E$34)</f>
        <v>0</v>
      </c>
      <c r="F54" s="83">
        <f>SUMIFS('Calcs Juris'!$I:$I,'Calcs Juris'!$A:$A,'Juris N Red'!$A54,'Calcs Juris'!$B:$B,'Juris N Red'!F$34)</f>
        <v>907.01132300000006</v>
      </c>
      <c r="G54" s="83">
        <f>SUMIFS('Calcs Juris'!$I:$I,'Calcs Juris'!$A:$A,'Juris N Red'!$A54,'Calcs Juris'!$B:$B,'Juris N Red'!G$34)</f>
        <v>283.82713200000001</v>
      </c>
      <c r="H54" s="80">
        <f t="shared" si="8"/>
        <v>1395.1755269999999</v>
      </c>
    </row>
    <row r="55" spans="1:10">
      <c r="A55" s="5" t="str">
        <f t="shared" si="7"/>
        <v>Verano</v>
      </c>
      <c r="B55" s="83">
        <f>SUMIFS('Calcs Juris'!$I:$I,'Calcs Juris'!$A:$A,'Juris N Red'!$A55,'Calcs Juris'!$B:$B,'Juris N Red'!B$34)</f>
        <v>0</v>
      </c>
      <c r="C55" s="83">
        <f>SUMIFS('Calcs Juris'!$I:$I,'Calcs Juris'!$A:$A,'Juris N Red'!$A55,'Calcs Juris'!$B:$B,'Juris N Red'!C$34)</f>
        <v>0</v>
      </c>
      <c r="D55" s="83">
        <f>SUMIFS('Calcs Juris'!$I:$I,'Calcs Juris'!$A:$A,'Juris N Red'!$A55,'Calcs Juris'!$B:$B,'Juris N Red'!D$34)</f>
        <v>3032.948374999999</v>
      </c>
      <c r="E55" s="83">
        <f>SUMIFS('Calcs Juris'!$I:$I,'Calcs Juris'!$A:$A,'Juris N Red'!$A55,'Calcs Juris'!$B:$B,'Juris N Red'!E$34)</f>
        <v>0</v>
      </c>
      <c r="F55" s="83">
        <f>SUMIFS('Calcs Juris'!$I:$I,'Calcs Juris'!$A:$A,'Juris N Red'!$A55,'Calcs Juris'!$B:$B,'Juris N Red'!F$34)</f>
        <v>0</v>
      </c>
      <c r="G55" s="83">
        <f>SUMIFS('Calcs Juris'!$I:$I,'Calcs Juris'!$A:$A,'Juris N Red'!$A55,'Calcs Juris'!$B:$B,'Juris N Red'!G$34)</f>
        <v>0</v>
      </c>
      <c r="H55" s="80">
        <f t="shared" si="8"/>
        <v>3032.948374999999</v>
      </c>
    </row>
    <row r="56" spans="1:10">
      <c r="A56" s="5" t="str">
        <f t="shared" si="7"/>
        <v>Grand Total</v>
      </c>
      <c r="B56" s="81">
        <f>SUM(B35:B55)</f>
        <v>15584.427275000004</v>
      </c>
      <c r="C56" s="81">
        <f t="shared" ref="C56" si="9">SUM(C35:C55)</f>
        <v>112167.22398099999</v>
      </c>
      <c r="D56" s="81">
        <f t="shared" ref="D56" si="10">SUM(D35:D55)</f>
        <v>87802.154349999997</v>
      </c>
      <c r="E56" s="81">
        <f t="shared" ref="E56" si="11">SUM(E35:E55)</f>
        <v>123342.859753</v>
      </c>
      <c r="F56" s="81">
        <f t="shared" ref="F56" si="12">SUM(F35:F55)</f>
        <v>119329.94633906466</v>
      </c>
      <c r="G56" s="81">
        <f t="shared" ref="G56" si="13">SUM(G35:G55)</f>
        <v>50174.018842999991</v>
      </c>
      <c r="H56" s="82">
        <f t="shared" si="8"/>
        <v>508400.6305410646</v>
      </c>
    </row>
    <row r="58" spans="1:10">
      <c r="A58" s="45" t="s">
        <v>636</v>
      </c>
      <c r="B58" s="45"/>
      <c r="C58" s="45"/>
      <c r="D58" s="45"/>
      <c r="E58" s="45"/>
      <c r="F58" s="45"/>
      <c r="G58" s="45"/>
      <c r="H58" s="51"/>
    </row>
    <row r="59" spans="1:10" s="23" customFormat="1">
      <c r="A59" s="39" t="str">
        <f>A34</f>
        <v>Entity</v>
      </c>
      <c r="B59" s="40" t="str">
        <f t="shared" ref="B59:H59" si="14">B34</f>
        <v>Basins 4 5 6</v>
      </c>
      <c r="C59" s="40" t="str">
        <f t="shared" si="14"/>
        <v>C-23</v>
      </c>
      <c r="D59" s="40" t="str">
        <f t="shared" si="14"/>
        <v>C-24</v>
      </c>
      <c r="E59" s="40" t="str">
        <f t="shared" si="14"/>
        <v>C-44 S-153</v>
      </c>
      <c r="F59" s="40" t="str">
        <f t="shared" si="14"/>
        <v>North Fork</v>
      </c>
      <c r="G59" s="40" t="str">
        <f t="shared" si="14"/>
        <v>South Fork</v>
      </c>
      <c r="H59" s="40" t="str">
        <f t="shared" si="14"/>
        <v>Grand Total</v>
      </c>
      <c r="I59"/>
      <c r="J59"/>
    </row>
    <row r="60" spans="1:10">
      <c r="A60" s="29" t="str">
        <f>A35</f>
        <v>Agriculture</v>
      </c>
      <c r="B60" s="48">
        <f>B$6*B35</f>
        <v>3731.1960914669544</v>
      </c>
      <c r="C60" s="48">
        <f t="shared" ref="C60:G60" si="15">C$6*C35</f>
        <v>121280.42370952008</v>
      </c>
      <c r="D60" s="48">
        <f t="shared" si="15"/>
        <v>175175.65022660984</v>
      </c>
      <c r="E60" s="48">
        <f t="shared" si="15"/>
        <v>123210.25063937012</v>
      </c>
      <c r="F60" s="48">
        <f t="shared" si="15"/>
        <v>1016.3996730673041</v>
      </c>
      <c r="G60" s="48">
        <f t="shared" si="15"/>
        <v>39645.231735190049</v>
      </c>
      <c r="H60" s="48">
        <f>SUM(B60:G60)</f>
        <v>464059.15207522432</v>
      </c>
    </row>
    <row r="61" spans="1:10">
      <c r="A61" s="29" t="str">
        <f t="shared" ref="A61:A81" si="16">A36</f>
        <v>Copper Creek</v>
      </c>
      <c r="B61" s="48">
        <f t="shared" ref="B61:G80" si="17">B$6*B36</f>
        <v>0</v>
      </c>
      <c r="C61" s="48">
        <f t="shared" si="17"/>
        <v>0</v>
      </c>
      <c r="D61" s="48">
        <f t="shared" si="17"/>
        <v>1028.9158891018726</v>
      </c>
      <c r="E61" s="48">
        <f t="shared" si="17"/>
        <v>0</v>
      </c>
      <c r="F61" s="48">
        <f t="shared" si="17"/>
        <v>0</v>
      </c>
      <c r="G61" s="48">
        <f t="shared" si="17"/>
        <v>0</v>
      </c>
      <c r="H61" s="48">
        <f t="shared" ref="H61:H80" si="18">SUM(B61:G61)</f>
        <v>1028.9158891018726</v>
      </c>
    </row>
    <row r="62" spans="1:10">
      <c r="A62" s="29" t="str">
        <f t="shared" si="16"/>
        <v>FDOT</v>
      </c>
      <c r="B62" s="48">
        <f t="shared" si="17"/>
        <v>819.58336936728563</v>
      </c>
      <c r="C62" s="48">
        <f t="shared" si="17"/>
        <v>1770.6683627435812</v>
      </c>
      <c r="D62" s="48">
        <f t="shared" si="17"/>
        <v>1682.8502828841656</v>
      </c>
      <c r="E62" s="48">
        <f t="shared" si="17"/>
        <v>1972.0551278025364</v>
      </c>
      <c r="F62" s="48">
        <f t="shared" si="17"/>
        <v>3602.0082041639098</v>
      </c>
      <c r="G62" s="48">
        <f t="shared" si="17"/>
        <v>1893.6501164519677</v>
      </c>
      <c r="H62" s="48">
        <f t="shared" si="18"/>
        <v>11740.815463413448</v>
      </c>
    </row>
    <row r="63" spans="1:10">
      <c r="A63" s="29" t="str">
        <f t="shared" si="16"/>
        <v>Ft Pierce</v>
      </c>
      <c r="B63" s="48">
        <f t="shared" si="17"/>
        <v>0</v>
      </c>
      <c r="C63" s="48">
        <f t="shared" si="17"/>
        <v>0</v>
      </c>
      <c r="D63" s="48">
        <f t="shared" si="17"/>
        <v>0</v>
      </c>
      <c r="E63" s="48">
        <f t="shared" si="17"/>
        <v>0</v>
      </c>
      <c r="F63" s="48">
        <f t="shared" si="17"/>
        <v>2006.2547432570711</v>
      </c>
      <c r="G63" s="48">
        <f t="shared" si="17"/>
        <v>0</v>
      </c>
      <c r="H63" s="48">
        <f t="shared" si="18"/>
        <v>2006.2547432570711</v>
      </c>
    </row>
    <row r="64" spans="1:10">
      <c r="A64" s="29" t="str">
        <f t="shared" si="16"/>
        <v>Hobe St Lucie Cons District</v>
      </c>
      <c r="B64" s="48">
        <f t="shared" si="17"/>
        <v>0</v>
      </c>
      <c r="C64" s="48">
        <f t="shared" si="17"/>
        <v>0</v>
      </c>
      <c r="D64" s="48">
        <f t="shared" si="17"/>
        <v>0</v>
      </c>
      <c r="E64" s="48">
        <f t="shared" si="17"/>
        <v>6796.0508010159128</v>
      </c>
      <c r="F64" s="48">
        <f t="shared" si="17"/>
        <v>0</v>
      </c>
      <c r="G64" s="48">
        <f t="shared" si="17"/>
        <v>4373.4116844664759</v>
      </c>
      <c r="H64" s="48">
        <f t="shared" si="18"/>
        <v>11169.462485482389</v>
      </c>
    </row>
    <row r="65" spans="1:10" s="49" customFormat="1">
      <c r="A65" s="29" t="str">
        <f t="shared" si="16"/>
        <v>Managed Lands</v>
      </c>
      <c r="B65" s="48">
        <f t="shared" si="17"/>
        <v>16.186301500087055</v>
      </c>
      <c r="C65" s="48">
        <f t="shared" si="17"/>
        <v>54777.477706212725</v>
      </c>
      <c r="D65" s="48">
        <f t="shared" si="17"/>
        <v>28520.579466880354</v>
      </c>
      <c r="E65" s="48">
        <f t="shared" si="17"/>
        <v>49880.785082390343</v>
      </c>
      <c r="F65" s="48">
        <f t="shared" si="17"/>
        <v>27186.047908523338</v>
      </c>
      <c r="G65" s="48">
        <f t="shared" si="17"/>
        <v>15710.131558208188</v>
      </c>
      <c r="H65" s="48">
        <f t="shared" si="18"/>
        <v>176091.20802371507</v>
      </c>
      <c r="I65"/>
      <c r="J65"/>
    </row>
    <row r="66" spans="1:10">
      <c r="A66" s="29" t="str">
        <f t="shared" si="16"/>
        <v>Martin Co</v>
      </c>
      <c r="B66" s="48">
        <f t="shared" si="17"/>
        <v>17810.084097650411</v>
      </c>
      <c r="C66" s="48">
        <f t="shared" si="17"/>
        <v>15547.583347121414</v>
      </c>
      <c r="D66" s="48">
        <f t="shared" si="17"/>
        <v>0</v>
      </c>
      <c r="E66" s="48">
        <f t="shared" si="17"/>
        <v>51440.983696879273</v>
      </c>
      <c r="F66" s="48">
        <f t="shared" si="17"/>
        <v>507.95755908064706</v>
      </c>
      <c r="G66" s="48">
        <f t="shared" si="17"/>
        <v>26867.424854848825</v>
      </c>
      <c r="H66" s="48">
        <f t="shared" si="18"/>
        <v>112174.03355558057</v>
      </c>
    </row>
    <row r="67" spans="1:10">
      <c r="A67" s="29" t="str">
        <f t="shared" si="16"/>
        <v>Martin Co MS4</v>
      </c>
      <c r="B67" s="48">
        <f t="shared" si="17"/>
        <v>16044.546764498542</v>
      </c>
      <c r="C67" s="48">
        <f t="shared" si="17"/>
        <v>344.74208641555481</v>
      </c>
      <c r="D67" s="48">
        <f t="shared" si="17"/>
        <v>0</v>
      </c>
      <c r="E67" s="48">
        <f t="shared" si="17"/>
        <v>16907.658508075136</v>
      </c>
      <c r="F67" s="48">
        <f t="shared" si="17"/>
        <v>13916.494983476832</v>
      </c>
      <c r="G67" s="48">
        <f t="shared" si="17"/>
        <v>28275.558405848999</v>
      </c>
      <c r="H67" s="48">
        <f t="shared" si="18"/>
        <v>75489.000748315069</v>
      </c>
    </row>
    <row r="68" spans="1:10" s="49" customFormat="1">
      <c r="A68" s="29" t="str">
        <f t="shared" si="16"/>
        <v>North St Lucie River WCD</v>
      </c>
      <c r="B68" s="48">
        <f t="shared" si="17"/>
        <v>0</v>
      </c>
      <c r="C68" s="48">
        <f t="shared" si="17"/>
        <v>0</v>
      </c>
      <c r="D68" s="48">
        <f t="shared" si="17"/>
        <v>15558.886069095342</v>
      </c>
      <c r="E68" s="48">
        <f t="shared" si="17"/>
        <v>0</v>
      </c>
      <c r="F68" s="48">
        <f t="shared" si="17"/>
        <v>91710.213902669318</v>
      </c>
      <c r="G68" s="48">
        <f t="shared" si="17"/>
        <v>0</v>
      </c>
      <c r="H68" s="48">
        <f t="shared" si="18"/>
        <v>107269.09997176466</v>
      </c>
      <c r="I68"/>
      <c r="J68"/>
    </row>
    <row r="69" spans="1:10" s="49" customFormat="1">
      <c r="A69" s="29" t="str">
        <f t="shared" si="16"/>
        <v>Okeechobee Co</v>
      </c>
      <c r="B69" s="48">
        <f t="shared" si="17"/>
        <v>0</v>
      </c>
      <c r="C69" s="48">
        <f t="shared" si="17"/>
        <v>3939.6143849427585</v>
      </c>
      <c r="D69" s="48">
        <f t="shared" si="17"/>
        <v>18331.49743414158</v>
      </c>
      <c r="E69" s="48">
        <f t="shared" si="17"/>
        <v>0</v>
      </c>
      <c r="F69" s="48">
        <f t="shared" si="17"/>
        <v>0</v>
      </c>
      <c r="G69" s="48">
        <f t="shared" si="17"/>
        <v>0</v>
      </c>
      <c r="H69" s="48">
        <f t="shared" si="18"/>
        <v>22271.111819084337</v>
      </c>
      <c r="I69"/>
      <c r="J69"/>
    </row>
    <row r="70" spans="1:10" s="49" customFormat="1">
      <c r="A70" s="29" t="str">
        <f t="shared" si="16"/>
        <v>Pal Mar WCD</v>
      </c>
      <c r="B70" s="48">
        <f t="shared" si="17"/>
        <v>0</v>
      </c>
      <c r="C70" s="48">
        <f t="shared" si="17"/>
        <v>0</v>
      </c>
      <c r="D70" s="48">
        <f t="shared" si="17"/>
        <v>0</v>
      </c>
      <c r="E70" s="48">
        <f t="shared" si="17"/>
        <v>4218.1436944123461</v>
      </c>
      <c r="F70" s="48">
        <f t="shared" si="17"/>
        <v>0</v>
      </c>
      <c r="G70" s="48">
        <f t="shared" si="17"/>
        <v>52.128019893200786</v>
      </c>
      <c r="H70" s="48">
        <f t="shared" si="18"/>
        <v>4270.271714305547</v>
      </c>
      <c r="I70"/>
      <c r="J70"/>
    </row>
    <row r="71" spans="1:10" s="49" customFormat="1">
      <c r="A71" s="29" t="str">
        <f t="shared" si="16"/>
        <v>Port St Lucie MS4</v>
      </c>
      <c r="B71" s="48">
        <f t="shared" si="17"/>
        <v>0</v>
      </c>
      <c r="C71" s="48">
        <f t="shared" si="17"/>
        <v>15243.690737065264</v>
      </c>
      <c r="D71" s="48">
        <f t="shared" si="17"/>
        <v>12492.901048698035</v>
      </c>
      <c r="E71" s="48">
        <f t="shared" si="17"/>
        <v>0</v>
      </c>
      <c r="F71" s="48">
        <f t="shared" si="17"/>
        <v>103531.99991045675</v>
      </c>
      <c r="G71" s="48">
        <f t="shared" si="17"/>
        <v>0</v>
      </c>
      <c r="H71" s="48">
        <f t="shared" si="18"/>
        <v>131268.59169622004</v>
      </c>
      <c r="I71"/>
      <c r="J71"/>
    </row>
    <row r="72" spans="1:10" s="49" customFormat="1">
      <c r="A72" s="29" t="str">
        <f t="shared" si="16"/>
        <v>Sewalls Pt</v>
      </c>
      <c r="B72" s="48">
        <f t="shared" si="17"/>
        <v>0</v>
      </c>
      <c r="C72" s="48">
        <f t="shared" si="17"/>
        <v>0</v>
      </c>
      <c r="D72" s="48">
        <f t="shared" si="17"/>
        <v>0</v>
      </c>
      <c r="E72" s="48">
        <f t="shared" si="17"/>
        <v>0</v>
      </c>
      <c r="F72" s="48">
        <f t="shared" si="17"/>
        <v>1061.7520107925911</v>
      </c>
      <c r="G72" s="48">
        <f t="shared" si="17"/>
        <v>0</v>
      </c>
      <c r="H72" s="48">
        <f t="shared" si="18"/>
        <v>1061.7520107925911</v>
      </c>
      <c r="I72"/>
      <c r="J72"/>
    </row>
    <row r="73" spans="1:10" s="49" customFormat="1">
      <c r="A73" s="29" t="str">
        <f t="shared" si="16"/>
        <v>Southern Grove</v>
      </c>
      <c r="B73" s="48">
        <f t="shared" si="17"/>
        <v>0</v>
      </c>
      <c r="C73" s="48">
        <f t="shared" si="17"/>
        <v>6810.9590800639007</v>
      </c>
      <c r="D73" s="48">
        <f t="shared" si="17"/>
        <v>1526.0102569717844</v>
      </c>
      <c r="E73" s="48">
        <f t="shared" si="17"/>
        <v>0</v>
      </c>
      <c r="F73" s="48">
        <f t="shared" si="17"/>
        <v>0</v>
      </c>
      <c r="G73" s="48">
        <f t="shared" si="17"/>
        <v>0</v>
      </c>
      <c r="H73" s="48">
        <f t="shared" si="18"/>
        <v>8336.9693370356854</v>
      </c>
      <c r="I73"/>
      <c r="J73"/>
    </row>
    <row r="74" spans="1:10" s="49" customFormat="1">
      <c r="A74" s="29" t="str">
        <f t="shared" si="16"/>
        <v>St Lucie Co</v>
      </c>
      <c r="B74" s="48">
        <f t="shared" si="17"/>
        <v>0</v>
      </c>
      <c r="C74" s="48">
        <f t="shared" si="17"/>
        <v>21117.982914279732</v>
      </c>
      <c r="D74" s="48">
        <f t="shared" si="17"/>
        <v>38961.80353724119</v>
      </c>
      <c r="E74" s="48">
        <f t="shared" si="17"/>
        <v>0</v>
      </c>
      <c r="F74" s="48">
        <f t="shared" si="17"/>
        <v>9047.3883439695564</v>
      </c>
      <c r="G74" s="48">
        <f t="shared" si="17"/>
        <v>0</v>
      </c>
      <c r="H74" s="48">
        <f t="shared" si="18"/>
        <v>69127.174795490486</v>
      </c>
      <c r="I74"/>
      <c r="J74"/>
    </row>
    <row r="75" spans="1:10" s="49" customFormat="1">
      <c r="A75" s="29" t="str">
        <f t="shared" si="16"/>
        <v>St Lucie Co MS4</v>
      </c>
      <c r="B75" s="48">
        <f t="shared" si="17"/>
        <v>0</v>
      </c>
      <c r="C75" s="48">
        <f t="shared" si="17"/>
        <v>0</v>
      </c>
      <c r="D75" s="48">
        <f t="shared" si="17"/>
        <v>1.0368756679086287E-2</v>
      </c>
      <c r="E75" s="48">
        <f t="shared" si="17"/>
        <v>0</v>
      </c>
      <c r="F75" s="48">
        <f t="shared" si="17"/>
        <v>11120.102499380093</v>
      </c>
      <c r="G75" s="48">
        <f t="shared" si="17"/>
        <v>0</v>
      </c>
      <c r="H75" s="48">
        <f t="shared" si="18"/>
        <v>11120.112868136772</v>
      </c>
      <c r="I75"/>
      <c r="J75"/>
    </row>
    <row r="76" spans="1:10" s="49" customFormat="1">
      <c r="A76" s="29" t="str">
        <f t="shared" si="16"/>
        <v>Stuart MS4</v>
      </c>
      <c r="B76" s="48">
        <f t="shared" si="17"/>
        <v>0</v>
      </c>
      <c r="C76" s="48">
        <f t="shared" si="17"/>
        <v>0</v>
      </c>
      <c r="D76" s="48">
        <f t="shared" si="17"/>
        <v>0</v>
      </c>
      <c r="E76" s="48">
        <f t="shared" si="17"/>
        <v>0</v>
      </c>
      <c r="F76" s="48">
        <f t="shared" si="17"/>
        <v>2062.1743493402787</v>
      </c>
      <c r="G76" s="48">
        <f t="shared" si="17"/>
        <v>4455.0384557015523</v>
      </c>
      <c r="H76" s="48">
        <f t="shared" si="18"/>
        <v>6517.2128050418305</v>
      </c>
      <c r="I76"/>
      <c r="J76"/>
    </row>
    <row r="77" spans="1:10" s="49" customFormat="1">
      <c r="A77" s="29" t="str">
        <f t="shared" si="16"/>
        <v>Tradition</v>
      </c>
      <c r="B77" s="48">
        <f t="shared" si="17"/>
        <v>0</v>
      </c>
      <c r="C77" s="48">
        <f t="shared" si="17"/>
        <v>19.052065899143926</v>
      </c>
      <c r="D77" s="48">
        <f t="shared" si="17"/>
        <v>11172.322726208142</v>
      </c>
      <c r="E77" s="48">
        <f t="shared" si="17"/>
        <v>0</v>
      </c>
      <c r="F77" s="48">
        <f t="shared" si="17"/>
        <v>86.437441111432662</v>
      </c>
      <c r="G77" s="48">
        <f t="shared" si="17"/>
        <v>0</v>
      </c>
      <c r="H77" s="48">
        <f t="shared" si="18"/>
        <v>11277.812233218719</v>
      </c>
      <c r="I77"/>
      <c r="J77"/>
    </row>
    <row r="78" spans="1:10">
      <c r="A78" s="29" t="str">
        <f t="shared" si="16"/>
        <v>Troup-Indiantown WCD</v>
      </c>
      <c r="B78" s="48">
        <f t="shared" si="17"/>
        <v>0</v>
      </c>
      <c r="C78" s="48">
        <f t="shared" si="17"/>
        <v>0</v>
      </c>
      <c r="D78" s="48">
        <f t="shared" si="17"/>
        <v>0</v>
      </c>
      <c r="E78" s="48">
        <f t="shared" si="17"/>
        <v>9759.4794155830878</v>
      </c>
      <c r="F78" s="48">
        <f t="shared" si="17"/>
        <v>0</v>
      </c>
      <c r="G78" s="48">
        <f t="shared" si="17"/>
        <v>0</v>
      </c>
      <c r="H78" s="48">
        <f t="shared" si="18"/>
        <v>9759.4794155830878</v>
      </c>
    </row>
    <row r="79" spans="1:10">
      <c r="A79" s="29" t="str">
        <f t="shared" si="16"/>
        <v>Turnpike</v>
      </c>
      <c r="B79" s="48">
        <f t="shared" si="17"/>
        <v>457.93919315236747</v>
      </c>
      <c r="C79" s="48">
        <f t="shared" si="17"/>
        <v>44.622458010914393</v>
      </c>
      <c r="D79" s="48">
        <f t="shared" si="17"/>
        <v>0</v>
      </c>
      <c r="E79" s="48">
        <f t="shared" si="17"/>
        <v>0</v>
      </c>
      <c r="F79" s="48">
        <f t="shared" si="17"/>
        <v>2043.8668959354691</v>
      </c>
      <c r="G79" s="48">
        <f t="shared" si="17"/>
        <v>689.92412985332442</v>
      </c>
      <c r="H79" s="48">
        <f t="shared" si="18"/>
        <v>3236.3526769520754</v>
      </c>
    </row>
    <row r="80" spans="1:10">
      <c r="A80" s="29" t="str">
        <f t="shared" si="16"/>
        <v>Verano</v>
      </c>
      <c r="B80" s="48">
        <f t="shared" si="17"/>
        <v>0</v>
      </c>
      <c r="C80" s="48">
        <f t="shared" si="17"/>
        <v>0</v>
      </c>
      <c r="D80" s="48">
        <f t="shared" si="17"/>
        <v>10892.935130102233</v>
      </c>
      <c r="E80" s="48">
        <f t="shared" si="17"/>
        <v>0</v>
      </c>
      <c r="F80" s="48">
        <f t="shared" si="17"/>
        <v>0</v>
      </c>
      <c r="G80" s="48">
        <f t="shared" si="17"/>
        <v>0</v>
      </c>
      <c r="H80" s="48">
        <f t="shared" si="18"/>
        <v>10892.935130102233</v>
      </c>
    </row>
    <row r="81" spans="1:9">
      <c r="A81" s="71" t="str">
        <f t="shared" si="16"/>
        <v>Grand Total</v>
      </c>
      <c r="B81" s="46">
        <f>SUM(B60:B80)</f>
        <v>38879.535817635646</v>
      </c>
      <c r="C81" s="46">
        <f t="shared" ref="C81:G81" si="19">SUM(C60:C80)</f>
        <v>240896.81685227508</v>
      </c>
      <c r="D81" s="46">
        <f t="shared" si="19"/>
        <v>315344.36243669118</v>
      </c>
      <c r="E81" s="46">
        <f t="shared" si="19"/>
        <v>264185.40696552879</v>
      </c>
      <c r="F81" s="46">
        <f t="shared" si="19"/>
        <v>268899.09842522454</v>
      </c>
      <c r="G81" s="46">
        <f t="shared" si="19"/>
        <v>121962.4989604626</v>
      </c>
      <c r="H81" s="46">
        <f t="shared" ref="H81" si="20">SUM(B81:G81)</f>
        <v>1250167.719457818</v>
      </c>
    </row>
    <row r="83" spans="1:9">
      <c r="A83" s="84" t="s">
        <v>637</v>
      </c>
      <c r="B83" s="85"/>
      <c r="C83" s="85"/>
      <c r="D83" s="85"/>
      <c r="E83" s="85"/>
      <c r="F83" s="85"/>
      <c r="G83" s="85"/>
      <c r="H83" s="85"/>
      <c r="I83" s="86"/>
    </row>
    <row r="84" spans="1:9">
      <c r="A84" s="39" t="str">
        <f>A59</f>
        <v>Entity</v>
      </c>
      <c r="B84" s="40" t="str">
        <f t="shared" ref="B84:H84" si="21">B59</f>
        <v>Basins 4 5 6</v>
      </c>
      <c r="C84" s="40" t="str">
        <f t="shared" si="21"/>
        <v>C-23</v>
      </c>
      <c r="D84" s="40" t="str">
        <f t="shared" si="21"/>
        <v>C-24</v>
      </c>
      <c r="E84" s="40" t="str">
        <f t="shared" si="21"/>
        <v>C-44 S-153</v>
      </c>
      <c r="F84" s="40" t="str">
        <f t="shared" si="21"/>
        <v>North Fork</v>
      </c>
      <c r="G84" s="40" t="str">
        <f t="shared" si="21"/>
        <v>South Fork</v>
      </c>
      <c r="H84" s="40" t="str">
        <f t="shared" si="21"/>
        <v>Grand Total</v>
      </c>
      <c r="I84" s="40" t="s">
        <v>614</v>
      </c>
    </row>
    <row r="85" spans="1:9">
      <c r="A85" s="29" t="str">
        <f>A60</f>
        <v>Agriculture</v>
      </c>
      <c r="B85" s="48">
        <f>MAX(B10-B60,0)</f>
        <v>6506.0927911925301</v>
      </c>
      <c r="C85" s="48">
        <f t="shared" ref="C85:G85" si="22">MAX(C10-C60,0)</f>
        <v>190865.36827034981</v>
      </c>
      <c r="D85" s="48">
        <f t="shared" si="22"/>
        <v>283921.20797194482</v>
      </c>
      <c r="E85" s="48">
        <f t="shared" si="22"/>
        <v>181965.70557687094</v>
      </c>
      <c r="F85" s="48">
        <f t="shared" si="22"/>
        <v>1344.512208060926</v>
      </c>
      <c r="G85" s="48">
        <f t="shared" si="22"/>
        <v>76043.196410868783</v>
      </c>
      <c r="H85" s="48">
        <f>SUM(B85:G85)</f>
        <v>740646.08322928788</v>
      </c>
      <c r="I85" s="87">
        <f>H85/H10</f>
        <v>0.61479444226211521</v>
      </c>
    </row>
    <row r="86" spans="1:9">
      <c r="A86" s="29" t="str">
        <f t="shared" ref="A86:A106" si="23">A61</f>
        <v>Copper Creek</v>
      </c>
      <c r="B86" s="48">
        <f t="shared" ref="B86:G86" si="24">MAX(B11-B61,0)</f>
        <v>0</v>
      </c>
      <c r="C86" s="48">
        <f t="shared" si="24"/>
        <v>0</v>
      </c>
      <c r="D86" s="48">
        <f t="shared" si="24"/>
        <v>1077.6743860222612</v>
      </c>
      <c r="E86" s="48">
        <f t="shared" si="24"/>
        <v>0</v>
      </c>
      <c r="F86" s="48">
        <f t="shared" si="24"/>
        <v>0</v>
      </c>
      <c r="G86" s="48">
        <f t="shared" si="24"/>
        <v>0</v>
      </c>
      <c r="H86" s="48">
        <f t="shared" ref="H86:H106" si="25">SUM(B86:G86)</f>
        <v>1077.6743860222612</v>
      </c>
      <c r="I86" s="87">
        <f t="shared" ref="I86:I106" si="26">H86/H11</f>
        <v>0.51157284771893186</v>
      </c>
    </row>
    <row r="87" spans="1:9">
      <c r="A87" s="29" t="str">
        <f t="shared" si="23"/>
        <v>FDOT</v>
      </c>
      <c r="B87" s="48">
        <f t="shared" ref="B87:G87" si="27">MAX(B12-B62,0)</f>
        <v>530.92822772107195</v>
      </c>
      <c r="C87" s="48">
        <f t="shared" si="27"/>
        <v>1429.9491515393622</v>
      </c>
      <c r="D87" s="48">
        <f t="shared" si="27"/>
        <v>1845.0005338295559</v>
      </c>
      <c r="E87" s="48">
        <f t="shared" si="27"/>
        <v>1310.6858566763808</v>
      </c>
      <c r="F87" s="48">
        <f t="shared" si="27"/>
        <v>3555.9084188289617</v>
      </c>
      <c r="G87" s="48">
        <f t="shared" si="27"/>
        <v>2113.3748597217773</v>
      </c>
      <c r="H87" s="48">
        <f t="shared" si="25"/>
        <v>10785.847048317111</v>
      </c>
      <c r="I87" s="87">
        <f t="shared" si="26"/>
        <v>0.47880359741264278</v>
      </c>
    </row>
    <row r="88" spans="1:9">
      <c r="A88" s="29" t="str">
        <f t="shared" si="23"/>
        <v>Ft Pierce</v>
      </c>
      <c r="B88" s="48">
        <f t="shared" ref="B88:G88" si="28">MAX(B13-B63,0)</f>
        <v>0</v>
      </c>
      <c r="C88" s="48">
        <f t="shared" si="28"/>
        <v>0</v>
      </c>
      <c r="D88" s="48">
        <f t="shared" si="28"/>
        <v>0</v>
      </c>
      <c r="E88" s="48">
        <f t="shared" si="28"/>
        <v>0</v>
      </c>
      <c r="F88" s="48">
        <f t="shared" si="28"/>
        <v>1634.9018450042538</v>
      </c>
      <c r="G88" s="48">
        <f t="shared" si="28"/>
        <v>0</v>
      </c>
      <c r="H88" s="48">
        <f t="shared" si="25"/>
        <v>1634.9018450042538</v>
      </c>
      <c r="I88" s="87">
        <f t="shared" si="26"/>
        <v>0.44900618948248244</v>
      </c>
    </row>
    <row r="89" spans="1:9">
      <c r="A89" s="29" t="str">
        <f t="shared" si="23"/>
        <v>Hobe St Lucie Cons District</v>
      </c>
      <c r="B89" s="48">
        <f t="shared" ref="B89:G89" si="29">MAX(B14-B64,0)</f>
        <v>0</v>
      </c>
      <c r="C89" s="48">
        <f t="shared" si="29"/>
        <v>0</v>
      </c>
      <c r="D89" s="48">
        <f t="shared" si="29"/>
        <v>0</v>
      </c>
      <c r="E89" s="48">
        <f t="shared" si="29"/>
        <v>6621.3352781150252</v>
      </c>
      <c r="F89" s="48">
        <f t="shared" si="29"/>
        <v>0</v>
      </c>
      <c r="G89" s="48">
        <f t="shared" si="29"/>
        <v>5425.2528694260591</v>
      </c>
      <c r="H89" s="48">
        <f t="shared" si="25"/>
        <v>12046.588147541084</v>
      </c>
      <c r="I89" s="87">
        <f t="shared" si="26"/>
        <v>0.51889050114344248</v>
      </c>
    </row>
    <row r="90" spans="1:9">
      <c r="A90" s="29" t="str">
        <f t="shared" si="23"/>
        <v>Managed Lands</v>
      </c>
      <c r="B90" s="48">
        <f t="shared" ref="B90:G90" si="30">MAX(B15-B65,0)</f>
        <v>0</v>
      </c>
      <c r="C90" s="48">
        <f t="shared" si="30"/>
        <v>83231.389345647767</v>
      </c>
      <c r="D90" s="48">
        <f t="shared" si="30"/>
        <v>30943.601897957098</v>
      </c>
      <c r="E90" s="48">
        <f t="shared" si="30"/>
        <v>35687.172224002643</v>
      </c>
      <c r="F90" s="48">
        <f t="shared" si="30"/>
        <v>339.18351372372854</v>
      </c>
      <c r="G90" s="48">
        <f t="shared" si="30"/>
        <v>0</v>
      </c>
      <c r="H90" s="48">
        <f t="shared" si="25"/>
        <v>150201.34698133124</v>
      </c>
      <c r="I90" s="87">
        <f t="shared" si="26"/>
        <v>0.46346732227113957</v>
      </c>
    </row>
    <row r="91" spans="1:9">
      <c r="A91" s="29" t="str">
        <f t="shared" si="23"/>
        <v>Martin Co</v>
      </c>
      <c r="B91" s="48">
        <f t="shared" ref="B91:G91" si="31">MAX(B16-B66,0)</f>
        <v>0</v>
      </c>
      <c r="C91" s="48">
        <f t="shared" si="31"/>
        <v>0</v>
      </c>
      <c r="D91" s="48">
        <f t="shared" si="31"/>
        <v>0</v>
      </c>
      <c r="E91" s="48">
        <f t="shared" si="31"/>
        <v>0</v>
      </c>
      <c r="F91" s="48">
        <f t="shared" si="31"/>
        <v>318.43679758511388</v>
      </c>
      <c r="G91" s="48">
        <f t="shared" si="31"/>
        <v>0</v>
      </c>
      <c r="H91" s="48">
        <f t="shared" si="25"/>
        <v>318.43679758511388</v>
      </c>
      <c r="I91" s="87">
        <f t="shared" si="26"/>
        <v>3.8581601685070909E-3</v>
      </c>
    </row>
    <row r="92" spans="1:9">
      <c r="A92" s="29" t="str">
        <f t="shared" si="23"/>
        <v>Martin Co MS4</v>
      </c>
      <c r="B92" s="48">
        <f t="shared" ref="B92:G92" si="32">MAX(B17-B67,0)</f>
        <v>14139.953018790553</v>
      </c>
      <c r="C92" s="48">
        <f t="shared" si="32"/>
        <v>2.495877360818497</v>
      </c>
      <c r="D92" s="48">
        <f t="shared" si="32"/>
        <v>0</v>
      </c>
      <c r="E92" s="48">
        <f t="shared" si="32"/>
        <v>8094.7483824349438</v>
      </c>
      <c r="F92" s="48">
        <f t="shared" si="32"/>
        <v>7896.8432119272456</v>
      </c>
      <c r="G92" s="48">
        <f t="shared" si="32"/>
        <v>15666.795706788886</v>
      </c>
      <c r="H92" s="48">
        <f t="shared" si="25"/>
        <v>45800.836197302444</v>
      </c>
      <c r="I92" s="87">
        <f t="shared" si="26"/>
        <v>0.37761478909265972</v>
      </c>
    </row>
    <row r="93" spans="1:9">
      <c r="A93" s="29" t="str">
        <f t="shared" si="23"/>
        <v>North St Lucie River WCD</v>
      </c>
      <c r="B93" s="48">
        <f t="shared" ref="B93:G93" si="33">MAX(B18-B68,0)</f>
        <v>0</v>
      </c>
      <c r="C93" s="48">
        <f t="shared" si="33"/>
        <v>0</v>
      </c>
      <c r="D93" s="48">
        <f t="shared" si="33"/>
        <v>23238.134393882276</v>
      </c>
      <c r="E93" s="48">
        <f t="shared" si="33"/>
        <v>0</v>
      </c>
      <c r="F93" s="48">
        <f t="shared" si="33"/>
        <v>83539.264294753375</v>
      </c>
      <c r="G93" s="48">
        <f t="shared" si="33"/>
        <v>0</v>
      </c>
      <c r="H93" s="48">
        <f t="shared" si="25"/>
        <v>106777.39868863564</v>
      </c>
      <c r="I93" s="87">
        <f t="shared" si="26"/>
        <v>0.4988514147949013</v>
      </c>
    </row>
    <row r="94" spans="1:9">
      <c r="A94" s="29" t="str">
        <f t="shared" si="23"/>
        <v>Okeechobee Co</v>
      </c>
      <c r="B94" s="48">
        <f t="shared" ref="B94:G94" si="34">MAX(B19-B69,0)</f>
        <v>0</v>
      </c>
      <c r="C94" s="48">
        <f t="shared" si="34"/>
        <v>0</v>
      </c>
      <c r="D94" s="48">
        <f t="shared" si="34"/>
        <v>0</v>
      </c>
      <c r="E94" s="48">
        <f t="shared" si="34"/>
        <v>0</v>
      </c>
      <c r="F94" s="48">
        <f t="shared" si="34"/>
        <v>0</v>
      </c>
      <c r="G94" s="48">
        <f t="shared" si="34"/>
        <v>0</v>
      </c>
      <c r="H94" s="48">
        <f t="shared" si="25"/>
        <v>0</v>
      </c>
      <c r="I94" s="87">
        <f t="shared" si="26"/>
        <v>0</v>
      </c>
    </row>
    <row r="95" spans="1:9">
      <c r="A95" s="29" t="str">
        <f t="shared" si="23"/>
        <v>Pal Mar WCD</v>
      </c>
      <c r="B95" s="48">
        <f t="shared" ref="B95:G95" si="35">MAX(B20-B70,0)</f>
        <v>0</v>
      </c>
      <c r="C95" s="48">
        <f t="shared" si="35"/>
        <v>0</v>
      </c>
      <c r="D95" s="48">
        <f t="shared" si="35"/>
        <v>0</v>
      </c>
      <c r="E95" s="48">
        <f t="shared" si="35"/>
        <v>2439.7067703001403</v>
      </c>
      <c r="F95" s="48">
        <f t="shared" si="35"/>
        <v>0</v>
      </c>
      <c r="G95" s="48">
        <f t="shared" si="35"/>
        <v>0</v>
      </c>
      <c r="H95" s="48">
        <f t="shared" si="25"/>
        <v>2439.7067703001403</v>
      </c>
      <c r="I95" s="87">
        <f t="shared" si="26"/>
        <v>0.36517048542249531</v>
      </c>
    </row>
    <row r="96" spans="1:9">
      <c r="A96" s="29" t="str">
        <f t="shared" si="23"/>
        <v>Port St Lucie MS4</v>
      </c>
      <c r="B96" s="48">
        <f t="shared" ref="B96:G96" si="36">MAX(B21-B71,0)</f>
        <v>0</v>
      </c>
      <c r="C96" s="48">
        <f t="shared" si="36"/>
        <v>15446.065507817182</v>
      </c>
      <c r="D96" s="48">
        <f t="shared" si="36"/>
        <v>10038.119622114218</v>
      </c>
      <c r="E96" s="48">
        <f t="shared" si="36"/>
        <v>0</v>
      </c>
      <c r="F96" s="48">
        <f t="shared" si="36"/>
        <v>50182.407408805375</v>
      </c>
      <c r="G96" s="48">
        <f t="shared" si="36"/>
        <v>0</v>
      </c>
      <c r="H96" s="48">
        <f t="shared" si="25"/>
        <v>75666.592538736775</v>
      </c>
      <c r="I96" s="87">
        <f t="shared" si="26"/>
        <v>0.36565358770900924</v>
      </c>
    </row>
    <row r="97" spans="1:9">
      <c r="A97" s="29" t="str">
        <f t="shared" si="23"/>
        <v>Sewalls Pt</v>
      </c>
      <c r="B97" s="48">
        <f t="shared" ref="B97:G97" si="37">MAX(B22-B72,0)</f>
        <v>0</v>
      </c>
      <c r="C97" s="48">
        <f t="shared" si="37"/>
        <v>0</v>
      </c>
      <c r="D97" s="48">
        <f t="shared" si="37"/>
        <v>0</v>
      </c>
      <c r="E97" s="48">
        <f t="shared" si="37"/>
        <v>0</v>
      </c>
      <c r="F97" s="48">
        <f t="shared" si="37"/>
        <v>861.28155557983064</v>
      </c>
      <c r="G97" s="48">
        <f t="shared" si="37"/>
        <v>0</v>
      </c>
      <c r="H97" s="48">
        <f t="shared" si="25"/>
        <v>861.28155557983064</v>
      </c>
      <c r="I97" s="87">
        <f t="shared" si="26"/>
        <v>0.44787650649517141</v>
      </c>
    </row>
    <row r="98" spans="1:9">
      <c r="A98" s="29" t="str">
        <f t="shared" si="23"/>
        <v>Southern Grove</v>
      </c>
      <c r="B98" s="48">
        <f t="shared" ref="B98:G98" si="38">MAX(B23-B73,0)</f>
        <v>0</v>
      </c>
      <c r="C98" s="48">
        <f t="shared" si="38"/>
        <v>6277.7799074395998</v>
      </c>
      <c r="D98" s="48">
        <f t="shared" si="38"/>
        <v>2770.4548404338757</v>
      </c>
      <c r="E98" s="48">
        <f t="shared" si="38"/>
        <v>0</v>
      </c>
      <c r="F98" s="48">
        <f t="shared" si="38"/>
        <v>0</v>
      </c>
      <c r="G98" s="48">
        <f t="shared" si="38"/>
        <v>0</v>
      </c>
      <c r="H98" s="48">
        <f t="shared" si="25"/>
        <v>9048.2347478734755</v>
      </c>
      <c r="I98" s="87">
        <f t="shared" si="26"/>
        <v>0.52045605583241872</v>
      </c>
    </row>
    <row r="99" spans="1:9">
      <c r="A99" s="29" t="str">
        <f t="shared" si="23"/>
        <v>St Lucie Co</v>
      </c>
      <c r="B99" s="48">
        <f t="shared" ref="B99:G99" si="39">MAX(B24-B74,0)</f>
        <v>0</v>
      </c>
      <c r="C99" s="48">
        <f t="shared" si="39"/>
        <v>0</v>
      </c>
      <c r="D99" s="48">
        <f t="shared" si="39"/>
        <v>0</v>
      </c>
      <c r="E99" s="48">
        <f t="shared" si="39"/>
        <v>0</v>
      </c>
      <c r="F99" s="48">
        <f t="shared" si="39"/>
        <v>2007.227456844781</v>
      </c>
      <c r="G99" s="48">
        <f t="shared" si="39"/>
        <v>0</v>
      </c>
      <c r="H99" s="48">
        <f t="shared" si="25"/>
        <v>2007.227456844781</v>
      </c>
      <c r="I99" s="87">
        <f t="shared" si="26"/>
        <v>4.0783193962763989E-2</v>
      </c>
    </row>
    <row r="100" spans="1:9">
      <c r="A100" s="29" t="str">
        <f t="shared" si="23"/>
        <v>St Lucie Co MS4</v>
      </c>
      <c r="B100" s="48">
        <f t="shared" ref="B100:G100" si="40">MAX(B25-B75,0)</f>
        <v>0</v>
      </c>
      <c r="C100" s="48">
        <f t="shared" si="40"/>
        <v>0</v>
      </c>
      <c r="D100" s="48">
        <f t="shared" si="40"/>
        <v>0</v>
      </c>
      <c r="E100" s="48">
        <f t="shared" si="40"/>
        <v>0</v>
      </c>
      <c r="F100" s="48">
        <f t="shared" si="40"/>
        <v>7674.2807115191936</v>
      </c>
      <c r="G100" s="48">
        <f t="shared" si="40"/>
        <v>0</v>
      </c>
      <c r="H100" s="48">
        <f t="shared" si="25"/>
        <v>7674.2807115191936</v>
      </c>
      <c r="I100" s="87">
        <f t="shared" si="26"/>
        <v>0.40832819345666127</v>
      </c>
    </row>
    <row r="101" spans="1:9">
      <c r="A101" s="29" t="str">
        <f t="shared" si="23"/>
        <v>Stuart MS4</v>
      </c>
      <c r="B101" s="48">
        <f t="shared" ref="B101:G101" si="41">MAX(B26-B76,0)</f>
        <v>0</v>
      </c>
      <c r="C101" s="48">
        <f t="shared" si="41"/>
        <v>0</v>
      </c>
      <c r="D101" s="48">
        <f t="shared" si="41"/>
        <v>0</v>
      </c>
      <c r="E101" s="48">
        <f t="shared" si="41"/>
        <v>0</v>
      </c>
      <c r="F101" s="48">
        <f t="shared" si="41"/>
        <v>0</v>
      </c>
      <c r="G101" s="48">
        <f t="shared" si="41"/>
        <v>3388.586265273032</v>
      </c>
      <c r="H101" s="48">
        <f t="shared" si="25"/>
        <v>3388.586265273032</v>
      </c>
      <c r="I101" s="87">
        <f t="shared" si="26"/>
        <v>0.34820040598369656</v>
      </c>
    </row>
    <row r="102" spans="1:9">
      <c r="A102" s="29" t="str">
        <f t="shared" si="23"/>
        <v>Tradition</v>
      </c>
      <c r="B102" s="48">
        <f t="shared" ref="B102:G102" si="42">MAX(B27-B77,0)</f>
        <v>0</v>
      </c>
      <c r="C102" s="48">
        <f t="shared" si="42"/>
        <v>19.977002239960406</v>
      </c>
      <c r="D102" s="48">
        <f t="shared" si="42"/>
        <v>15739.738578941528</v>
      </c>
      <c r="E102" s="48">
        <f t="shared" si="42"/>
        <v>0</v>
      </c>
      <c r="F102" s="48">
        <f t="shared" si="42"/>
        <v>38.792355575793152</v>
      </c>
      <c r="G102" s="48">
        <f t="shared" si="42"/>
        <v>0</v>
      </c>
      <c r="H102" s="48">
        <f t="shared" si="25"/>
        <v>15798.507936757282</v>
      </c>
      <c r="I102" s="87">
        <f t="shared" si="26"/>
        <v>0.58348061470611889</v>
      </c>
    </row>
    <row r="103" spans="1:9">
      <c r="A103" s="29" t="str">
        <f t="shared" si="23"/>
        <v>Troup-Indiantown WCD</v>
      </c>
      <c r="B103" s="48">
        <f t="shared" ref="B103:G103" si="43">MAX(B28-B78,0)</f>
        <v>0</v>
      </c>
      <c r="C103" s="48">
        <f t="shared" si="43"/>
        <v>0</v>
      </c>
      <c r="D103" s="48">
        <f t="shared" si="43"/>
        <v>0</v>
      </c>
      <c r="E103" s="48">
        <f t="shared" si="43"/>
        <v>10768.014956516641</v>
      </c>
      <c r="F103" s="48">
        <f t="shared" si="43"/>
        <v>0</v>
      </c>
      <c r="G103" s="48">
        <f t="shared" si="43"/>
        <v>0</v>
      </c>
      <c r="H103" s="48">
        <f t="shared" si="25"/>
        <v>10768.014956516641</v>
      </c>
      <c r="I103" s="87">
        <f t="shared" si="26"/>
        <v>0.52456548087779098</v>
      </c>
    </row>
    <row r="104" spans="1:9">
      <c r="A104" s="29" t="str">
        <f t="shared" si="23"/>
        <v>Turnpike</v>
      </c>
      <c r="B104" s="48">
        <f t="shared" ref="B104:G104" si="44">MAX(B29-B79,0)</f>
        <v>442.59775921151129</v>
      </c>
      <c r="C104" s="48">
        <f t="shared" si="44"/>
        <v>30.326157025330311</v>
      </c>
      <c r="D104" s="48">
        <f t="shared" si="44"/>
        <v>0</v>
      </c>
      <c r="E104" s="48">
        <f t="shared" si="44"/>
        <v>0</v>
      </c>
      <c r="F104" s="48">
        <f t="shared" si="44"/>
        <v>1953.8801933379336</v>
      </c>
      <c r="G104" s="48">
        <f t="shared" si="44"/>
        <v>808.22361319769846</v>
      </c>
      <c r="H104" s="48">
        <f t="shared" si="25"/>
        <v>3235.0277227724737</v>
      </c>
      <c r="I104" s="87">
        <f t="shared" si="26"/>
        <v>0.49989762970975571</v>
      </c>
    </row>
    <row r="105" spans="1:9">
      <c r="A105" s="29" t="str">
        <f t="shared" si="23"/>
        <v>Verano</v>
      </c>
      <c r="B105" s="48">
        <f t="shared" ref="B105:G105" si="45">MAX(B30-B80,0)</f>
        <v>0</v>
      </c>
      <c r="C105" s="48">
        <f t="shared" si="45"/>
        <v>0</v>
      </c>
      <c r="D105" s="48">
        <f t="shared" si="45"/>
        <v>10074.566740310813</v>
      </c>
      <c r="E105" s="48">
        <f t="shared" si="45"/>
        <v>0</v>
      </c>
      <c r="F105" s="48">
        <f t="shared" si="45"/>
        <v>0</v>
      </c>
      <c r="G105" s="48">
        <f t="shared" si="45"/>
        <v>0</v>
      </c>
      <c r="H105" s="48">
        <f t="shared" si="25"/>
        <v>10074.566740310813</v>
      </c>
      <c r="I105" s="87">
        <f t="shared" si="26"/>
        <v>0.48048483804009556</v>
      </c>
    </row>
    <row r="106" spans="1:9">
      <c r="A106" s="71" t="str">
        <f t="shared" si="23"/>
        <v>Grand Total</v>
      </c>
      <c r="B106" s="88">
        <f t="shared" ref="B106:G106" si="46">MAX(B31-B81,0)</f>
        <v>20944.723337369469</v>
      </c>
      <c r="C106" s="88">
        <f t="shared" si="46"/>
        <v>276517.79090216255</v>
      </c>
      <c r="D106" s="88">
        <f t="shared" si="46"/>
        <v>360026.39091416856</v>
      </c>
      <c r="E106" s="88">
        <f t="shared" si="46"/>
        <v>227277.99757692486</v>
      </c>
      <c r="F106" s="88">
        <f t="shared" si="46"/>
        <v>161172.83346400136</v>
      </c>
      <c r="G106" s="88">
        <f t="shared" si="46"/>
        <v>97618.301039538725</v>
      </c>
      <c r="H106" s="88">
        <f t="shared" si="25"/>
        <v>1143558.0372341657</v>
      </c>
      <c r="I106" s="89">
        <f t="shared" si="26"/>
        <v>0.47773143353502173</v>
      </c>
    </row>
  </sheetData>
  <pageMargins left="0.7" right="0.7" top="0.75" bottom="0.75" header="0.3" footer="0.3"/>
  <pageSetup orientation="landscape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showGridLines="0" workbookViewId="0">
      <pane ySplit="1" topLeftCell="A65" activePane="bottomLeft" state="frozen"/>
      <selection pane="bottomLeft" activeCell="J17" sqref="J17"/>
    </sheetView>
  </sheetViews>
  <sheetFormatPr baseColWidth="10" defaultColWidth="8.83203125" defaultRowHeight="14" x14ac:dyDescent="0"/>
  <cols>
    <col min="1" max="1" width="22.33203125" customWidth="1"/>
    <col min="2" max="11" width="12.6640625" customWidth="1"/>
    <col min="12" max="12" width="12.5" bestFit="1" customWidth="1"/>
    <col min="13" max="13" width="26" bestFit="1" customWidth="1"/>
    <col min="14" max="14" width="17.5" bestFit="1" customWidth="1"/>
  </cols>
  <sheetData>
    <row r="1" spans="1:9">
      <c r="A1" s="39"/>
      <c r="B1" s="40" t="s">
        <v>596</v>
      </c>
      <c r="C1" s="40" t="s">
        <v>187</v>
      </c>
      <c r="D1" s="40" t="s">
        <v>188</v>
      </c>
      <c r="E1" s="40" t="s">
        <v>189</v>
      </c>
      <c r="F1" s="40" t="s">
        <v>597</v>
      </c>
      <c r="G1" s="40" t="s">
        <v>598</v>
      </c>
    </row>
    <row r="2" spans="1:9">
      <c r="A2" s="5" t="s">
        <v>606</v>
      </c>
      <c r="B2" s="37">
        <f t="shared" ref="B2:G2" si="0">VLOOKUP(B1,data3,10,0)</f>
        <v>0.25063627457767945</v>
      </c>
      <c r="C2" s="37">
        <f t="shared" si="0"/>
        <v>0.52463111313509203</v>
      </c>
      <c r="D2" s="37">
        <f t="shared" si="0"/>
        <v>0.37248598812959455</v>
      </c>
      <c r="E2" s="37">
        <f t="shared" si="0"/>
        <v>0.23728623424369641</v>
      </c>
      <c r="F2" s="37">
        <f t="shared" si="0"/>
        <v>0.2594013729668902</v>
      </c>
      <c r="G2" s="37">
        <f t="shared" si="0"/>
        <v>0.26915625243975727</v>
      </c>
    </row>
    <row r="3" spans="1:9">
      <c r="A3" s="5" t="s">
        <v>607</v>
      </c>
      <c r="B3" s="47">
        <v>8.1000000000000003E-2</v>
      </c>
      <c r="C3" s="47">
        <v>8.1000000000000003E-2</v>
      </c>
      <c r="D3" s="47">
        <v>8.1000000000000003E-2</v>
      </c>
      <c r="E3" s="47">
        <v>8.1000000000000003E-2</v>
      </c>
      <c r="F3" s="47">
        <v>8.1000000000000003E-2</v>
      </c>
      <c r="G3" s="47">
        <v>8.1000000000000003E-2</v>
      </c>
    </row>
    <row r="4" spans="1:9">
      <c r="A4" s="5" t="s">
        <v>608</v>
      </c>
      <c r="B4" s="38">
        <f t="shared" ref="B4:G4" si="1">(1-B3/B2)</f>
        <v>0.67682251846232355</v>
      </c>
      <c r="C4" s="38">
        <f t="shared" si="1"/>
        <v>0.84560580192059143</v>
      </c>
      <c r="D4" s="38">
        <f t="shared" si="1"/>
        <v>0.78254215572850316</v>
      </c>
      <c r="E4" s="38">
        <f t="shared" si="1"/>
        <v>0.65864012188413834</v>
      </c>
      <c r="F4" s="38">
        <f t="shared" si="1"/>
        <v>0.68774259336576926</v>
      </c>
      <c r="G4" s="38">
        <f t="shared" si="1"/>
        <v>0.69905956385639056</v>
      </c>
    </row>
    <row r="5" spans="1:9">
      <c r="A5" s="5" t="s">
        <v>609</v>
      </c>
      <c r="B5" s="37">
        <f t="shared" ref="B5:G5" si="2">VLOOKUP(B1,data3,8,0)</f>
        <v>0.86844367160472669</v>
      </c>
      <c r="C5" s="37">
        <f t="shared" si="2"/>
        <v>1.5649001638704751</v>
      </c>
      <c r="D5" s="37">
        <f t="shared" si="2"/>
        <v>1.8580497716222095</v>
      </c>
      <c r="E5" s="37">
        <f t="shared" si="2"/>
        <v>0.70588647150943917</v>
      </c>
      <c r="F5" s="37">
        <f t="shared" si="2"/>
        <v>0.81185725262200392</v>
      </c>
      <c r="G5" s="37">
        <f t="shared" si="2"/>
        <v>0.90869764414618581</v>
      </c>
    </row>
    <row r="6" spans="1:9">
      <c r="A6" s="5" t="s">
        <v>610</v>
      </c>
      <c r="B6" s="37">
        <f t="shared" ref="B6:G6" si="3">(1-B4)*B5</f>
        <v>0.28066143864654852</v>
      </c>
      <c r="C6" s="37">
        <f t="shared" si="3"/>
        <v>0.24161150587511707</v>
      </c>
      <c r="D6" s="37">
        <f t="shared" si="3"/>
        <v>0.40404749788611272</v>
      </c>
      <c r="E6" s="37">
        <f t="shared" si="3"/>
        <v>0.2409613198780978</v>
      </c>
      <c r="F6" s="37">
        <f t="shared" si="3"/>
        <v>0.25350844026093849</v>
      </c>
      <c r="G6" s="37">
        <f t="shared" si="3"/>
        <v>0.27346386535202355</v>
      </c>
    </row>
    <row r="8" spans="1:9">
      <c r="A8" s="70" t="s">
        <v>638</v>
      </c>
      <c r="B8" s="74"/>
      <c r="C8" s="75"/>
      <c r="D8" s="75"/>
      <c r="E8" s="75"/>
      <c r="F8" s="75"/>
      <c r="G8" s="75"/>
      <c r="H8" s="76"/>
    </row>
    <row r="9" spans="1:9">
      <c r="A9" s="69" t="s">
        <v>634</v>
      </c>
      <c r="B9" s="77" t="s">
        <v>596</v>
      </c>
      <c r="C9" s="78" t="s">
        <v>187</v>
      </c>
      <c r="D9" s="78" t="s">
        <v>188</v>
      </c>
      <c r="E9" s="78" t="s">
        <v>189</v>
      </c>
      <c r="F9" s="78" t="s">
        <v>597</v>
      </c>
      <c r="G9" s="78" t="s">
        <v>598</v>
      </c>
      <c r="H9" s="78" t="s">
        <v>180</v>
      </c>
      <c r="I9" s="23"/>
    </row>
    <row r="10" spans="1:9">
      <c r="A10" s="5" t="s">
        <v>603</v>
      </c>
      <c r="B10" s="83">
        <f>SUMIFS('Calcs Juris'!$L:$L,'Calcs Juris'!$A:$A,'Juris N Red'!$A10,'Calcs Juris'!$B:$B,'Juris N Red'!B$9)</f>
        <v>2299.7922173560987</v>
      </c>
      <c r="C10" s="83">
        <f>SUMIFS('Calcs Juris'!$L:$L,'Calcs Juris'!$A:$A,'Juris N Red'!$A10,'Calcs Juris'!$B:$B,'Juris N Red'!C$9)</f>
        <v>99368.755795018194</v>
      </c>
      <c r="D10" s="83">
        <f>SUMIFS('Calcs Juris'!$L:$L,'Calcs Juris'!$A:$A,'Juris N Red'!$A10,'Calcs Juris'!$B:$B,'Juris N Red'!D$9)</f>
        <v>103791.41987513464</v>
      </c>
      <c r="E10" s="83">
        <f>SUMIFS('Calcs Juris'!$L:$L,'Calcs Juris'!$A:$A,'Juris N Red'!$A10,'Calcs Juris'!$B:$B,'Juris N Red'!E$9)</f>
        <v>58595.064456788226</v>
      </c>
      <c r="F10" s="83">
        <f>SUMIFS('Calcs Juris'!$L:$L,'Calcs Juris'!$A:$A,'Juris N Red'!$A10,'Calcs Juris'!$B:$B,'Juris N Red'!F$9)</f>
        <v>490.57828013677283</v>
      </c>
      <c r="G10" s="83">
        <f>SUMIFS('Calcs Juris'!$L:$L,'Calcs Juris'!$A:$A,'Juris N Red'!$A10,'Calcs Juris'!$B:$B,'Juris N Red'!G$9)</f>
        <v>24434.42801927897</v>
      </c>
      <c r="H10" s="80">
        <f>SUM(B10:G10)</f>
        <v>288980.03864371288</v>
      </c>
    </row>
    <row r="11" spans="1:9">
      <c r="A11" s="5" t="s">
        <v>624</v>
      </c>
      <c r="B11" s="83">
        <f>SUMIFS('Calcs Juris'!$L:$L,'Calcs Juris'!$A:$A,'Juris N Red'!$A11,'Calcs Juris'!$B:$B,'Juris N Red'!B$9)</f>
        <v>0</v>
      </c>
      <c r="C11" s="83">
        <f>SUMIFS('Calcs Juris'!$L:$L,'Calcs Juris'!$A:$A,'Juris N Red'!$A11,'Calcs Juris'!$B:$B,'Juris N Red'!C$9)</f>
        <v>0</v>
      </c>
      <c r="D11" s="83">
        <f>SUMIFS('Calcs Juris'!$L:$L,'Calcs Juris'!$A:$A,'Juris N Red'!$A11,'Calcs Juris'!$B:$B,'Juris N Red'!D$9)</f>
        <v>603.13027085761985</v>
      </c>
      <c r="E11" s="83">
        <f>SUMIFS('Calcs Juris'!$L:$L,'Calcs Juris'!$A:$A,'Juris N Red'!$A11,'Calcs Juris'!$B:$B,'Juris N Red'!E$9)</f>
        <v>0</v>
      </c>
      <c r="F11" s="83">
        <f>SUMIFS('Calcs Juris'!$L:$L,'Calcs Juris'!$A:$A,'Juris N Red'!$A11,'Calcs Juris'!$B:$B,'Juris N Red'!F$9)</f>
        <v>0</v>
      </c>
      <c r="G11" s="83">
        <f>SUMIFS('Calcs Juris'!$L:$L,'Calcs Juris'!$A:$A,'Juris N Red'!$A11,'Calcs Juris'!$B:$B,'Juris N Red'!G$9)</f>
        <v>0</v>
      </c>
      <c r="H11" s="80">
        <f t="shared" ref="H11:H31" si="4">SUM(B11:G11)</f>
        <v>603.13027085761985</v>
      </c>
    </row>
    <row r="12" spans="1:9">
      <c r="A12" s="5" t="s">
        <v>613</v>
      </c>
      <c r="B12" s="83">
        <f>SUMIFS('Calcs Juris'!$L:$L,'Calcs Juris'!$A:$A,'Juris N Red'!$A12,'Calcs Juris'!$B:$B,'Juris N Red'!B$9)</f>
        <v>285.21778352035824</v>
      </c>
      <c r="C12" s="83">
        <f>SUMIFS('Calcs Juris'!$L:$L,'Calcs Juris'!$A:$A,'Juris N Red'!$A12,'Calcs Juris'!$B:$B,'Juris N Red'!C$9)</f>
        <v>1100.9489711620333</v>
      </c>
      <c r="D12" s="83">
        <f>SUMIFS('Calcs Juris'!$L:$L,'Calcs Juris'!$A:$A,'Juris N Red'!$A12,'Calcs Juris'!$B:$B,'Juris N Red'!D$9)</f>
        <v>839.51075566253462</v>
      </c>
      <c r="E12" s="83">
        <f>SUMIFS('Calcs Juris'!$L:$L,'Calcs Juris'!$A:$A,'Juris N Red'!$A12,'Calcs Juris'!$B:$B,'Juris N Red'!E$9)</f>
        <v>458.09336055745331</v>
      </c>
      <c r="F12" s="83">
        <f>SUMIFS('Calcs Juris'!$L:$L,'Calcs Juris'!$A:$A,'Juris N Red'!$A12,'Calcs Juris'!$B:$B,'Juris N Red'!F$9)</f>
        <v>1408.3794898251404</v>
      </c>
      <c r="G12" s="83">
        <f>SUMIFS('Calcs Juris'!$L:$L,'Calcs Juris'!$A:$A,'Juris N Red'!$A12,'Calcs Juris'!$B:$B,'Juris N Red'!G$9)</f>
        <v>725.25186540688128</v>
      </c>
      <c r="H12" s="80">
        <f t="shared" si="4"/>
        <v>4817.4022261344016</v>
      </c>
    </row>
    <row r="13" spans="1:9">
      <c r="A13" s="5" t="s">
        <v>628</v>
      </c>
      <c r="B13" s="83">
        <f>SUMIFS('Calcs Juris'!$L:$L,'Calcs Juris'!$A:$A,'Juris N Red'!$A13,'Calcs Juris'!$B:$B,'Juris N Red'!B$9)</f>
        <v>0</v>
      </c>
      <c r="C13" s="83">
        <f>SUMIFS('Calcs Juris'!$L:$L,'Calcs Juris'!$A:$A,'Juris N Red'!$A13,'Calcs Juris'!$B:$B,'Juris N Red'!C$9)</f>
        <v>0</v>
      </c>
      <c r="D13" s="83">
        <f>SUMIFS('Calcs Juris'!$L:$L,'Calcs Juris'!$A:$A,'Juris N Red'!$A13,'Calcs Juris'!$B:$B,'Juris N Red'!D$9)</f>
        <v>0</v>
      </c>
      <c r="E13" s="83">
        <f>SUMIFS('Calcs Juris'!$L:$L,'Calcs Juris'!$A:$A,'Juris N Red'!$A13,'Calcs Juris'!$B:$B,'Juris N Red'!E$9)</f>
        <v>0</v>
      </c>
      <c r="F13" s="83">
        <f>SUMIFS('Calcs Juris'!$L:$L,'Calcs Juris'!$A:$A,'Juris N Red'!$A13,'Calcs Juris'!$B:$B,'Juris N Red'!F$9)</f>
        <v>881.22616284367371</v>
      </c>
      <c r="G13" s="83">
        <f>SUMIFS('Calcs Juris'!$L:$L,'Calcs Juris'!$A:$A,'Juris N Red'!$A13,'Calcs Juris'!$B:$B,'Juris N Red'!G$9)</f>
        <v>0</v>
      </c>
      <c r="H13" s="80">
        <f t="shared" si="4"/>
        <v>881.22616284367371</v>
      </c>
    </row>
    <row r="14" spans="1:9">
      <c r="A14" s="5" t="s">
        <v>627</v>
      </c>
      <c r="B14" s="83">
        <f>SUMIFS('Calcs Juris'!$L:$L,'Calcs Juris'!$A:$A,'Juris N Red'!$A14,'Calcs Juris'!$B:$B,'Juris N Red'!B$9)</f>
        <v>0</v>
      </c>
      <c r="C14" s="83">
        <f>SUMIFS('Calcs Juris'!$L:$L,'Calcs Juris'!$A:$A,'Juris N Red'!$A14,'Calcs Juris'!$B:$B,'Juris N Red'!C$9)</f>
        <v>0</v>
      </c>
      <c r="D14" s="83">
        <f>SUMIFS('Calcs Juris'!$L:$L,'Calcs Juris'!$A:$A,'Juris N Red'!$A14,'Calcs Juris'!$B:$B,'Juris N Red'!D$9)</f>
        <v>0</v>
      </c>
      <c r="E14" s="83">
        <f>SUMIFS('Calcs Juris'!$L:$L,'Calcs Juris'!$A:$A,'Juris N Red'!$A14,'Calcs Juris'!$B:$B,'Juris N Red'!E$9)</f>
        <v>2680.200177166389</v>
      </c>
      <c r="F14" s="83">
        <f>SUMIFS('Calcs Juris'!$L:$L,'Calcs Juris'!$A:$A,'Juris N Red'!$A14,'Calcs Juris'!$B:$B,'Juris N Red'!F$9)</f>
        <v>0</v>
      </c>
      <c r="G14" s="83">
        <f>SUMIFS('Calcs Juris'!$L:$L,'Calcs Juris'!$A:$A,'Juris N Red'!$A14,'Calcs Juris'!$B:$B,'Juris N Red'!G$9)</f>
        <v>2320.0295108754081</v>
      </c>
      <c r="H14" s="80">
        <f t="shared" si="4"/>
        <v>5000.2296880417971</v>
      </c>
    </row>
    <row r="15" spans="1:9">
      <c r="A15" s="5" t="s">
        <v>616</v>
      </c>
      <c r="B15" s="83">
        <f>SUMIFS('Calcs Juris'!$L:$L,'Calcs Juris'!$A:$A,'Juris N Red'!$A15,'Calcs Juris'!$B:$B,'Juris N Red'!B$9)</f>
        <v>2.563490498412345</v>
      </c>
      <c r="C15" s="83">
        <f>SUMIFS('Calcs Juris'!$L:$L,'Calcs Juris'!$A:$A,'Juris N Red'!$A15,'Calcs Juris'!$B:$B,'Juris N Red'!C$9)</f>
        <v>40818.364532517728</v>
      </c>
      <c r="D15" s="83">
        <f>SUMIFS('Calcs Juris'!$L:$L,'Calcs Juris'!$A:$A,'Juris N Red'!$A15,'Calcs Juris'!$B:$B,'Juris N Red'!D$9)</f>
        <v>15928.98101797707</v>
      </c>
      <c r="E15" s="83">
        <f>SUMIFS('Calcs Juris'!$L:$L,'Calcs Juris'!$A:$A,'Juris N Red'!$A15,'Calcs Juris'!$B:$B,'Juris N Red'!E$9)</f>
        <v>14858.149846213098</v>
      </c>
      <c r="F15" s="83">
        <f>SUMIFS('Calcs Juris'!$L:$L,'Calcs Juris'!$A:$A,'Juris N Red'!$A15,'Calcs Juris'!$B:$B,'Juris N Red'!F$9)</f>
        <v>6815.6366068918178</v>
      </c>
      <c r="G15" s="83">
        <f>SUMIFS('Calcs Juris'!$L:$L,'Calcs Juris'!$A:$A,'Juris N Red'!$A15,'Calcs Juris'!$B:$B,'Juris N Red'!G$9)</f>
        <v>2295.8854275021372</v>
      </c>
      <c r="H15" s="80">
        <f t="shared" si="4"/>
        <v>80719.580921600267</v>
      </c>
    </row>
    <row r="16" spans="1:9">
      <c r="A16" s="5" t="s">
        <v>617</v>
      </c>
      <c r="B16" s="83">
        <f>SUMIFS('Calcs Juris'!$L:$L,'Calcs Juris'!$A:$A,'Juris N Red'!$A16,'Calcs Juris'!$B:$B,'Juris N Red'!B$9)</f>
        <v>3678.6300500495013</v>
      </c>
      <c r="C16" s="83">
        <f>SUMIFS('Calcs Juris'!$L:$L,'Calcs Juris'!$A:$A,'Juris N Red'!$A16,'Calcs Juris'!$B:$B,'Juris N Red'!C$9)</f>
        <v>6764.8660343116871</v>
      </c>
      <c r="D16" s="83">
        <f>SUMIFS('Calcs Juris'!$L:$L,'Calcs Juris'!$A:$A,'Juris N Red'!$A16,'Calcs Juris'!$B:$B,'Juris N Red'!D$9)</f>
        <v>0</v>
      </c>
      <c r="E16" s="83">
        <f>SUMIFS('Calcs Juris'!$L:$L,'Calcs Juris'!$A:$A,'Juris N Red'!$A16,'Calcs Juris'!$B:$B,'Juris N Red'!E$9)</f>
        <v>2046.3410293383965</v>
      </c>
      <c r="F16" s="83">
        <f>SUMIFS('Calcs Juris'!$L:$L,'Calcs Juris'!$A:$A,'Juris N Red'!$A16,'Calcs Juris'!$B:$B,'Juris N Red'!F$9)</f>
        <v>198.98685397077818</v>
      </c>
      <c r="G16" s="83">
        <f>SUMIFS('Calcs Juris'!$L:$L,'Calcs Juris'!$A:$A,'Juris N Red'!$A16,'Calcs Juris'!$B:$B,'Juris N Red'!G$9)</f>
        <v>4953.177675949285</v>
      </c>
      <c r="H16" s="80">
        <f t="shared" si="4"/>
        <v>17642.001643619649</v>
      </c>
    </row>
    <row r="17" spans="1:9">
      <c r="A17" s="5" t="s">
        <v>615</v>
      </c>
      <c r="B17" s="83">
        <f>SUMIFS('Calcs Juris'!$L:$L,'Calcs Juris'!$A:$A,'Juris N Red'!$A17,'Calcs Juris'!$B:$B,'Juris N Red'!B$9)</f>
        <v>7069.9517737686501</v>
      </c>
      <c r="C17" s="83">
        <f>SUMIFS('Calcs Juris'!$L:$L,'Calcs Juris'!$A:$A,'Juris N Red'!$A17,'Calcs Juris'!$B:$B,'Juris N Red'!C$9)</f>
        <v>192.76363606572991</v>
      </c>
      <c r="D17" s="83">
        <f>SUMIFS('Calcs Juris'!$L:$L,'Calcs Juris'!$A:$A,'Juris N Red'!$A17,'Calcs Juris'!$B:$B,'Juris N Red'!D$9)</f>
        <v>0</v>
      </c>
      <c r="E17" s="83">
        <f>SUMIFS('Calcs Juris'!$L:$L,'Calcs Juris'!$A:$A,'Juris N Red'!$A17,'Calcs Juris'!$B:$B,'Juris N Red'!E$9)</f>
        <v>3382.8342541841312</v>
      </c>
      <c r="F17" s="83">
        <f>SUMIFS('Calcs Juris'!$L:$L,'Calcs Juris'!$A:$A,'Juris N Red'!$A17,'Calcs Juris'!$B:$B,'Juris N Red'!F$9)</f>
        <v>4815.5037350577823</v>
      </c>
      <c r="G17" s="83">
        <f>SUMIFS('Calcs Juris'!$L:$L,'Calcs Juris'!$A:$A,'Juris N Red'!$A17,'Calcs Juris'!$B:$B,'Juris N Red'!G$9)</f>
        <v>8944.3732521741149</v>
      </c>
      <c r="H17" s="80">
        <f t="shared" si="4"/>
        <v>24405.426651250411</v>
      </c>
    </row>
    <row r="18" spans="1:9">
      <c r="A18" s="5" t="s">
        <v>623</v>
      </c>
      <c r="B18" s="83">
        <f>SUMIFS('Calcs Juris'!$L:$L,'Calcs Juris'!$A:$A,'Juris N Red'!$A18,'Calcs Juris'!$B:$B,'Juris N Red'!B$9)</f>
        <v>0</v>
      </c>
      <c r="C18" s="83">
        <f>SUMIFS('Calcs Juris'!$L:$L,'Calcs Juris'!$A:$A,'Juris N Red'!$A18,'Calcs Juris'!$B:$B,'Juris N Red'!C$9)</f>
        <v>0</v>
      </c>
      <c r="D18" s="83">
        <f>SUMIFS('Calcs Juris'!$L:$L,'Calcs Juris'!$A:$A,'Juris N Red'!$A18,'Calcs Juris'!$B:$B,'Juris N Red'!D$9)</f>
        <v>9314.6026625998184</v>
      </c>
      <c r="E18" s="83">
        <f>SUMIFS('Calcs Juris'!$L:$L,'Calcs Juris'!$A:$A,'Juris N Red'!$A18,'Calcs Juris'!$B:$B,'Juris N Red'!E$9)</f>
        <v>0</v>
      </c>
      <c r="F18" s="83">
        <f>SUMIFS('Calcs Juris'!$L:$L,'Calcs Juris'!$A:$A,'Juris N Red'!$A18,'Calcs Juris'!$B:$B,'Juris N Red'!F$9)</f>
        <v>40262.273081971027</v>
      </c>
      <c r="G18" s="83">
        <f>SUMIFS('Calcs Juris'!$L:$L,'Calcs Juris'!$A:$A,'Juris N Red'!$A18,'Calcs Juris'!$B:$B,'Juris N Red'!G$9)</f>
        <v>0</v>
      </c>
      <c r="H18" s="80">
        <f t="shared" si="4"/>
        <v>49576.875744570847</v>
      </c>
    </row>
    <row r="19" spans="1:9">
      <c r="A19" s="5" t="s">
        <v>621</v>
      </c>
      <c r="B19" s="83">
        <f>SUMIFS('Calcs Juris'!$L:$L,'Calcs Juris'!$A:$A,'Juris N Red'!$A19,'Calcs Juris'!$B:$B,'Juris N Red'!B$9)</f>
        <v>0</v>
      </c>
      <c r="C19" s="83">
        <f>SUMIFS('Calcs Juris'!$L:$L,'Calcs Juris'!$A:$A,'Juris N Red'!$A19,'Calcs Juris'!$B:$B,'Juris N Red'!C$9)</f>
        <v>1822.9948601102346</v>
      </c>
      <c r="D19" s="83">
        <f>SUMIFS('Calcs Juris'!$L:$L,'Calcs Juris'!$A:$A,'Juris N Red'!$A19,'Calcs Juris'!$B:$B,'Juris N Red'!D$9)</f>
        <v>3629.271722445982</v>
      </c>
      <c r="E19" s="83">
        <f>SUMIFS('Calcs Juris'!$L:$L,'Calcs Juris'!$A:$A,'Juris N Red'!$A19,'Calcs Juris'!$B:$B,'Juris N Red'!E$9)</f>
        <v>0</v>
      </c>
      <c r="F19" s="83">
        <f>SUMIFS('Calcs Juris'!$L:$L,'Calcs Juris'!$A:$A,'Juris N Red'!$A19,'Calcs Juris'!$B:$B,'Juris N Red'!F$9)</f>
        <v>0</v>
      </c>
      <c r="G19" s="83">
        <f>SUMIFS('Calcs Juris'!$L:$L,'Calcs Juris'!$A:$A,'Juris N Red'!$A19,'Calcs Juris'!$B:$B,'Juris N Red'!G$9)</f>
        <v>0</v>
      </c>
      <c r="H19" s="80">
        <f t="shared" si="4"/>
        <v>5452.2665825562162</v>
      </c>
    </row>
    <row r="20" spans="1:9">
      <c r="A20" s="5" t="s">
        <v>605</v>
      </c>
      <c r="B20" s="83">
        <f>SUMIFS('Calcs Juris'!$L:$L,'Calcs Juris'!$A:$A,'Juris N Red'!$A20,'Calcs Juris'!$B:$B,'Juris N Red'!B$9)</f>
        <v>0</v>
      </c>
      <c r="C20" s="83">
        <f>SUMIFS('Calcs Juris'!$L:$L,'Calcs Juris'!$A:$A,'Juris N Red'!$A20,'Calcs Juris'!$B:$B,'Juris N Red'!C$9)</f>
        <v>0</v>
      </c>
      <c r="D20" s="83">
        <f>SUMIFS('Calcs Juris'!$L:$L,'Calcs Juris'!$A:$A,'Juris N Red'!$A20,'Calcs Juris'!$B:$B,'Juris N Red'!D$9)</f>
        <v>0</v>
      </c>
      <c r="E20" s="83">
        <f>SUMIFS('Calcs Juris'!$L:$L,'Calcs Juris'!$A:$A,'Juris N Red'!$A20,'Calcs Juris'!$B:$B,'Juris N Red'!E$9)</f>
        <v>897.30044596814548</v>
      </c>
      <c r="F20" s="83">
        <f>SUMIFS('Calcs Juris'!$L:$L,'Calcs Juris'!$A:$A,'Juris N Red'!$A20,'Calcs Juris'!$B:$B,'Juris N Red'!F$9)</f>
        <v>0</v>
      </c>
      <c r="G20" s="83">
        <f>SUMIFS('Calcs Juris'!$L:$L,'Calcs Juris'!$A:$A,'Juris N Red'!$A20,'Calcs Juris'!$B:$B,'Juris N Red'!G$9)</f>
        <v>6.7087751566838083</v>
      </c>
      <c r="H20" s="80">
        <f t="shared" si="4"/>
        <v>904.00922112482931</v>
      </c>
    </row>
    <row r="21" spans="1:9">
      <c r="A21" s="5" t="s">
        <v>611</v>
      </c>
      <c r="B21" s="83">
        <f>SUMIFS('Calcs Juris'!$L:$L,'Calcs Juris'!$A:$A,'Juris N Red'!$A21,'Calcs Juris'!$B:$B,'Juris N Red'!B$9)</f>
        <v>0</v>
      </c>
      <c r="C21" s="83">
        <f>SUMIFS('Calcs Juris'!$L:$L,'Calcs Juris'!$A:$A,'Juris N Red'!$A21,'Calcs Juris'!$B:$B,'Juris N Red'!C$9)</f>
        <v>11742.031768763865</v>
      </c>
      <c r="D21" s="83">
        <f>SUMIFS('Calcs Juris'!$L:$L,'Calcs Juris'!$A:$A,'Juris N Red'!$A21,'Calcs Juris'!$B:$B,'Juris N Red'!D$9)</f>
        <v>6114.0678849605129</v>
      </c>
      <c r="E21" s="83">
        <f>SUMIFS('Calcs Juris'!$L:$L,'Calcs Juris'!$A:$A,'Juris N Red'!$A21,'Calcs Juris'!$B:$B,'Juris N Red'!E$9)</f>
        <v>0</v>
      </c>
      <c r="F21" s="83">
        <f>SUMIFS('Calcs Juris'!$L:$L,'Calcs Juris'!$A:$A,'Juris N Red'!$A21,'Calcs Juris'!$B:$B,'Juris N Red'!F$9)</f>
        <v>33672.174972768291</v>
      </c>
      <c r="G21" s="83">
        <f>SUMIFS('Calcs Juris'!$L:$L,'Calcs Juris'!$A:$A,'Juris N Red'!$A21,'Calcs Juris'!$B:$B,'Juris N Red'!G$9)</f>
        <v>0</v>
      </c>
      <c r="H21" s="80">
        <f t="shared" si="4"/>
        <v>51528.274626492668</v>
      </c>
    </row>
    <row r="22" spans="1:9">
      <c r="A22" s="5" t="s">
        <v>629</v>
      </c>
      <c r="B22" s="83">
        <f>SUMIFS('Calcs Juris'!$L:$L,'Calcs Juris'!$A:$A,'Juris N Red'!$A22,'Calcs Juris'!$B:$B,'Juris N Red'!B$9)</f>
        <v>0</v>
      </c>
      <c r="C22" s="83">
        <f>SUMIFS('Calcs Juris'!$L:$L,'Calcs Juris'!$A:$A,'Juris N Red'!$A22,'Calcs Juris'!$B:$B,'Juris N Red'!C$9)</f>
        <v>0</v>
      </c>
      <c r="D22" s="83">
        <f>SUMIFS('Calcs Juris'!$L:$L,'Calcs Juris'!$A:$A,'Juris N Red'!$A22,'Calcs Juris'!$B:$B,'Juris N Red'!D$9)</f>
        <v>0</v>
      </c>
      <c r="E22" s="83">
        <f>SUMIFS('Calcs Juris'!$L:$L,'Calcs Juris'!$A:$A,'Juris N Red'!$A22,'Calcs Juris'!$B:$B,'Juris N Red'!E$9)</f>
        <v>0</v>
      </c>
      <c r="F22" s="83">
        <f>SUMIFS('Calcs Juris'!$L:$L,'Calcs Juris'!$A:$A,'Juris N Red'!$A22,'Calcs Juris'!$B:$B,'Juris N Red'!F$9)</f>
        <v>427.99642865789542</v>
      </c>
      <c r="G22" s="83">
        <f>SUMIFS('Calcs Juris'!$L:$L,'Calcs Juris'!$A:$A,'Juris N Red'!$A22,'Calcs Juris'!$B:$B,'Juris N Red'!G$9)</f>
        <v>0</v>
      </c>
      <c r="H22" s="80">
        <f t="shared" si="4"/>
        <v>427.99642865789542</v>
      </c>
    </row>
    <row r="23" spans="1:9">
      <c r="A23" s="5" t="s">
        <v>619</v>
      </c>
      <c r="B23" s="83">
        <f>SUMIFS('Calcs Juris'!$L:$L,'Calcs Juris'!$A:$A,'Juris N Red'!$A23,'Calcs Juris'!$B:$B,'Juris N Red'!B$9)</f>
        <v>0</v>
      </c>
      <c r="C23" s="83">
        <f>SUMIFS('Calcs Juris'!$L:$L,'Calcs Juris'!$A:$A,'Juris N Red'!$A23,'Calcs Juris'!$B:$B,'Juris N Red'!C$9)</f>
        <v>5179.0260115964556</v>
      </c>
      <c r="D23" s="83">
        <f>SUMIFS('Calcs Juris'!$L:$L,'Calcs Juris'!$A:$A,'Juris N Red'!$A23,'Calcs Juris'!$B:$B,'Juris N Red'!D$9)</f>
        <v>883.30357156952493</v>
      </c>
      <c r="E23" s="83">
        <f>SUMIFS('Calcs Juris'!$L:$L,'Calcs Juris'!$A:$A,'Juris N Red'!$A23,'Calcs Juris'!$B:$B,'Juris N Red'!E$9)</f>
        <v>0</v>
      </c>
      <c r="F23" s="83">
        <f>SUMIFS('Calcs Juris'!$L:$L,'Calcs Juris'!$A:$A,'Juris N Red'!$A23,'Calcs Juris'!$B:$B,'Juris N Red'!F$9)</f>
        <v>0</v>
      </c>
      <c r="G23" s="83">
        <f>SUMIFS('Calcs Juris'!$L:$L,'Calcs Juris'!$A:$A,'Juris N Red'!$A23,'Calcs Juris'!$B:$B,'Juris N Red'!G$9)</f>
        <v>0</v>
      </c>
      <c r="H23" s="80">
        <f t="shared" si="4"/>
        <v>6062.3295831659807</v>
      </c>
    </row>
    <row r="24" spans="1:9">
      <c r="A24" s="5" t="s">
        <v>622</v>
      </c>
      <c r="B24" s="83">
        <f>SUMIFS('Calcs Juris'!$L:$L,'Calcs Juris'!$A:$A,'Juris N Red'!$A24,'Calcs Juris'!$B:$B,'Juris N Red'!B$9)</f>
        <v>0</v>
      </c>
      <c r="C24" s="83">
        <f>SUMIFS('Calcs Juris'!$L:$L,'Calcs Juris'!$A:$A,'Juris N Red'!$A24,'Calcs Juris'!$B:$B,'Juris N Red'!C$9)</f>
        <v>8497.4812250400046</v>
      </c>
      <c r="D24" s="83">
        <f>SUMIFS('Calcs Juris'!$L:$L,'Calcs Juris'!$A:$A,'Juris N Red'!$A24,'Calcs Juris'!$B:$B,'Juris N Red'!D$9)</f>
        <v>9967.0706541313139</v>
      </c>
      <c r="E24" s="83">
        <f>SUMIFS('Calcs Juris'!$L:$L,'Calcs Juris'!$A:$A,'Juris N Red'!$A24,'Calcs Juris'!$B:$B,'Juris N Red'!E$9)</f>
        <v>0</v>
      </c>
      <c r="F24" s="83">
        <f>SUMIFS('Calcs Juris'!$L:$L,'Calcs Juris'!$A:$A,'Juris N Red'!$A24,'Calcs Juris'!$B:$B,'Juris N Red'!F$9)</f>
        <v>2411.4572531051663</v>
      </c>
      <c r="G24" s="83">
        <f>SUMIFS('Calcs Juris'!$L:$L,'Calcs Juris'!$A:$A,'Juris N Red'!$A24,'Calcs Juris'!$B:$B,'Juris N Red'!G$9)</f>
        <v>0</v>
      </c>
      <c r="H24" s="80">
        <f t="shared" si="4"/>
        <v>20876.009132276486</v>
      </c>
    </row>
    <row r="25" spans="1:9">
      <c r="A25" s="5" t="s">
        <v>625</v>
      </c>
      <c r="B25" s="83">
        <f>SUMIFS('Calcs Juris'!$L:$L,'Calcs Juris'!$A:$A,'Juris N Red'!$A25,'Calcs Juris'!$B:$B,'Juris N Red'!B$9)</f>
        <v>0</v>
      </c>
      <c r="C25" s="83">
        <f>SUMIFS('Calcs Juris'!$L:$L,'Calcs Juris'!$A:$A,'Juris N Red'!$A25,'Calcs Juris'!$B:$B,'Juris N Red'!C$9)</f>
        <v>0</v>
      </c>
      <c r="D25" s="83">
        <f>SUMIFS('Calcs Juris'!$L:$L,'Calcs Juris'!$A:$A,'Juris N Red'!$A25,'Calcs Juris'!$B:$B,'Juris N Red'!D$9)</f>
        <v>3.4843459469279942E-3</v>
      </c>
      <c r="E25" s="83">
        <f>SUMIFS('Calcs Juris'!$L:$L,'Calcs Juris'!$A:$A,'Juris N Red'!$A25,'Calcs Juris'!$B:$B,'Juris N Red'!E$9)</f>
        <v>0</v>
      </c>
      <c r="F25" s="83">
        <f>SUMIFS('Calcs Juris'!$L:$L,'Calcs Juris'!$A:$A,'Juris N Red'!$A25,'Calcs Juris'!$B:$B,'Juris N Red'!F$9)</f>
        <v>4326.2996847979548</v>
      </c>
      <c r="G25" s="83">
        <f>SUMIFS('Calcs Juris'!$L:$L,'Calcs Juris'!$A:$A,'Juris N Red'!$A25,'Calcs Juris'!$B:$B,'Juris N Red'!G$9)</f>
        <v>0</v>
      </c>
      <c r="H25" s="80">
        <f t="shared" si="4"/>
        <v>4326.3031691439019</v>
      </c>
    </row>
    <row r="26" spans="1:9">
      <c r="A26" s="5" t="s">
        <v>612</v>
      </c>
      <c r="B26" s="83">
        <f>SUMIFS('Calcs Juris'!$L:$L,'Calcs Juris'!$A:$A,'Juris N Red'!$A26,'Calcs Juris'!$B:$B,'Juris N Red'!B$9)</f>
        <v>0</v>
      </c>
      <c r="C26" s="83">
        <f>SUMIFS('Calcs Juris'!$L:$L,'Calcs Juris'!$A:$A,'Juris N Red'!$A26,'Calcs Juris'!$B:$B,'Juris N Red'!C$9)</f>
        <v>0</v>
      </c>
      <c r="D26" s="83">
        <f>SUMIFS('Calcs Juris'!$L:$L,'Calcs Juris'!$A:$A,'Juris N Red'!$A26,'Calcs Juris'!$B:$B,'Juris N Red'!D$9)</f>
        <v>0</v>
      </c>
      <c r="E26" s="83">
        <f>SUMIFS('Calcs Juris'!$L:$L,'Calcs Juris'!$A:$A,'Juris N Red'!$A26,'Calcs Juris'!$B:$B,'Juris N Red'!E$9)</f>
        <v>0</v>
      </c>
      <c r="F26" s="83">
        <f>SUMIFS('Calcs Juris'!$L:$L,'Calcs Juris'!$A:$A,'Juris N Red'!$A26,'Calcs Juris'!$B:$B,'Juris N Red'!F$9)</f>
        <v>391.27550048451087</v>
      </c>
      <c r="G26" s="83">
        <f>SUMIFS('Calcs Juris'!$L:$L,'Calcs Juris'!$A:$A,'Juris N Red'!$A26,'Calcs Juris'!$B:$B,'Juris N Red'!G$9)</f>
        <v>1648.4975775929286</v>
      </c>
      <c r="H26" s="80">
        <f t="shared" si="4"/>
        <v>2039.7730780774395</v>
      </c>
    </row>
    <row r="27" spans="1:9">
      <c r="A27" s="5" t="s">
        <v>620</v>
      </c>
      <c r="B27" s="83">
        <f>SUMIFS('Calcs Juris'!$L:$L,'Calcs Juris'!$A:$A,'Juris N Red'!$A27,'Calcs Juris'!$B:$B,'Juris N Red'!B$9)</f>
        <v>0</v>
      </c>
      <c r="C27" s="83">
        <f>SUMIFS('Calcs Juris'!$L:$L,'Calcs Juris'!$A:$A,'Juris N Red'!$A27,'Calcs Juris'!$B:$B,'Juris N Red'!C$9)</f>
        <v>14.763909228978457</v>
      </c>
      <c r="D27" s="83">
        <f>SUMIFS('Calcs Juris'!$L:$L,'Calcs Juris'!$A:$A,'Juris N Red'!$A27,'Calcs Juris'!$B:$B,'Juris N Red'!D$9)</f>
        <v>6040.2982317746873</v>
      </c>
      <c r="E27" s="83">
        <f>SUMIFS('Calcs Juris'!$L:$L,'Calcs Juris'!$A:$A,'Juris N Red'!$A27,'Calcs Juris'!$B:$B,'Juris N Red'!E$9)</f>
        <v>0</v>
      </c>
      <c r="F27" s="83">
        <f>SUMIFS('Calcs Juris'!$L:$L,'Calcs Juris'!$A:$A,'Juris N Red'!$A27,'Calcs Juris'!$B:$B,'Juris N Red'!F$9)</f>
        <v>25.925225400385425</v>
      </c>
      <c r="G27" s="83">
        <f>SUMIFS('Calcs Juris'!$L:$L,'Calcs Juris'!$A:$A,'Juris N Red'!$A27,'Calcs Juris'!$B:$B,'Juris N Red'!G$9)</f>
        <v>0</v>
      </c>
      <c r="H27" s="80">
        <f t="shared" si="4"/>
        <v>6080.9873664040506</v>
      </c>
    </row>
    <row r="28" spans="1:9">
      <c r="A28" s="5" t="s">
        <v>604</v>
      </c>
      <c r="B28" s="83">
        <f>SUMIFS('Calcs Juris'!$L:$L,'Calcs Juris'!$A:$A,'Juris N Red'!$A28,'Calcs Juris'!$B:$B,'Juris N Red'!B$9)</f>
        <v>0</v>
      </c>
      <c r="C28" s="83">
        <f>SUMIFS('Calcs Juris'!$L:$L,'Calcs Juris'!$A:$A,'Juris N Red'!$A28,'Calcs Juris'!$B:$B,'Juris N Red'!C$9)</f>
        <v>0</v>
      </c>
      <c r="D28" s="83">
        <f>SUMIFS('Calcs Juris'!$L:$L,'Calcs Juris'!$A:$A,'Juris N Red'!$A28,'Calcs Juris'!$B:$B,'Juris N Red'!D$9)</f>
        <v>0</v>
      </c>
      <c r="E28" s="83">
        <f>SUMIFS('Calcs Juris'!$L:$L,'Calcs Juris'!$A:$A,'Juris N Red'!$A28,'Calcs Juris'!$B:$B,'Juris N Red'!E$9)</f>
        <v>4148.0724867129484</v>
      </c>
      <c r="F28" s="83">
        <f>SUMIFS('Calcs Juris'!$L:$L,'Calcs Juris'!$A:$A,'Juris N Red'!$A28,'Calcs Juris'!$B:$B,'Juris N Red'!F$9)</f>
        <v>0</v>
      </c>
      <c r="G28" s="83">
        <f>SUMIFS('Calcs Juris'!$L:$L,'Calcs Juris'!$A:$A,'Juris N Red'!$A28,'Calcs Juris'!$B:$B,'Juris N Red'!G$9)</f>
        <v>0</v>
      </c>
      <c r="H28" s="80">
        <f t="shared" si="4"/>
        <v>4148.0724867129484</v>
      </c>
    </row>
    <row r="29" spans="1:9">
      <c r="A29" s="5" t="s">
        <v>618</v>
      </c>
      <c r="B29" s="83">
        <f>SUMIFS('Calcs Juris'!$L:$L,'Calcs Juris'!$A:$A,'Juris N Red'!$A29,'Calcs Juris'!$B:$B,'Juris N Red'!B$9)</f>
        <v>198.0419273648146</v>
      </c>
      <c r="C29" s="83">
        <f>SUMIFS('Calcs Juris'!$L:$L,'Calcs Juris'!$A:$A,'Juris N Red'!$A29,'Calcs Juris'!$B:$B,'Juris N Red'!C$9)</f>
        <v>28.510444948208409</v>
      </c>
      <c r="D29" s="83">
        <f>SUMIFS('Calcs Juris'!$L:$L,'Calcs Juris'!$A:$A,'Juris N Red'!$A29,'Calcs Juris'!$B:$B,'Juris N Red'!D$9)</f>
        <v>0</v>
      </c>
      <c r="E29" s="83">
        <f>SUMIFS('Calcs Juris'!$L:$L,'Calcs Juris'!$A:$A,'Juris N Red'!$A29,'Calcs Juris'!$B:$B,'Juris N Red'!E$9)</f>
        <v>0</v>
      </c>
      <c r="F29" s="83">
        <f>SUMIFS('Calcs Juris'!$L:$L,'Calcs Juris'!$A:$A,'Juris N Red'!$A29,'Calcs Juris'!$B:$B,'Juris N Red'!F$9)</f>
        <v>751.16911445309233</v>
      </c>
      <c r="G29" s="83">
        <f>SUMIFS('Calcs Juris'!$L:$L,'Calcs Juris'!$A:$A,'Juris N Red'!$A29,'Calcs Juris'!$B:$B,'Juris N Red'!G$9)</f>
        <v>264.66061604413301</v>
      </c>
      <c r="H29" s="80">
        <f t="shared" si="4"/>
        <v>1242.3821028102484</v>
      </c>
    </row>
    <row r="30" spans="1:9">
      <c r="A30" s="5" t="s">
        <v>626</v>
      </c>
      <c r="B30" s="83">
        <f>SUMIFS('Calcs Juris'!$L:$L,'Calcs Juris'!$A:$A,'Juris N Red'!$A30,'Calcs Juris'!$B:$B,'Juris N Red'!B$9)</f>
        <v>0</v>
      </c>
      <c r="C30" s="83">
        <f>SUMIFS('Calcs Juris'!$L:$L,'Calcs Juris'!$A:$A,'Juris N Red'!$A30,'Calcs Juris'!$B:$B,'Juris N Red'!C$9)</f>
        <v>0</v>
      </c>
      <c r="D30" s="83">
        <f>SUMIFS('Calcs Juris'!$L:$L,'Calcs Juris'!$A:$A,'Juris N Red'!$A30,'Calcs Juris'!$B:$B,'Juris N Red'!D$9)</f>
        <v>6029.1127064960792</v>
      </c>
      <c r="E30" s="83">
        <f>SUMIFS('Calcs Juris'!$L:$L,'Calcs Juris'!$A:$A,'Juris N Red'!$A30,'Calcs Juris'!$B:$B,'Juris N Red'!E$9)</f>
        <v>0</v>
      </c>
      <c r="F30" s="83">
        <f>SUMIFS('Calcs Juris'!$L:$L,'Calcs Juris'!$A:$A,'Juris N Red'!$A30,'Calcs Juris'!$B:$B,'Juris N Red'!F$9)</f>
        <v>0</v>
      </c>
      <c r="G30" s="83">
        <f>SUMIFS('Calcs Juris'!$L:$L,'Calcs Juris'!$A:$A,'Juris N Red'!$A30,'Calcs Juris'!$B:$B,'Juris N Red'!G$9)</f>
        <v>0</v>
      </c>
      <c r="H30" s="80">
        <f t="shared" si="4"/>
        <v>6029.1127064960792</v>
      </c>
    </row>
    <row r="31" spans="1:9">
      <c r="A31" s="71" t="s">
        <v>180</v>
      </c>
      <c r="B31" s="81">
        <f>SUM(B10:B30)</f>
        <v>13534.197242557835</v>
      </c>
      <c r="C31" s="81">
        <f t="shared" ref="C31:G31" si="5">SUM(C10:C30)</f>
        <v>175530.50718876315</v>
      </c>
      <c r="D31" s="81">
        <f t="shared" si="5"/>
        <v>163140.77283795574</v>
      </c>
      <c r="E31" s="81">
        <f t="shared" si="5"/>
        <v>87066.056056928777</v>
      </c>
      <c r="F31" s="81">
        <f t="shared" si="5"/>
        <v>96878.882390364277</v>
      </c>
      <c r="G31" s="81">
        <f t="shared" si="5"/>
        <v>45593.012719980536</v>
      </c>
      <c r="H31" s="82">
        <f t="shared" si="4"/>
        <v>581743.42843655031</v>
      </c>
      <c r="I31" s="73"/>
    </row>
    <row r="32" spans="1:9">
      <c r="B32" s="72"/>
      <c r="C32" s="73"/>
      <c r="D32" s="73"/>
      <c r="E32" s="73"/>
      <c r="F32" s="73"/>
      <c r="G32" s="73"/>
      <c r="H32" s="73"/>
    </row>
    <row r="33" spans="1:9">
      <c r="A33" s="70" t="s">
        <v>183</v>
      </c>
      <c r="B33" s="74"/>
      <c r="C33" s="75"/>
      <c r="D33" s="75"/>
      <c r="E33" s="75"/>
      <c r="F33" s="75"/>
      <c r="G33" s="75"/>
      <c r="H33" s="76"/>
    </row>
    <row r="34" spans="1:9">
      <c r="A34" s="69" t="str">
        <f>A9</f>
        <v>Entity</v>
      </c>
      <c r="B34" s="77" t="str">
        <f>B9</f>
        <v>Basins 4 5 6</v>
      </c>
      <c r="C34" s="77" t="str">
        <f t="shared" ref="C34:H34" si="6">C9</f>
        <v>C-23</v>
      </c>
      <c r="D34" s="77" t="str">
        <f t="shared" si="6"/>
        <v>C-24</v>
      </c>
      <c r="E34" s="77" t="str">
        <f t="shared" si="6"/>
        <v>C-44 S-153</v>
      </c>
      <c r="F34" s="77" t="str">
        <f t="shared" si="6"/>
        <v>North Fork</v>
      </c>
      <c r="G34" s="77" t="str">
        <f t="shared" si="6"/>
        <v>South Fork</v>
      </c>
      <c r="H34" s="77" t="str">
        <f t="shared" si="6"/>
        <v>Grand Total</v>
      </c>
      <c r="I34" s="23"/>
    </row>
    <row r="35" spans="1:9">
      <c r="A35" s="5" t="str">
        <f>A10</f>
        <v>Agriculture</v>
      </c>
      <c r="B35" s="83">
        <f>SUMIFS('Calcs Juris'!$I:$I,'Calcs Juris'!$A:$A,'Juris N Red'!$A35,'Calcs Juris'!$B:$B,'Juris N Red'!B$34)</f>
        <v>1495.60824</v>
      </c>
      <c r="C35" s="83">
        <f>SUMIFS('Calcs Juris'!$I:$I,'Calcs Juris'!$A:$A,'Juris N Red'!$A35,'Calcs Juris'!$B:$B,'Juris N Red'!C$34)</f>
        <v>56471.017875999991</v>
      </c>
      <c r="D35" s="83">
        <f>SUMIFS('Calcs Juris'!$I:$I,'Calcs Juris'!$A:$A,'Juris N Red'!$A35,'Calcs Juris'!$B:$B,'Juris N Red'!D$34)</f>
        <v>48774.613760999993</v>
      </c>
      <c r="E35" s="83">
        <f>SUMIFS('Calcs Juris'!$I:$I,'Calcs Juris'!$A:$A,'Juris N Red'!$A35,'Calcs Juris'!$B:$B,'Juris N Red'!E$34)</f>
        <v>57524.391068000004</v>
      </c>
      <c r="F35" s="83">
        <f>SUMIFS('Calcs Juris'!$I:$I,'Calcs Juris'!$A:$A,'Juris N Red'!$A35,'Calcs Juris'!$B:$B,'Juris N Red'!F$34)</f>
        <v>451.04992599999997</v>
      </c>
      <c r="G35" s="83">
        <f>SUMIFS('Calcs Juris'!$I:$I,'Calcs Juris'!$A:$A,'Juris N Red'!$A35,'Calcs Juris'!$B:$B,'Juris N Red'!G$34)</f>
        <v>16309.608454000003</v>
      </c>
      <c r="H35" s="80">
        <f>SUM(B35:G35)</f>
        <v>181026.28932499999</v>
      </c>
    </row>
    <row r="36" spans="1:9">
      <c r="A36" s="5" t="str">
        <f t="shared" ref="A36:A56" si="7">A11</f>
        <v>Copper Creek</v>
      </c>
      <c r="B36" s="83">
        <f>SUMIFS('Calcs Juris'!$I:$I,'Calcs Juris'!$A:$A,'Juris N Red'!$A36,'Calcs Juris'!$B:$B,'Juris N Red'!B$34)</f>
        <v>0</v>
      </c>
      <c r="C36" s="83">
        <f>SUMIFS('Calcs Juris'!$I:$I,'Calcs Juris'!$A:$A,'Juris N Red'!$A36,'Calcs Juris'!$B:$B,'Juris N Red'!C$34)</f>
        <v>0</v>
      </c>
      <c r="D36" s="83">
        <f>SUMIFS('Calcs Juris'!$I:$I,'Calcs Juris'!$A:$A,'Juris N Red'!$A36,'Calcs Juris'!$B:$B,'Juris N Red'!D$34)</f>
        <v>286.48373800000002</v>
      </c>
      <c r="E36" s="83">
        <f>SUMIFS('Calcs Juris'!$I:$I,'Calcs Juris'!$A:$A,'Juris N Red'!$A36,'Calcs Juris'!$B:$B,'Juris N Red'!E$34)</f>
        <v>0</v>
      </c>
      <c r="F36" s="83">
        <f>SUMIFS('Calcs Juris'!$I:$I,'Calcs Juris'!$A:$A,'Juris N Red'!$A36,'Calcs Juris'!$B:$B,'Juris N Red'!F$34)</f>
        <v>0</v>
      </c>
      <c r="G36" s="83">
        <f>SUMIFS('Calcs Juris'!$I:$I,'Calcs Juris'!$A:$A,'Juris N Red'!$A36,'Calcs Juris'!$B:$B,'Juris N Red'!G$34)</f>
        <v>0</v>
      </c>
      <c r="H36" s="80">
        <f t="shared" ref="H36:H56" si="8">SUM(B36:G36)</f>
        <v>286.48373800000002</v>
      </c>
    </row>
    <row r="37" spans="1:9">
      <c r="A37" s="5" t="str">
        <f t="shared" si="7"/>
        <v>FDOT</v>
      </c>
      <c r="B37" s="83">
        <f>SUMIFS('Calcs Juris'!$I:$I,'Calcs Juris'!$A:$A,'Juris N Red'!$A37,'Calcs Juris'!$B:$B,'Juris N Red'!B$34)</f>
        <v>328.52083100000004</v>
      </c>
      <c r="C37" s="83">
        <f>SUMIFS('Calcs Juris'!$I:$I,'Calcs Juris'!$A:$A,'Juris N Red'!$A37,'Calcs Juris'!$B:$B,'Juris N Red'!C$34)</f>
        <v>824.46483699999999</v>
      </c>
      <c r="D37" s="83">
        <f>SUMIFS('Calcs Juris'!$I:$I,'Calcs Juris'!$A:$A,'Juris N Red'!$A37,'Calcs Juris'!$B:$B,'Juris N Red'!D$34)</f>
        <v>468.56039900000002</v>
      </c>
      <c r="E37" s="83">
        <f>SUMIFS('Calcs Juris'!$I:$I,'Calcs Juris'!$A:$A,'Juris N Red'!$A37,'Calcs Juris'!$B:$B,'Juris N Red'!E$34)</f>
        <v>920.71292599999992</v>
      </c>
      <c r="F37" s="83">
        <f>SUMIFS('Calcs Juris'!$I:$I,'Calcs Juris'!$A:$A,'Juris N Red'!$A37,'Calcs Juris'!$B:$B,'Juris N Red'!F$34)</f>
        <v>1598.4711300000001</v>
      </c>
      <c r="G37" s="83">
        <f>SUMIFS('Calcs Juris'!$I:$I,'Calcs Juris'!$A:$A,'Juris N Red'!$A37,'Calcs Juris'!$B:$B,'Juris N Red'!G$34)</f>
        <v>779.02664700000014</v>
      </c>
      <c r="H37" s="80">
        <f t="shared" si="8"/>
        <v>4919.75677</v>
      </c>
    </row>
    <row r="38" spans="1:9">
      <c r="A38" s="5" t="str">
        <f t="shared" si="7"/>
        <v>Ft Pierce</v>
      </c>
      <c r="B38" s="83">
        <f>SUMIFS('Calcs Juris'!$I:$I,'Calcs Juris'!$A:$A,'Juris N Red'!$A38,'Calcs Juris'!$B:$B,'Juris N Red'!B$34)</f>
        <v>0</v>
      </c>
      <c r="C38" s="83">
        <f>SUMIFS('Calcs Juris'!$I:$I,'Calcs Juris'!$A:$A,'Juris N Red'!$A38,'Calcs Juris'!$B:$B,'Juris N Red'!C$34)</f>
        <v>0</v>
      </c>
      <c r="D38" s="83">
        <f>SUMIFS('Calcs Juris'!$I:$I,'Calcs Juris'!$A:$A,'Juris N Red'!$A38,'Calcs Juris'!$B:$B,'Juris N Red'!D$34)</f>
        <v>0</v>
      </c>
      <c r="E38" s="83">
        <f>SUMIFS('Calcs Juris'!$I:$I,'Calcs Juris'!$A:$A,'Juris N Red'!$A38,'Calcs Juris'!$B:$B,'Juris N Red'!E$34)</f>
        <v>0</v>
      </c>
      <c r="F38" s="83">
        <f>SUMIFS('Calcs Juris'!$I:$I,'Calcs Juris'!$A:$A,'Juris N Red'!$A38,'Calcs Juris'!$B:$B,'Juris N Red'!F$34)</f>
        <v>890.32009499999981</v>
      </c>
      <c r="G38" s="83">
        <f>SUMIFS('Calcs Juris'!$I:$I,'Calcs Juris'!$A:$A,'Juris N Red'!$A38,'Calcs Juris'!$B:$B,'Juris N Red'!G$34)</f>
        <v>0</v>
      </c>
      <c r="H38" s="80">
        <f t="shared" si="8"/>
        <v>890.32009499999981</v>
      </c>
    </row>
    <row r="39" spans="1:9">
      <c r="A39" s="5" t="str">
        <f t="shared" si="7"/>
        <v>Hobe St Lucie Cons District</v>
      </c>
      <c r="B39" s="83">
        <f>SUMIFS('Calcs Juris'!$I:$I,'Calcs Juris'!$A:$A,'Juris N Red'!$A39,'Calcs Juris'!$B:$B,'Juris N Red'!B$34)</f>
        <v>0</v>
      </c>
      <c r="C39" s="83">
        <f>SUMIFS('Calcs Juris'!$I:$I,'Calcs Juris'!$A:$A,'Juris N Red'!$A39,'Calcs Juris'!$B:$B,'Juris N Red'!C$34)</f>
        <v>0</v>
      </c>
      <c r="D39" s="83">
        <f>SUMIFS('Calcs Juris'!$I:$I,'Calcs Juris'!$A:$A,'Juris N Red'!$A39,'Calcs Juris'!$B:$B,'Juris N Red'!D$34)</f>
        <v>0</v>
      </c>
      <c r="E39" s="83">
        <f>SUMIFS('Calcs Juris'!$I:$I,'Calcs Juris'!$A:$A,'Juris N Red'!$A39,'Calcs Juris'!$B:$B,'Juris N Red'!E$34)</f>
        <v>3172.939605</v>
      </c>
      <c r="F39" s="83">
        <f>SUMIFS('Calcs Juris'!$I:$I,'Calcs Juris'!$A:$A,'Juris N Red'!$A39,'Calcs Juris'!$B:$B,'Juris N Red'!F$34)</f>
        <v>0</v>
      </c>
      <c r="G39" s="83">
        <f>SUMIFS('Calcs Juris'!$I:$I,'Calcs Juris'!$A:$A,'Juris N Red'!$A39,'Calcs Juris'!$B:$B,'Juris N Red'!G$34)</f>
        <v>1799.1730420000004</v>
      </c>
      <c r="H39" s="80">
        <f t="shared" si="8"/>
        <v>4972.1126469999999</v>
      </c>
    </row>
    <row r="40" spans="1:9">
      <c r="A40" s="5" t="str">
        <f t="shared" si="7"/>
        <v>Managed Lands</v>
      </c>
      <c r="B40" s="83">
        <f>SUMIFS('Calcs Juris'!$I:$I,'Calcs Juris'!$A:$A,'Juris N Red'!$A40,'Calcs Juris'!$B:$B,'Juris N Red'!B$34)</f>
        <v>6.4880979999999999</v>
      </c>
      <c r="C40" s="83">
        <f>SUMIFS('Calcs Juris'!$I:$I,'Calcs Juris'!$A:$A,'Juris N Red'!$A40,'Calcs Juris'!$B:$B,'Juris N Red'!C$34)</f>
        <v>25505.682023000005</v>
      </c>
      <c r="D40" s="83">
        <f>SUMIFS('Calcs Juris'!$I:$I,'Calcs Juris'!$A:$A,'Juris N Red'!$A40,'Calcs Juris'!$B:$B,'Juris N Red'!D$34)</f>
        <v>7941.0594219999984</v>
      </c>
      <c r="E40" s="83">
        <f>SUMIFS('Calcs Juris'!$I:$I,'Calcs Juris'!$A:$A,'Juris N Red'!$A40,'Calcs Juris'!$B:$B,'Juris N Red'!E$34)</f>
        <v>23288.336586999998</v>
      </c>
      <c r="F40" s="83">
        <f>SUMIFS('Calcs Juris'!$I:$I,'Calcs Juris'!$A:$A,'Juris N Red'!$A40,'Calcs Juris'!$B:$B,'Juris N Red'!F$34)</f>
        <v>12064.412477000002</v>
      </c>
      <c r="G40" s="83">
        <f>SUMIFS('Calcs Juris'!$I:$I,'Calcs Juris'!$A:$A,'Juris N Red'!$A40,'Calcs Juris'!$B:$B,'Juris N Red'!G$34)</f>
        <v>6462.9738119999975</v>
      </c>
      <c r="H40" s="80">
        <f t="shared" si="8"/>
        <v>75268.952419000008</v>
      </c>
    </row>
    <row r="41" spans="1:9">
      <c r="A41" s="5" t="str">
        <f t="shared" si="7"/>
        <v>Martin Co</v>
      </c>
      <c r="B41" s="83">
        <f>SUMIFS('Calcs Juris'!$I:$I,'Calcs Juris'!$A:$A,'Juris N Red'!$A41,'Calcs Juris'!$B:$B,'Juris N Red'!B$34)</f>
        <v>7138.9731009999996</v>
      </c>
      <c r="C41" s="83">
        <f>SUMIFS('Calcs Juris'!$I:$I,'Calcs Juris'!$A:$A,'Juris N Red'!$A41,'Calcs Juris'!$B:$B,'Juris N Red'!C$34)</f>
        <v>7239.3204960000003</v>
      </c>
      <c r="D41" s="83">
        <f>SUMIFS('Calcs Juris'!$I:$I,'Calcs Juris'!$A:$A,'Juris N Red'!$A41,'Calcs Juris'!$B:$B,'Juris N Red'!D$34)</f>
        <v>0</v>
      </c>
      <c r="E41" s="83">
        <f>SUMIFS('Calcs Juris'!$I:$I,'Calcs Juris'!$A:$A,'Juris N Red'!$A41,'Calcs Juris'!$B:$B,'Juris N Red'!E$34)</f>
        <v>24016.761980000007</v>
      </c>
      <c r="F41" s="83">
        <f>SUMIFS('Calcs Juris'!$I:$I,'Calcs Juris'!$A:$A,'Juris N Red'!$A41,'Calcs Juris'!$B:$B,'Juris N Red'!F$34)</f>
        <v>225.41744700000012</v>
      </c>
      <c r="G41" s="83">
        <f>SUMIFS('Calcs Juris'!$I:$I,'Calcs Juris'!$A:$A,'Juris N Red'!$A41,'Calcs Juris'!$B:$B,'Juris N Red'!G$34)</f>
        <v>11052.960478999999</v>
      </c>
      <c r="H41" s="80">
        <f t="shared" si="8"/>
        <v>49673.433503000007</v>
      </c>
    </row>
    <row r="42" spans="1:9">
      <c r="A42" s="5" t="str">
        <f t="shared" si="7"/>
        <v>Martin Co MS4</v>
      </c>
      <c r="B42" s="83">
        <f>SUMIFS('Calcs Juris'!$I:$I,'Calcs Juris'!$A:$A,'Juris N Red'!$A42,'Calcs Juris'!$B:$B,'Juris N Red'!B$34)</f>
        <v>6431.2771990000047</v>
      </c>
      <c r="C42" s="83">
        <f>SUMIFS('Calcs Juris'!$I:$I,'Calcs Juris'!$A:$A,'Juris N Red'!$A42,'Calcs Juris'!$B:$B,'Juris N Red'!C$34)</f>
        <v>160.52002399999998</v>
      </c>
      <c r="D42" s="83">
        <f>SUMIFS('Calcs Juris'!$I:$I,'Calcs Juris'!$A:$A,'Juris N Red'!$A42,'Calcs Juris'!$B:$B,'Juris N Red'!D$34)</f>
        <v>0</v>
      </c>
      <c r="E42" s="83">
        <f>SUMIFS('Calcs Juris'!$I:$I,'Calcs Juris'!$A:$A,'Juris N Red'!$A42,'Calcs Juris'!$B:$B,'Juris N Red'!E$34)</f>
        <v>7893.8461290000005</v>
      </c>
      <c r="F42" s="83">
        <f>SUMIFS('Calcs Juris'!$I:$I,'Calcs Juris'!$A:$A,'Juris N Red'!$A42,'Calcs Juris'!$B:$B,'Juris N Red'!F$34)</f>
        <v>6175.7536909999999</v>
      </c>
      <c r="G42" s="83">
        <f>SUMIFS('Calcs Juris'!$I:$I,'Calcs Juris'!$A:$A,'Juris N Red'!$A42,'Calcs Juris'!$B:$B,'Juris N Red'!G$34)</f>
        <v>11632.250997999998</v>
      </c>
      <c r="H42" s="80">
        <f t="shared" si="8"/>
        <v>32293.648041</v>
      </c>
    </row>
    <row r="43" spans="1:9">
      <c r="A43" s="5" t="str">
        <f t="shared" si="7"/>
        <v>North St Lucie River WCD</v>
      </c>
      <c r="B43" s="83">
        <f>SUMIFS('Calcs Juris'!$I:$I,'Calcs Juris'!$A:$A,'Juris N Red'!$A43,'Calcs Juris'!$B:$B,'Juris N Red'!B$34)</f>
        <v>0</v>
      </c>
      <c r="C43" s="83">
        <f>SUMIFS('Calcs Juris'!$I:$I,'Calcs Juris'!$A:$A,'Juris N Red'!$A43,'Calcs Juris'!$B:$B,'Juris N Red'!C$34)</f>
        <v>0</v>
      </c>
      <c r="D43" s="83">
        <f>SUMIFS('Calcs Juris'!$I:$I,'Calcs Juris'!$A:$A,'Juris N Red'!$A43,'Calcs Juris'!$B:$B,'Juris N Red'!D$34)</f>
        <v>4332.1012799999999</v>
      </c>
      <c r="E43" s="83">
        <f>SUMIFS('Calcs Juris'!$I:$I,'Calcs Juris'!$A:$A,'Juris N Red'!$A43,'Calcs Juris'!$B:$B,'Juris N Red'!E$34)</f>
        <v>0</v>
      </c>
      <c r="F43" s="83">
        <f>SUMIFS('Calcs Juris'!$I:$I,'Calcs Juris'!$A:$A,'Juris N Red'!$A43,'Calcs Juris'!$B:$B,'Juris N Red'!F$34)</f>
        <v>40698.444017999987</v>
      </c>
      <c r="G43" s="83">
        <f>SUMIFS('Calcs Juris'!$I:$I,'Calcs Juris'!$A:$A,'Juris N Red'!$A43,'Calcs Juris'!$B:$B,'Juris N Red'!G$34)</f>
        <v>0</v>
      </c>
      <c r="H43" s="80">
        <f t="shared" si="8"/>
        <v>45030.54529799999</v>
      </c>
    </row>
    <row r="44" spans="1:9">
      <c r="A44" s="5" t="str">
        <f t="shared" si="7"/>
        <v>Okeechobee Co</v>
      </c>
      <c r="B44" s="83">
        <f>SUMIFS('Calcs Juris'!$I:$I,'Calcs Juris'!$A:$A,'Juris N Red'!$A44,'Calcs Juris'!$B:$B,'Juris N Red'!B$34)</f>
        <v>0</v>
      </c>
      <c r="C44" s="83">
        <f>SUMIFS('Calcs Juris'!$I:$I,'Calcs Juris'!$A:$A,'Juris N Red'!$A44,'Calcs Juris'!$B:$B,'Juris N Red'!C$34)</f>
        <v>1834.3771200000006</v>
      </c>
      <c r="D44" s="83">
        <f>SUMIFS('Calcs Juris'!$I:$I,'Calcs Juris'!$A:$A,'Juris N Red'!$A44,'Calcs Juris'!$B:$B,'Juris N Red'!D$34)</f>
        <v>5104.0867029999981</v>
      </c>
      <c r="E44" s="83">
        <f>SUMIFS('Calcs Juris'!$I:$I,'Calcs Juris'!$A:$A,'Juris N Red'!$A44,'Calcs Juris'!$B:$B,'Juris N Red'!E$34)</f>
        <v>0</v>
      </c>
      <c r="F44" s="83">
        <f>SUMIFS('Calcs Juris'!$I:$I,'Calcs Juris'!$A:$A,'Juris N Red'!$A44,'Calcs Juris'!$B:$B,'Juris N Red'!F$34)</f>
        <v>0</v>
      </c>
      <c r="G44" s="83">
        <f>SUMIFS('Calcs Juris'!$I:$I,'Calcs Juris'!$A:$A,'Juris N Red'!$A44,'Calcs Juris'!$B:$B,'Juris N Red'!G$34)</f>
        <v>0</v>
      </c>
      <c r="H44" s="80">
        <f t="shared" si="8"/>
        <v>6938.4638229999982</v>
      </c>
    </row>
    <row r="45" spans="1:9">
      <c r="A45" s="5" t="str">
        <f t="shared" si="7"/>
        <v>Pal Mar WCD</v>
      </c>
      <c r="B45" s="83">
        <f>SUMIFS('Calcs Juris'!$I:$I,'Calcs Juris'!$A:$A,'Juris N Red'!$A45,'Calcs Juris'!$B:$B,'Juris N Red'!B$34)</f>
        <v>0</v>
      </c>
      <c r="C45" s="83">
        <f>SUMIFS('Calcs Juris'!$I:$I,'Calcs Juris'!$A:$A,'Juris N Red'!$A45,'Calcs Juris'!$B:$B,'Juris N Red'!C$34)</f>
        <v>0</v>
      </c>
      <c r="D45" s="83">
        <f>SUMIFS('Calcs Juris'!$I:$I,'Calcs Juris'!$A:$A,'Juris N Red'!$A45,'Calcs Juris'!$B:$B,'Juris N Red'!D$34)</f>
        <v>0</v>
      </c>
      <c r="E45" s="83">
        <f>SUMIFS('Calcs Juris'!$I:$I,'Calcs Juris'!$A:$A,'Juris N Red'!$A45,'Calcs Juris'!$B:$B,'Juris N Red'!E$34)</f>
        <v>1969.3665599999999</v>
      </c>
      <c r="F45" s="83">
        <f>SUMIFS('Calcs Juris'!$I:$I,'Calcs Juris'!$A:$A,'Juris N Red'!$A45,'Calcs Juris'!$B:$B,'Juris N Red'!F$34)</f>
        <v>0</v>
      </c>
      <c r="G45" s="83">
        <f>SUMIFS('Calcs Juris'!$I:$I,'Calcs Juris'!$A:$A,'Juris N Red'!$A45,'Calcs Juris'!$B:$B,'Juris N Red'!G$34)</f>
        <v>21.444888999999996</v>
      </c>
      <c r="H45" s="80">
        <f t="shared" si="8"/>
        <v>1990.811449</v>
      </c>
    </row>
    <row r="46" spans="1:9">
      <c r="A46" s="5" t="str">
        <f t="shared" si="7"/>
        <v>Port St Lucie MS4</v>
      </c>
      <c r="B46" s="83">
        <f>SUMIFS('Calcs Juris'!$I:$I,'Calcs Juris'!$A:$A,'Juris N Red'!$A46,'Calcs Juris'!$B:$B,'Juris N Red'!B$34)</f>
        <v>0</v>
      </c>
      <c r="C46" s="83">
        <f>SUMIFS('Calcs Juris'!$I:$I,'Calcs Juris'!$A:$A,'Juris N Red'!$A46,'Calcs Juris'!$B:$B,'Juris N Red'!C$34)</f>
        <v>7097.8209490000008</v>
      </c>
      <c r="D46" s="83">
        <f>SUMIFS('Calcs Juris'!$I:$I,'Calcs Juris'!$A:$A,'Juris N Red'!$A46,'Calcs Juris'!$B:$B,'Juris N Red'!D$34)</f>
        <v>3478.4310640000003</v>
      </c>
      <c r="E46" s="83">
        <f>SUMIFS('Calcs Juris'!$I:$I,'Calcs Juris'!$A:$A,'Juris N Red'!$A46,'Calcs Juris'!$B:$B,'Juris N Red'!E$34)</f>
        <v>0</v>
      </c>
      <c r="F46" s="83">
        <f>SUMIFS('Calcs Juris'!$I:$I,'Calcs Juris'!$A:$A,'Juris N Red'!$A46,'Calcs Juris'!$B:$B,'Juris N Red'!F$34)</f>
        <v>45944.624084064679</v>
      </c>
      <c r="G46" s="83">
        <f>SUMIFS('Calcs Juris'!$I:$I,'Calcs Juris'!$A:$A,'Juris N Red'!$A46,'Calcs Juris'!$B:$B,'Juris N Red'!G$34)</f>
        <v>0</v>
      </c>
      <c r="H46" s="80">
        <f t="shared" si="8"/>
        <v>56520.876097064684</v>
      </c>
    </row>
    <row r="47" spans="1:9">
      <c r="A47" s="5" t="str">
        <f t="shared" si="7"/>
        <v>Sewalls Pt</v>
      </c>
      <c r="B47" s="83">
        <f>SUMIFS('Calcs Juris'!$I:$I,'Calcs Juris'!$A:$A,'Juris N Red'!$A47,'Calcs Juris'!$B:$B,'Juris N Red'!B$34)</f>
        <v>0</v>
      </c>
      <c r="C47" s="83">
        <f>SUMIFS('Calcs Juris'!$I:$I,'Calcs Juris'!$A:$A,'Juris N Red'!$A47,'Calcs Juris'!$B:$B,'Juris N Red'!C$34)</f>
        <v>0</v>
      </c>
      <c r="D47" s="83">
        <f>SUMIFS('Calcs Juris'!$I:$I,'Calcs Juris'!$A:$A,'Juris N Red'!$A47,'Calcs Juris'!$B:$B,'Juris N Red'!D$34)</f>
        <v>0</v>
      </c>
      <c r="E47" s="83">
        <f>SUMIFS('Calcs Juris'!$I:$I,'Calcs Juris'!$A:$A,'Juris N Red'!$A47,'Calcs Juris'!$B:$B,'Juris N Red'!E$34)</f>
        <v>0</v>
      </c>
      <c r="F47" s="83">
        <f>SUMIFS('Calcs Juris'!$I:$I,'Calcs Juris'!$A:$A,'Juris N Red'!$A47,'Calcs Juris'!$B:$B,'Juris N Red'!F$34)</f>
        <v>471.17603300000007</v>
      </c>
      <c r="G47" s="83">
        <f>SUMIFS('Calcs Juris'!$I:$I,'Calcs Juris'!$A:$A,'Juris N Red'!$A47,'Calcs Juris'!$B:$B,'Juris N Red'!G$34)</f>
        <v>0</v>
      </c>
      <c r="H47" s="80">
        <f t="shared" si="8"/>
        <v>471.17603300000007</v>
      </c>
    </row>
    <row r="48" spans="1:9">
      <c r="A48" s="5" t="str">
        <f t="shared" si="7"/>
        <v>Southern Grove</v>
      </c>
      <c r="B48" s="83">
        <f>SUMIFS('Calcs Juris'!$I:$I,'Calcs Juris'!$A:$A,'Juris N Red'!$A48,'Calcs Juris'!$B:$B,'Juris N Red'!B$34)</f>
        <v>0</v>
      </c>
      <c r="C48" s="83">
        <f>SUMIFS('Calcs Juris'!$I:$I,'Calcs Juris'!$A:$A,'Juris N Red'!$A48,'Calcs Juris'!$B:$B,'Juris N Red'!C$34)</f>
        <v>3171.3427460000007</v>
      </c>
      <c r="D48" s="83">
        <f>SUMIFS('Calcs Juris'!$I:$I,'Calcs Juris'!$A:$A,'Juris N Red'!$A48,'Calcs Juris'!$B:$B,'Juris N Red'!D$34)</f>
        <v>424.89102099999997</v>
      </c>
      <c r="E48" s="83">
        <f>SUMIFS('Calcs Juris'!$I:$I,'Calcs Juris'!$A:$A,'Juris N Red'!$A48,'Calcs Juris'!$B:$B,'Juris N Red'!E$34)</f>
        <v>0</v>
      </c>
      <c r="F48" s="83">
        <f>SUMIFS('Calcs Juris'!$I:$I,'Calcs Juris'!$A:$A,'Juris N Red'!$A48,'Calcs Juris'!$B:$B,'Juris N Red'!F$34)</f>
        <v>0</v>
      </c>
      <c r="G48" s="83">
        <f>SUMIFS('Calcs Juris'!$I:$I,'Calcs Juris'!$A:$A,'Juris N Red'!$A48,'Calcs Juris'!$B:$B,'Juris N Red'!G$34)</f>
        <v>0</v>
      </c>
      <c r="H48" s="80">
        <f t="shared" si="8"/>
        <v>3596.2337670000006</v>
      </c>
    </row>
    <row r="49" spans="1:9">
      <c r="A49" s="5" t="str">
        <f t="shared" si="7"/>
        <v>St Lucie Co</v>
      </c>
      <c r="B49" s="83">
        <f>SUMIFS('Calcs Juris'!$I:$I,'Calcs Juris'!$A:$A,'Juris N Red'!$A49,'Calcs Juris'!$B:$B,'Juris N Red'!B$34)</f>
        <v>0</v>
      </c>
      <c r="C49" s="83">
        <f>SUMIFS('Calcs Juris'!$I:$I,'Calcs Juris'!$A:$A,'Juris N Red'!$A49,'Calcs Juris'!$B:$B,'Juris N Red'!C$34)</f>
        <v>9833.0295539999988</v>
      </c>
      <c r="D49" s="83">
        <f>SUMIFS('Calcs Juris'!$I:$I,'Calcs Juris'!$A:$A,'Juris N Red'!$A49,'Calcs Juris'!$B:$B,'Juris N Red'!D$34)</f>
        <v>10848.236707000004</v>
      </c>
      <c r="E49" s="83">
        <f>SUMIFS('Calcs Juris'!$I:$I,'Calcs Juris'!$A:$A,'Juris N Red'!$A49,'Calcs Juris'!$B:$B,'Juris N Red'!E$34)</f>
        <v>0</v>
      </c>
      <c r="F49" s="83">
        <f>SUMIFS('Calcs Juris'!$I:$I,'Calcs Juris'!$A:$A,'Juris N Red'!$A49,'Calcs Juris'!$B:$B,'Juris N Red'!F$34)</f>
        <v>4014.9794920000004</v>
      </c>
      <c r="G49" s="83">
        <f>SUMIFS('Calcs Juris'!$I:$I,'Calcs Juris'!$A:$A,'Juris N Red'!$A49,'Calcs Juris'!$B:$B,'Juris N Red'!G$34)</f>
        <v>0</v>
      </c>
      <c r="H49" s="80">
        <f t="shared" si="8"/>
        <v>24696.245753000003</v>
      </c>
    </row>
    <row r="50" spans="1:9">
      <c r="A50" s="5" t="str">
        <f t="shared" si="7"/>
        <v>St Lucie Co MS4</v>
      </c>
      <c r="B50" s="83">
        <f>SUMIFS('Calcs Juris'!$I:$I,'Calcs Juris'!$A:$A,'Juris N Red'!$A50,'Calcs Juris'!$B:$B,'Juris N Red'!B$34)</f>
        <v>0</v>
      </c>
      <c r="C50" s="83">
        <f>SUMIFS('Calcs Juris'!$I:$I,'Calcs Juris'!$A:$A,'Juris N Red'!$A50,'Calcs Juris'!$B:$B,'Juris N Red'!C$34)</f>
        <v>0</v>
      </c>
      <c r="D50" s="83">
        <f>SUMIFS('Calcs Juris'!$I:$I,'Calcs Juris'!$A:$A,'Juris N Red'!$A50,'Calcs Juris'!$B:$B,'Juris N Red'!D$34)</f>
        <v>2.8869999999999998E-3</v>
      </c>
      <c r="E50" s="83">
        <f>SUMIFS('Calcs Juris'!$I:$I,'Calcs Juris'!$A:$A,'Juris N Red'!$A50,'Calcs Juris'!$B:$B,'Juris N Red'!E$34)</f>
        <v>0</v>
      </c>
      <c r="F50" s="83">
        <f>SUMIFS('Calcs Juris'!$I:$I,'Calcs Juris'!$A:$A,'Juris N Red'!$A50,'Calcs Juris'!$B:$B,'Juris N Red'!F$34)</f>
        <v>4934.7924269999976</v>
      </c>
      <c r="G50" s="83">
        <f>SUMIFS('Calcs Juris'!$I:$I,'Calcs Juris'!$A:$A,'Juris N Red'!$A50,'Calcs Juris'!$B:$B,'Juris N Red'!G$34)</f>
        <v>0</v>
      </c>
      <c r="H50" s="80">
        <f t="shared" si="8"/>
        <v>4934.7953139999972</v>
      </c>
    </row>
    <row r="51" spans="1:9">
      <c r="A51" s="5" t="str">
        <f t="shared" si="7"/>
        <v>Stuart MS4</v>
      </c>
      <c r="B51" s="83">
        <f>SUMIFS('Calcs Juris'!$I:$I,'Calcs Juris'!$A:$A,'Juris N Red'!$A51,'Calcs Juris'!$B:$B,'Juris N Red'!B$34)</f>
        <v>0</v>
      </c>
      <c r="C51" s="83">
        <f>SUMIFS('Calcs Juris'!$I:$I,'Calcs Juris'!$A:$A,'Juris N Red'!$A51,'Calcs Juris'!$B:$B,'Juris N Red'!C$34)</f>
        <v>0</v>
      </c>
      <c r="D51" s="83">
        <f>SUMIFS('Calcs Juris'!$I:$I,'Calcs Juris'!$A:$A,'Juris N Red'!$A51,'Calcs Juris'!$B:$B,'Juris N Red'!D$34)</f>
        <v>0</v>
      </c>
      <c r="E51" s="83">
        <f>SUMIFS('Calcs Juris'!$I:$I,'Calcs Juris'!$A:$A,'Juris N Red'!$A51,'Calcs Juris'!$B:$B,'Juris N Red'!E$34)</f>
        <v>0</v>
      </c>
      <c r="F51" s="83">
        <f>SUMIFS('Calcs Juris'!$I:$I,'Calcs Juris'!$A:$A,'Juris N Red'!$A51,'Calcs Juris'!$B:$B,'Juris N Red'!F$34)</f>
        <v>915.13566199999991</v>
      </c>
      <c r="G51" s="83">
        <f>SUMIFS('Calcs Juris'!$I:$I,'Calcs Juris'!$A:$A,'Juris N Red'!$A51,'Calcs Juris'!$B:$B,'Juris N Red'!G$34)</f>
        <v>1832.7533900000003</v>
      </c>
      <c r="H51" s="80">
        <f t="shared" si="8"/>
        <v>2747.8890520000004</v>
      </c>
    </row>
    <row r="52" spans="1:9">
      <c r="A52" s="5" t="str">
        <f t="shared" si="7"/>
        <v>Tradition</v>
      </c>
      <c r="B52" s="83">
        <f>SUMIFS('Calcs Juris'!$I:$I,'Calcs Juris'!$A:$A,'Juris N Red'!$A52,'Calcs Juris'!$B:$B,'Juris N Red'!B$34)</f>
        <v>0</v>
      </c>
      <c r="C52" s="83">
        <f>SUMIFS('Calcs Juris'!$I:$I,'Calcs Juris'!$A:$A,'Juris N Red'!$A52,'Calcs Juris'!$B:$B,'Juris N Red'!C$34)</f>
        <v>8.8710900000000006</v>
      </c>
      <c r="D52" s="83">
        <f>SUMIFS('Calcs Juris'!$I:$I,'Calcs Juris'!$A:$A,'Juris N Red'!$A52,'Calcs Juris'!$B:$B,'Juris N Red'!D$34)</f>
        <v>3110.7389930000004</v>
      </c>
      <c r="E52" s="83">
        <f>SUMIFS('Calcs Juris'!$I:$I,'Calcs Juris'!$A:$A,'Juris N Red'!$A52,'Calcs Juris'!$B:$B,'Juris N Red'!E$34)</f>
        <v>0</v>
      </c>
      <c r="F52" s="83">
        <f>SUMIFS('Calcs Juris'!$I:$I,'Calcs Juris'!$A:$A,'Juris N Red'!$A52,'Calcs Juris'!$B:$B,'Juris N Red'!F$34)</f>
        <v>38.358533999999992</v>
      </c>
      <c r="G52" s="83">
        <f>SUMIFS('Calcs Juris'!$I:$I,'Calcs Juris'!$A:$A,'Juris N Red'!$A52,'Calcs Juris'!$B:$B,'Juris N Red'!G$34)</f>
        <v>0</v>
      </c>
      <c r="H52" s="80">
        <f t="shared" si="8"/>
        <v>3157.9686170000004</v>
      </c>
    </row>
    <row r="53" spans="1:9">
      <c r="A53" s="5" t="str">
        <f t="shared" si="7"/>
        <v>Troup-Indiantown WCD</v>
      </c>
      <c r="B53" s="83">
        <f>SUMIFS('Calcs Juris'!$I:$I,'Calcs Juris'!$A:$A,'Juris N Red'!$A53,'Calcs Juris'!$B:$B,'Juris N Red'!B$34)</f>
        <v>0</v>
      </c>
      <c r="C53" s="83">
        <f>SUMIFS('Calcs Juris'!$I:$I,'Calcs Juris'!$A:$A,'Juris N Red'!$A53,'Calcs Juris'!$B:$B,'Juris N Red'!C$34)</f>
        <v>0</v>
      </c>
      <c r="D53" s="83">
        <f>SUMIFS('Calcs Juris'!$I:$I,'Calcs Juris'!$A:$A,'Juris N Red'!$A53,'Calcs Juris'!$B:$B,'Juris N Red'!D$34)</f>
        <v>0</v>
      </c>
      <c r="E53" s="83">
        <f>SUMIFS('Calcs Juris'!$I:$I,'Calcs Juris'!$A:$A,'Juris N Red'!$A53,'Calcs Juris'!$B:$B,'Juris N Red'!E$34)</f>
        <v>4556.504898000001</v>
      </c>
      <c r="F53" s="83">
        <f>SUMIFS('Calcs Juris'!$I:$I,'Calcs Juris'!$A:$A,'Juris N Red'!$A53,'Calcs Juris'!$B:$B,'Juris N Red'!F$34)</f>
        <v>0</v>
      </c>
      <c r="G53" s="83">
        <f>SUMIFS('Calcs Juris'!$I:$I,'Calcs Juris'!$A:$A,'Juris N Red'!$A53,'Calcs Juris'!$B:$B,'Juris N Red'!G$34)</f>
        <v>0</v>
      </c>
      <c r="H53" s="80">
        <f t="shared" si="8"/>
        <v>4556.504898000001</v>
      </c>
    </row>
    <row r="54" spans="1:9">
      <c r="A54" s="5" t="str">
        <f t="shared" si="7"/>
        <v>Turnpike</v>
      </c>
      <c r="B54" s="83">
        <f>SUMIFS('Calcs Juris'!$I:$I,'Calcs Juris'!$A:$A,'Juris N Red'!$A54,'Calcs Juris'!$B:$B,'Juris N Red'!B$34)</f>
        <v>183.55980600000001</v>
      </c>
      <c r="C54" s="83">
        <f>SUMIFS('Calcs Juris'!$I:$I,'Calcs Juris'!$A:$A,'Juris N Red'!$A54,'Calcs Juris'!$B:$B,'Juris N Red'!C$34)</f>
        <v>20.777266000000001</v>
      </c>
      <c r="D54" s="83">
        <f>SUMIFS('Calcs Juris'!$I:$I,'Calcs Juris'!$A:$A,'Juris N Red'!$A54,'Calcs Juris'!$B:$B,'Juris N Red'!D$34)</f>
        <v>0</v>
      </c>
      <c r="E54" s="83">
        <f>SUMIFS('Calcs Juris'!$I:$I,'Calcs Juris'!$A:$A,'Juris N Red'!$A54,'Calcs Juris'!$B:$B,'Juris N Red'!E$34)</f>
        <v>0</v>
      </c>
      <c r="F54" s="83">
        <f>SUMIFS('Calcs Juris'!$I:$I,'Calcs Juris'!$A:$A,'Juris N Red'!$A54,'Calcs Juris'!$B:$B,'Juris N Red'!F$34)</f>
        <v>907.01132300000006</v>
      </c>
      <c r="G54" s="83">
        <f>SUMIFS('Calcs Juris'!$I:$I,'Calcs Juris'!$A:$A,'Juris N Red'!$A54,'Calcs Juris'!$B:$B,'Juris N Red'!G$34)</f>
        <v>283.82713200000001</v>
      </c>
      <c r="H54" s="80">
        <f t="shared" si="8"/>
        <v>1395.1755269999999</v>
      </c>
    </row>
    <row r="55" spans="1:9">
      <c r="A55" s="5" t="str">
        <f t="shared" si="7"/>
        <v>Verano</v>
      </c>
      <c r="B55" s="83">
        <f>SUMIFS('Calcs Juris'!$I:$I,'Calcs Juris'!$A:$A,'Juris N Red'!$A55,'Calcs Juris'!$B:$B,'Juris N Red'!B$34)</f>
        <v>0</v>
      </c>
      <c r="C55" s="83">
        <f>SUMIFS('Calcs Juris'!$I:$I,'Calcs Juris'!$A:$A,'Juris N Red'!$A55,'Calcs Juris'!$B:$B,'Juris N Red'!C$34)</f>
        <v>0</v>
      </c>
      <c r="D55" s="83">
        <f>SUMIFS('Calcs Juris'!$I:$I,'Calcs Juris'!$A:$A,'Juris N Red'!$A55,'Calcs Juris'!$B:$B,'Juris N Red'!D$34)</f>
        <v>3032.948374999999</v>
      </c>
      <c r="E55" s="83">
        <f>SUMIFS('Calcs Juris'!$I:$I,'Calcs Juris'!$A:$A,'Juris N Red'!$A55,'Calcs Juris'!$B:$B,'Juris N Red'!E$34)</f>
        <v>0</v>
      </c>
      <c r="F55" s="83">
        <f>SUMIFS('Calcs Juris'!$I:$I,'Calcs Juris'!$A:$A,'Juris N Red'!$A55,'Calcs Juris'!$B:$B,'Juris N Red'!F$34)</f>
        <v>0</v>
      </c>
      <c r="G55" s="83">
        <f>SUMIFS('Calcs Juris'!$I:$I,'Calcs Juris'!$A:$A,'Juris N Red'!$A55,'Calcs Juris'!$B:$B,'Juris N Red'!G$34)</f>
        <v>0</v>
      </c>
      <c r="H55" s="80">
        <f t="shared" si="8"/>
        <v>3032.948374999999</v>
      </c>
    </row>
    <row r="56" spans="1:9">
      <c r="A56" s="5" t="str">
        <f t="shared" si="7"/>
        <v>Grand Total</v>
      </c>
      <c r="B56" s="81">
        <f>SUM(B35:B55)</f>
        <v>15584.427275000004</v>
      </c>
      <c r="C56" s="81">
        <f t="shared" ref="C56:G56" si="9">SUM(C35:C55)</f>
        <v>112167.22398099999</v>
      </c>
      <c r="D56" s="81">
        <f t="shared" si="9"/>
        <v>87802.154349999997</v>
      </c>
      <c r="E56" s="81">
        <f t="shared" si="9"/>
        <v>123342.859753</v>
      </c>
      <c r="F56" s="81">
        <f t="shared" si="9"/>
        <v>119329.94633906466</v>
      </c>
      <c r="G56" s="81">
        <f t="shared" si="9"/>
        <v>50174.018842999991</v>
      </c>
      <c r="H56" s="82">
        <f t="shared" si="8"/>
        <v>508400.6305410646</v>
      </c>
      <c r="I56" s="73"/>
    </row>
    <row r="58" spans="1:9">
      <c r="A58" s="45" t="s">
        <v>639</v>
      </c>
      <c r="B58" s="45"/>
      <c r="C58" s="45"/>
      <c r="D58" s="45"/>
      <c r="E58" s="45"/>
      <c r="F58" s="45"/>
      <c r="G58" s="45"/>
      <c r="H58" s="51"/>
    </row>
    <row r="59" spans="1:9">
      <c r="A59" s="39" t="str">
        <f>A34</f>
        <v>Entity</v>
      </c>
      <c r="B59" s="40" t="str">
        <f t="shared" ref="B59:H59" si="10">B34</f>
        <v>Basins 4 5 6</v>
      </c>
      <c r="C59" s="40" t="str">
        <f t="shared" si="10"/>
        <v>C-23</v>
      </c>
      <c r="D59" s="40" t="str">
        <f t="shared" si="10"/>
        <v>C-24</v>
      </c>
      <c r="E59" s="40" t="str">
        <f t="shared" si="10"/>
        <v>C-44 S-153</v>
      </c>
      <c r="F59" s="40" t="str">
        <f t="shared" si="10"/>
        <v>North Fork</v>
      </c>
      <c r="G59" s="40" t="str">
        <f t="shared" si="10"/>
        <v>South Fork</v>
      </c>
      <c r="H59" s="40" t="str">
        <f t="shared" si="10"/>
        <v>Grand Total</v>
      </c>
    </row>
    <row r="60" spans="1:9">
      <c r="A60" s="29" t="str">
        <f>A35</f>
        <v>Agriculture</v>
      </c>
      <c r="B60" s="48">
        <f>B$6*B35</f>
        <v>419.75956029003243</v>
      </c>
      <c r="C60" s="48">
        <f t="shared" ref="C60:G60" si="11">C$6*C35</f>
        <v>13644.047667321012</v>
      </c>
      <c r="D60" s="48">
        <f t="shared" si="11"/>
        <v>19707.260650493608</v>
      </c>
      <c r="E60" s="48">
        <f t="shared" si="11"/>
        <v>13861.153196929141</v>
      </c>
      <c r="F60" s="48">
        <f t="shared" si="11"/>
        <v>114.34496322007172</v>
      </c>
      <c r="G60" s="48">
        <f t="shared" si="11"/>
        <v>4460.0885702088817</v>
      </c>
      <c r="H60" s="48">
        <f>SUM(B60:G60)</f>
        <v>52206.654608462748</v>
      </c>
    </row>
    <row r="61" spans="1:9">
      <c r="A61" s="29" t="str">
        <f t="shared" ref="A61:A81" si="12">A36</f>
        <v>Copper Creek</v>
      </c>
      <c r="B61" s="48">
        <f t="shared" ref="B61:G76" si="13">B$6*B36</f>
        <v>0</v>
      </c>
      <c r="C61" s="48">
        <f t="shared" si="13"/>
        <v>0</v>
      </c>
      <c r="D61" s="48">
        <f t="shared" si="13"/>
        <v>115.75303752396067</v>
      </c>
      <c r="E61" s="48">
        <f t="shared" si="13"/>
        <v>0</v>
      </c>
      <c r="F61" s="48">
        <f t="shared" si="13"/>
        <v>0</v>
      </c>
      <c r="G61" s="48">
        <f t="shared" si="13"/>
        <v>0</v>
      </c>
      <c r="H61" s="48">
        <f t="shared" ref="H61:H80" si="14">SUM(B61:G61)</f>
        <v>115.75303752396067</v>
      </c>
    </row>
    <row r="62" spans="1:9">
      <c r="A62" s="29" t="str">
        <f t="shared" si="12"/>
        <v>FDOT</v>
      </c>
      <c r="B62" s="48">
        <f t="shared" si="13"/>
        <v>92.203129053819652</v>
      </c>
      <c r="C62" s="48">
        <f t="shared" si="13"/>
        <v>199.20019080865293</v>
      </c>
      <c r="D62" s="48">
        <f t="shared" si="13"/>
        <v>189.32065682446864</v>
      </c>
      <c r="E62" s="48">
        <f t="shared" si="13"/>
        <v>221.85620187778537</v>
      </c>
      <c r="F62" s="48">
        <f t="shared" si="13"/>
        <v>405.22592296843987</v>
      </c>
      <c r="G62" s="48">
        <f t="shared" si="13"/>
        <v>213.03563810084643</v>
      </c>
      <c r="H62" s="48">
        <f t="shared" si="14"/>
        <v>1320.8417396340128</v>
      </c>
    </row>
    <row r="63" spans="1:9">
      <c r="A63" s="29" t="str">
        <f t="shared" si="12"/>
        <v>Ft Pierce</v>
      </c>
      <c r="B63" s="48">
        <f t="shared" si="13"/>
        <v>0</v>
      </c>
      <c r="C63" s="48">
        <f t="shared" si="13"/>
        <v>0</v>
      </c>
      <c r="D63" s="48">
        <f t="shared" si="13"/>
        <v>0</v>
      </c>
      <c r="E63" s="48">
        <f t="shared" si="13"/>
        <v>0</v>
      </c>
      <c r="F63" s="48">
        <f t="shared" si="13"/>
        <v>225.70365861642054</v>
      </c>
      <c r="G63" s="48">
        <f t="shared" si="13"/>
        <v>0</v>
      </c>
      <c r="H63" s="48">
        <f t="shared" si="14"/>
        <v>225.70365861642054</v>
      </c>
    </row>
    <row r="64" spans="1:9">
      <c r="A64" s="29" t="str">
        <f t="shared" si="12"/>
        <v>Hobe St Lucie Cons District</v>
      </c>
      <c r="B64" s="48">
        <f t="shared" si="13"/>
        <v>0</v>
      </c>
      <c r="C64" s="48">
        <f t="shared" si="13"/>
        <v>0</v>
      </c>
      <c r="D64" s="48">
        <f t="shared" si="13"/>
        <v>0</v>
      </c>
      <c r="E64" s="48">
        <f t="shared" si="13"/>
        <v>764.55571511429025</v>
      </c>
      <c r="F64" s="48">
        <f t="shared" si="13"/>
        <v>0</v>
      </c>
      <c r="G64" s="48">
        <f t="shared" si="13"/>
        <v>492.00881450247869</v>
      </c>
      <c r="H64" s="48">
        <f t="shared" si="14"/>
        <v>1256.5645296167691</v>
      </c>
    </row>
    <row r="65" spans="1:12" s="49" customFormat="1">
      <c r="A65" s="29" t="str">
        <f t="shared" si="12"/>
        <v>Managed Lands</v>
      </c>
      <c r="B65" s="48">
        <f t="shared" si="13"/>
        <v>1.8209589187597941</v>
      </c>
      <c r="C65" s="48">
        <f t="shared" si="13"/>
        <v>6162.4662419489332</v>
      </c>
      <c r="D65" s="48">
        <f t="shared" si="13"/>
        <v>3208.56519002404</v>
      </c>
      <c r="E65" s="48">
        <f t="shared" si="13"/>
        <v>5611.5883217689152</v>
      </c>
      <c r="F65" s="48">
        <f t="shared" si="13"/>
        <v>3058.4303897088757</v>
      </c>
      <c r="G65" s="48">
        <f t="shared" si="13"/>
        <v>1767.3898002984217</v>
      </c>
      <c r="H65" s="48">
        <f t="shared" si="14"/>
        <v>19810.260902667946</v>
      </c>
      <c r="I65"/>
      <c r="J65"/>
      <c r="K65"/>
      <c r="L65"/>
    </row>
    <row r="66" spans="1:12" s="49" customFormat="1">
      <c r="A66" s="29" t="str">
        <f t="shared" si="12"/>
        <v>Martin Co</v>
      </c>
      <c r="B66" s="48">
        <f t="shared" si="13"/>
        <v>2003.6344609856717</v>
      </c>
      <c r="C66" s="48">
        <f t="shared" si="13"/>
        <v>1749.1031265511594</v>
      </c>
      <c r="D66" s="48">
        <f t="shared" si="13"/>
        <v>0</v>
      </c>
      <c r="E66" s="48">
        <f t="shared" si="13"/>
        <v>5787.1106658989193</v>
      </c>
      <c r="F66" s="48">
        <f t="shared" si="13"/>
        <v>57.145225396572798</v>
      </c>
      <c r="G66" s="48">
        <f t="shared" si="13"/>
        <v>3022.5852961704936</v>
      </c>
      <c r="H66" s="48">
        <f t="shared" si="14"/>
        <v>12619.578775002816</v>
      </c>
      <c r="I66"/>
      <c r="J66"/>
      <c r="K66"/>
      <c r="L66"/>
    </row>
    <row r="67" spans="1:12" s="49" customFormat="1">
      <c r="A67" s="29" t="str">
        <f t="shared" si="12"/>
        <v>Martin Co MS4</v>
      </c>
      <c r="B67" s="48">
        <f t="shared" si="13"/>
        <v>1805.0115110060863</v>
      </c>
      <c r="C67" s="48">
        <f t="shared" si="13"/>
        <v>38.783484721749929</v>
      </c>
      <c r="D67" s="48">
        <f t="shared" si="13"/>
        <v>0</v>
      </c>
      <c r="E67" s="48">
        <f t="shared" si="13"/>
        <v>1902.1115821584531</v>
      </c>
      <c r="F67" s="48">
        <f t="shared" si="13"/>
        <v>1565.605685641144</v>
      </c>
      <c r="G67" s="48">
        <f t="shared" si="13"/>
        <v>3181.0003206580132</v>
      </c>
      <c r="H67" s="48">
        <f t="shared" si="14"/>
        <v>8492.512584185446</v>
      </c>
      <c r="I67"/>
      <c r="J67"/>
      <c r="K67"/>
      <c r="L67"/>
    </row>
    <row r="68" spans="1:12" s="49" customFormat="1">
      <c r="A68" s="29" t="str">
        <f t="shared" si="12"/>
        <v>North St Lucie River WCD</v>
      </c>
      <c r="B68" s="48">
        <f t="shared" si="13"/>
        <v>0</v>
      </c>
      <c r="C68" s="48">
        <f t="shared" si="13"/>
        <v>0</v>
      </c>
      <c r="D68" s="48">
        <f t="shared" si="13"/>
        <v>1750.3746827732261</v>
      </c>
      <c r="E68" s="48">
        <f t="shared" si="13"/>
        <v>0</v>
      </c>
      <c r="F68" s="48">
        <f t="shared" si="13"/>
        <v>10317.3990640503</v>
      </c>
      <c r="G68" s="48">
        <f t="shared" si="13"/>
        <v>0</v>
      </c>
      <c r="H68" s="48">
        <f t="shared" si="14"/>
        <v>12067.773746823526</v>
      </c>
      <c r="I68"/>
      <c r="J68"/>
      <c r="K68"/>
      <c r="L68"/>
    </row>
    <row r="69" spans="1:12" s="49" customFormat="1">
      <c r="A69" s="29" t="str">
        <f t="shared" si="12"/>
        <v>Okeechobee Co</v>
      </c>
      <c r="B69" s="48">
        <f t="shared" si="13"/>
        <v>0</v>
      </c>
      <c r="C69" s="48">
        <f t="shared" si="13"/>
        <v>443.20661830606048</v>
      </c>
      <c r="D69" s="48">
        <f t="shared" si="13"/>
        <v>2062.2934613409279</v>
      </c>
      <c r="E69" s="48">
        <f t="shared" si="13"/>
        <v>0</v>
      </c>
      <c r="F69" s="48">
        <f t="shared" si="13"/>
        <v>0</v>
      </c>
      <c r="G69" s="48">
        <f t="shared" si="13"/>
        <v>0</v>
      </c>
      <c r="H69" s="48">
        <f t="shared" si="14"/>
        <v>2505.5000796469885</v>
      </c>
      <c r="I69"/>
      <c r="J69"/>
      <c r="K69"/>
      <c r="L69"/>
    </row>
    <row r="70" spans="1:12" s="49" customFormat="1">
      <c r="A70" s="29" t="str">
        <f t="shared" si="12"/>
        <v>Pal Mar WCD</v>
      </c>
      <c r="B70" s="48">
        <f t="shared" si="13"/>
        <v>0</v>
      </c>
      <c r="C70" s="48">
        <f t="shared" si="13"/>
        <v>0</v>
      </c>
      <c r="D70" s="48">
        <f t="shared" si="13"/>
        <v>0</v>
      </c>
      <c r="E70" s="48">
        <f t="shared" si="13"/>
        <v>474.54116562138904</v>
      </c>
      <c r="F70" s="48">
        <f t="shared" si="13"/>
        <v>0</v>
      </c>
      <c r="G70" s="48">
        <f t="shared" si="13"/>
        <v>5.8644022379850895</v>
      </c>
      <c r="H70" s="48">
        <f t="shared" si="14"/>
        <v>480.40556785937412</v>
      </c>
      <c r="I70"/>
      <c r="J70"/>
      <c r="K70"/>
      <c r="L70"/>
    </row>
    <row r="71" spans="1:12" s="49" customFormat="1">
      <c r="A71" s="29" t="str">
        <f t="shared" si="12"/>
        <v>Port St Lucie MS4</v>
      </c>
      <c r="B71" s="48">
        <f t="shared" si="13"/>
        <v>0</v>
      </c>
      <c r="C71" s="48">
        <f t="shared" si="13"/>
        <v>1714.9152079198427</v>
      </c>
      <c r="D71" s="48">
        <f t="shared" si="13"/>
        <v>1405.4513679785289</v>
      </c>
      <c r="E71" s="48">
        <f t="shared" si="13"/>
        <v>0</v>
      </c>
      <c r="F71" s="48">
        <f t="shared" si="13"/>
        <v>11647.349989926386</v>
      </c>
      <c r="G71" s="48">
        <f t="shared" si="13"/>
        <v>0</v>
      </c>
      <c r="H71" s="48">
        <f t="shared" si="14"/>
        <v>14767.716565824758</v>
      </c>
      <c r="I71"/>
      <c r="J71"/>
      <c r="K71"/>
      <c r="L71"/>
    </row>
    <row r="72" spans="1:12" s="49" customFormat="1">
      <c r="A72" s="29" t="str">
        <f t="shared" si="12"/>
        <v>Sewalls Pt</v>
      </c>
      <c r="B72" s="48">
        <f t="shared" si="13"/>
        <v>0</v>
      </c>
      <c r="C72" s="48">
        <f t="shared" si="13"/>
        <v>0</v>
      </c>
      <c r="D72" s="48">
        <f t="shared" si="13"/>
        <v>0</v>
      </c>
      <c r="E72" s="48">
        <f t="shared" si="13"/>
        <v>0</v>
      </c>
      <c r="F72" s="48">
        <f t="shared" si="13"/>
        <v>119.44710121416651</v>
      </c>
      <c r="G72" s="48">
        <f t="shared" si="13"/>
        <v>0</v>
      </c>
      <c r="H72" s="48">
        <f t="shared" si="14"/>
        <v>119.44710121416651</v>
      </c>
      <c r="I72"/>
      <c r="J72"/>
      <c r="K72"/>
      <c r="L72"/>
    </row>
    <row r="73" spans="1:12" s="49" customFormat="1">
      <c r="A73" s="29" t="str">
        <f t="shared" si="12"/>
        <v>Southern Grove</v>
      </c>
      <c r="B73" s="48">
        <f t="shared" si="13"/>
        <v>0</v>
      </c>
      <c r="C73" s="48">
        <f t="shared" si="13"/>
        <v>766.23289650718903</v>
      </c>
      <c r="D73" s="48">
        <f t="shared" si="13"/>
        <v>171.67615390932576</v>
      </c>
      <c r="E73" s="48">
        <f t="shared" si="13"/>
        <v>0</v>
      </c>
      <c r="F73" s="48">
        <f t="shared" si="13"/>
        <v>0</v>
      </c>
      <c r="G73" s="48">
        <f t="shared" si="13"/>
        <v>0</v>
      </c>
      <c r="H73" s="48">
        <f t="shared" si="14"/>
        <v>937.90905041651479</v>
      </c>
      <c r="I73"/>
      <c r="J73"/>
      <c r="K73"/>
      <c r="L73"/>
    </row>
    <row r="74" spans="1:12" s="49" customFormat="1">
      <c r="A74" s="29" t="str">
        <f t="shared" si="12"/>
        <v>St Lucie Co</v>
      </c>
      <c r="B74" s="48">
        <f t="shared" si="13"/>
        <v>0</v>
      </c>
      <c r="C74" s="48">
        <f t="shared" si="13"/>
        <v>2375.7730778564705</v>
      </c>
      <c r="D74" s="48">
        <f t="shared" si="13"/>
        <v>4383.2028979396346</v>
      </c>
      <c r="E74" s="48">
        <f t="shared" si="13"/>
        <v>0</v>
      </c>
      <c r="F74" s="48">
        <f t="shared" si="13"/>
        <v>1017.8311886965753</v>
      </c>
      <c r="G74" s="48">
        <f t="shared" si="13"/>
        <v>0</v>
      </c>
      <c r="H74" s="48">
        <f t="shared" si="14"/>
        <v>7776.8071644926804</v>
      </c>
      <c r="I74"/>
      <c r="J74"/>
      <c r="K74"/>
      <c r="L74"/>
    </row>
    <row r="75" spans="1:12" s="49" customFormat="1">
      <c r="A75" s="29" t="str">
        <f t="shared" si="12"/>
        <v>St Lucie Co MS4</v>
      </c>
      <c r="B75" s="48">
        <f t="shared" si="13"/>
        <v>0</v>
      </c>
      <c r="C75" s="48">
        <f t="shared" si="13"/>
        <v>0</v>
      </c>
      <c r="D75" s="48">
        <f t="shared" si="13"/>
        <v>1.1664851263972072E-3</v>
      </c>
      <c r="E75" s="48">
        <f t="shared" si="13"/>
        <v>0</v>
      </c>
      <c r="F75" s="48">
        <f t="shared" si="13"/>
        <v>1251.0115311802606</v>
      </c>
      <c r="G75" s="48">
        <f t="shared" si="13"/>
        <v>0</v>
      </c>
      <c r="H75" s="48">
        <f t="shared" si="14"/>
        <v>1251.0126976653869</v>
      </c>
      <c r="I75"/>
      <c r="J75"/>
      <c r="K75"/>
      <c r="L75"/>
    </row>
    <row r="76" spans="1:12" s="49" customFormat="1">
      <c r="A76" s="29" t="str">
        <f t="shared" si="12"/>
        <v>Stuart MS4</v>
      </c>
      <c r="B76" s="48">
        <f t="shared" si="13"/>
        <v>0</v>
      </c>
      <c r="C76" s="48">
        <f t="shared" si="13"/>
        <v>0</v>
      </c>
      <c r="D76" s="48">
        <f t="shared" si="13"/>
        <v>0</v>
      </c>
      <c r="E76" s="48">
        <f t="shared" si="13"/>
        <v>0</v>
      </c>
      <c r="F76" s="48">
        <f t="shared" si="13"/>
        <v>231.99461430078139</v>
      </c>
      <c r="G76" s="48">
        <f t="shared" si="13"/>
        <v>501.19182626642481</v>
      </c>
      <c r="H76" s="48">
        <f t="shared" si="14"/>
        <v>733.1864405672062</v>
      </c>
      <c r="I76"/>
      <c r="J76"/>
      <c r="K76"/>
      <c r="L76"/>
    </row>
    <row r="77" spans="1:12" s="49" customFormat="1">
      <c r="A77" s="29" t="str">
        <f t="shared" si="12"/>
        <v>Tradition</v>
      </c>
      <c r="B77" s="48">
        <f t="shared" ref="B77:G80" si="15">B$6*B52</f>
        <v>0</v>
      </c>
      <c r="C77" s="48">
        <f t="shared" si="15"/>
        <v>2.1433574136536926</v>
      </c>
      <c r="D77" s="48">
        <f t="shared" si="15"/>
        <v>1256.8863066984161</v>
      </c>
      <c r="E77" s="48">
        <f t="shared" si="15"/>
        <v>0</v>
      </c>
      <c r="F77" s="48">
        <f t="shared" si="15"/>
        <v>9.7242121250361766</v>
      </c>
      <c r="G77" s="48">
        <f t="shared" si="15"/>
        <v>0</v>
      </c>
      <c r="H77" s="48">
        <f t="shared" si="14"/>
        <v>1268.7538762371062</v>
      </c>
      <c r="I77"/>
      <c r="J77"/>
      <c r="K77"/>
      <c r="L77"/>
    </row>
    <row r="78" spans="1:12">
      <c r="A78" s="29" t="str">
        <f t="shared" si="12"/>
        <v>Troup-Indiantown WCD</v>
      </c>
      <c r="B78" s="48">
        <f t="shared" si="15"/>
        <v>0</v>
      </c>
      <c r="C78" s="48">
        <f t="shared" si="15"/>
        <v>0</v>
      </c>
      <c r="D78" s="48">
        <f t="shared" si="15"/>
        <v>0</v>
      </c>
      <c r="E78" s="48">
        <f t="shared" si="15"/>
        <v>1097.9414342530977</v>
      </c>
      <c r="F78" s="48">
        <f t="shared" si="15"/>
        <v>0</v>
      </c>
      <c r="G78" s="48">
        <f t="shared" si="15"/>
        <v>0</v>
      </c>
      <c r="H78" s="48">
        <f t="shared" si="14"/>
        <v>1097.9414342530977</v>
      </c>
    </row>
    <row r="79" spans="1:12">
      <c r="A79" s="29" t="str">
        <f t="shared" si="12"/>
        <v>Turnpike</v>
      </c>
      <c r="B79" s="48">
        <f t="shared" si="15"/>
        <v>51.518159229641348</v>
      </c>
      <c r="C79" s="48">
        <f t="shared" si="15"/>
        <v>5.0200265262278707</v>
      </c>
      <c r="D79" s="48">
        <f t="shared" si="15"/>
        <v>0</v>
      </c>
      <c r="E79" s="48">
        <f t="shared" si="15"/>
        <v>0</v>
      </c>
      <c r="F79" s="48">
        <f t="shared" si="15"/>
        <v>229.9350257927403</v>
      </c>
      <c r="G79" s="48">
        <f t="shared" si="15"/>
        <v>77.616464608499015</v>
      </c>
      <c r="H79" s="48">
        <f t="shared" si="14"/>
        <v>364.08967615710856</v>
      </c>
    </row>
    <row r="80" spans="1:12">
      <c r="A80" s="29" t="str">
        <f t="shared" si="12"/>
        <v>Verano</v>
      </c>
      <c r="B80" s="48">
        <f t="shared" si="15"/>
        <v>0</v>
      </c>
      <c r="C80" s="48">
        <f t="shared" si="15"/>
        <v>0</v>
      </c>
      <c r="D80" s="48">
        <f t="shared" si="15"/>
        <v>1225.4552021365012</v>
      </c>
      <c r="E80" s="48">
        <f t="shared" si="15"/>
        <v>0</v>
      </c>
      <c r="F80" s="48">
        <f t="shared" si="15"/>
        <v>0</v>
      </c>
      <c r="G80" s="48">
        <f t="shared" si="15"/>
        <v>0</v>
      </c>
      <c r="H80" s="48">
        <f t="shared" si="14"/>
        <v>1225.4552021365012</v>
      </c>
    </row>
    <row r="81" spans="1:9">
      <c r="A81" s="71" t="str">
        <f t="shared" si="12"/>
        <v>Grand Total</v>
      </c>
      <c r="B81" s="46">
        <f>SUM(B60:B80)</f>
        <v>4373.9477794840113</v>
      </c>
      <c r="C81" s="46">
        <f t="shared" ref="C81:G81" si="16">SUM(C60:C80)</f>
        <v>27100.891895880952</v>
      </c>
      <c r="D81" s="46">
        <f t="shared" si="16"/>
        <v>35476.240774127771</v>
      </c>
      <c r="E81" s="46">
        <f t="shared" si="16"/>
        <v>29720.85828362199</v>
      </c>
      <c r="F81" s="46">
        <f t="shared" si="16"/>
        <v>30251.148572837767</v>
      </c>
      <c r="G81" s="46">
        <f t="shared" si="16"/>
        <v>13720.781133052044</v>
      </c>
      <c r="H81" s="46">
        <f t="shared" ref="H81" si="17">SUM(B81:G81)</f>
        <v>140643.86843900452</v>
      </c>
      <c r="I81" s="22"/>
    </row>
    <row r="83" spans="1:9">
      <c r="A83" s="84" t="s">
        <v>640</v>
      </c>
      <c r="B83" s="85"/>
      <c r="C83" s="85"/>
      <c r="D83" s="85"/>
      <c r="E83" s="85"/>
      <c r="F83" s="85"/>
      <c r="G83" s="85"/>
      <c r="H83" s="85"/>
      <c r="I83" s="86"/>
    </row>
    <row r="84" spans="1:9" ht="28">
      <c r="A84" s="39" t="str">
        <f>A59</f>
        <v>Entity</v>
      </c>
      <c r="B84" s="40" t="str">
        <f t="shared" ref="B84:H84" si="18">B59</f>
        <v>Basins 4 5 6</v>
      </c>
      <c r="C84" s="40" t="str">
        <f t="shared" si="18"/>
        <v>C-23</v>
      </c>
      <c r="D84" s="40" t="str">
        <f t="shared" si="18"/>
        <v>C-24</v>
      </c>
      <c r="E84" s="40" t="str">
        <f t="shared" si="18"/>
        <v>C-44 S-153</v>
      </c>
      <c r="F84" s="40" t="str">
        <f t="shared" si="18"/>
        <v>North Fork</v>
      </c>
      <c r="G84" s="40" t="str">
        <f t="shared" si="18"/>
        <v>South Fork</v>
      </c>
      <c r="H84" s="40" t="str">
        <f t="shared" si="18"/>
        <v>Grand Total</v>
      </c>
      <c r="I84" s="40" t="s">
        <v>614</v>
      </c>
    </row>
    <row r="85" spans="1:9">
      <c r="A85" s="29" t="str">
        <f>A60</f>
        <v>Agriculture</v>
      </c>
      <c r="B85" s="48">
        <f>B10-B60</f>
        <v>1880.0326570660663</v>
      </c>
      <c r="C85" s="48">
        <f t="shared" ref="C85:G85" si="19">MAX(C10-C60,0)</f>
        <v>85724.708127697188</v>
      </c>
      <c r="D85" s="48">
        <f t="shared" si="19"/>
        <v>84084.159224641029</v>
      </c>
      <c r="E85" s="48">
        <f t="shared" si="19"/>
        <v>44733.911259859087</v>
      </c>
      <c r="F85" s="48">
        <f t="shared" si="19"/>
        <v>376.23331691670114</v>
      </c>
      <c r="G85" s="48">
        <f t="shared" si="19"/>
        <v>19974.339449070088</v>
      </c>
      <c r="H85" s="48">
        <f>SUM(B85:G85)</f>
        <v>236773.38403525017</v>
      </c>
      <c r="I85" s="87">
        <f>H85/H10</f>
        <v>0.81934165815228177</v>
      </c>
    </row>
    <row r="86" spans="1:9">
      <c r="A86" s="29" t="str">
        <f t="shared" ref="A86:A106" si="20">A61</f>
        <v>Copper Creek</v>
      </c>
      <c r="B86" s="48">
        <f t="shared" ref="B86:B105" si="21">B11-B61</f>
        <v>0</v>
      </c>
      <c r="C86" s="48">
        <f t="shared" ref="C86:G86" si="22">MAX(C11-C61,0)</f>
        <v>0</v>
      </c>
      <c r="D86" s="48">
        <f t="shared" si="22"/>
        <v>487.37723333365921</v>
      </c>
      <c r="E86" s="48">
        <f t="shared" si="22"/>
        <v>0</v>
      </c>
      <c r="F86" s="48">
        <f t="shared" si="22"/>
        <v>0</v>
      </c>
      <c r="G86" s="48">
        <f t="shared" si="22"/>
        <v>0</v>
      </c>
      <c r="H86" s="48">
        <f t="shared" ref="H86:H105" si="23">SUM(B86:G86)</f>
        <v>487.37723333365921</v>
      </c>
      <c r="I86" s="87">
        <f t="shared" ref="I86:I106" si="24">H86/H11</f>
        <v>0.80807954248529779</v>
      </c>
    </row>
    <row r="87" spans="1:9">
      <c r="A87" s="29" t="str">
        <f t="shared" si="20"/>
        <v>FDOT</v>
      </c>
      <c r="B87" s="48">
        <f t="shared" si="21"/>
        <v>193.01465446653859</v>
      </c>
      <c r="C87" s="48">
        <f t="shared" ref="C87:G87" si="25">MAX(C12-C62,0)</f>
        <v>901.74878035338043</v>
      </c>
      <c r="D87" s="48">
        <f t="shared" si="25"/>
        <v>650.19009883806598</v>
      </c>
      <c r="E87" s="48">
        <f t="shared" si="25"/>
        <v>236.23715867966794</v>
      </c>
      <c r="F87" s="48">
        <f t="shared" si="25"/>
        <v>1003.1535668567005</v>
      </c>
      <c r="G87" s="48">
        <f t="shared" si="25"/>
        <v>512.21622730603485</v>
      </c>
      <c r="H87" s="48">
        <f t="shared" si="23"/>
        <v>3496.5604865003884</v>
      </c>
      <c r="I87" s="87">
        <f t="shared" si="24"/>
        <v>0.72581867204933637</v>
      </c>
    </row>
    <row r="88" spans="1:9">
      <c r="A88" s="29" t="str">
        <f t="shared" si="20"/>
        <v>Ft Pierce</v>
      </c>
      <c r="B88" s="48">
        <f t="shared" si="21"/>
        <v>0</v>
      </c>
      <c r="C88" s="48">
        <f t="shared" ref="C88:G88" si="26">MAX(C13-C63,0)</f>
        <v>0</v>
      </c>
      <c r="D88" s="48">
        <f t="shared" si="26"/>
        <v>0</v>
      </c>
      <c r="E88" s="48">
        <f t="shared" si="26"/>
        <v>0</v>
      </c>
      <c r="F88" s="48">
        <f t="shared" si="26"/>
        <v>655.52250422725319</v>
      </c>
      <c r="G88" s="48">
        <f t="shared" si="26"/>
        <v>0</v>
      </c>
      <c r="H88" s="48">
        <f t="shared" si="23"/>
        <v>655.52250422725319</v>
      </c>
      <c r="I88" s="87">
        <f t="shared" si="24"/>
        <v>0.74387544522272708</v>
      </c>
    </row>
    <row r="89" spans="1:9">
      <c r="A89" s="29" t="str">
        <f t="shared" si="20"/>
        <v>Hobe St Lucie Cons District</v>
      </c>
      <c r="B89" s="48">
        <f t="shared" si="21"/>
        <v>0</v>
      </c>
      <c r="C89" s="48">
        <f t="shared" ref="C89:G89" si="27">MAX(C14-C64,0)</f>
        <v>0</v>
      </c>
      <c r="D89" s="48">
        <f t="shared" si="27"/>
        <v>0</v>
      </c>
      <c r="E89" s="48">
        <f t="shared" si="27"/>
        <v>1915.6444620520988</v>
      </c>
      <c r="F89" s="48">
        <f t="shared" si="27"/>
        <v>0</v>
      </c>
      <c r="G89" s="48">
        <f t="shared" si="27"/>
        <v>1828.0206963729293</v>
      </c>
      <c r="H89" s="48">
        <f t="shared" si="23"/>
        <v>3743.665158425028</v>
      </c>
      <c r="I89" s="87">
        <f t="shared" si="24"/>
        <v>0.74869863826018201</v>
      </c>
    </row>
    <row r="90" spans="1:9">
      <c r="A90" s="29" t="str">
        <f t="shared" si="20"/>
        <v>Managed Lands</v>
      </c>
      <c r="B90" s="48">
        <f t="shared" si="21"/>
        <v>0.7425315796525509</v>
      </c>
      <c r="C90" s="48">
        <f t="shared" ref="C90:G90" si="28">MAX(C15-C65,0)</f>
        <v>34655.898290568795</v>
      </c>
      <c r="D90" s="48">
        <f t="shared" si="28"/>
        <v>12720.415827953031</v>
      </c>
      <c r="E90" s="48">
        <f t="shared" si="28"/>
        <v>9246.5615244441833</v>
      </c>
      <c r="F90" s="48">
        <f t="shared" si="28"/>
        <v>3757.2062171829421</v>
      </c>
      <c r="G90" s="48">
        <f t="shared" si="28"/>
        <v>528.49562720371546</v>
      </c>
      <c r="H90" s="48">
        <f t="shared" si="23"/>
        <v>60909.320018932318</v>
      </c>
      <c r="I90" s="87">
        <f t="shared" si="24"/>
        <v>0.75457923992557807</v>
      </c>
    </row>
    <row r="91" spans="1:9">
      <c r="A91" s="29" t="str">
        <f t="shared" si="20"/>
        <v>Martin Co</v>
      </c>
      <c r="B91" s="48">
        <f t="shared" si="21"/>
        <v>1674.9955890638296</v>
      </c>
      <c r="C91" s="48">
        <f t="shared" ref="C91:G91" si="29">MAX(C16-C66,0)</f>
        <v>5015.7629077605279</v>
      </c>
      <c r="D91" s="48">
        <f t="shared" si="29"/>
        <v>0</v>
      </c>
      <c r="E91" s="48">
        <f t="shared" si="29"/>
        <v>0</v>
      </c>
      <c r="F91" s="48">
        <f t="shared" si="29"/>
        <v>141.8416285742054</v>
      </c>
      <c r="G91" s="48">
        <f t="shared" si="29"/>
        <v>1930.5923797787914</v>
      </c>
      <c r="H91" s="48">
        <f t="shared" si="23"/>
        <v>8763.1925051773542</v>
      </c>
      <c r="I91" s="87">
        <f t="shared" si="24"/>
        <v>0.49672325636284148</v>
      </c>
    </row>
    <row r="92" spans="1:9">
      <c r="A92" s="29" t="str">
        <f t="shared" si="20"/>
        <v>Martin Co MS4</v>
      </c>
      <c r="B92" s="48">
        <f t="shared" si="21"/>
        <v>5264.9402627625641</v>
      </c>
      <c r="C92" s="48">
        <f t="shared" ref="C92:G92" si="30">MAX(C17-C67,0)</f>
        <v>153.98015134397997</v>
      </c>
      <c r="D92" s="48">
        <f t="shared" si="30"/>
        <v>0</v>
      </c>
      <c r="E92" s="48">
        <f t="shared" si="30"/>
        <v>1480.7226720256781</v>
      </c>
      <c r="F92" s="48">
        <f t="shared" si="30"/>
        <v>3249.8980494166381</v>
      </c>
      <c r="G92" s="48">
        <f t="shared" si="30"/>
        <v>5763.3729315161017</v>
      </c>
      <c r="H92" s="48">
        <f t="shared" si="23"/>
        <v>15912.914067064963</v>
      </c>
      <c r="I92" s="87">
        <f t="shared" si="24"/>
        <v>0.65202359681958955</v>
      </c>
    </row>
    <row r="93" spans="1:9">
      <c r="A93" s="29" t="str">
        <f t="shared" si="20"/>
        <v>North St Lucie River WCD</v>
      </c>
      <c r="B93" s="48">
        <f t="shared" si="21"/>
        <v>0</v>
      </c>
      <c r="C93" s="48">
        <f t="shared" ref="C93:G93" si="31">MAX(C18-C68,0)</f>
        <v>0</v>
      </c>
      <c r="D93" s="48">
        <f t="shared" si="31"/>
        <v>7564.2279798265918</v>
      </c>
      <c r="E93" s="48">
        <f t="shared" si="31"/>
        <v>0</v>
      </c>
      <c r="F93" s="48">
        <f t="shared" si="31"/>
        <v>29944.874017920727</v>
      </c>
      <c r="G93" s="48">
        <f t="shared" si="31"/>
        <v>0</v>
      </c>
      <c r="H93" s="48">
        <f t="shared" si="23"/>
        <v>37509.101997747319</v>
      </c>
      <c r="I93" s="87">
        <f t="shared" si="24"/>
        <v>0.75658462608658705</v>
      </c>
    </row>
    <row r="94" spans="1:9">
      <c r="A94" s="29" t="str">
        <f t="shared" si="20"/>
        <v>Okeechobee Co</v>
      </c>
      <c r="B94" s="48">
        <f t="shared" si="21"/>
        <v>0</v>
      </c>
      <c r="C94" s="48">
        <f t="shared" ref="C94:G94" si="32">MAX(C19-C69,0)</f>
        <v>1379.788241804174</v>
      </c>
      <c r="D94" s="48">
        <f t="shared" si="32"/>
        <v>1566.9782611050541</v>
      </c>
      <c r="E94" s="48">
        <f t="shared" si="32"/>
        <v>0</v>
      </c>
      <c r="F94" s="48">
        <f t="shared" si="32"/>
        <v>0</v>
      </c>
      <c r="G94" s="48">
        <f t="shared" si="32"/>
        <v>0</v>
      </c>
      <c r="H94" s="48">
        <f t="shared" si="23"/>
        <v>2946.7665029092282</v>
      </c>
      <c r="I94" s="87">
        <f t="shared" si="24"/>
        <v>0.54046632868924749</v>
      </c>
    </row>
    <row r="95" spans="1:9">
      <c r="A95" s="29" t="str">
        <f t="shared" si="20"/>
        <v>Pal Mar WCD</v>
      </c>
      <c r="B95" s="48">
        <f t="shared" si="21"/>
        <v>0</v>
      </c>
      <c r="C95" s="48">
        <f t="shared" ref="C95:G95" si="33">MAX(C20-C70,0)</f>
        <v>0</v>
      </c>
      <c r="D95" s="48">
        <f t="shared" si="33"/>
        <v>0</v>
      </c>
      <c r="E95" s="48">
        <f t="shared" si="33"/>
        <v>422.75928034675644</v>
      </c>
      <c r="F95" s="48">
        <f t="shared" si="33"/>
        <v>0</v>
      </c>
      <c r="G95" s="48">
        <f t="shared" si="33"/>
        <v>0.84437291869871878</v>
      </c>
      <c r="H95" s="48">
        <f t="shared" si="23"/>
        <v>423.60365326545514</v>
      </c>
      <c r="I95" s="87">
        <f t="shared" si="24"/>
        <v>0.46858333230094584</v>
      </c>
    </row>
    <row r="96" spans="1:9">
      <c r="A96" s="29" t="str">
        <f t="shared" si="20"/>
        <v>Port St Lucie MS4</v>
      </c>
      <c r="B96" s="48">
        <f t="shared" si="21"/>
        <v>0</v>
      </c>
      <c r="C96" s="48">
        <f t="shared" ref="C96:G96" si="34">MAX(C21-C71,0)</f>
        <v>10027.116560844022</v>
      </c>
      <c r="D96" s="48">
        <f t="shared" si="34"/>
        <v>4708.6165169819842</v>
      </c>
      <c r="E96" s="48">
        <f t="shared" si="34"/>
        <v>0</v>
      </c>
      <c r="F96" s="48">
        <f t="shared" si="34"/>
        <v>22024.824982841907</v>
      </c>
      <c r="G96" s="48">
        <f t="shared" si="34"/>
        <v>0</v>
      </c>
      <c r="H96" s="48">
        <f t="shared" si="23"/>
        <v>36760.558060667914</v>
      </c>
      <c r="I96" s="87">
        <f t="shared" si="24"/>
        <v>0.71340556863450455</v>
      </c>
    </row>
    <row r="97" spans="1:10">
      <c r="A97" s="29" t="str">
        <f t="shared" si="20"/>
        <v>Sewalls Pt</v>
      </c>
      <c r="B97" s="48">
        <f t="shared" si="21"/>
        <v>0</v>
      </c>
      <c r="C97" s="48">
        <f t="shared" ref="C97:G97" si="35">MAX(C22-C72,0)</f>
        <v>0</v>
      </c>
      <c r="D97" s="48">
        <f t="shared" si="35"/>
        <v>0</v>
      </c>
      <c r="E97" s="48">
        <f t="shared" si="35"/>
        <v>0</v>
      </c>
      <c r="F97" s="48">
        <f t="shared" si="35"/>
        <v>308.54932744372888</v>
      </c>
      <c r="G97" s="48">
        <f t="shared" si="35"/>
        <v>0</v>
      </c>
      <c r="H97" s="48">
        <f t="shared" si="23"/>
        <v>308.54932744372888</v>
      </c>
      <c r="I97" s="87">
        <f t="shared" si="24"/>
        <v>0.72091565906583166</v>
      </c>
    </row>
    <row r="98" spans="1:10">
      <c r="A98" s="29" t="str">
        <f t="shared" si="20"/>
        <v>Southern Grove</v>
      </c>
      <c r="B98" s="48">
        <f t="shared" si="21"/>
        <v>0</v>
      </c>
      <c r="C98" s="48">
        <f t="shared" ref="C98:G98" si="36">MAX(C23-C73,0)</f>
        <v>4412.7931150892664</v>
      </c>
      <c r="D98" s="48">
        <f t="shared" si="36"/>
        <v>711.62741766019917</v>
      </c>
      <c r="E98" s="48">
        <f t="shared" si="36"/>
        <v>0</v>
      </c>
      <c r="F98" s="48">
        <f t="shared" si="36"/>
        <v>0</v>
      </c>
      <c r="G98" s="48">
        <f t="shared" si="36"/>
        <v>0</v>
      </c>
      <c r="H98" s="48">
        <f t="shared" si="23"/>
        <v>5124.4205327494656</v>
      </c>
      <c r="I98" s="87">
        <f t="shared" si="24"/>
        <v>0.84528900358355263</v>
      </c>
    </row>
    <row r="99" spans="1:10">
      <c r="A99" s="29" t="str">
        <f t="shared" si="20"/>
        <v>St Lucie Co</v>
      </c>
      <c r="B99" s="48">
        <f t="shared" si="21"/>
        <v>0</v>
      </c>
      <c r="C99" s="48">
        <f t="shared" ref="C99:G99" si="37">MAX(C24-C74,0)</f>
        <v>6121.7081471835336</v>
      </c>
      <c r="D99" s="48">
        <f t="shared" si="37"/>
        <v>5583.8677561916793</v>
      </c>
      <c r="E99" s="48">
        <f t="shared" si="37"/>
        <v>0</v>
      </c>
      <c r="F99" s="48">
        <f t="shared" si="37"/>
        <v>1393.626064408591</v>
      </c>
      <c r="G99" s="48">
        <f t="shared" si="37"/>
        <v>0</v>
      </c>
      <c r="H99" s="48">
        <f t="shared" si="23"/>
        <v>13099.201967783803</v>
      </c>
      <c r="I99" s="87">
        <f t="shared" si="24"/>
        <v>0.6274763478394475</v>
      </c>
    </row>
    <row r="100" spans="1:10">
      <c r="A100" s="29" t="str">
        <f t="shared" si="20"/>
        <v>St Lucie Co MS4</v>
      </c>
      <c r="B100" s="48">
        <f t="shared" si="21"/>
        <v>0</v>
      </c>
      <c r="C100" s="48">
        <f t="shared" ref="C100:G100" si="38">MAX(C25-C75,0)</f>
        <v>0</v>
      </c>
      <c r="D100" s="48">
        <f t="shared" si="38"/>
        <v>2.3178608205307871E-3</v>
      </c>
      <c r="E100" s="48">
        <f t="shared" si="38"/>
        <v>0</v>
      </c>
      <c r="F100" s="48">
        <f t="shared" si="38"/>
        <v>3075.2881536176942</v>
      </c>
      <c r="G100" s="48">
        <f t="shared" si="38"/>
        <v>0</v>
      </c>
      <c r="H100" s="48">
        <f t="shared" si="23"/>
        <v>3075.2904714785145</v>
      </c>
      <c r="I100" s="87">
        <f t="shared" si="24"/>
        <v>0.71083563755127677</v>
      </c>
    </row>
    <row r="101" spans="1:10">
      <c r="A101" s="29" t="str">
        <f t="shared" si="20"/>
        <v>Stuart MS4</v>
      </c>
      <c r="B101" s="48">
        <f t="shared" si="21"/>
        <v>0</v>
      </c>
      <c r="C101" s="48">
        <f t="shared" ref="C101:G101" si="39">MAX(C26-C76,0)</f>
        <v>0</v>
      </c>
      <c r="D101" s="48">
        <f t="shared" si="39"/>
        <v>0</v>
      </c>
      <c r="E101" s="48">
        <f t="shared" si="39"/>
        <v>0</v>
      </c>
      <c r="F101" s="48">
        <f t="shared" si="39"/>
        <v>159.28088618372948</v>
      </c>
      <c r="G101" s="48">
        <f t="shared" si="39"/>
        <v>1147.3057513265037</v>
      </c>
      <c r="H101" s="48">
        <f t="shared" si="23"/>
        <v>1306.5866375102332</v>
      </c>
      <c r="I101" s="87">
        <f t="shared" si="24"/>
        <v>0.64055489875459026</v>
      </c>
    </row>
    <row r="102" spans="1:10">
      <c r="A102" s="29" t="str">
        <f t="shared" si="20"/>
        <v>Tradition</v>
      </c>
      <c r="B102" s="48">
        <f t="shared" si="21"/>
        <v>0</v>
      </c>
      <c r="C102" s="48">
        <f t="shared" ref="C102:G102" si="40">MAX(C27-C77,0)</f>
        <v>12.620551815324765</v>
      </c>
      <c r="D102" s="48">
        <f t="shared" si="40"/>
        <v>4783.4119250762715</v>
      </c>
      <c r="E102" s="48">
        <f t="shared" si="40"/>
        <v>0</v>
      </c>
      <c r="F102" s="48">
        <f t="shared" si="40"/>
        <v>16.201013275349247</v>
      </c>
      <c r="G102" s="48">
        <f t="shared" si="40"/>
        <v>0</v>
      </c>
      <c r="H102" s="48">
        <f t="shared" si="23"/>
        <v>4812.2334901669456</v>
      </c>
      <c r="I102" s="87">
        <f t="shared" si="24"/>
        <v>0.79135725832178894</v>
      </c>
    </row>
    <row r="103" spans="1:10">
      <c r="A103" s="29" t="str">
        <f t="shared" si="20"/>
        <v>Troup-Indiantown WCD</v>
      </c>
      <c r="B103" s="48">
        <f t="shared" si="21"/>
        <v>0</v>
      </c>
      <c r="C103" s="48">
        <f t="shared" ref="C103:G103" si="41">MAX(C28-C78,0)</f>
        <v>0</v>
      </c>
      <c r="D103" s="48">
        <f t="shared" si="41"/>
        <v>0</v>
      </c>
      <c r="E103" s="48">
        <f t="shared" si="41"/>
        <v>3050.1310524598507</v>
      </c>
      <c r="F103" s="48">
        <f t="shared" si="41"/>
        <v>0</v>
      </c>
      <c r="G103" s="48">
        <f t="shared" si="41"/>
        <v>0</v>
      </c>
      <c r="H103" s="48">
        <f t="shared" si="23"/>
        <v>3050.1310524598507</v>
      </c>
      <c r="I103" s="87">
        <f t="shared" si="24"/>
        <v>0.7353128621136662</v>
      </c>
    </row>
    <row r="104" spans="1:10">
      <c r="A104" s="29" t="str">
        <f t="shared" si="20"/>
        <v>Turnpike</v>
      </c>
      <c r="B104" s="48">
        <f t="shared" si="21"/>
        <v>146.52376813517324</v>
      </c>
      <c r="C104" s="48">
        <f t="shared" ref="C104:G104" si="42">MAX(C29-C79,0)</f>
        <v>23.490418421980539</v>
      </c>
      <c r="D104" s="48">
        <f t="shared" si="42"/>
        <v>0</v>
      </c>
      <c r="E104" s="48">
        <f t="shared" si="42"/>
        <v>0</v>
      </c>
      <c r="F104" s="48">
        <f t="shared" si="42"/>
        <v>521.23408866035197</v>
      </c>
      <c r="G104" s="48">
        <f t="shared" si="42"/>
        <v>187.04415143563398</v>
      </c>
      <c r="H104" s="48">
        <f t="shared" si="23"/>
        <v>878.29242665313973</v>
      </c>
      <c r="I104" s="87">
        <f t="shared" si="24"/>
        <v>0.70694227216124272</v>
      </c>
    </row>
    <row r="105" spans="1:10">
      <c r="A105" s="29" t="str">
        <f t="shared" si="20"/>
        <v>Verano</v>
      </c>
      <c r="B105" s="48">
        <f t="shared" si="21"/>
        <v>0</v>
      </c>
      <c r="C105" s="48">
        <f t="shared" ref="C105:G105" si="43">MAX(C30-C80,0)</f>
        <v>0</v>
      </c>
      <c r="D105" s="48">
        <f t="shared" si="43"/>
        <v>4803.6575043595785</v>
      </c>
      <c r="E105" s="48">
        <f t="shared" si="43"/>
        <v>0</v>
      </c>
      <c r="F105" s="48">
        <f t="shared" si="43"/>
        <v>0</v>
      </c>
      <c r="G105" s="48">
        <f t="shared" si="43"/>
        <v>0</v>
      </c>
      <c r="H105" s="48">
        <f t="shared" si="23"/>
        <v>4803.6575043595785</v>
      </c>
      <c r="I105" s="87">
        <f t="shared" si="24"/>
        <v>0.7967436898606769</v>
      </c>
    </row>
    <row r="106" spans="1:10">
      <c r="A106" s="71" t="str">
        <f t="shared" si="20"/>
        <v>Grand Total</v>
      </c>
      <c r="B106" s="88">
        <f>SUM(B85:B105)</f>
        <v>9160.2494630738238</v>
      </c>
      <c r="C106" s="88">
        <f t="shared" ref="C106:G106" si="44">SUM(C85:C105)</f>
        <v>148429.61529288214</v>
      </c>
      <c r="D106" s="88">
        <f t="shared" si="44"/>
        <v>127664.53206382798</v>
      </c>
      <c r="E106" s="88">
        <f t="shared" si="44"/>
        <v>61085.96740986732</v>
      </c>
      <c r="F106" s="88">
        <f t="shared" si="44"/>
        <v>66627.733817526518</v>
      </c>
      <c r="G106" s="88">
        <f t="shared" si="44"/>
        <v>31872.231586928498</v>
      </c>
      <c r="H106" s="88">
        <f t="shared" ref="H106" si="45">SUM(B106:G106)</f>
        <v>444840.32963410625</v>
      </c>
      <c r="I106" s="89">
        <f t="shared" si="24"/>
        <v>0.76466756286293691</v>
      </c>
      <c r="J106" s="22"/>
    </row>
  </sheetData>
  <pageMargins left="0.7" right="0.7" top="0.75" bottom="0.75" header="0.3" footer="0.3"/>
  <pageSetup orientation="landscape" horizontalDpi="4294967293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Conformance</vt:lpstr>
      <vt:lpstr>EMCs</vt:lpstr>
      <vt:lpstr>ROCs</vt:lpstr>
      <vt:lpstr>Summary</vt:lpstr>
      <vt:lpstr>FLUCCS</vt:lpstr>
      <vt:lpstr>Calcs Juris</vt:lpstr>
      <vt:lpstr>Juris N Red</vt:lpstr>
      <vt:lpstr>Juris P Red</vt:lpstr>
    </vt:vector>
  </TitlesOfParts>
  <Company>SAIC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Kelly, Robert A.</dc:creator>
  <cp:lastModifiedBy>Robert Kelly</cp:lastModifiedBy>
  <cp:lastPrinted>2012-03-14T19:25:30Z</cp:lastPrinted>
  <dcterms:created xsi:type="dcterms:W3CDTF">2010-08-05T15:46:05Z</dcterms:created>
  <dcterms:modified xsi:type="dcterms:W3CDTF">2012-08-01T18:34:27Z</dcterms:modified>
</cp:coreProperties>
</file>