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Gemini_DeLeon\Metrics\2019\"/>
    </mc:Choice>
  </mc:AlternateContent>
  <xr:revisionPtr revIDLastSave="0" documentId="13_ncr:1_{2F0DA187-68AC-44B2-B0FA-8C57F8037A46}" xr6:coauthVersionLast="44" xr6:coauthVersionMax="44" xr10:uidLastSave="{00000000-0000-0000-0000-000000000000}"/>
  <bookViews>
    <workbookView minimized="1" xWindow="2760" yWindow="1464" windowWidth="11520" windowHeight="5988" firstSheet="1" activeTab="6" xr2:uid="{00000000-000D-0000-FFFF-FFFF00000000}"/>
  </bookViews>
  <sheets>
    <sheet name="Intro" sheetId="3" r:id="rId1"/>
    <sheet name="All Projects" sheetId="2" r:id="rId2"/>
    <sheet name="Access Import" sheetId="14" r:id="rId3"/>
    <sheet name="Progress Charts" sheetId="13" r:id="rId4"/>
    <sheet name="OSTDS Education" sheetId="5" r:id="rId5"/>
    <sheet name="2017 Load Reduction to Spring" sheetId="9" r:id="rId6"/>
    <sheet name="Summary Info" sheetId="10" r:id="rId7"/>
    <sheet name="Project Type Check 082719" sheetId="12" r:id="rId8"/>
    <sheet name="Changes" sheetId="15" r:id="rId9"/>
  </sheets>
  <externalReferences>
    <externalReference r:id="rId10"/>
    <externalReference r:id="rId11"/>
    <externalReference r:id="rId12"/>
    <externalReference r:id="rId13"/>
  </externalReferences>
  <definedNames>
    <definedName name="_xlnm._FilterDatabase" localSheetId="1" hidden="1">'All Projects'!$A$1:$AB$9</definedName>
  </definedNames>
  <calcPr calcId="191029"/>
  <pivotCaches>
    <pivotCache cacheId="12" r:id="rId14"/>
    <pivotCache cacheId="13"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 i="13" l="1"/>
  <c r="B29" i="9" l="1"/>
  <c r="C29" i="9"/>
  <c r="D29" i="9"/>
  <c r="E29" i="9"/>
  <c r="B30" i="9"/>
  <c r="C30" i="9"/>
  <c r="D30" i="9"/>
  <c r="E30" i="9"/>
  <c r="B31" i="9"/>
  <c r="C31" i="9"/>
  <c r="D31" i="9"/>
  <c r="E31" i="9"/>
  <c r="B32" i="9"/>
  <c r="E32" i="9"/>
  <c r="K17" i="9"/>
  <c r="G12" i="13" l="1"/>
  <c r="H17" i="13" s="1"/>
  <c r="I22" i="13" s="1"/>
  <c r="E2" i="13"/>
  <c r="B9" i="12" l="1"/>
  <c r="B3" i="12"/>
  <c r="B4" i="12"/>
  <c r="B5" i="12"/>
  <c r="B6" i="12"/>
  <c r="B7" i="12"/>
  <c r="B8" i="12"/>
  <c r="B2" i="12"/>
  <c r="K10" i="9" l="1"/>
  <c r="K9" i="9"/>
  <c r="K8" i="9"/>
  <c r="K7" i="9"/>
  <c r="K6" i="9"/>
  <c r="I6" i="9"/>
  <c r="K5" i="9"/>
  <c r="I5" i="9"/>
  <c r="K4" i="9"/>
  <c r="K3" i="9"/>
  <c r="K2" i="9"/>
  <c r="K15" i="9" l="1"/>
  <c r="K16" i="9"/>
  <c r="K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tc={6FC2B5AA-3BC2-49B0-A8F1-3898D3F62EC4}</author>
  </authors>
  <commentList>
    <comment ref="I4" authorId="0" shapeId="0" xr:uid="{6FC2B5AA-3BC2-49B0-A8F1-3898D3F62EC4}">
      <text>
        <t>[Threaded comment]
Your version of Excel allows you to read this threaded comment; however, any edits to it will get removed if the file is opened in a newer version of Excel. Learn more: https://go.microsoft.com/fwlink/?linkid=870924
Comment:
    FDACS changed this to N/A on their workbooks. We had put this in as the "deadline" for 100% enrollment. The BMAP originally listed the date as 2023 instead of 2033.</t>
      </text>
    </comment>
  </commentList>
</comments>
</file>

<file path=xl/sharedStrings.xml><?xml version="1.0" encoding="utf-8"?>
<sst xmlns="http://schemas.openxmlformats.org/spreadsheetml/2006/main" count="839" uniqueCount="283">
  <si>
    <t>Project Type</t>
  </si>
  <si>
    <t>Structural,  Non-structural, or Trade</t>
  </si>
  <si>
    <t>(Original) Project Status</t>
  </si>
  <si>
    <t>Priority Ranking</t>
  </si>
  <si>
    <t>Estimated Completion Date</t>
  </si>
  <si>
    <t>Funding Source</t>
  </si>
  <si>
    <t>Attachments</t>
  </si>
  <si>
    <t>Latitude</t>
  </si>
  <si>
    <t>Longitude</t>
  </si>
  <si>
    <t>Location</t>
  </si>
  <si>
    <t>Partners</t>
  </si>
  <si>
    <t>Start Date</t>
  </si>
  <si>
    <t>100% On-site Retention</t>
  </si>
  <si>
    <t>Agricultural BMPs</t>
  </si>
  <si>
    <t>Alum Injection Systems</t>
  </si>
  <si>
    <t>Aquatic Vegetation Harvesting</t>
  </si>
  <si>
    <t>Baffle Boxes- First Generation (hydrodynamic separator)</t>
  </si>
  <si>
    <t>Baffle Boxes- Second Generation</t>
  </si>
  <si>
    <t>Biosorption Activated Media (BAM)</t>
  </si>
  <si>
    <t>Bioswales</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</si>
  <si>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</si>
  <si>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</si>
  <si>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</si>
  <si>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</si>
  <si>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</si>
  <si>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</si>
  <si>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</si>
  <si>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</si>
  <si>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</si>
  <si>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Public Education Efforts</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</si>
  <si>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</si>
  <si>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</si>
  <si>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</si>
  <si>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</si>
  <si>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</si>
  <si>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</si>
  <si>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</si>
  <si>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Grass swales without swale blocks or raised culverts</t>
  </si>
  <si>
    <t>Hybrid wetland treatment technology (HWTT)</t>
  </si>
  <si>
    <t>Hydrologic Restoration</t>
  </si>
  <si>
    <t>Impoundment</t>
  </si>
  <si>
    <t>Land Acquisition</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</si>
  <si>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</si>
  <si>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</si>
  <si>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</si>
  <si>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</si>
  <si>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</si>
  <si>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</si>
  <si>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</si>
  <si>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</si>
  <si>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</si>
  <si>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</si>
  <si>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Non-contributing Basin</t>
  </si>
  <si>
    <t>Off-line Retention BMPs</t>
  </si>
  <si>
    <t>On-line Retention BMPs</t>
  </si>
  <si>
    <t>Pervious Pavement</t>
  </si>
  <si>
    <t>Pervious Pavers</t>
  </si>
  <si>
    <t>Plugging Artesian Wells</t>
  </si>
  <si>
    <t>Reclaimed Water</t>
  </si>
  <si>
    <t>Regional Stormwater Treatment</t>
  </si>
  <si>
    <t>Regulations, Ordinances, and Guidelines</t>
  </si>
  <si>
    <t>Shoreline Stabilization</t>
  </si>
  <si>
    <t>Stormwater Aeration System</t>
  </si>
  <si>
    <t>Stormwater Reuse</t>
  </si>
  <si>
    <t>Stormwater System Rehabilitation</t>
  </si>
  <si>
    <t>Stormwater Treatment Areas (STAs)</t>
  </si>
  <si>
    <t>Street Sweeping</t>
  </si>
  <si>
    <t>Turbidity Reducing Polymers (e.g., Floc logs ®)</t>
  </si>
  <si>
    <t>Vegetated Buffers</t>
  </si>
  <si>
    <t>Wastewater Service Area Expansion</t>
  </si>
  <si>
    <t>Wet Detention Pond</t>
  </si>
  <si>
    <t>Wetland Restoration</t>
  </si>
  <si>
    <t>Wetland Treatment</t>
  </si>
  <si>
    <t>WWTF Disposal Site</t>
  </si>
  <si>
    <t>WWTF Diversion to Reuse</t>
  </si>
  <si>
    <t>WWTF Nutrient Reduction</t>
  </si>
  <si>
    <t>Structural</t>
  </si>
  <si>
    <t xml:space="preserve">Non-structural </t>
  </si>
  <si>
    <t>Trade</t>
  </si>
  <si>
    <t>Project Status</t>
  </si>
  <si>
    <t>Planned</t>
  </si>
  <si>
    <t>Underway</t>
  </si>
  <si>
    <t>Completed</t>
  </si>
  <si>
    <t>Cancelled</t>
  </si>
  <si>
    <t>High</t>
  </si>
  <si>
    <t>Medium</t>
  </si>
  <si>
    <t>Low</t>
  </si>
  <si>
    <t>Inside Springshed</t>
  </si>
  <si>
    <t>TBD</t>
  </si>
  <si>
    <t>Project Completion Milestone (5, 10 or 15 year)</t>
  </si>
  <si>
    <t>5 year</t>
  </si>
  <si>
    <t>10 year</t>
  </si>
  <si>
    <t>15 year</t>
  </si>
  <si>
    <t>Yes</t>
  </si>
  <si>
    <t>No</t>
  </si>
  <si>
    <t>N/A</t>
  </si>
  <si>
    <t>DROPDOWN MENUS</t>
  </si>
  <si>
    <t>Funding Amount</t>
  </si>
  <si>
    <t>Cost Estimate</t>
  </si>
  <si>
    <t>BMAP</t>
  </si>
  <si>
    <t>Inside PFA</t>
  </si>
  <si>
    <t>Volusia County</t>
  </si>
  <si>
    <t>Public Education</t>
  </si>
  <si>
    <t>Volusia County general fund</t>
  </si>
  <si>
    <t>VC-01</t>
  </si>
  <si>
    <t>VC-02</t>
  </si>
  <si>
    <t>Not Provided</t>
  </si>
  <si>
    <t>Atm Dep</t>
  </si>
  <si>
    <t>OSTDS</t>
  </si>
  <si>
    <t>STF</t>
  </si>
  <si>
    <t>UTF</t>
  </si>
  <si>
    <t>FF</t>
  </si>
  <si>
    <t>LW</t>
  </si>
  <si>
    <t>RIB</t>
  </si>
  <si>
    <t>Sprayfield</t>
  </si>
  <si>
    <t>Reuse</t>
  </si>
  <si>
    <t>Recharge</t>
  </si>
  <si>
    <t>Acres</t>
  </si>
  <si>
    <t>Rate</t>
  </si>
  <si>
    <t>% Acres</t>
  </si>
  <si>
    <t>Averages</t>
  </si>
  <si>
    <t>Totals Acres</t>
  </si>
  <si>
    <t>Weighted Recharge</t>
  </si>
  <si>
    <t>DeLeon</t>
  </si>
  <si>
    <t>Row Labels</t>
  </si>
  <si>
    <t>Grand Total</t>
  </si>
  <si>
    <t>Count of Project Status</t>
  </si>
  <si>
    <t>Sum of TN Reduction (lbs/yr)</t>
  </si>
  <si>
    <t>Nitrogen Source Addressed by Project</t>
  </si>
  <si>
    <t>FDACS</t>
  </si>
  <si>
    <t>FDACS-01</t>
  </si>
  <si>
    <t>Enrollment and verification of BMPs by agricultural producers.</t>
  </si>
  <si>
    <t>FDACS-02</t>
  </si>
  <si>
    <t>Agricultural Livestock Waste BMP Implementation</t>
  </si>
  <si>
    <t>Golf Courses</t>
  </si>
  <si>
    <t>Golf Course Reduction Credits</t>
  </si>
  <si>
    <t>GC-02</t>
  </si>
  <si>
    <t>WU-01</t>
  </si>
  <si>
    <t>WWTF Policy Reductions</t>
  </si>
  <si>
    <t>Achieved by WWTF policy if implemented BMAP-wide, achieving 3 or 6 mg/L.</t>
  </si>
  <si>
    <t>WWTF</t>
  </si>
  <si>
    <t>6 % BMP credit on sports field load to groundwater, assuming 100 % BMP implementation.</t>
  </si>
  <si>
    <t>Source Reduction Workbook</t>
  </si>
  <si>
    <t>Education Credit Workbook</t>
  </si>
  <si>
    <t>Source</t>
  </si>
  <si>
    <t xml:space="preserve">Attenuation Factor </t>
  </si>
  <si>
    <t>Portion that Leaches to Groundwater</t>
  </si>
  <si>
    <t>Atmospheric Deposition</t>
  </si>
  <si>
    <t>Sports Turfgrass Fertilizer</t>
  </si>
  <si>
    <t>Urban Feritlizer</t>
  </si>
  <si>
    <t>WWTF-   RIB</t>
  </si>
  <si>
    <t>WWTF-    Sprayfield</t>
  </si>
  <si>
    <t>WWTF- Reuse</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</si>
  <si>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</si>
  <si>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</si>
  <si>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</si>
  <si>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</si>
  <si>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</si>
  <si>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</si>
  <si>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</si>
  <si>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</si>
  <si>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</si>
  <si>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</si>
  <si>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</si>
  <si>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</si>
  <si>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</si>
  <si>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</si>
  <si>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</si>
  <si>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</si>
  <si>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</si>
  <si>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</si>
  <si>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</si>
  <si>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</si>
  <si>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</si>
  <si>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</si>
  <si>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</si>
  <si>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</si>
  <si>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</si>
  <si>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</si>
  <si>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</si>
  <si>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</si>
  <si>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</si>
  <si>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</si>
  <si>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</si>
  <si>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Total Completed Projects Cost, Reductions, and Number of Projects</t>
  </si>
  <si>
    <t>Sum of Cost Estimate</t>
  </si>
  <si>
    <t>Sum of Cost Annual O&amp;M</t>
  </si>
  <si>
    <t>(Multiple Items)</t>
  </si>
  <si>
    <t xml:space="preserve">Count of  Year Added </t>
  </si>
  <si>
    <t>Total Underway and Planned Projects Cost and Reductions</t>
  </si>
  <si>
    <t>Not provided</t>
  </si>
  <si>
    <t>Public education about fertilizer, wastewater, lawn clippings, pet waste, water conservation.</t>
  </si>
  <si>
    <t>Fertilizer restrictions including summer ban on nitrogen and phosphorus.</t>
  </si>
  <si>
    <t>Year Added</t>
  </si>
  <si>
    <t>Non-structural</t>
  </si>
  <si>
    <t>Agricultural Farm Fertilizer BMP Implementation</t>
  </si>
  <si>
    <t>Wastewater Utilities</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</si>
  <si>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</si>
  <si>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</si>
  <si>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</si>
  <si>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</si>
  <si>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</si>
  <si>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</si>
  <si>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</si>
  <si>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</si>
  <si>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</si>
  <si>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</si>
  <si>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</si>
  <si>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</si>
  <si>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</si>
  <si>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</si>
  <si>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</si>
  <si>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</si>
  <si>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Upgrade, replacement, modification, addition of effective nitrogen reducing features, initial connection to a central sewer system, or other action taken to comply with the OSTDS Remediation Plan for the group of systems identified for remediation.</t>
  </si>
  <si>
    <t>Upgrade, replacement, modification, addition of effective nitrogen reducing features, initial connection to a central sewer system, or other action to reduce nutrient loading, voluntarily taken by the owner of an OSTDS within the BMAP.</t>
  </si>
  <si>
    <t>Fertilizer Ordinance</t>
  </si>
  <si>
    <t>Structural/Non Structural</t>
  </si>
  <si>
    <t>Use Past Designation</t>
  </si>
  <si>
    <t>Baffle Boxes- Second Generation with Media</t>
  </si>
  <si>
    <r>
      <t>Structural</t>
    </r>
    <r>
      <rPr>
        <sz val="8"/>
        <color theme="1"/>
        <rFont val="Calibri"/>
        <family val="2"/>
        <scheme val="minor"/>
      </rPr>
      <t>   </t>
    </r>
  </si>
  <si>
    <t>Biological/ Bacteria Treatment</t>
  </si>
  <si>
    <t>BMP Cleanout</t>
  </si>
  <si>
    <t>Creating/ Enhancing Living Shoreline</t>
  </si>
  <si>
    <t>Creating/ Enhancing Oyster Reefs</t>
  </si>
  <si>
    <t>Credit Trade</t>
  </si>
  <si>
    <t>Decommission/ Abandonment</t>
  </si>
  <si>
    <t>Education Efforts</t>
  </si>
  <si>
    <t>Fertilizer Cessation</t>
  </si>
  <si>
    <t>Filter Marsh</t>
  </si>
  <si>
    <t>Fish Harvesting</t>
  </si>
  <si>
    <t>Golf Course or Sports Field BMPs</t>
  </si>
  <si>
    <t>Hydrodynamic Separators</t>
  </si>
  <si>
    <t>Industrial Facility Upgrades</t>
  </si>
  <si>
    <t>Onsite Sewage Treatment and Disposal System (OSTDS) Enhancement</t>
  </si>
  <si>
    <t>OSTDS Phase Out</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</si>
  <si>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</si>
  <si>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</si>
  <si>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</si>
  <si>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</si>
  <si>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</si>
  <si>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</si>
  <si>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</si>
  <si>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</si>
  <si>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</si>
  <si>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</si>
  <si>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</si>
  <si>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</si>
  <si>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</si>
  <si>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Sum of TNReduction(lbs/yr)</t>
  </si>
  <si>
    <t>Year</t>
  </si>
  <si>
    <t>Project Reductions</t>
  </si>
  <si>
    <t xml:space="preserve">5-Year Milestone </t>
  </si>
  <si>
    <t>10-Year Milestone</t>
  </si>
  <si>
    <t>15-Year Milestone</t>
  </si>
  <si>
    <t>20-Year Milestone</t>
  </si>
  <si>
    <t>OriginalAdoption</t>
  </si>
  <si>
    <t>PlanStatus</t>
  </si>
  <si>
    <t>PlanSubType</t>
  </si>
  <si>
    <t>BMAPID</t>
  </si>
  <si>
    <t>Adopted</t>
  </si>
  <si>
    <t>Springs</t>
  </si>
  <si>
    <t>DELE</t>
  </si>
  <si>
    <t>2020 Status</t>
  </si>
  <si>
    <t>Count of ProjectStatus</t>
  </si>
  <si>
    <t>5-year Target Reductions (lbs-N/yr)  (30 %)</t>
  </si>
  <si>
    <t>10-year Target Reductions (lbs-N/yr) (50 %)</t>
  </si>
  <si>
    <t xml:space="preserve">15-year Target Reductions (lbs-N/yr) (20 %) </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</si>
  <si>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</si>
  <si>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This is table D-2 of the BMAP and is not updated regularly. Do not use for updates, STAR, or summary statistics.</t>
  </si>
  <si>
    <t>5071</t>
  </si>
  <si>
    <t>5072</t>
  </si>
  <si>
    <t>5073</t>
  </si>
  <si>
    <t>5074</t>
  </si>
  <si>
    <t>5075</t>
  </si>
  <si>
    <t>5076</t>
  </si>
  <si>
    <t>5077</t>
  </si>
  <si>
    <t>5078</t>
  </si>
  <si>
    <t>Agricultural Producers</t>
  </si>
  <si>
    <t>BMP Implementation and Verification - Farm Fertilizer</t>
  </si>
  <si>
    <t>BMP Implementation and Verification - Livestock Waste</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</si>
  <si>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</si>
  <si>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</si>
  <si>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Volusia County General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</si>
</sst>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 #,##0_);_(* \(#,##0\);_(* &quot;-&quot;??_);_(@_)"/>
  </numFmts>
  <fonts count="18" x14ac:knownFonts="1">
    <font>
      <sz val="11"/>
      <color theme="1"/>
      <name val="Calibri"/>
      <family val="2"/>
      <scheme val="minor"/>
    </font>
    <font>
      <sz val="11"/>
      <color theme="1"/>
      <name val="Calibri"/>
      <family val="2"/>
      <scheme val="minor"/>
    </font>
    <font>
      <b/>
      <sz val="10"/>
      <color theme="1"/>
      <name val="Times New Roman"/>
      <family val="1"/>
    </font>
    <font>
      <b/>
      <sz val="10"/>
      <color rgb="FF000000"/>
      <name val="Times New Roman"/>
      <family val="1"/>
    </font>
    <font>
      <sz val="10"/>
      <color theme="1"/>
      <name val="Times New Roman"/>
      <family val="1"/>
    </font>
    <font>
      <sz val="11"/>
      <color theme="1"/>
      <name val="Times New Roman"/>
      <family val="1"/>
    </font>
    <font>
      <b/>
      <sz val="12"/>
      <color theme="1"/>
      <name val="Times New Roman"/>
      <family val="1"/>
    </font>
    <font>
      <sz val="12"/>
      <color theme="1"/>
      <name val="Times New Roman"/>
      <family val="1"/>
    </font>
    <font>
      <sz val="10"/>
      <name val="Times New Roman"/>
      <family val="1"/>
    </font>
    <font>
      <b/>
      <sz val="11"/>
      <color theme="1"/>
      <name val="Times New Roman"/>
      <family val="1"/>
    </font>
    <font>
      <sz val="11"/>
      <color theme="0"/>
      <name val="Calibri"/>
      <family val="2"/>
      <scheme val="minor"/>
    </font>
    <font>
      <sz val="10"/>
      <color rgb="FF000000"/>
      <name val="Times New Roman"/>
      <family val="1"/>
    </font>
    <font>
      <b/>
      <sz val="10"/>
      <name val="Times New Roman"/>
      <family val="1"/>
    </font>
    <font>
      <b/>
      <sz val="10"/>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sz val="11"/>
      <color theme="1"/>
      <name val="Times New Roman"/>
      <family val="1"/>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C000"/>
        <bgColor indexed="64"/>
      </patternFill>
    </fill>
    <fill>
      <patternFill patternType="solid">
        <fgColor rgb="FFD9E2F3"/>
        <bgColor indexed="64"/>
      </patternFill>
    </fill>
    <fill>
      <patternFill patternType="solid">
        <fgColor rgb="FFC0C0C0"/>
        <bgColor rgb="FFC0C0C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5" borderId="0" applyNumberFormat="0" applyBorder="0" applyAlignment="0" applyProtection="0"/>
    <xf numFmtId="0" fontId="1" fillId="0" borderId="0"/>
    <xf numFmtId="0" fontId="1" fillId="0" borderId="0"/>
  </cellStyleXfs>
  <cellXfs count="86">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2" borderId="1" xfId="0" applyFont="1" applyFill="1" applyBorder="1" applyAlignment="1">
      <alignment horizontal="center"/>
    </xf>
    <xf numFmtId="0" fontId="4" fillId="0" borderId="0" xfId="0" applyFont="1" applyFill="1" applyAlignment="1">
      <alignment horizontal="center"/>
    </xf>
    <xf numFmtId="0" fontId="4" fillId="0" borderId="1" xfId="0" applyFont="1" applyFill="1" applyBorder="1" applyAlignment="1">
      <alignment horizontal="center" vertical="center" wrapText="1"/>
    </xf>
    <xf numFmtId="0" fontId="2" fillId="3" borderId="2" xfId="0" applyFont="1" applyFill="1" applyBorder="1" applyAlignment="1">
      <alignment horizontal="center" wrapText="1"/>
    </xf>
    <xf numFmtId="0" fontId="0" fillId="4" borderId="0" xfId="0" applyFill="1"/>
    <xf numFmtId="0" fontId="0" fillId="0" borderId="0" xfId="0" applyFill="1"/>
    <xf numFmtId="0" fontId="6" fillId="4" borderId="0" xfId="0" applyFont="1" applyFill="1"/>
    <xf numFmtId="0" fontId="7" fillId="0" borderId="0" xfId="0" applyFont="1" applyFill="1" applyAlignment="1">
      <alignment wrapText="1"/>
    </xf>
    <xf numFmtId="0" fontId="4" fillId="0" borderId="1" xfId="0" applyFont="1" applyBorder="1"/>
    <xf numFmtId="0" fontId="4" fillId="0" borderId="1" xfId="0" applyFont="1" applyBorder="1" applyAlignment="1">
      <alignment horizontal="center" vertical="center" wrapText="1"/>
    </xf>
    <xf numFmtId="0" fontId="5" fillId="0" borderId="1" xfId="0" applyFont="1" applyBorder="1" applyAlignment="1">
      <alignment wrapText="1"/>
    </xf>
    <xf numFmtId="0" fontId="4" fillId="0" borderId="1" xfId="0" applyFont="1" applyFill="1" applyBorder="1"/>
    <xf numFmtId="0" fontId="9" fillId="0" borderId="0" xfId="0" applyFont="1"/>
    <xf numFmtId="0" fontId="6" fillId="0" borderId="0" xfId="0" applyFont="1" applyFill="1"/>
    <xf numFmtId="0" fontId="5" fillId="0" borderId="0" xfId="0" applyFont="1" applyFill="1" applyAlignment="1">
      <alignment wrapText="1"/>
    </xf>
    <xf numFmtId="0" fontId="7" fillId="0" borderId="0" xfId="0" applyFont="1" applyAlignment="1">
      <alignment wrapText="1"/>
    </xf>
    <xf numFmtId="0" fontId="2" fillId="0" borderId="0" xfId="0" applyFont="1" applyFill="1" applyBorder="1" applyAlignment="1">
      <alignment horizontal="center"/>
    </xf>
    <xf numFmtId="0" fontId="6" fillId="0" borderId="0" xfId="0" applyFont="1" applyFill="1" applyAlignment="1">
      <alignment wrapText="1"/>
    </xf>
    <xf numFmtId="0" fontId="2" fillId="2"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3" fontId="4" fillId="0" borderId="1" xfId="0" applyNumberFormat="1"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0" fontId="0" fillId="7" borderId="1" xfId="0" applyFill="1" applyBorder="1"/>
    <xf numFmtId="0" fontId="0" fillId="6" borderId="1" xfId="0" applyFill="1" applyBorder="1"/>
    <xf numFmtId="0" fontId="0" fillId="0" borderId="0" xfId="0" applyNumberFormat="1"/>
    <xf numFmtId="3" fontId="0" fillId="0" borderId="1" xfId="0" applyNumberFormat="1" applyBorder="1"/>
    <xf numFmtId="3" fontId="0" fillId="7" borderId="1" xfId="0" applyNumberFormat="1" applyFill="1" applyBorder="1"/>
    <xf numFmtId="2" fontId="0" fillId="0" borderId="1" xfId="0" applyNumberFormat="1" applyBorder="1"/>
    <xf numFmtId="2" fontId="0" fillId="8" borderId="1" xfId="0" applyNumberFormat="1" applyFill="1" applyBorder="1"/>
    <xf numFmtId="0" fontId="0" fillId="0" borderId="0" xfId="0" pivotButton="1"/>
    <xf numFmtId="0" fontId="0" fillId="0" borderId="0" xfId="0" applyAlignment="1">
      <alignment horizontal="left"/>
    </xf>
    <xf numFmtId="0" fontId="11" fillId="0" borderId="1" xfId="0" applyFont="1" applyBorder="1" applyAlignment="1">
      <alignment horizontal="center" vertical="center" wrapText="1"/>
    </xf>
    <xf numFmtId="3" fontId="8" fillId="0" borderId="1" xfId="0" applyNumberFormat="1" applyFont="1" applyBorder="1" applyAlignment="1">
      <alignment horizontal="center" vertic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2" fontId="8" fillId="0" borderId="1" xfId="3" applyNumberFormat="1"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3" fontId="4" fillId="0" borderId="1" xfId="1" applyNumberFormat="1" applyFont="1" applyBorder="1" applyAlignment="1">
      <alignment horizontal="center" vertical="center"/>
    </xf>
    <xf numFmtId="164" fontId="4" fillId="0" borderId="1" xfId="0" applyNumberFormat="1" applyFont="1" applyFill="1" applyBorder="1" applyAlignment="1">
      <alignment horizontal="center" vertical="center"/>
    </xf>
    <xf numFmtId="165" fontId="4" fillId="0" borderId="1" xfId="2" applyNumberFormat="1" applyFont="1" applyFill="1" applyBorder="1" applyAlignment="1">
      <alignment horizontal="center" vertical="center"/>
    </xf>
    <xf numFmtId="0" fontId="11" fillId="0" borderId="1" xfId="0" applyFont="1" applyFill="1" applyBorder="1" applyAlignment="1" applyProtection="1">
      <alignment horizontal="center" vertical="center" wrapText="1"/>
      <protection locked="0"/>
    </xf>
    <xf numFmtId="0" fontId="4" fillId="9" borderId="1" xfId="0" applyFont="1" applyFill="1" applyBorder="1" applyAlignment="1">
      <alignment horizontal="center" vertical="center" wrapText="1"/>
    </xf>
    <xf numFmtId="6" fontId="11" fillId="0" borderId="1" xfId="0" applyNumberFormat="1" applyFont="1" applyBorder="1" applyAlignment="1">
      <alignment horizontal="center" vertical="center" wrapText="1"/>
    </xf>
    <xf numFmtId="3" fontId="0" fillId="0" borderId="1" xfId="0" applyNumberFormat="1" applyBorder="1" applyAlignment="1">
      <alignment horizontal="left"/>
    </xf>
    <xf numFmtId="0" fontId="14" fillId="0" borderId="0" xfId="0" applyFont="1" applyAlignment="1">
      <alignment horizontal="left"/>
    </xf>
    <xf numFmtId="165" fontId="0" fillId="0" borderId="0" xfId="0" applyNumberFormat="1"/>
    <xf numFmtId="3" fontId="14" fillId="0" borderId="0" xfId="0" applyNumberFormat="1" applyFont="1" applyAlignment="1">
      <alignment horizontal="left"/>
    </xf>
    <xf numFmtId="3" fontId="0" fillId="0" borderId="0" xfId="0" applyNumberFormat="1"/>
    <xf numFmtId="0" fontId="11"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1" fontId="3" fillId="10" borderId="1" xfId="0" applyNumberFormat="1" applyFont="1" applyFill="1" applyBorder="1" applyAlignment="1">
      <alignment horizontal="center" vertical="center"/>
    </xf>
    <xf numFmtId="0" fontId="14" fillId="4" borderId="5" xfId="4" applyFont="1" applyFill="1" applyBorder="1" applyAlignment="1">
      <alignment horizontal="left"/>
    </xf>
    <xf numFmtId="0" fontId="15" fillId="0" borderId="6" xfId="5" applyFont="1" applyBorder="1" applyAlignment="1">
      <alignment horizontal="left" vertical="center" wrapText="1"/>
    </xf>
    <xf numFmtId="0" fontId="4" fillId="0" borderId="0" xfId="0" applyFont="1" applyBorder="1" applyAlignment="1">
      <alignment horizontal="center" vertical="center"/>
    </xf>
    <xf numFmtId="0" fontId="0" fillId="0" borderId="1" xfId="0" applyBorder="1"/>
    <xf numFmtId="3" fontId="1" fillId="0" borderId="1" xfId="0" applyNumberFormat="1" applyFont="1" applyBorder="1" applyAlignment="1">
      <alignment wrapText="1"/>
    </xf>
    <xf numFmtId="3" fontId="0" fillId="0" borderId="1" xfId="0" applyNumberFormat="1" applyBorder="1" applyAlignment="1">
      <alignment wrapText="1"/>
    </xf>
    <xf numFmtId="3" fontId="1" fillId="4" borderId="1" xfId="0" applyNumberFormat="1" applyFont="1" applyFill="1" applyBorder="1"/>
    <xf numFmtId="3" fontId="1" fillId="0" borderId="1" xfId="0" applyNumberFormat="1" applyFont="1" applyBorder="1"/>
    <xf numFmtId="14" fontId="0" fillId="0" borderId="0" xfId="0" applyNumberFormat="1"/>
    <xf numFmtId="0" fontId="11" fillId="8" borderId="1" xfId="0" applyFont="1" applyFill="1" applyBorder="1" applyAlignment="1">
      <alignment horizontal="center" vertical="center" wrapText="1"/>
    </xf>
    <xf numFmtId="3"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3" fontId="17" fillId="0" borderId="0" xfId="0" applyNumberFormat="1" applyFont="1" applyAlignment="1">
      <alignment horizontal="center"/>
    </xf>
    <xf numFmtId="0" fontId="4" fillId="0" borderId="1" xfId="0" quotePrefix="1" applyFont="1" applyBorder="1" applyAlignment="1">
      <alignment horizontal="center" vertical="center"/>
    </xf>
    <xf numFmtId="2" fontId="0" fillId="8" borderId="3" xfId="0" applyNumberFormat="1" applyFill="1" applyBorder="1" applyAlignment="1">
      <alignment horizontal="center"/>
    </xf>
    <xf numFmtId="2" fontId="0" fillId="8" borderId="4" xfId="0" applyNumberFormat="1" applyFill="1" applyBorder="1" applyAlignment="1">
      <alignment horizontal="center"/>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4" fillId="0" borderId="0" xfId="0" applyFont="1" applyAlignment="1">
      <alignment horizontal="left"/>
    </xf>
    <xf numFmtId="0" fontId="14" fillId="0" borderId="0" xfId="0" applyNumberFormat="1" applyFont="1" applyAlignment="1">
      <alignment horizontal="left"/>
    </xf>
  </cellXfs>
  <cellStyles count="6">
    <cellStyle name="Accent1" xfId="3" builtinId="29"/>
    <cellStyle name="Comma" xfId="1" builtinId="3"/>
    <cellStyle name="Currency" xfId="2" builtinId="4"/>
    <cellStyle name="Normal" xfId="0" builtinId="0"/>
    <cellStyle name="Normal 16" xfId="5" xr:uid="{85FFD2AB-03B9-4D9F-8B16-632262F84521}"/>
    <cellStyle name="Normal 2" xfId="4" xr:uid="{B1556D5A-7426-4BF7-A5D3-0A08BC0E97F6}"/>
  </cellStyles>
  <dxfs count="9">
    <dxf>
      <numFmt numFmtId="3" formatCode="#,##0"/>
    </dxf>
    <dxf>
      <numFmt numFmtId="3" formatCode="#,##0"/>
    </dxf>
    <dxf>
      <numFmt numFmtId="165" formatCode="&quot;$&quot;#,##0"/>
    </dxf>
    <dxf>
      <numFmt numFmtId="3" formatCode="#,##0"/>
    </dxf>
    <dxf>
      <numFmt numFmtId="3" formatCode="#,##0"/>
    </dxf>
    <dxf>
      <numFmt numFmtId="165" formatCode="&quot;$&quot;#,##0"/>
    </dxf>
    <dxf>
      <alignment horizontal="center" readingOrder="0"/>
    </dxf>
    <dxf>
      <numFmt numFmtId="3" formatCode="#,##0"/>
    </dxf>
    <dxf>
      <font>
        <name val="Times New Roman"/>
        <scheme val="none"/>
      </font>
    </dxf>
  </dxfs>
  <tableStyles count="0" defaultTableStyle="TableStyleMedium2" defaultPivotStyle="PivotStyleLight16"/>
  <colors>
    <mruColors>
      <color rgb="FFADE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r>
              <a:rPr lang="en-US" sz="1400" b="1" i="0" u="none" strike="noStrike" kern="1200" baseline="0">
                <a:solidFill>
                  <a:schemeClr val="tx1"/>
                </a:solidFill>
                <a:latin typeface="Times New Roman" panose="02020603050405020304" pitchFamily="18" charset="0"/>
                <a:ea typeface="+mn-ea"/>
                <a:cs typeface="+mn-cs"/>
              </a:rPr>
              <a:t>DeLeon Spring TN Project Reductions </a:t>
            </a:r>
          </a:p>
        </c:rich>
      </c:tx>
      <c:overlay val="0"/>
      <c:spPr>
        <a:noFill/>
        <a:ln>
          <a:noFill/>
        </a:ln>
        <a:effectLst/>
      </c:spPr>
      <c:txPr>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endParaRPr lang="en-US"/>
        </a:p>
      </c:txPr>
    </c:title>
    <c:autoTitleDeleted val="0"/>
    <c:plotArea>
      <c:layout/>
      <c:lineChart>
        <c:grouping val="standard"/>
        <c:varyColors val="0"/>
        <c:ser>
          <c:idx val="2"/>
          <c:order val="0"/>
          <c:tx>
            <c:strRef>
              <c:f>'Progress Charts'!$D$1</c:f>
              <c:strCache>
                <c:ptCount val="1"/>
                <c:pt idx="0">
                  <c:v>Year</c:v>
                </c:pt>
              </c:strCache>
            </c:strRef>
          </c:tx>
          <c:spPr>
            <a:ln w="28575" cap="rnd">
              <a:noFill/>
              <a:round/>
            </a:ln>
            <a:effectLst/>
          </c:spPr>
          <c:marker>
            <c:symbol val="none"/>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val>
          <c:smooth val="0"/>
          <c:extLst>
            <c:ext xmlns:c16="http://schemas.microsoft.com/office/drawing/2014/chart" uri="{C3380CC4-5D6E-409C-BE32-E72D297353CC}">
              <c16:uniqueId val="{00000008-7758-4670-96DB-20F48322D525}"/>
            </c:ext>
          </c:extLst>
        </c:ser>
        <c:ser>
          <c:idx val="3"/>
          <c:order val="1"/>
          <c:tx>
            <c:strRef>
              <c:f>'Progress Charts'!$E$1</c:f>
              <c:strCache>
                <c:ptCount val="1"/>
                <c:pt idx="0">
                  <c:v>Project Reductions</c:v>
                </c:pt>
              </c:strCache>
            </c:strRef>
          </c:tx>
          <c:spPr>
            <a:ln w="28575" cap="rnd">
              <a:solidFill>
                <a:sysClr val="windowText" lastClr="000000"/>
              </a:solidFill>
              <a:round/>
            </a:ln>
            <a:effectLst/>
          </c:spPr>
          <c:marker>
            <c:symbol val="circle"/>
            <c:size val="5"/>
            <c:spPr>
              <a:solidFill>
                <a:sysClr val="windowText" lastClr="000000"/>
              </a:solidFill>
              <a:ln w="9525">
                <a:solidFill>
                  <a:srgbClr val="000000"/>
                </a:solidFill>
              </a:ln>
              <a:effectLst/>
            </c:spPr>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Charts'!$E$2:$E$22</c:f>
              <c:numCache>
                <c:formatCode>#,##0</c:formatCode>
                <c:ptCount val="21"/>
                <c:pt idx="0">
                  <c:v>1360</c:v>
                </c:pt>
                <c:pt idx="1">
                  <c:v>1360</c:v>
                </c:pt>
              </c:numCache>
            </c:numRef>
          </c:val>
          <c:smooth val="0"/>
          <c:extLst>
            <c:ext xmlns:c16="http://schemas.microsoft.com/office/drawing/2014/chart" uri="{C3380CC4-5D6E-409C-BE32-E72D297353CC}">
              <c16:uniqueId val="{00000009-7758-4670-96DB-20F48322D525}"/>
            </c:ext>
          </c:extLst>
        </c:ser>
        <c:ser>
          <c:idx val="0"/>
          <c:order val="2"/>
          <c:tx>
            <c:strRef>
              <c:f>'Progress Charts'!$F$1</c:f>
              <c:strCache>
                <c:ptCount val="1"/>
                <c:pt idx="0">
                  <c:v>5-Year Milestone </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Charts'!$F$2:$F$22</c:f>
              <c:numCache>
                <c:formatCode>#,##0</c:formatCode>
                <c:ptCount val="21"/>
                <c:pt idx="5">
                  <c:v>5159</c:v>
                </c:pt>
              </c:numCache>
            </c:numRef>
          </c:val>
          <c:smooth val="0"/>
          <c:extLst>
            <c:ext xmlns:c16="http://schemas.microsoft.com/office/drawing/2014/chart" uri="{C3380CC4-5D6E-409C-BE32-E72D297353CC}">
              <c16:uniqueId val="{0000000A-7758-4670-96DB-20F48322D525}"/>
            </c:ext>
          </c:extLst>
        </c:ser>
        <c:ser>
          <c:idx val="4"/>
          <c:order val="3"/>
          <c:tx>
            <c:strRef>
              <c:f>'Progress Charts'!$G$1</c:f>
              <c:strCache>
                <c:ptCount val="1"/>
                <c:pt idx="0">
                  <c:v>10-Year Milestone</c:v>
                </c:pt>
              </c:strCache>
            </c:strRef>
          </c:tx>
          <c:spPr>
            <a:ln w="28575" cap="rnd">
              <a:solidFill>
                <a:schemeClr val="accent5"/>
              </a:solidFill>
              <a:round/>
            </a:ln>
            <a:effectLst/>
          </c:spPr>
          <c:marker>
            <c:symbol val="circle"/>
            <c:size val="5"/>
            <c:spPr>
              <a:solidFill>
                <a:sysClr val="windowText" lastClr="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Charts'!$G$2:$G$22</c:f>
              <c:numCache>
                <c:formatCode>#,##0</c:formatCode>
                <c:ptCount val="21"/>
                <c:pt idx="10">
                  <c:v>13757</c:v>
                </c:pt>
              </c:numCache>
            </c:numRef>
          </c:val>
          <c:smooth val="0"/>
          <c:extLst>
            <c:ext xmlns:c16="http://schemas.microsoft.com/office/drawing/2014/chart" uri="{C3380CC4-5D6E-409C-BE32-E72D297353CC}">
              <c16:uniqueId val="{0000000B-7758-4670-96DB-20F48322D525}"/>
            </c:ext>
          </c:extLst>
        </c:ser>
        <c:ser>
          <c:idx val="1"/>
          <c:order val="4"/>
          <c:tx>
            <c:strRef>
              <c:f>'Progress Charts'!$H$1</c:f>
              <c:strCache>
                <c:ptCount val="1"/>
                <c:pt idx="0">
                  <c:v>15-Year Milestone</c:v>
                </c:pt>
              </c:strCache>
            </c:strRef>
          </c:tx>
          <c:spPr>
            <a:ln w="28575" cap="rnd">
              <a:solidFill>
                <a:schemeClr val="accent2"/>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Charts'!$H$2:$H$22</c:f>
              <c:numCache>
                <c:formatCode>#,##0</c:formatCode>
                <c:ptCount val="21"/>
                <c:pt idx="15">
                  <c:v>17195</c:v>
                </c:pt>
              </c:numCache>
            </c:numRef>
          </c:val>
          <c:smooth val="0"/>
          <c:extLst>
            <c:ext xmlns:c16="http://schemas.microsoft.com/office/drawing/2014/chart" uri="{C3380CC4-5D6E-409C-BE32-E72D297353CC}">
              <c16:uniqueId val="{0000000A-C56B-40E1-ABA5-C66CC705A94F}"/>
            </c:ext>
          </c:extLst>
        </c:ser>
        <c:ser>
          <c:idx val="5"/>
          <c:order val="5"/>
          <c:tx>
            <c:strRef>
              <c:f>'Progress Charts'!$I$1</c:f>
              <c:strCache>
                <c:ptCount val="1"/>
                <c:pt idx="0">
                  <c:v>20-Year Milestone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ysClr val="windowText" lastClr="000000"/>
                </a:solidFill>
                <a:ln w="9525">
                  <a:solidFill>
                    <a:sysClr val="windowText" lastClr="000000"/>
                  </a:solidFill>
                </a:ln>
                <a:effectLst/>
              </c:spPr>
            </c:marker>
            <c:bubble3D val="0"/>
            <c:extLst>
              <c:ext xmlns:c16="http://schemas.microsoft.com/office/drawing/2014/chart" uri="{C3380CC4-5D6E-409C-BE32-E72D297353CC}">
                <c16:uniqueId val="{0000000C-C56B-40E1-ABA5-C66CC705A9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Charts'!$I$2:$I$22</c:f>
              <c:numCache>
                <c:formatCode>#,##0</c:formatCode>
                <c:ptCount val="21"/>
                <c:pt idx="20">
                  <c:v>17195</c:v>
                </c:pt>
              </c:numCache>
            </c:numRef>
          </c:val>
          <c:smooth val="0"/>
          <c:extLst>
            <c:ext xmlns:c16="http://schemas.microsoft.com/office/drawing/2014/chart" uri="{C3380CC4-5D6E-409C-BE32-E72D297353CC}">
              <c16:uniqueId val="{0000000B-C56B-40E1-ABA5-C66CC705A94F}"/>
            </c:ext>
          </c:extLst>
        </c:ser>
        <c:dLbls>
          <c:showLegendKey val="0"/>
          <c:showVal val="0"/>
          <c:showCatName val="0"/>
          <c:showSerName val="0"/>
          <c:showPercent val="0"/>
          <c:showBubbleSize val="0"/>
        </c:dLbls>
        <c:smooth val="0"/>
        <c:axId val="397599824"/>
        <c:axId val="397600152"/>
      </c:lineChart>
      <c:catAx>
        <c:axId val="397599824"/>
        <c:scaling>
          <c:orientation val="minMax"/>
        </c:scaling>
        <c:delete val="0"/>
        <c:axPos val="b"/>
        <c:title>
          <c:tx>
            <c:rich>
              <a:bodyPr rot="0" spcFirstLastPara="1" vertOverflow="ellipsis" vert="horz" wrap="square" anchor="ctr" anchorCtr="1"/>
              <a:lstStyle/>
              <a:p>
                <a:pPr algn="ctr" rtl="0">
                  <a:defRPr lang="en-US"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lang="en-US"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TN Reductions (lbs/yr)</a:t>
                </a:r>
              </a:p>
            </c:rich>
          </c:tx>
          <c:layout>
            <c:manualLayout>
              <c:xMode val="edge"/>
              <c:yMode val="edge"/>
              <c:x val="1.3541666666666667E-2"/>
              <c:y val="0.300463035870516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between"/>
        <c:majorUnit val="2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4572000</xdr:colOff>
      <xdr:row>28</xdr:row>
      <xdr:rowOff>157025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72000" cy="557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495300</xdr:colOff>
      <xdr:row>0</xdr:row>
      <xdr:rowOff>0</xdr:rowOff>
    </xdr:from>
    <xdr:to>
      <xdr:col>21</xdr:col>
      <xdr:colOff>495300</xdr:colOff>
      <xdr:row>23</xdr:row>
      <xdr:rowOff>0</xdr:rowOff>
    </xdr:to>
    <xdr:graphicFrame macro="">
      <xdr:nvGraphicFramePr>
        <xdr:cNvPr id="2" name="Chart 1">
          <a:extLst>
            <a:ext uri="{FF2B5EF4-FFF2-40B4-BE49-F238E27FC236}">
              <a16:creationId xmlns:a16="http://schemas.microsoft.com/office/drawing/2014/main" id="{5DFF1250-8A30-4843-A15F-1183BC8F58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DeLeon%20Spring\2018%20BMAP%20DL\NSILT\DeLeon%20NSILT_Received%201127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Livestock FSAID Ac"/>
    </sheetNames>
    <sheetDataSet>
      <sheetData sheetId="0" refreshError="1">
        <row r="14">
          <cell r="K14">
            <v>136045.59678588089</v>
          </cell>
          <cell r="L14">
            <v>0.9</v>
          </cell>
          <cell r="M14">
            <v>0.66135520922076907</v>
          </cell>
          <cell r="N14">
            <v>0.59521968829869221</v>
          </cell>
        </row>
        <row r="15">
          <cell r="K15">
            <v>65603.130613224552</v>
          </cell>
          <cell r="L15">
            <v>0.5</v>
          </cell>
          <cell r="M15">
            <v>0.31891493144414185</v>
          </cell>
          <cell r="N15">
            <v>0.15945746572207092</v>
          </cell>
        </row>
        <row r="16">
          <cell r="K16">
            <v>4058.5761634904702</v>
          </cell>
          <cell r="L16">
            <v>0.1</v>
          </cell>
          <cell r="M16">
            <v>1.9729859335089001E-2</v>
          </cell>
          <cell r="N16">
            <v>1.9729859335089E-3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95253E1B-4DC0-43AC-A078-ED55B229DEEE}" userId="Tina Gordon"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278.649429166668" createdVersion="5" refreshedVersion="5" minRefreshableVersion="3" recordCount="40" xr:uid="{00000000-000A-0000-FFFF-FFFF09000000}">
  <cacheSource type="worksheet">
    <worksheetSource ref="B1:Z1048576" sheet="All Projects"/>
  </cacheSource>
  <cacheFields count="26">
    <cacheField name="Lead Entity " numFmtId="0">
      <sharedItems containsBlank="1"/>
    </cacheField>
    <cacheField name="Partners" numFmtId="0">
      <sharedItems containsBlank="1"/>
    </cacheField>
    <cacheField name="Project Number" numFmtId="0">
      <sharedItems containsBlank="1" count="10">
        <s v="VC-01"/>
        <s v="VC-02"/>
        <s v="FDACS-01"/>
        <s v="FDACS-02"/>
        <s v="GC-02"/>
        <s v="WU-01"/>
        <s v="OSTDS-01"/>
        <s v="OSTDS-02"/>
        <m/>
        <s v="GC-01" u="1"/>
      </sharedItems>
    </cacheField>
    <cacheField name="Project Name" numFmtId="0">
      <sharedItems containsBlank="1"/>
    </cacheField>
    <cacheField name="Project Description" numFmtId="0">
      <sharedItems containsBlank="1" longText="1"/>
    </cacheField>
    <cacheField name="Nitrogen Source Addressed by Project" numFmtId="0">
      <sharedItems containsBlank="1" count="7">
        <s v="UTF"/>
        <s v="FF"/>
        <s v="LW"/>
        <s v="STF"/>
        <s v="WWTF"/>
        <s v="OSTDS"/>
        <m/>
      </sharedItems>
    </cacheField>
    <cacheField name="Project Type" numFmtId="0">
      <sharedItems containsBlank="1" count="8">
        <s v="Public Education Efforts"/>
        <s v="Regulations, Ordinances, and Guidelines"/>
        <s v="Agricultural Farm Fertilizer BMP Implementation "/>
        <s v="Agricultural Livestock Waste BMP Implementation"/>
        <s v="Golf Course Reduction Credits"/>
        <s v="WWTF Policy Reductions"/>
        <s v="OSTDS Enhancement"/>
        <m/>
      </sharedItems>
    </cacheField>
    <cacheField name="Project Status" numFmtId="0">
      <sharedItems containsBlank="1" count="4">
        <s v="Completed"/>
        <s v="Underway"/>
        <s v="Planned"/>
        <m/>
      </sharedItems>
    </cacheField>
    <cacheField name="Estimated Completion Date" numFmtId="0">
      <sharedItems containsBlank="1" containsMixedTypes="1" containsNumber="1" containsInteger="1" minValue="2023" maxValue="2023" count="4">
        <s v="N/A"/>
        <n v="2023"/>
        <s v="TBD"/>
        <m/>
      </sharedItems>
    </cacheField>
    <cacheField name="TN Reduction (lbs/yr)" numFmtId="0">
      <sharedItems containsBlank="1" containsMixedTypes="1" containsNumber="1" minValue="12.643200000000002" maxValue="16137.449999999999"/>
    </cacheField>
    <cacheField name="TP Reduction (lbs/yr)" numFmtId="0">
      <sharedItems containsBlank="1"/>
    </cacheField>
    <cacheField name="Location" numFmtId="0">
      <sharedItems containsBlank="1"/>
    </cacheField>
    <cacheField name="Acres Treated" numFmtId="0">
      <sharedItems containsBlank="1"/>
    </cacheField>
    <cacheField name="Cost Estimate" numFmtId="0">
      <sharedItems containsBlank="1"/>
    </cacheField>
    <cacheField name="Cost Annual O&amp;M" numFmtId="0">
      <sharedItems containsBlank="1"/>
    </cacheField>
    <cacheField name="Funding Source" numFmtId="0">
      <sharedItems containsBlank="1"/>
    </cacheField>
    <cacheField name="Funding Amount" numFmtId="0">
      <sharedItems containsBlank="1"/>
    </cacheField>
    <cacheField name="DEP Contract Agreement Number" numFmtId="0">
      <sharedItems containsBlank="1"/>
    </cacheField>
    <cacheField name="Structural,  Non-structural, or Trade" numFmtId="0">
      <sharedItems containsBlank="1" count="3">
        <s v="Non-structural "/>
        <s v="Structural"/>
        <m/>
      </sharedItems>
    </cacheField>
    <cacheField name="(Original) Project Status" numFmtId="0">
      <sharedItems containsBlank="1"/>
    </cacheField>
    <cacheField name=" Year Added " numFmtId="0">
      <sharedItems containsString="0" containsBlank="1" containsNumber="1" containsInteger="1" minValue="2018" maxValue="2018" count="2">
        <n v="2018"/>
        <m/>
      </sharedItems>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9.488985995369" createdVersion="6" refreshedVersion="6" minRefreshableVersion="3" recordCount="40" xr:uid="{4E93EC4F-8F6B-4A52-B221-CCFCFC1EF389}">
  <cacheSource type="worksheet">
    <worksheetSource ref="A1:AB1048576" sheet="All Projects"/>
  </cacheSource>
  <cacheFields count="28">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2023" maxValue="2023" count="4">
        <s v="N/A"/>
        <s v="TBD"/>
        <m/>
        <n v="2023" u="1"/>
      </sharedItems>
    </cacheField>
    <cacheField name="TNReduction(lbs/yr)" numFmtId="0">
      <sharedItems containsBlank="1" containsMixedTypes="1" containsNumber="1" minValue="12.643200000000002" maxValue="16137.449999999999"/>
    </cacheField>
    <cacheField name="TPReduction(lbs/yr)" numFmtId="0">
      <sharedItems containsBlank="1"/>
    </cacheField>
    <cacheField name="Location" numFmtId="0">
      <sharedItems containsBlank="1"/>
    </cacheField>
    <cacheField name="AcresTreated" numFmtId="0">
      <sharedItems containsBlank="1" containsMixedTypes="1" containsNumber="1" minValue="1259.8087349960001" maxValue="1319.9536427792"/>
    </cacheField>
    <cacheField name="CostEstimate" numFmtId="0">
      <sharedItems containsBlank="1"/>
    </cacheField>
    <cacheField name="CostAnnualO&amp;M" numFmtId="0">
      <sharedItems containsBlank="1"/>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 name="Nitrogen Source Addressed by Project" numFmtId="0">
      <sharedItems containsBlank="1"/>
    </cacheField>
    <cacheField name="Project Completion Milestone (5, 10 or 15 yea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
  <r>
    <s v="Volusia County"/>
    <s v="N/A"/>
    <x v="0"/>
    <s v="Public Education"/>
    <s v="Public education about fertilizer, wastewater, lawn clippings, pet waste, water conservation"/>
    <x v="0"/>
    <x v="0"/>
    <x v="0"/>
    <x v="0"/>
    <n v="1166"/>
    <s v="N/A"/>
    <s v="Inside Springshed"/>
    <s v="N/A"/>
    <s v="Not Provided"/>
    <s v="Not Provided"/>
    <s v="Volusia County general fund"/>
    <s v="N/A"/>
    <s v="N/A"/>
    <x v="0"/>
    <s v="Underway"/>
    <x v="0"/>
    <s v="Education Credit Workbook"/>
    <s v="DeLeon"/>
    <s v="Not Provided"/>
    <s v="Not Provided"/>
    <n v="2009"/>
  </r>
  <r>
    <s v="Volusia County"/>
    <s v="N/A"/>
    <x v="1"/>
    <s v="Fertilizer ordinance"/>
    <s v="Fertilizer restrictions including summer ban on N and P"/>
    <x v="0"/>
    <x v="1"/>
    <x v="0"/>
    <x v="0"/>
    <n v="194"/>
    <s v="N/A"/>
    <s v="Inside Springshed"/>
    <s v="N/A"/>
    <s v="Not Provided"/>
    <s v="Not Provided"/>
    <s v="Volusia County general fund"/>
    <s v="N/A"/>
    <s v="N/A"/>
    <x v="0"/>
    <s v="Underway"/>
    <x v="0"/>
    <s v="Education Credit Workbook"/>
    <s v="DeLeon"/>
    <s v="Not Provided"/>
    <s v="Not Provided"/>
    <n v="2015"/>
  </r>
  <r>
    <s v="FDACS"/>
    <s v="N/A"/>
    <x v="2"/>
    <s v="Agricultural Farm Fertilizer BMP Implementation "/>
    <s v="Enrollment and verification of BMPs by agricultural producers."/>
    <x v="1"/>
    <x v="2"/>
    <x v="1"/>
    <x v="1"/>
    <n v="16137.449999999999"/>
    <s v="N/A"/>
    <s v="Inside Springshed"/>
    <s v="N/A"/>
    <s v="N/A"/>
    <s v="N/A"/>
    <s v="N/A"/>
    <s v="N/A"/>
    <s v="N/A"/>
    <x v="0"/>
    <s v="Underway"/>
    <x v="0"/>
    <s v="Source Reduction Workbook"/>
    <s v="DeLeon"/>
    <s v="N/A"/>
    <s v="N/A"/>
    <s v="N/A"/>
  </r>
  <r>
    <s v="FDACS"/>
    <s v="N/A"/>
    <x v="3"/>
    <s v="Agricultural Livestock Waste BMP Implementation"/>
    <s v="Enrollment and verification of BMPs by agricultural producers."/>
    <x v="2"/>
    <x v="3"/>
    <x v="1"/>
    <x v="1"/>
    <n v="1726.4"/>
    <s v="N/A"/>
    <s v="Inside Springshed"/>
    <s v="N/A"/>
    <s v="N/A"/>
    <s v="N/A"/>
    <s v="N/A"/>
    <s v="N/A"/>
    <s v="N/A"/>
    <x v="0"/>
    <s v="Underway"/>
    <x v="0"/>
    <s v="Source Reduction Workbook"/>
    <s v="DeLeon"/>
    <s v="N/A"/>
    <s v="N/A"/>
    <s v="N/A"/>
  </r>
  <r>
    <s v="Golf Courses"/>
    <s v="N/A"/>
    <x v="4"/>
    <s v="Golf Course Reduction Credits"/>
    <s v="6 % BMP credit on sports field load to groundwater, assuming 100 % BMP implementation."/>
    <x v="3"/>
    <x v="4"/>
    <x v="2"/>
    <x v="0"/>
    <n v="12.643200000000002"/>
    <s v="N/A"/>
    <s v="Inside Springshed"/>
    <s v="N/A"/>
    <s v="N/A"/>
    <s v="N/A"/>
    <s v="N/A"/>
    <s v="N/A"/>
    <s v="N/A"/>
    <x v="0"/>
    <s v="Planned"/>
    <x v="0"/>
    <s v="Source Reduction Workbook"/>
    <s v="DeLeon"/>
    <s v="N/A"/>
    <s v="N/A"/>
    <s v="N/A"/>
  </r>
  <r>
    <s v="Wastewater Utilities "/>
    <s v="TBD"/>
    <x v="5"/>
    <s v="WWTF Policy Reductions"/>
    <s v="Achieved by WWTF policy if implemented BMAP-wide, achieving 3 or 6 mg/L."/>
    <x v="4"/>
    <x v="5"/>
    <x v="2"/>
    <x v="2"/>
    <n v="534.02054224553513"/>
    <s v="N/A"/>
    <s v="Inside Springshed"/>
    <s v="N/A"/>
    <s v="N/A"/>
    <s v="N/A"/>
    <s v="N/A"/>
    <s v="N/A"/>
    <s v="N/A"/>
    <x v="1"/>
    <s v="Planned"/>
    <x v="0"/>
    <s v="Source Reduction Workbook"/>
    <s v="DeLeon"/>
    <s v="N/A"/>
    <s v="N/A"/>
    <s v="N/A"/>
  </r>
  <r>
    <s v="Various"/>
    <s v="DEP"/>
    <x v="6"/>
    <s v="Enhancement of Existing OSTDS - Voluntary"/>
    <s v="Repair, upgrade, replacement, drainfield modification, addition of effective nitrogen reducing features, initial connection to a central sewerage system, or other action to reduce nutrient loading, voluntarily taken by the owner of an OSTDS within the BMAP."/>
    <x v="5"/>
    <x v="6"/>
    <x v="1"/>
    <x v="0"/>
    <s v="TBD"/>
    <s v="N/A"/>
    <s v="Inside Springshed"/>
    <s v="N/A"/>
    <s v="TBD"/>
    <s v="N/A"/>
    <s v="DEP"/>
    <s v="TBD"/>
    <s v="TBD"/>
    <x v="1"/>
    <s v="N/A"/>
    <x v="0"/>
    <s v="2018 BMAP Appendix D"/>
    <s v="Wekiva"/>
    <s v="N/A"/>
    <s v="N/A"/>
    <n v="2018"/>
  </r>
  <r>
    <s v="Various"/>
    <s v="DEP"/>
    <x v="7"/>
    <s v="Enhancement of Existing OSTDS - Required"/>
    <s v="Repair, upgrade, replacement, drainfield modification, addition of effective nitrogen reducing features, initial connection to a central sewerage system, or other action taken to comply with the OSTDS Remediation Plan for the group of systems identified for remediation (see Appendix D)."/>
    <x v="5"/>
    <x v="6"/>
    <x v="2"/>
    <x v="2"/>
    <s v="TBD"/>
    <s v="N/A"/>
    <s v="Inside PFA"/>
    <s v="N/A"/>
    <s v="TBD"/>
    <s v="N/A"/>
    <s v="DEP"/>
    <s v="TBD"/>
    <s v="TBD"/>
    <x v="1"/>
    <s v="N/A"/>
    <x v="0"/>
    <s v="2018 BMAP Appendix D"/>
    <s v="Wekiva"/>
    <s v="N/A"/>
    <s v="N/A"/>
    <s v="TBD"/>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5071"/>
    <s v="Volusia County"/>
    <s v="N/A"/>
    <s v="VC-01"/>
    <s v="Public Education"/>
    <s v="Public education about fertilizer, wastewater, lawn clippings, pet waste, water conservation."/>
    <s v="Education Efforts"/>
    <x v="0"/>
    <x v="0"/>
    <n v="1166"/>
    <s v="N/A"/>
    <s v="Inside Springshed"/>
    <s v="N/A"/>
    <s v="Not provided"/>
    <s v="Not provided"/>
    <s v="Volusia County general fund"/>
    <s v="N/A"/>
    <s v="N/A"/>
    <s v="Non-structural"/>
    <s v="Underway"/>
    <n v="2018"/>
    <s v="Education Credit Workbook"/>
    <s v="DeLeon"/>
    <s v="Not provided"/>
    <s v="Not provided"/>
    <n v="2009"/>
    <s v="UTF"/>
    <m/>
  </r>
  <r>
    <s v="5072"/>
    <s v="Volusia County"/>
    <s v="N/A"/>
    <s v="VC-02"/>
    <s v="Fertilizer Ordinance"/>
    <s v="Fertilizer restrictions including summer ban on nitrogen and phosphorus."/>
    <s v="Regulations, Ordinances, and Guidelines"/>
    <x v="0"/>
    <x v="0"/>
    <n v="194"/>
    <s v="N/A"/>
    <s v="Inside Springshed"/>
    <s v="N/A"/>
    <s v="Not provided"/>
    <s v="Not provided"/>
    <s v="Volusia County general fund"/>
    <s v="N/A"/>
    <s v="N/A"/>
    <s v="Non-structural"/>
    <s v="Underway"/>
    <n v="2018"/>
    <s v="Education Credit Workbook"/>
    <s v="DeLeon"/>
    <s v="Not provided"/>
    <s v="Not provided"/>
    <n v="2015"/>
    <s v="UTF"/>
    <m/>
  </r>
  <r>
    <s v="507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1"/>
    <x v="0"/>
    <n v="16137.449999999999"/>
    <s v="N/A"/>
    <s v="Inside Springshed"/>
    <n v="1319.9536427792"/>
    <s v="TBD"/>
    <s v="TBD"/>
    <s v="FDACS"/>
    <s v="TBD"/>
    <s v="N/A"/>
    <s v="Non-structural"/>
    <s v="Underway"/>
    <n v="2018"/>
    <s v="Source Reduction Workbook"/>
    <s v="DeLeon"/>
    <s v="N/A"/>
    <s v="N/A"/>
    <s v="N/A"/>
    <s v="FF"/>
    <m/>
  </r>
  <r>
    <s v="507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1"/>
    <x v="0"/>
    <n v="1726.4"/>
    <s v="N/A"/>
    <s v="Inside Springshed"/>
    <n v="1259.8087349960001"/>
    <s v="TBD"/>
    <s v="TBD"/>
    <s v="FDACS"/>
    <s v="TBD"/>
    <s v="N/A"/>
    <s v="Non-structural"/>
    <s v="Underway"/>
    <n v="2018"/>
    <s v="Source Reduction Workbook"/>
    <s v="DeLeon"/>
    <s v="N/A"/>
    <s v="N/A"/>
    <s v="N/A"/>
    <s v="LW"/>
    <m/>
  </r>
  <r>
    <s v="5075"/>
    <s v="Golf Courses"/>
    <s v="N/A"/>
    <s v="GC-02"/>
    <s v="Golf Course Reduction Credits"/>
    <s v="6 % BMP credit on sports field load to groundwater, assuming 100 % BMP implementation."/>
    <s v="Fertilizer Reduction"/>
    <x v="2"/>
    <x v="0"/>
    <n v="12.643200000000002"/>
    <s v="N/A"/>
    <s v="Inside Springshed"/>
    <s v="N/A"/>
    <s v="N/A"/>
    <s v="N/A"/>
    <s v="N/A"/>
    <s v="N/A"/>
    <s v="N/A"/>
    <s v="Non-structural"/>
    <s v="Planned"/>
    <n v="2018"/>
    <s v="Source Reduction Workbook"/>
    <s v="DeLeon"/>
    <s v="N/A"/>
    <s v="N/A"/>
    <s v="N/A"/>
    <s v="STF"/>
    <m/>
  </r>
  <r>
    <s v="5076"/>
    <s v="Wastewater Utilities"/>
    <s v="TBD"/>
    <s v="WU-01"/>
    <s v="WWTF Policy Reductions"/>
    <s v="Achieved by WWTF policy if implemented BMAP-wide, achieving 3 or 6 mg/L."/>
    <s v="WWTF Nutrient Reduction"/>
    <x v="2"/>
    <x v="1"/>
    <n v="534.02054224553513"/>
    <s v="N/A"/>
    <s v="Inside Springshed"/>
    <s v="N/A"/>
    <s v="N/A"/>
    <s v="N/A"/>
    <s v="N/A"/>
    <s v="N/A"/>
    <s v="N/A"/>
    <s v="Structural"/>
    <s v="Planned"/>
    <n v="2018"/>
    <s v="Source Reduction Workbook"/>
    <s v="DeLeon"/>
    <s v="N/A"/>
    <s v="N/A"/>
    <s v="N/A"/>
    <s v="WWTF"/>
    <m/>
  </r>
  <r>
    <s v="507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1"/>
    <x v="0"/>
    <s v="TBD"/>
    <s v="N/A"/>
    <s v="Inside Springshed"/>
    <s v="N/A"/>
    <s v="TBD"/>
    <s v="N/A"/>
    <s v="DEP"/>
    <s v="TBD"/>
    <s v="TBD"/>
    <s v="Structural"/>
    <s v="N/A"/>
    <n v="2018"/>
    <s v="2018 BMAP Appendix D"/>
    <s v="Wekiva"/>
    <s v="N/A"/>
    <s v="N/A"/>
    <n v="2018"/>
    <s v="OSTDS"/>
    <m/>
  </r>
  <r>
    <s v="507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2"/>
    <x v="1"/>
    <s v="TBD"/>
    <s v="N/A"/>
    <s v="Inside PFA"/>
    <s v="N/A"/>
    <s v="TBD"/>
    <s v="N/A"/>
    <s v="DEP"/>
    <s v="TBD"/>
    <s v="TBD"/>
    <s v="Structural"/>
    <s v="N/A"/>
    <n v="2018"/>
    <s v="2018 BMAP Appendix D"/>
    <s v="Wekiva"/>
    <s v="N/A"/>
    <s v="N/A"/>
    <s v="TBD"/>
    <s v="OSTDS"/>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053B6-5A06-47AA-8013-36EBD4472009}" name="PivotTable6" cacheId="1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5" firstHeaderRow="1" firstDataRow="1" firstDataCol="1" rowPageCount="1" colPageCount="1"/>
  <pivotFields count="28">
    <pivotField showAll="0"/>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axis="axisRow" showAll="0">
      <items count="5">
        <item m="1" x="3"/>
        <item x="1"/>
        <item x="0"/>
        <item x="2"/>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2">
    <i>
      <x v="2"/>
    </i>
    <i t="grand">
      <x/>
    </i>
  </rowItems>
  <colItems count="1">
    <i/>
  </colItems>
  <pageFields count="1">
    <pageField fld="7" hier="-1"/>
  </pageFields>
  <dataFields count="1">
    <dataField name="Sum of TNReduction(lbs/yr)" fld="9" baseField="8" baseItem="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AA1DB90-232B-40FD-A283-E9BA9804BEA8}" name="PivotTable2" cacheId="13"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6:A7" firstHeaderRow="1" firstDataRow="1" firstDataCol="0" rowPageCount="1" colPageCount="1"/>
  <pivotFields count="28">
    <pivotField showAll="0"/>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8">
      <pivotArea outline="0" collapsedLevelsAreSubtotals="1" fieldPosition="0"/>
    </format>
    <format dxfId="7">
      <pivotArea outline="0" collapsedLevelsAreSubtotals="1" fieldPosition="0"/>
    </format>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3" cacheId="1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6:B18"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h="1" x="1"/>
        <item t="default"/>
      </items>
    </pivotField>
    <pivotField showAll="0"/>
    <pivotField showAll="0"/>
    <pivotField showAll="0"/>
    <pivotField showAll="0"/>
    <pivotField showAll="0"/>
  </pivotFields>
  <rowFields count="1">
    <field x="20"/>
  </rowFields>
  <rowItems count="2">
    <i>
      <x/>
    </i>
    <i t="grand">
      <x/>
    </i>
  </rowItems>
  <colItems count="1">
    <i/>
  </colItems>
  <pageFields count="1">
    <pageField fld="7" hier="-1"/>
  </pageFields>
  <dataFields count="1">
    <dataField name="Count of  Year Added "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2" cacheId="1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0:C11"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3">
    <i>
      <x/>
    </i>
    <i i="1">
      <x v="1"/>
    </i>
    <i i="2">
      <x v="2"/>
    </i>
  </colItems>
  <pageFields count="1">
    <pageField fld="7" hier="-1"/>
  </pageFields>
  <dataFields count="3">
    <dataField name="Sum of Cost Estimate" fld="13" baseField="0" baseItem="1" numFmtId="165"/>
    <dataField name="Sum of Cost Annual O&amp;M" fld="14" baseField="0" baseItem="1" numFmtId="165"/>
    <dataField name="Sum of TN Reduction (lbs/yr)" fld="9" baseField="0" baseItem="1" numFmtId="3"/>
  </dataFields>
  <formats count="3">
    <format dxfId="2">
      <pivotArea outline="0" collapsedLevelsAreSubtotals="1" fieldPosition="0">
        <references count="1">
          <reference field="4294967294" count="2" selected="0">
            <x v="0"/>
            <x v="1"/>
          </reference>
        </references>
      </pivotArea>
    </format>
    <format dxfId="1">
      <pivotArea outline="0" collapsedLevelsAreSubtotals="1" fieldPosition="0">
        <references count="1">
          <reference field="4294967294" count="1" selected="0">
            <x v="2"/>
          </reference>
        </references>
      </pivotArea>
    </format>
    <format dxfId="0">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83EDE01-5625-4BB8-8E08-58E1D7CDC1FF}" name="PivotTable47" cacheId="1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2:B26" firstHeaderRow="1" firstDataRow="1" firstDataCol="1"/>
  <pivotFields count="28">
    <pivotField showAll="0"/>
    <pivotField showAll="0"/>
    <pivotField showAll="0"/>
    <pivotField showAll="0"/>
    <pivotField showAll="0"/>
    <pivotField showAll="0"/>
    <pivotField showAll="0"/>
    <pivotField axis="axisRow" dataField="1" showAll="0">
      <items count="5">
        <item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1" cacheId="1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D5"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2"/>
        <item h="1"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 Estimate" fld="13" baseField="0" baseItem="1" numFmtId="165"/>
    <dataField name="Sum of Cost Annual O&amp;M" fld="14" baseField="0" baseItem="1" numFmtId="165"/>
    <dataField name="Sum of TN Reduction (lbs/yr)" fld="9" baseField="0" baseItem="1" numFmtId="3"/>
    <dataField name="Count of Project Status" fld="7" subtotal="count" baseField="0" baseItem="0"/>
  </dataFields>
  <formats count="3">
    <format dxfId="5">
      <pivotArea outline="0" collapsedLevelsAreSubtotals="1" fieldPosition="0">
        <references count="1">
          <reference field="4294967294" count="2" selected="0">
            <x v="0"/>
            <x v="1"/>
          </reference>
        </references>
      </pivotArea>
    </format>
    <format dxfId="4">
      <pivotArea outline="0" collapsedLevelsAreSubtotals="1" fieldPosition="0">
        <references count="1">
          <reference field="4294967294" count="1" selected="0">
            <x v="2"/>
          </reference>
        </references>
      </pivotArea>
    </format>
    <format dxfId="3">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I4" dT="2020-02-19T13:49:14.27" personId="{95253E1B-4DC0-43AC-A078-ED55B229DEEE}" id="{6FC2B5AA-3BC2-49B0-A8F1-3898D3F62EC4}">
    <text>FDACS changed this to N/A on their workbooks. We had put this in as the "deadline" for 100% enrollment. The BMAP originally listed the date as 2023 instead of 2033.</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2B7644E-C5BC-45CE-AE7B-021639C59D91}">
  <we:reference id="wa104379727" version="1.0.0.0" store="en-US" storeType="OMEX"/>
  <we:alternateReferences>
    <we:reference id="wa104379727" version="1.0.0.0" store="wa104379727" storeType="OMEX"/>
  </we:alternateReferences>
  <we:properties/>
  <we:bindings>
    <we:binding id="Range" type="matrix" appref="{F205E48E-5ACA-4DA5-BB5D-F8B9B7D9F207}"/>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topLeftCell="A127" workbookViewId="0">
      <selection activeCell="A3" sqref="A3"/>
    </sheetView>
  </sheetViews>
  <sheetFormatPr defaultRowHeight="15" x14ac:dyDescent="0.25"/>
  <cols>
    <col min="1" max="2" width="122.5703125" customWidth="1"/>
    <col min="5" max="5" width="16.42578125" customWidth="1"/>
  </cols>
  <sheetData>
    <row r="1" spans="1:17" ht="15.75" x14ac:dyDescent="0.25">
      <c r="A1" s="9"/>
      <c r="B1" s="16"/>
      <c r="C1" s="7"/>
      <c r="D1" s="7"/>
      <c r="E1" s="7"/>
      <c r="F1" s="7"/>
      <c r="G1" s="7"/>
      <c r="H1" s="7"/>
      <c r="I1" s="7"/>
      <c r="J1" s="7"/>
      <c r="K1" s="7"/>
      <c r="L1" s="7"/>
      <c r="M1" s="7"/>
      <c r="N1" s="7"/>
      <c r="O1" s="7"/>
      <c r="P1" s="7"/>
      <c r="Q1" s="7"/>
    </row>
    <row r="2" spans="1:17" s="8" customFormat="1" ht="16.5" customHeight="1" x14ac:dyDescent="0.25">
      <c r="A2" s="10"/>
      <c r="B2" s="10"/>
    </row>
    <row r="3" spans="1:17" s="8" customFormat="1" ht="15.75" x14ac:dyDescent="0.25">
      <c r="A3" s="20"/>
      <c r="B3" s="10"/>
    </row>
    <row r="4" spans="1:17" s="8" customFormat="1" ht="15.75" x14ac:dyDescent="0.25">
      <c r="A4" s="18"/>
      <c r="B4" s="17"/>
    </row>
    <row r="5" spans="1:17" s="8" customFormat="1" ht="15.75" customHeight="1" x14ac:dyDescent="0.25">
      <c r="A5" s="18"/>
      <c r="B5" s="17"/>
    </row>
    <row r="6" spans="1:17" s="8" customFormat="1" ht="15.75" x14ac:dyDescent="0.25">
      <c r="A6" s="18"/>
      <c r="B6" s="17"/>
    </row>
    <row r="7" spans="1:17" ht="15.75" x14ac:dyDescent="0.25">
      <c r="A7" s="18"/>
      <c r="B7" s="17"/>
    </row>
    <row r="8" spans="1:17" ht="15.75" x14ac:dyDescent="0.25">
      <c r="A8" s="18"/>
    </row>
    <row r="31" spans="1:7" x14ac:dyDescent="0.25">
      <c r="A31" s="15" t="s">
        <v>96</v>
      </c>
    </row>
    <row r="32" spans="1:7" x14ac:dyDescent="0.25">
      <c r="A32" s="11" t="s">
        <v>0</v>
      </c>
      <c r="B32" s="11"/>
      <c r="C32" s="11" t="s">
        <v>79</v>
      </c>
      <c r="D32" s="11" t="s">
        <v>3</v>
      </c>
      <c r="E32" s="12" t="s">
        <v>100</v>
      </c>
      <c r="F32" s="13" t="s">
        <v>90</v>
      </c>
      <c r="G32" s="11" t="s">
        <v>93</v>
      </c>
    </row>
    <row r="33" spans="1:7" ht="15.75" thickBot="1" x14ac:dyDescent="0.3">
      <c r="A33" s="65" t="s">
        <v>12</v>
      </c>
      <c r="B33" s="11" t="s">
        <v>76</v>
      </c>
      <c r="C33" s="11" t="s">
        <v>80</v>
      </c>
      <c r="D33" s="11" t="s">
        <v>84</v>
      </c>
      <c r="E33" s="5" t="s">
        <v>87</v>
      </c>
      <c r="F33" s="13" t="s">
        <v>91</v>
      </c>
      <c r="G33" s="14" t="s">
        <v>94</v>
      </c>
    </row>
    <row r="34" spans="1:7" ht="15.75" thickBot="1" x14ac:dyDescent="0.3">
      <c r="A34" s="65" t="s">
        <v>13</v>
      </c>
      <c r="B34" s="11" t="s">
        <v>77</v>
      </c>
      <c r="C34" s="11" t="s">
        <v>81</v>
      </c>
      <c r="D34" s="11" t="s">
        <v>85</v>
      </c>
      <c r="E34" s="5" t="s">
        <v>88</v>
      </c>
      <c r="F34" s="13" t="s">
        <v>92</v>
      </c>
      <c r="G34" s="14" t="s">
        <v>95</v>
      </c>
    </row>
    <row r="35" spans="1:7" ht="15.75" thickBot="1" x14ac:dyDescent="0.3">
      <c r="A35" s="65" t="s">
        <v>14</v>
      </c>
      <c r="B35" s="11" t="s">
        <v>78</v>
      </c>
      <c r="C35" s="11" t="s">
        <v>82</v>
      </c>
      <c r="D35" s="11" t="s">
        <v>86</v>
      </c>
    </row>
    <row r="36" spans="1:7" ht="15.75" thickBot="1" x14ac:dyDescent="0.3">
      <c r="A36" s="65" t="s">
        <v>15</v>
      </c>
      <c r="B36" s="11"/>
      <c r="C36" s="11" t="s">
        <v>83</v>
      </c>
      <c r="D36" s="11"/>
    </row>
    <row r="37" spans="1:7" ht="15.75" thickBot="1" x14ac:dyDescent="0.3">
      <c r="A37" s="65" t="s">
        <v>16</v>
      </c>
      <c r="B37" s="11"/>
      <c r="C37" s="11"/>
      <c r="D37" s="11"/>
    </row>
    <row r="38" spans="1:7" ht="15.75" thickBot="1" x14ac:dyDescent="0.3">
      <c r="A38" s="65" t="s">
        <v>17</v>
      </c>
      <c r="B38" s="11"/>
      <c r="C38" s="11"/>
      <c r="D38" s="11"/>
    </row>
    <row r="39" spans="1:7" ht="15.75" thickBot="1" x14ac:dyDescent="0.3">
      <c r="A39" s="65" t="s">
        <v>218</v>
      </c>
      <c r="B39" s="11"/>
      <c r="C39" s="11"/>
      <c r="D39" s="11"/>
    </row>
    <row r="40" spans="1:7" ht="15.75" thickBot="1" x14ac:dyDescent="0.3">
      <c r="A40" s="65" t="s">
        <v>220</v>
      </c>
      <c r="B40" s="11"/>
      <c r="C40" s="11"/>
      <c r="D40" s="11"/>
    </row>
    <row r="41" spans="1:7" ht="15.75" thickBot="1" x14ac:dyDescent="0.3">
      <c r="A41" s="65" t="s">
        <v>18</v>
      </c>
      <c r="B41" s="11"/>
      <c r="C41" s="11"/>
      <c r="D41" s="11"/>
    </row>
    <row r="42" spans="1:7" ht="15.75" thickBot="1" x14ac:dyDescent="0.3">
      <c r="A42" s="65" t="s">
        <v>19</v>
      </c>
      <c r="B42" s="11"/>
      <c r="C42" s="11"/>
      <c r="D42" s="11"/>
    </row>
    <row r="43" spans="1:7" ht="15.75" thickBot="1" x14ac:dyDescent="0.3">
      <c r="A43" s="65" t="s">
        <v>221</v>
      </c>
      <c r="B43" s="11"/>
      <c r="C43" s="11"/>
      <c r="D43" s="11"/>
    </row>
    <row r="44" spans="1:7" ht="15.75" thickBot="1" x14ac:dyDescent="0.3">
      <c r="A44" s="65" t="s">
        <v>20</v>
      </c>
      <c r="B44" s="11"/>
      <c r="C44" s="11"/>
      <c r="D44" s="11"/>
    </row>
    <row r="45" spans="1:7" ht="15.75" thickBot="1" x14ac:dyDescent="0.3">
      <c r="A45" s="65" t="s">
        <v>21</v>
      </c>
      <c r="B45" s="11"/>
      <c r="C45" s="11"/>
      <c r="D45" s="11"/>
    </row>
    <row r="46" spans="1:7" ht="15.75" thickBot="1" x14ac:dyDescent="0.3">
      <c r="A46" s="65" t="s">
        <v>22</v>
      </c>
      <c r="B46" s="11"/>
      <c r="C46" s="11"/>
      <c r="D46" s="11"/>
    </row>
    <row r="47" spans="1:7" ht="15.75" thickBot="1" x14ac:dyDescent="0.3">
      <c r="A47" s="65" t="s">
        <v>23</v>
      </c>
      <c r="B47" s="11"/>
      <c r="C47" s="11"/>
      <c r="D47" s="11"/>
    </row>
    <row r="48" spans="1:7" ht="15.75" thickBot="1" x14ac:dyDescent="0.3">
      <c r="A48" s="65" t="s">
        <v>222</v>
      </c>
      <c r="B48" s="11"/>
      <c r="C48" s="11"/>
      <c r="D48" s="11"/>
    </row>
    <row r="49" spans="1:4" ht="15.75" thickBot="1" x14ac:dyDescent="0.3">
      <c r="A49" s="65" t="s">
        <v>223</v>
      </c>
      <c r="B49" s="11"/>
      <c r="C49" s="11"/>
      <c r="D49" s="11"/>
    </row>
    <row r="50" spans="1:4" ht="15.75" thickBot="1" x14ac:dyDescent="0.3">
      <c r="A50" s="65" t="s">
        <v>224</v>
      </c>
      <c r="B50" s="11"/>
      <c r="C50" s="11"/>
      <c r="D50" s="11"/>
    </row>
    <row r="51" spans="1:4" ht="15.75" thickBot="1" x14ac:dyDescent="0.3">
      <c r="A51" s="65" t="s">
        <v>24</v>
      </c>
      <c r="B51" s="11"/>
      <c r="C51" s="11"/>
      <c r="D51" s="11"/>
    </row>
    <row r="52" spans="1:4" ht="15.75" thickBot="1" x14ac:dyDescent="0.3">
      <c r="A52" s="65" t="s">
        <v>225</v>
      </c>
      <c r="B52" s="11"/>
      <c r="C52" s="11"/>
      <c r="D52" s="11"/>
    </row>
    <row r="53" spans="1:4" ht="15.75" thickBot="1" x14ac:dyDescent="0.3">
      <c r="A53" s="65" t="s">
        <v>25</v>
      </c>
      <c r="B53" s="11"/>
      <c r="C53" s="11"/>
      <c r="D53" s="11"/>
    </row>
    <row r="54" spans="1:4" ht="15.75" thickBot="1" x14ac:dyDescent="0.3">
      <c r="A54" s="65" t="s">
        <v>26</v>
      </c>
      <c r="B54" s="11"/>
      <c r="C54" s="11"/>
      <c r="D54" s="11"/>
    </row>
    <row r="55" spans="1:4" ht="15.75" thickBot="1" x14ac:dyDescent="0.3">
      <c r="A55" s="65" t="s">
        <v>27</v>
      </c>
      <c r="B55" s="11"/>
      <c r="C55" s="11"/>
      <c r="D55" s="11"/>
    </row>
    <row r="56" spans="1:4" ht="15.75" thickBot="1" x14ac:dyDescent="0.3">
      <c r="A56" s="65" t="s">
        <v>28</v>
      </c>
      <c r="B56" s="11"/>
      <c r="C56" s="11"/>
      <c r="D56" s="11"/>
    </row>
    <row r="57" spans="1:4" ht="15.75" thickBot="1" x14ac:dyDescent="0.3">
      <c r="A57" s="65" t="s">
        <v>226</v>
      </c>
      <c r="B57" s="11"/>
      <c r="C57" s="11"/>
      <c r="D57" s="11"/>
    </row>
    <row r="58" spans="1:4" ht="15.75" thickBot="1" x14ac:dyDescent="0.3">
      <c r="A58" s="65" t="s">
        <v>30</v>
      </c>
      <c r="B58" s="11"/>
      <c r="C58" s="11"/>
      <c r="D58" s="11"/>
    </row>
    <row r="59" spans="1:4" ht="15.75" thickBot="1" x14ac:dyDescent="0.3">
      <c r="A59" s="65" t="s">
        <v>31</v>
      </c>
      <c r="B59" s="11"/>
      <c r="C59" s="11"/>
      <c r="D59" s="11"/>
    </row>
    <row r="60" spans="1:4" ht="15.75" thickBot="1" x14ac:dyDescent="0.3">
      <c r="A60" s="65" t="s">
        <v>32</v>
      </c>
      <c r="B60" s="11"/>
      <c r="C60" s="11"/>
      <c r="D60" s="11"/>
    </row>
    <row r="61" spans="1:4" ht="15.75" thickBot="1" x14ac:dyDescent="0.3">
      <c r="A61" s="65" t="s">
        <v>227</v>
      </c>
      <c r="B61" s="11"/>
      <c r="C61" s="11"/>
      <c r="D61" s="11"/>
    </row>
    <row r="62" spans="1:4" ht="15.75" thickBot="1" x14ac:dyDescent="0.3">
      <c r="A62" s="65" t="s">
        <v>33</v>
      </c>
      <c r="B62" s="11"/>
      <c r="C62" s="11"/>
      <c r="D62" s="11"/>
    </row>
    <row r="63" spans="1:4" ht="15.75" thickBot="1" x14ac:dyDescent="0.3">
      <c r="A63" s="65" t="s">
        <v>228</v>
      </c>
      <c r="B63" s="11"/>
      <c r="C63" s="11"/>
      <c r="D63" s="11"/>
    </row>
    <row r="64" spans="1:4" ht="15.75" thickBot="1" x14ac:dyDescent="0.3">
      <c r="A64" s="65" t="s">
        <v>229</v>
      </c>
      <c r="B64" s="11"/>
      <c r="C64" s="11"/>
      <c r="D64" s="11"/>
    </row>
    <row r="65" spans="1:4" ht="15.75" thickBot="1" x14ac:dyDescent="0.3">
      <c r="A65" s="65" t="s">
        <v>34</v>
      </c>
      <c r="B65" s="11"/>
      <c r="C65" s="11"/>
      <c r="D65" s="11"/>
    </row>
    <row r="66" spans="1:4" ht="15.75" thickBot="1" x14ac:dyDescent="0.3">
      <c r="A66" s="65" t="s">
        <v>35</v>
      </c>
      <c r="B66" s="11"/>
      <c r="C66" s="11"/>
      <c r="D66" s="11"/>
    </row>
    <row r="67" spans="1:4" ht="15.75" thickBot="1" x14ac:dyDescent="0.3">
      <c r="A67" s="65" t="s">
        <v>230</v>
      </c>
      <c r="B67" s="11"/>
      <c r="C67" s="11"/>
      <c r="D67" s="11"/>
    </row>
    <row r="68" spans="1:4" ht="15.75" thickBot="1" x14ac:dyDescent="0.3">
      <c r="A68" s="65" t="s">
        <v>36</v>
      </c>
      <c r="B68" s="11"/>
      <c r="C68" s="11"/>
      <c r="D68" s="11"/>
    </row>
    <row r="69" spans="1:4" ht="15.75" thickBot="1" x14ac:dyDescent="0.3">
      <c r="A69" s="65" t="s">
        <v>37</v>
      </c>
      <c r="B69" s="11"/>
      <c r="C69" s="11"/>
      <c r="D69" s="11"/>
    </row>
    <row r="70" spans="1:4" ht="15.75" thickBot="1" x14ac:dyDescent="0.3">
      <c r="A70" s="65" t="s">
        <v>38</v>
      </c>
      <c r="B70" s="11"/>
      <c r="C70" s="11"/>
      <c r="D70" s="11"/>
    </row>
    <row r="71" spans="1:4" ht="15.75" thickBot="1" x14ac:dyDescent="0.3">
      <c r="A71" s="65" t="s">
        <v>231</v>
      </c>
      <c r="B71" s="11"/>
      <c r="C71" s="11"/>
      <c r="D71" s="11"/>
    </row>
    <row r="72" spans="1:4" ht="15.75" thickBot="1" x14ac:dyDescent="0.3">
      <c r="A72" s="65" t="s">
        <v>39</v>
      </c>
      <c r="B72" s="11"/>
      <c r="C72" s="11"/>
      <c r="D72" s="11"/>
    </row>
    <row r="73" spans="1:4" ht="15.75" thickBot="1" x14ac:dyDescent="0.3">
      <c r="A73" s="65" t="s">
        <v>40</v>
      </c>
      <c r="B73" s="11"/>
      <c r="C73" s="11"/>
      <c r="D73" s="11"/>
    </row>
    <row r="74" spans="1:4" ht="15.75" thickBot="1" x14ac:dyDescent="0.3">
      <c r="A74" s="65" t="s">
        <v>232</v>
      </c>
      <c r="B74" s="11"/>
      <c r="C74" s="11"/>
      <c r="D74" s="11"/>
    </row>
    <row r="75" spans="1:4" ht="15.75" thickBot="1" x14ac:dyDescent="0.3">
      <c r="A75" s="65" t="s">
        <v>41</v>
      </c>
      <c r="B75" s="11"/>
      <c r="C75" s="11"/>
      <c r="D75" s="11"/>
    </row>
    <row r="76" spans="1:4" ht="15.75" thickBot="1" x14ac:dyDescent="0.3">
      <c r="A76" s="65" t="s">
        <v>42</v>
      </c>
      <c r="B76" s="11"/>
      <c r="C76" s="11"/>
      <c r="D76" s="11"/>
    </row>
    <row r="77" spans="1:4" ht="15.75" thickBot="1" x14ac:dyDescent="0.3">
      <c r="A77" s="65" t="s">
        <v>43</v>
      </c>
      <c r="B77" s="11"/>
      <c r="C77" s="11"/>
      <c r="D77" s="11"/>
    </row>
    <row r="78" spans="1:4" ht="15.75" thickBot="1" x14ac:dyDescent="0.3">
      <c r="A78" s="65" t="s">
        <v>44</v>
      </c>
      <c r="B78" s="11"/>
      <c r="C78" s="11"/>
      <c r="D78" s="11"/>
    </row>
    <row r="79" spans="1:4" ht="15.75" thickBot="1" x14ac:dyDescent="0.3">
      <c r="A79" s="65" t="s">
        <v>47</v>
      </c>
      <c r="B79" s="11"/>
      <c r="C79" s="11"/>
      <c r="D79" s="11"/>
    </row>
    <row r="80" spans="1:4" ht="15.75" thickBot="1" x14ac:dyDescent="0.3">
      <c r="A80" s="65" t="s">
        <v>45</v>
      </c>
      <c r="B80" s="11"/>
      <c r="C80" s="11"/>
      <c r="D80" s="11"/>
    </row>
    <row r="81" spans="1:4" ht="15.75" thickBot="1" x14ac:dyDescent="0.3">
      <c r="A81" s="65" t="s">
        <v>46</v>
      </c>
      <c r="B81" s="11"/>
      <c r="C81" s="11"/>
      <c r="D81" s="11"/>
    </row>
    <row r="82" spans="1:4" ht="15.75" thickBot="1" x14ac:dyDescent="0.3">
      <c r="A82" s="65" t="s">
        <v>48</v>
      </c>
      <c r="B82" s="11"/>
      <c r="C82" s="11"/>
      <c r="D82" s="11"/>
    </row>
    <row r="83" spans="1:4" ht="15.75" thickBot="1" x14ac:dyDescent="0.3">
      <c r="A83" s="65" t="s">
        <v>49</v>
      </c>
      <c r="B83" s="11"/>
      <c r="C83" s="11"/>
      <c r="D83" s="11"/>
    </row>
    <row r="84" spans="1:4" ht="15.75" thickBot="1" x14ac:dyDescent="0.3">
      <c r="A84" s="65" t="s">
        <v>50</v>
      </c>
      <c r="B84" s="11"/>
      <c r="C84" s="11"/>
      <c r="D84" s="11"/>
    </row>
    <row r="85" spans="1:4" ht="15.75" thickBot="1" x14ac:dyDescent="0.3">
      <c r="A85" s="65" t="s">
        <v>51</v>
      </c>
      <c r="B85" s="11"/>
      <c r="C85" s="11"/>
      <c r="D85" s="11"/>
    </row>
    <row r="86" spans="1:4" ht="17.25" customHeight="1" thickBot="1" x14ac:dyDescent="0.3">
      <c r="A86" s="65" t="s">
        <v>52</v>
      </c>
      <c r="B86" s="11"/>
      <c r="C86" s="11"/>
      <c r="D86" s="11"/>
    </row>
    <row r="87" spans="1:4" ht="15.75" thickBot="1" x14ac:dyDescent="0.3">
      <c r="A87" s="65" t="s">
        <v>53</v>
      </c>
      <c r="B87" s="11"/>
      <c r="C87" s="11"/>
      <c r="D87" s="11"/>
    </row>
    <row r="88" spans="1:4" ht="15.75" thickBot="1" x14ac:dyDescent="0.3">
      <c r="A88" s="65" t="s">
        <v>54</v>
      </c>
      <c r="B88" s="11"/>
      <c r="C88" s="11"/>
      <c r="D88" s="11"/>
    </row>
    <row r="89" spans="1:4" ht="15.75" thickBot="1" x14ac:dyDescent="0.3">
      <c r="A89" s="65" t="s">
        <v>233</v>
      </c>
      <c r="B89" s="11"/>
      <c r="C89" s="11"/>
      <c r="D89" s="11"/>
    </row>
    <row r="90" spans="1:4" ht="15.75" thickBot="1" x14ac:dyDescent="0.3">
      <c r="A90" s="65" t="s">
        <v>234</v>
      </c>
      <c r="B90" s="11"/>
      <c r="C90" s="11"/>
      <c r="D90" s="11"/>
    </row>
    <row r="91" spans="1:4" ht="15.75" thickBot="1" x14ac:dyDescent="0.3">
      <c r="A91" s="65" t="s">
        <v>55</v>
      </c>
      <c r="B91" s="11"/>
      <c r="C91" s="11"/>
      <c r="D91" s="11"/>
    </row>
    <row r="92" spans="1:4" ht="15.75" thickBot="1" x14ac:dyDescent="0.3">
      <c r="A92" s="65" t="s">
        <v>56</v>
      </c>
      <c r="B92" s="11"/>
      <c r="C92" s="11"/>
      <c r="D92" s="11"/>
    </row>
    <row r="93" spans="1:4" ht="15.75" thickBot="1" x14ac:dyDescent="0.3">
      <c r="A93" s="65" t="s">
        <v>57</v>
      </c>
      <c r="B93" s="11"/>
      <c r="C93" s="11"/>
      <c r="D93" s="11"/>
    </row>
    <row r="94" spans="1:4" ht="15.75" thickBot="1" x14ac:dyDescent="0.3">
      <c r="A94" s="65" t="s">
        <v>58</v>
      </c>
      <c r="B94" s="11"/>
      <c r="C94" s="11"/>
      <c r="D94" s="11"/>
    </row>
    <row r="95" spans="1:4" ht="15.75" thickBot="1" x14ac:dyDescent="0.3">
      <c r="A95" s="65" t="s">
        <v>59</v>
      </c>
      <c r="B95" s="11"/>
      <c r="C95" s="11"/>
      <c r="D95" s="11"/>
    </row>
    <row r="96" spans="1:4" ht="15.75" thickBot="1" x14ac:dyDescent="0.3">
      <c r="A96" s="65" t="s">
        <v>60</v>
      </c>
      <c r="B96" s="11"/>
      <c r="C96" s="11"/>
      <c r="D96" s="11"/>
    </row>
    <row r="97" spans="1:4" ht="15.75" thickBot="1" x14ac:dyDescent="0.3">
      <c r="A97" s="65" t="s">
        <v>235</v>
      </c>
      <c r="B97" s="11"/>
      <c r="C97" s="11"/>
      <c r="D97" s="11"/>
    </row>
    <row r="98" spans="1:4" ht="15.75" thickBot="1" x14ac:dyDescent="0.3">
      <c r="A98" s="65" t="s">
        <v>236</v>
      </c>
      <c r="B98" s="11"/>
      <c r="C98" s="11"/>
      <c r="D98" s="11"/>
    </row>
    <row r="99" spans="1:4" ht="15.75" thickBot="1" x14ac:dyDescent="0.3">
      <c r="A99" s="65" t="s">
        <v>237</v>
      </c>
      <c r="B99" s="11"/>
      <c r="C99" s="11"/>
      <c r="D99" s="11"/>
    </row>
    <row r="100" spans="1:4" ht="15.75" thickBot="1" x14ac:dyDescent="0.3">
      <c r="A100" s="65" t="s">
        <v>238</v>
      </c>
      <c r="B100" s="11"/>
      <c r="C100" s="11"/>
      <c r="D100" s="11"/>
    </row>
    <row r="101" spans="1:4" ht="15.75" thickBot="1" x14ac:dyDescent="0.3">
      <c r="A101" s="65" t="s">
        <v>239</v>
      </c>
      <c r="B101" s="11"/>
      <c r="C101" s="11"/>
      <c r="D101" s="11"/>
    </row>
    <row r="102" spans="1:4" ht="15.75" thickBot="1" x14ac:dyDescent="0.3">
      <c r="A102" s="65" t="s">
        <v>61</v>
      </c>
      <c r="B102" s="11"/>
      <c r="C102" s="11"/>
      <c r="D102" s="11"/>
    </row>
    <row r="103" spans="1:4" ht="15.75" thickBot="1" x14ac:dyDescent="0.3">
      <c r="A103" s="65" t="s">
        <v>62</v>
      </c>
      <c r="B103" s="11"/>
      <c r="C103" s="11"/>
      <c r="D103" s="11"/>
    </row>
    <row r="104" spans="1:4" ht="15.75" thickBot="1" x14ac:dyDescent="0.3">
      <c r="A104" s="65" t="s">
        <v>63</v>
      </c>
      <c r="B104" s="11"/>
      <c r="C104" s="11"/>
      <c r="D104" s="11"/>
    </row>
    <row r="105" spans="1:4" ht="15.75" thickBot="1" x14ac:dyDescent="0.3">
      <c r="A105" s="65" t="s">
        <v>64</v>
      </c>
      <c r="B105" s="11"/>
      <c r="C105" s="11"/>
      <c r="D105" s="11"/>
    </row>
    <row r="106" spans="1:4" ht="15.75" thickBot="1" x14ac:dyDescent="0.3">
      <c r="A106" s="65" t="s">
        <v>65</v>
      </c>
      <c r="B106" s="11"/>
      <c r="C106" s="11"/>
      <c r="D106" s="11"/>
    </row>
    <row r="107" spans="1:4" ht="15.75" thickBot="1" x14ac:dyDescent="0.3">
      <c r="A107" s="65" t="s">
        <v>66</v>
      </c>
      <c r="B107" s="11"/>
      <c r="C107" s="11"/>
      <c r="D107" s="11"/>
    </row>
    <row r="108" spans="1:4" ht="15.75" thickBot="1" x14ac:dyDescent="0.3">
      <c r="A108" s="65" t="s">
        <v>240</v>
      </c>
      <c r="B108" s="11"/>
      <c r="C108" s="11"/>
      <c r="D108" s="11"/>
    </row>
    <row r="109" spans="1:4" ht="15.75" thickBot="1" x14ac:dyDescent="0.3">
      <c r="A109" s="65" t="s">
        <v>67</v>
      </c>
      <c r="B109" s="11"/>
      <c r="C109" s="11"/>
      <c r="D109" s="11"/>
    </row>
    <row r="110" spans="1:4" ht="15.75" thickBot="1" x14ac:dyDescent="0.3">
      <c r="A110" s="65" t="s">
        <v>68</v>
      </c>
      <c r="B110" s="11"/>
      <c r="C110" s="11"/>
      <c r="D110" s="11"/>
    </row>
    <row r="111" spans="1:4" ht="15.75" thickBot="1" x14ac:dyDescent="0.3">
      <c r="A111" s="65" t="s">
        <v>69</v>
      </c>
      <c r="B111" s="11"/>
      <c r="C111" s="11"/>
      <c r="D111" s="11"/>
    </row>
    <row r="112" spans="1:4" ht="15.75" thickBot="1" x14ac:dyDescent="0.3">
      <c r="A112" s="65" t="s">
        <v>70</v>
      </c>
      <c r="B112" s="11"/>
      <c r="C112" s="11"/>
      <c r="D112" s="11"/>
    </row>
    <row r="113" spans="1:4" ht="15.75" thickBot="1" x14ac:dyDescent="0.3">
      <c r="A113" s="65" t="s">
        <v>71</v>
      </c>
      <c r="B113" s="11"/>
      <c r="C113" s="11"/>
      <c r="D113" s="11"/>
    </row>
    <row r="114" spans="1:4" ht="15.75" thickBot="1" x14ac:dyDescent="0.3">
      <c r="A114" s="65" t="s">
        <v>72</v>
      </c>
      <c r="B114" s="11"/>
      <c r="C114" s="11"/>
      <c r="D114" s="11"/>
    </row>
    <row r="115" spans="1:4" ht="15.75" thickBot="1" x14ac:dyDescent="0.3">
      <c r="A115" s="65" t="s">
        <v>73</v>
      </c>
      <c r="B115" s="11"/>
      <c r="C115" s="11"/>
      <c r="D115" s="11"/>
    </row>
    <row r="116" spans="1:4" ht="15.75" thickBot="1" x14ac:dyDescent="0.3">
      <c r="A116" s="65" t="s">
        <v>74</v>
      </c>
    </row>
    <row r="117" spans="1:4" ht="15.75" thickBot="1" x14ac:dyDescent="0.3">
      <c r="A117" s="65" t="s">
        <v>75</v>
      </c>
    </row>
    <row r="118" spans="1:4" ht="15.75" thickBot="1" x14ac:dyDescent="0.3">
      <c r="A118" s="65" t="s">
        <v>241</v>
      </c>
    </row>
    <row r="119" spans="1:4" ht="15.75" thickBot="1" x14ac:dyDescent="0.3">
      <c r="A119" s="65" t="s">
        <v>242</v>
      </c>
    </row>
    <row r="120" spans="1:4" ht="15.75" thickBot="1" x14ac:dyDescent="0.3">
      <c r="A120" s="65" t="s">
        <v>244</v>
      </c>
    </row>
    <row r="121" spans="1:4" ht="15.75" thickBot="1" x14ac:dyDescent="0.3">
      <c r="A121" s="65" t="s">
        <v>245</v>
      </c>
    </row>
    <row r="122" spans="1:4" ht="15.75" thickBot="1" x14ac:dyDescent="0.3">
      <c r="A122" s="65" t="s">
        <v>246</v>
      </c>
    </row>
    <row r="123" spans="1:4" ht="15.75" thickBot="1" x14ac:dyDescent="0.3">
      <c r="A123" s="65" t="s">
        <v>247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0"/>
  <sheetViews>
    <sheetView workbookViewId="0">
      <pane ySplit="1" topLeftCell="A2" activePane="bottomLeft" state="frozen"/>
      <selection pane="bottomLeft" activeCell="J23" sqref="J23"/>
    </sheetView>
  </sheetViews>
  <sheetFormatPr defaultColWidth="9.140625" defaultRowHeight="12.75" x14ac:dyDescent="0.25"/>
  <cols>
    <col min="1" max="1" width="9.140625" style="24"/>
    <col min="2" max="5" width="15.7109375" style="24" customWidth="1"/>
    <col min="6" max="6" width="30.7109375" style="24" customWidth="1"/>
    <col min="7" max="7" width="15.7109375" style="24" customWidth="1"/>
    <col min="8" max="8" width="14.5703125" style="24" customWidth="1"/>
    <col min="9" max="9" width="15.5703125" style="24" customWidth="1"/>
    <col min="10" max="12" width="15.7109375" style="24" customWidth="1"/>
    <col min="13" max="13" width="12.42578125" style="24" customWidth="1"/>
    <col min="14" max="14" width="25.28515625" style="24" customWidth="1"/>
    <col min="15" max="15" width="19.85546875" style="24" customWidth="1"/>
    <col min="16" max="17" width="19.5703125" style="24" customWidth="1"/>
    <col min="18" max="18" width="21.28515625" style="24" customWidth="1"/>
    <col min="19" max="19" width="21.28515625" style="24" bestFit="1" customWidth="1"/>
    <col min="20" max="20" width="21.28515625" style="24" customWidth="1"/>
    <col min="21" max="21" width="15.7109375" style="24" customWidth="1"/>
    <col min="22" max="22" width="24.42578125" style="24" customWidth="1"/>
    <col min="23" max="23" width="11.140625" style="24" bestFit="1" customWidth="1"/>
    <col min="24" max="26" width="15.7109375" style="24" customWidth="1"/>
    <col min="27" max="27" width="16.85546875" style="24" customWidth="1"/>
    <col min="28" max="28" width="23" style="24" bestFit="1" customWidth="1"/>
    <col min="29" max="30" width="15.7109375" style="24" customWidth="1"/>
    <col min="31" max="31" width="43.28515625" style="24" customWidth="1"/>
    <col min="32" max="16384" width="9.140625" style="24"/>
  </cols>
  <sheetData>
    <row r="1" spans="1:31" s="4" customFormat="1" ht="69.75" customHeight="1" x14ac:dyDescent="0.2">
      <c r="A1" s="61" t="s">
        <v>197</v>
      </c>
      <c r="B1" s="61" t="s">
        <v>198</v>
      </c>
      <c r="C1" s="61" t="s">
        <v>10</v>
      </c>
      <c r="D1" s="61" t="s">
        <v>199</v>
      </c>
      <c r="E1" s="61" t="s">
        <v>200</v>
      </c>
      <c r="F1" s="62" t="s">
        <v>201</v>
      </c>
      <c r="G1" s="61" t="s">
        <v>202</v>
      </c>
      <c r="H1" s="61" t="s">
        <v>203</v>
      </c>
      <c r="I1" s="62" t="s">
        <v>204</v>
      </c>
      <c r="J1" s="62" t="s">
        <v>205</v>
      </c>
      <c r="K1" s="62" t="s">
        <v>206</v>
      </c>
      <c r="L1" s="61" t="s">
        <v>9</v>
      </c>
      <c r="M1" s="61" t="s">
        <v>207</v>
      </c>
      <c r="N1" s="63" t="s">
        <v>208</v>
      </c>
      <c r="O1" s="63" t="s">
        <v>209</v>
      </c>
      <c r="P1" s="61" t="s">
        <v>210</v>
      </c>
      <c r="Q1" s="61" t="s">
        <v>211</v>
      </c>
      <c r="R1" s="61" t="s">
        <v>212</v>
      </c>
      <c r="S1" s="1" t="s">
        <v>1</v>
      </c>
      <c r="T1" s="1" t="s">
        <v>2</v>
      </c>
      <c r="U1" s="1" t="s">
        <v>193</v>
      </c>
      <c r="V1" s="3" t="s">
        <v>6</v>
      </c>
      <c r="W1" s="3" t="s">
        <v>99</v>
      </c>
      <c r="X1" s="3" t="s">
        <v>7</v>
      </c>
      <c r="Y1" s="3" t="s">
        <v>8</v>
      </c>
      <c r="Z1" s="3" t="s">
        <v>11</v>
      </c>
      <c r="AA1" s="2" t="s">
        <v>128</v>
      </c>
      <c r="AB1" s="6" t="s">
        <v>89</v>
      </c>
      <c r="AC1" s="19"/>
      <c r="AD1" s="19"/>
      <c r="AE1" s="19"/>
    </row>
    <row r="2" spans="1:31" ht="38.25" customHeight="1" x14ac:dyDescent="0.25">
      <c r="A2" s="77" t="s">
        <v>269</v>
      </c>
      <c r="B2" s="23" t="s">
        <v>101</v>
      </c>
      <c r="C2" s="23" t="s">
        <v>95</v>
      </c>
      <c r="D2" s="23" t="s">
        <v>104</v>
      </c>
      <c r="E2" s="23" t="s">
        <v>102</v>
      </c>
      <c r="F2" s="12" t="s">
        <v>191</v>
      </c>
      <c r="G2" s="12" t="s">
        <v>226</v>
      </c>
      <c r="H2" s="23" t="s">
        <v>82</v>
      </c>
      <c r="I2" s="23" t="s">
        <v>95</v>
      </c>
      <c r="J2" s="25">
        <v>1166</v>
      </c>
      <c r="K2" s="25" t="s">
        <v>95</v>
      </c>
      <c r="L2" s="23" t="s">
        <v>87</v>
      </c>
      <c r="M2" s="23" t="s">
        <v>95</v>
      </c>
      <c r="N2" s="23" t="s">
        <v>190</v>
      </c>
      <c r="O2" s="23" t="s">
        <v>190</v>
      </c>
      <c r="P2" s="12" t="s">
        <v>282</v>
      </c>
      <c r="Q2" s="23" t="s">
        <v>95</v>
      </c>
      <c r="R2" s="23" t="s">
        <v>95</v>
      </c>
      <c r="S2" s="23" t="s">
        <v>194</v>
      </c>
      <c r="T2" s="23" t="s">
        <v>81</v>
      </c>
      <c r="U2" s="23">
        <v>2018</v>
      </c>
      <c r="V2" s="23" t="s">
        <v>143</v>
      </c>
      <c r="W2" s="23" t="s">
        <v>123</v>
      </c>
      <c r="X2" s="23" t="s">
        <v>190</v>
      </c>
      <c r="Y2" s="23" t="s">
        <v>190</v>
      </c>
      <c r="Z2" s="23">
        <v>2009</v>
      </c>
      <c r="AA2" s="12" t="s">
        <v>110</v>
      </c>
      <c r="AB2" s="23"/>
      <c r="AC2" s="22"/>
      <c r="AD2" s="22"/>
      <c r="AE2" s="22"/>
    </row>
    <row r="3" spans="1:31" ht="38.25" x14ac:dyDescent="0.25">
      <c r="A3" s="77" t="s">
        <v>270</v>
      </c>
      <c r="B3" s="23" t="s">
        <v>101</v>
      </c>
      <c r="C3" s="23" t="s">
        <v>95</v>
      </c>
      <c r="D3" s="23" t="s">
        <v>105</v>
      </c>
      <c r="E3" s="12" t="s">
        <v>215</v>
      </c>
      <c r="F3" s="12" t="s">
        <v>192</v>
      </c>
      <c r="G3" s="12" t="s">
        <v>60</v>
      </c>
      <c r="H3" s="23" t="s">
        <v>82</v>
      </c>
      <c r="I3" s="23" t="s">
        <v>95</v>
      </c>
      <c r="J3" s="25">
        <v>194</v>
      </c>
      <c r="K3" s="25" t="s">
        <v>95</v>
      </c>
      <c r="L3" s="23" t="s">
        <v>87</v>
      </c>
      <c r="M3" s="23" t="s">
        <v>95</v>
      </c>
      <c r="N3" s="23" t="s">
        <v>190</v>
      </c>
      <c r="O3" s="23" t="s">
        <v>190</v>
      </c>
      <c r="P3" s="12" t="s">
        <v>282</v>
      </c>
      <c r="Q3" s="23" t="s">
        <v>95</v>
      </c>
      <c r="R3" s="23" t="s">
        <v>95</v>
      </c>
      <c r="S3" s="23" t="s">
        <v>194</v>
      </c>
      <c r="T3" s="23" t="s">
        <v>81</v>
      </c>
      <c r="U3" s="23">
        <v>2018</v>
      </c>
      <c r="V3" s="23" t="s">
        <v>143</v>
      </c>
      <c r="W3" s="23" t="s">
        <v>123</v>
      </c>
      <c r="X3" s="23" t="s">
        <v>190</v>
      </c>
      <c r="Y3" s="23" t="s">
        <v>190</v>
      </c>
      <c r="Z3" s="23">
        <v>2015</v>
      </c>
      <c r="AA3" s="12" t="s">
        <v>110</v>
      </c>
      <c r="AB3" s="23"/>
      <c r="AC3" s="22"/>
      <c r="AD3" s="22"/>
      <c r="AE3" s="22"/>
    </row>
    <row r="4" spans="1:31" ht="89.25" x14ac:dyDescent="0.25">
      <c r="A4" s="77" t="s">
        <v>271</v>
      </c>
      <c r="B4" s="37" t="s">
        <v>129</v>
      </c>
      <c r="C4" s="73" t="s">
        <v>277</v>
      </c>
      <c r="D4" s="37" t="s">
        <v>130</v>
      </c>
      <c r="E4" s="73" t="s">
        <v>278</v>
      </c>
      <c r="F4" s="73" t="s">
        <v>280</v>
      </c>
      <c r="G4" s="37" t="s">
        <v>13</v>
      </c>
      <c r="H4" s="37" t="s">
        <v>81</v>
      </c>
      <c r="I4" s="73" t="s">
        <v>95</v>
      </c>
      <c r="J4" s="25">
        <v>16137.449999999999</v>
      </c>
      <c r="K4" s="25" t="s">
        <v>95</v>
      </c>
      <c r="L4" s="23" t="s">
        <v>87</v>
      </c>
      <c r="M4" s="74">
        <v>1319.9536427792</v>
      </c>
      <c r="N4" s="75" t="s">
        <v>88</v>
      </c>
      <c r="O4" s="75" t="s">
        <v>88</v>
      </c>
      <c r="P4" s="75" t="s">
        <v>129</v>
      </c>
      <c r="Q4" s="75" t="s">
        <v>88</v>
      </c>
      <c r="R4" s="23" t="s">
        <v>95</v>
      </c>
      <c r="S4" s="23" t="s">
        <v>194</v>
      </c>
      <c r="T4" s="23" t="s">
        <v>81</v>
      </c>
      <c r="U4" s="23">
        <v>2018</v>
      </c>
      <c r="V4" s="23" t="s">
        <v>142</v>
      </c>
      <c r="W4" s="23" t="s">
        <v>123</v>
      </c>
      <c r="X4" s="23" t="s">
        <v>95</v>
      </c>
      <c r="Y4" s="23" t="s">
        <v>95</v>
      </c>
      <c r="Z4" s="23" t="s">
        <v>95</v>
      </c>
      <c r="AA4" s="37" t="s">
        <v>111</v>
      </c>
      <c r="AB4" s="23"/>
      <c r="AC4" s="22"/>
      <c r="AD4" s="22"/>
      <c r="AE4" s="22"/>
    </row>
    <row r="5" spans="1:31" ht="89.25" x14ac:dyDescent="0.25">
      <c r="A5" s="77" t="s">
        <v>272</v>
      </c>
      <c r="B5" s="37" t="s">
        <v>129</v>
      </c>
      <c r="C5" s="73" t="s">
        <v>277</v>
      </c>
      <c r="D5" s="37" t="s">
        <v>132</v>
      </c>
      <c r="E5" s="73" t="s">
        <v>279</v>
      </c>
      <c r="F5" s="73" t="s">
        <v>281</v>
      </c>
      <c r="G5" s="37" t="s">
        <v>13</v>
      </c>
      <c r="H5" s="37" t="s">
        <v>81</v>
      </c>
      <c r="I5" s="73" t="s">
        <v>95</v>
      </c>
      <c r="J5" s="25">
        <v>1726.4</v>
      </c>
      <c r="K5" s="25" t="s">
        <v>95</v>
      </c>
      <c r="L5" s="23" t="s">
        <v>87</v>
      </c>
      <c r="M5" s="74">
        <v>1259.8087349960001</v>
      </c>
      <c r="N5" s="75" t="s">
        <v>88</v>
      </c>
      <c r="O5" s="75" t="s">
        <v>88</v>
      </c>
      <c r="P5" s="75" t="s">
        <v>129</v>
      </c>
      <c r="Q5" s="75" t="s">
        <v>88</v>
      </c>
      <c r="R5" s="23" t="s">
        <v>95</v>
      </c>
      <c r="S5" s="23" t="s">
        <v>194</v>
      </c>
      <c r="T5" s="23" t="s">
        <v>81</v>
      </c>
      <c r="U5" s="23">
        <v>2018</v>
      </c>
      <c r="V5" s="23" t="s">
        <v>142</v>
      </c>
      <c r="W5" s="23" t="s">
        <v>123</v>
      </c>
      <c r="X5" s="23" t="s">
        <v>95</v>
      </c>
      <c r="Y5" s="23" t="s">
        <v>95</v>
      </c>
      <c r="Z5" s="23" t="s">
        <v>95</v>
      </c>
      <c r="AA5" s="37" t="s">
        <v>112</v>
      </c>
      <c r="AB5" s="23"/>
      <c r="AC5" s="22"/>
      <c r="AD5" s="22"/>
      <c r="AE5" s="22"/>
    </row>
    <row r="6" spans="1:31" ht="38.25" x14ac:dyDescent="0.25">
      <c r="A6" s="77" t="s">
        <v>273</v>
      </c>
      <c r="B6" s="37" t="s">
        <v>134</v>
      </c>
      <c r="C6" s="37" t="s">
        <v>95</v>
      </c>
      <c r="D6" s="37" t="s">
        <v>136</v>
      </c>
      <c r="E6" s="37" t="s">
        <v>135</v>
      </c>
      <c r="F6" s="59" t="s">
        <v>141</v>
      </c>
      <c r="G6" s="37" t="s">
        <v>33</v>
      </c>
      <c r="H6" s="37" t="s">
        <v>80</v>
      </c>
      <c r="I6" s="37" t="s">
        <v>95</v>
      </c>
      <c r="J6" s="25">
        <v>12.643200000000002</v>
      </c>
      <c r="K6" s="25" t="s">
        <v>95</v>
      </c>
      <c r="L6" s="23" t="s">
        <v>87</v>
      </c>
      <c r="M6" s="23" t="s">
        <v>95</v>
      </c>
      <c r="N6" s="23" t="s">
        <v>95</v>
      </c>
      <c r="O6" s="23" t="s">
        <v>95</v>
      </c>
      <c r="P6" s="23" t="s">
        <v>95</v>
      </c>
      <c r="Q6" s="23" t="s">
        <v>95</v>
      </c>
      <c r="R6" s="23" t="s">
        <v>95</v>
      </c>
      <c r="S6" s="23" t="s">
        <v>194</v>
      </c>
      <c r="T6" s="23" t="s">
        <v>80</v>
      </c>
      <c r="U6" s="23">
        <v>2018</v>
      </c>
      <c r="V6" s="23" t="s">
        <v>142</v>
      </c>
      <c r="W6" s="23" t="s">
        <v>123</v>
      </c>
      <c r="X6" s="23" t="s">
        <v>95</v>
      </c>
      <c r="Y6" s="23" t="s">
        <v>95</v>
      </c>
      <c r="Z6" s="23" t="s">
        <v>95</v>
      </c>
      <c r="AA6" s="37" t="s">
        <v>109</v>
      </c>
      <c r="AB6" s="23"/>
      <c r="AC6" s="22"/>
      <c r="AD6" s="22"/>
      <c r="AE6" s="22"/>
    </row>
    <row r="7" spans="1:31" ht="38.25" x14ac:dyDescent="0.25">
      <c r="A7" s="77" t="s">
        <v>274</v>
      </c>
      <c r="B7" s="37" t="s">
        <v>196</v>
      </c>
      <c r="C7" s="37" t="s">
        <v>88</v>
      </c>
      <c r="D7" s="37" t="s">
        <v>137</v>
      </c>
      <c r="E7" s="37" t="s">
        <v>138</v>
      </c>
      <c r="F7" s="37" t="s">
        <v>139</v>
      </c>
      <c r="G7" s="37" t="s">
        <v>75</v>
      </c>
      <c r="H7" s="37" t="s">
        <v>80</v>
      </c>
      <c r="I7" s="37" t="s">
        <v>88</v>
      </c>
      <c r="J7" s="25">
        <v>534.02054224553513</v>
      </c>
      <c r="K7" s="25" t="s">
        <v>95</v>
      </c>
      <c r="L7" s="23" t="s">
        <v>87</v>
      </c>
      <c r="M7" s="23" t="s">
        <v>95</v>
      </c>
      <c r="N7" s="23" t="s">
        <v>95</v>
      </c>
      <c r="O7" s="23" t="s">
        <v>95</v>
      </c>
      <c r="P7" s="23" t="s">
        <v>95</v>
      </c>
      <c r="Q7" s="23" t="s">
        <v>95</v>
      </c>
      <c r="R7" s="23" t="s">
        <v>95</v>
      </c>
      <c r="S7" s="23" t="s">
        <v>76</v>
      </c>
      <c r="T7" s="23" t="s">
        <v>80</v>
      </c>
      <c r="U7" s="23">
        <v>2018</v>
      </c>
      <c r="V7" s="23" t="s">
        <v>142</v>
      </c>
      <c r="W7" s="23" t="s">
        <v>123</v>
      </c>
      <c r="X7" s="23" t="s">
        <v>95</v>
      </c>
      <c r="Y7" s="23" t="s">
        <v>95</v>
      </c>
      <c r="Z7" s="23" t="s">
        <v>95</v>
      </c>
      <c r="AA7" s="37" t="s">
        <v>140</v>
      </c>
      <c r="AB7" s="23"/>
      <c r="AC7" s="22"/>
      <c r="AD7" s="22"/>
      <c r="AE7" s="22"/>
    </row>
    <row r="8" spans="1:31" ht="89.25" x14ac:dyDescent="0.25">
      <c r="A8" s="77" t="s">
        <v>275</v>
      </c>
      <c r="B8" s="45" t="s">
        <v>153</v>
      </c>
      <c r="C8" s="46" t="s">
        <v>154</v>
      </c>
      <c r="D8" s="46" t="s">
        <v>155</v>
      </c>
      <c r="E8" s="45" t="s">
        <v>156</v>
      </c>
      <c r="F8" s="37" t="s">
        <v>214</v>
      </c>
      <c r="G8" s="37" t="s">
        <v>233</v>
      </c>
      <c r="H8" s="46" t="s">
        <v>81</v>
      </c>
      <c r="I8" s="47" t="s">
        <v>95</v>
      </c>
      <c r="J8" s="48" t="s">
        <v>88</v>
      </c>
      <c r="K8" s="48" t="s">
        <v>95</v>
      </c>
      <c r="L8" s="48" t="s">
        <v>87</v>
      </c>
      <c r="M8" s="49" t="s">
        <v>95</v>
      </c>
      <c r="N8" s="50" t="s">
        <v>88</v>
      </c>
      <c r="O8" s="50" t="s">
        <v>95</v>
      </c>
      <c r="P8" s="5" t="s">
        <v>154</v>
      </c>
      <c r="Q8" s="50" t="s">
        <v>88</v>
      </c>
      <c r="R8" s="46" t="s">
        <v>88</v>
      </c>
      <c r="S8" s="51" t="s">
        <v>76</v>
      </c>
      <c r="T8" s="45" t="s">
        <v>95</v>
      </c>
      <c r="U8" s="46">
        <v>2018</v>
      </c>
      <c r="V8" s="60" t="s">
        <v>157</v>
      </c>
      <c r="W8" s="23" t="s">
        <v>123</v>
      </c>
      <c r="X8" s="46" t="s">
        <v>95</v>
      </c>
      <c r="Y8" s="46" t="s">
        <v>95</v>
      </c>
      <c r="Z8" s="46">
        <v>2018</v>
      </c>
      <c r="AA8" s="46" t="s">
        <v>108</v>
      </c>
      <c r="AB8" s="23"/>
      <c r="AC8" s="22"/>
      <c r="AD8" s="22"/>
      <c r="AE8" s="22"/>
    </row>
    <row r="9" spans="1:31" ht="102" x14ac:dyDescent="0.25">
      <c r="A9" s="77" t="s">
        <v>276</v>
      </c>
      <c r="B9" s="45" t="s">
        <v>153</v>
      </c>
      <c r="C9" s="46" t="s">
        <v>154</v>
      </c>
      <c r="D9" s="46" t="s">
        <v>158</v>
      </c>
      <c r="E9" s="45" t="s">
        <v>159</v>
      </c>
      <c r="F9" s="45" t="s">
        <v>213</v>
      </c>
      <c r="G9" s="37" t="s">
        <v>233</v>
      </c>
      <c r="H9" s="46" t="s">
        <v>80</v>
      </c>
      <c r="I9" s="47" t="s">
        <v>88</v>
      </c>
      <c r="J9" s="48" t="s">
        <v>88</v>
      </c>
      <c r="K9" s="48" t="s">
        <v>95</v>
      </c>
      <c r="L9" s="48" t="s">
        <v>100</v>
      </c>
      <c r="M9" s="49" t="s">
        <v>95</v>
      </c>
      <c r="N9" s="50" t="s">
        <v>88</v>
      </c>
      <c r="O9" s="50" t="s">
        <v>95</v>
      </c>
      <c r="P9" s="5" t="s">
        <v>154</v>
      </c>
      <c r="Q9" s="50" t="s">
        <v>88</v>
      </c>
      <c r="R9" s="46" t="s">
        <v>88</v>
      </c>
      <c r="S9" s="51" t="s">
        <v>76</v>
      </c>
      <c r="T9" s="45" t="s">
        <v>95</v>
      </c>
      <c r="U9" s="46">
        <v>2018</v>
      </c>
      <c r="V9" s="60" t="s">
        <v>157</v>
      </c>
      <c r="W9" s="23" t="s">
        <v>123</v>
      </c>
      <c r="X9" s="46" t="s">
        <v>95</v>
      </c>
      <c r="Y9" s="46" t="s">
        <v>95</v>
      </c>
      <c r="Z9" s="46" t="s">
        <v>88</v>
      </c>
      <c r="AA9" s="46" t="s">
        <v>108</v>
      </c>
      <c r="AB9" s="23"/>
      <c r="AC9" s="22"/>
      <c r="AD9" s="22"/>
      <c r="AE9" s="22"/>
    </row>
    <row r="10" spans="1:31" x14ac:dyDescent="0.25">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22"/>
      <c r="AD10" s="22"/>
      <c r="AE10" s="22"/>
    </row>
    <row r="11" spans="1:31" x14ac:dyDescent="0.25">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22"/>
      <c r="AD11" s="22"/>
      <c r="AE11" s="22"/>
    </row>
    <row r="12" spans="1:31" x14ac:dyDescent="0.25">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22"/>
      <c r="AD12" s="22"/>
      <c r="AE12" s="22"/>
    </row>
    <row r="13" spans="1:31" x14ac:dyDescent="0.25">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22"/>
      <c r="AD13" s="22"/>
      <c r="AE13" s="22"/>
    </row>
    <row r="14" spans="1:31" x14ac:dyDescent="0.25">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22"/>
      <c r="AD14" s="22"/>
      <c r="AE14" s="22"/>
    </row>
    <row r="15" spans="1:31" x14ac:dyDescent="0.25">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22"/>
      <c r="AD15" s="22"/>
      <c r="AE15" s="22"/>
    </row>
    <row r="16" spans="1:31" x14ac:dyDescent="0.25">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22"/>
      <c r="AD16" s="22"/>
      <c r="AE16" s="22"/>
    </row>
    <row r="17" spans="2:31" x14ac:dyDescent="0.25">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22"/>
      <c r="AD17" s="22"/>
      <c r="AE17" s="22"/>
    </row>
    <row r="18" spans="2:31" x14ac:dyDescent="0.25">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22"/>
      <c r="AD18" s="22"/>
      <c r="AE18" s="22"/>
    </row>
    <row r="19" spans="2:31" x14ac:dyDescent="0.25">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22"/>
      <c r="AD19" s="22"/>
      <c r="AE19" s="22"/>
    </row>
    <row r="20" spans="2:31" x14ac:dyDescent="0.25">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22"/>
      <c r="AD20" s="22"/>
      <c r="AE20" s="22"/>
    </row>
    <row r="21" spans="2:31" x14ac:dyDescent="0.25">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22"/>
      <c r="AD21" s="22"/>
      <c r="AE21" s="22"/>
    </row>
    <row r="22" spans="2:31" x14ac:dyDescent="0.25">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22"/>
      <c r="AD22" s="22"/>
      <c r="AE22" s="22"/>
    </row>
    <row r="23" spans="2:31" x14ac:dyDescent="0.25">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22"/>
      <c r="AD23" s="22"/>
      <c r="AE23" s="22"/>
    </row>
    <row r="24" spans="2:31" x14ac:dyDescent="0.25">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22"/>
      <c r="AD24" s="22"/>
      <c r="AE24" s="22"/>
    </row>
    <row r="25" spans="2:31" x14ac:dyDescent="0.25">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22"/>
      <c r="AD25" s="22"/>
      <c r="AE25" s="22"/>
    </row>
    <row r="26" spans="2:31" x14ac:dyDescent="0.25">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22"/>
      <c r="AD26" s="22"/>
      <c r="AE26" s="22"/>
    </row>
    <row r="27" spans="2:31" x14ac:dyDescent="0.25">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22"/>
      <c r="AD27" s="22"/>
      <c r="AE27" s="22"/>
    </row>
    <row r="28" spans="2:31" x14ac:dyDescent="0.25">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22"/>
      <c r="AD28" s="22"/>
      <c r="AE28" s="22"/>
    </row>
    <row r="29" spans="2:31" x14ac:dyDescent="0.25">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22"/>
      <c r="AD29" s="22"/>
      <c r="AE29" s="22"/>
    </row>
    <row r="30" spans="2:31" x14ac:dyDescent="0.25">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22"/>
      <c r="AD30" s="22"/>
      <c r="AE30" s="22"/>
    </row>
    <row r="31" spans="2:31" x14ac:dyDescent="0.25">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22"/>
      <c r="AD31" s="22"/>
      <c r="AE31" s="22"/>
    </row>
    <row r="32" spans="2:31" x14ac:dyDescent="0.25">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22"/>
      <c r="AD32" s="22"/>
      <c r="AE32" s="22"/>
    </row>
    <row r="33" spans="2:31" x14ac:dyDescent="0.25">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22"/>
      <c r="AD33" s="22"/>
      <c r="AE33" s="22"/>
    </row>
    <row r="34" spans="2:31" x14ac:dyDescent="0.25">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22"/>
      <c r="AD34" s="22"/>
      <c r="AE34" s="22"/>
    </row>
    <row r="35" spans="2:31" x14ac:dyDescent="0.25">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22"/>
      <c r="AD35" s="22"/>
      <c r="AE35" s="22"/>
    </row>
    <row r="36" spans="2:31" x14ac:dyDescent="0.25">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22"/>
      <c r="AD36" s="22"/>
      <c r="AE36" s="22"/>
    </row>
    <row r="37" spans="2:31" x14ac:dyDescent="0.25">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22"/>
      <c r="AD37" s="22"/>
      <c r="AE37" s="22"/>
    </row>
    <row r="38" spans="2:31" x14ac:dyDescent="0.25">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22"/>
      <c r="AD38" s="22"/>
      <c r="AE38" s="22"/>
    </row>
    <row r="39" spans="2:31" x14ac:dyDescent="0.25">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22"/>
      <c r="AD39" s="22"/>
      <c r="AE39" s="22"/>
    </row>
    <row r="40" spans="2:31" x14ac:dyDescent="0.25">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22"/>
      <c r="AD40" s="22"/>
      <c r="AE40" s="22"/>
    </row>
  </sheetData>
  <autoFilter ref="A1:AB9" xr:uid="{C7D645BF-FBC4-4300-A528-C68A94554003}"/>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Intro!$A$33:$A$115</xm:f>
          </x14:formula1>
          <xm:sqref>G10:G1048576 G2:G3</xm:sqref>
        </x14:dataValidation>
        <x14:dataValidation type="list" allowBlank="1" showInputMessage="1" showErrorMessage="1" xr:uid="{00000000-0002-0000-0100-000001000000}">
          <x14:formula1>
            <xm:f>Intro!$F$32:$F$34</xm:f>
          </x14:formula1>
          <xm:sqref>AB1:AB1048576</xm:sqref>
        </x14:dataValidation>
        <x14:dataValidation type="list" allowBlank="1" showInputMessage="1" showErrorMessage="1" xr:uid="{00000000-0002-0000-0100-000002000000}">
          <x14:formula1>
            <xm:f>Intro!$C$33:$C$36</xm:f>
          </x14:formula1>
          <xm:sqref>T1:T7 T10:T1048576</xm:sqref>
        </x14:dataValidation>
        <x14:dataValidation type="list" allowBlank="1" showInputMessage="1" showErrorMessage="1" xr:uid="{00000000-0002-0000-0100-000003000000}">
          <x14:formula1>
            <xm:f>Intro!$B$33:$B$35</xm:f>
          </x14:formula1>
          <xm:sqref>S1:S7 S10:S1048576</xm:sqref>
        </x14:dataValidation>
        <x14:dataValidation type="list" allowBlank="1" showInputMessage="1" showErrorMessage="1" xr:uid="{00000000-0002-0000-0100-000004000000}">
          <x14:formula1>
            <xm:f>Intro!$E$32:$E$34</xm:f>
          </x14:formula1>
          <xm:sqref>L10:L1048576 L2:L7</xm:sqref>
        </x14:dataValidation>
        <x14:dataValidation type="list" allowBlank="1" showInputMessage="1" showErrorMessage="1" xr:uid="{1F01744C-489F-48BB-A17D-7A9DED171AA7}">
          <x14:formula1>
            <xm:f>'Z:\FileServer Data\FDEP LSJR Main Stem BMAP\11 2018 Progress Report Items\Received\CCUA\[LSJM_CCUA Aggregate Revised.xlsx]Drop Downs'!#REF!</xm:f>
          </x14:formula1>
          <xm:sqref>G1:H1</xm:sqref>
        </x14:dataValidation>
      </x14:dataValidations>
    </ext>
    <ext xmlns:x15="http://schemas.microsoft.com/office/spreadsheetml/2010/11/main" uri="{F7C9EE02-42E1-4005-9D12-6889AFFD525C}">
      <x15:webExtensions xmlns:xm="http://schemas.microsoft.com/office/excel/2006/main">
        <x15:webExtension appRef="{F205E48E-5ACA-4DA5-BB5D-F8B9B7D9F207}">
          <xm:f>'All Projects'!$A$1:$AB$9</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BA7E-D6E0-4467-81CF-DA1848B55423}">
  <dimension ref="A1:W40"/>
  <sheetViews>
    <sheetView topLeftCell="J1" workbookViewId="0">
      <selection activeCell="K7" sqref="K7"/>
    </sheetView>
  </sheetViews>
  <sheetFormatPr defaultRowHeight="15" x14ac:dyDescent="0.25"/>
  <cols>
    <col min="7" max="10" width="15.7109375" style="24" customWidth="1"/>
    <col min="11" max="11" width="30.7109375" style="24" customWidth="1"/>
    <col min="12" max="12" width="15.7109375" style="24" customWidth="1"/>
    <col min="13" max="13" width="14.5703125" style="24" customWidth="1"/>
    <col min="14" max="14" width="15.5703125" style="24" customWidth="1"/>
    <col min="15" max="17" width="15.7109375" style="24" customWidth="1"/>
    <col min="18" max="18" width="12.42578125" style="24" customWidth="1"/>
    <col min="19" max="19" width="25.28515625" style="24" customWidth="1"/>
    <col min="20" max="20" width="19.85546875" style="24" customWidth="1"/>
    <col min="21" max="22" width="19.5703125" style="24" customWidth="1"/>
    <col min="23" max="23" width="21.28515625" style="24" customWidth="1"/>
  </cols>
  <sheetData>
    <row r="1" spans="1:23" ht="25.5" x14ac:dyDescent="0.25">
      <c r="A1" t="s">
        <v>197</v>
      </c>
      <c r="B1" t="s">
        <v>255</v>
      </c>
      <c r="C1" t="s">
        <v>256</v>
      </c>
      <c r="D1" t="s">
        <v>257</v>
      </c>
      <c r="E1" t="s">
        <v>258</v>
      </c>
      <c r="G1" s="61" t="s">
        <v>198</v>
      </c>
      <c r="H1" s="61" t="s">
        <v>10</v>
      </c>
      <c r="I1" s="61" t="s">
        <v>199</v>
      </c>
      <c r="J1" s="61" t="s">
        <v>200</v>
      </c>
      <c r="K1" s="62" t="s">
        <v>201</v>
      </c>
      <c r="L1" s="61" t="s">
        <v>202</v>
      </c>
      <c r="M1" s="61" t="s">
        <v>203</v>
      </c>
      <c r="N1" s="62" t="s">
        <v>204</v>
      </c>
      <c r="O1" s="62" t="s">
        <v>205</v>
      </c>
      <c r="P1" s="62" t="s">
        <v>206</v>
      </c>
      <c r="Q1" s="61" t="s">
        <v>9</v>
      </c>
      <c r="R1" s="61" t="s">
        <v>207</v>
      </c>
      <c r="S1" s="63" t="s">
        <v>208</v>
      </c>
      <c r="T1" s="63" t="s">
        <v>209</v>
      </c>
      <c r="U1" s="61" t="s">
        <v>210</v>
      </c>
      <c r="V1" s="61" t="s">
        <v>211</v>
      </c>
      <c r="W1" s="61" t="s">
        <v>212</v>
      </c>
    </row>
    <row r="2" spans="1:23" ht="38.25" x14ac:dyDescent="0.25">
      <c r="B2" s="72">
        <v>43469</v>
      </c>
      <c r="C2" t="s">
        <v>259</v>
      </c>
      <c r="D2" t="s">
        <v>260</v>
      </c>
      <c r="E2" t="s">
        <v>261</v>
      </c>
      <c r="G2" s="23" t="s">
        <v>101</v>
      </c>
      <c r="H2" s="23" t="s">
        <v>95</v>
      </c>
      <c r="I2" s="23" t="s">
        <v>104</v>
      </c>
      <c r="J2" s="23" t="s">
        <v>102</v>
      </c>
      <c r="K2" s="12" t="s">
        <v>191</v>
      </c>
      <c r="L2" s="12" t="s">
        <v>226</v>
      </c>
      <c r="M2" s="23" t="s">
        <v>82</v>
      </c>
      <c r="N2" s="23" t="s">
        <v>95</v>
      </c>
      <c r="O2" s="25">
        <v>1166</v>
      </c>
      <c r="P2" s="25" t="s">
        <v>95</v>
      </c>
      <c r="Q2" s="23" t="s">
        <v>87</v>
      </c>
      <c r="R2" s="23" t="s">
        <v>95</v>
      </c>
      <c r="S2" s="23" t="s">
        <v>190</v>
      </c>
      <c r="T2" s="23" t="s">
        <v>190</v>
      </c>
      <c r="U2" s="12" t="s">
        <v>103</v>
      </c>
      <c r="V2" s="23" t="s">
        <v>95</v>
      </c>
      <c r="W2" s="23" t="s">
        <v>95</v>
      </c>
    </row>
    <row r="3" spans="1:23" ht="38.25" x14ac:dyDescent="0.25">
      <c r="B3" s="72">
        <v>43469</v>
      </c>
      <c r="C3" t="s">
        <v>259</v>
      </c>
      <c r="D3" t="s">
        <v>260</v>
      </c>
      <c r="E3" t="s">
        <v>261</v>
      </c>
      <c r="G3" s="23" t="s">
        <v>101</v>
      </c>
      <c r="H3" s="23" t="s">
        <v>95</v>
      </c>
      <c r="I3" s="23" t="s">
        <v>105</v>
      </c>
      <c r="J3" s="12" t="s">
        <v>215</v>
      </c>
      <c r="K3" s="12" t="s">
        <v>192</v>
      </c>
      <c r="L3" s="12" t="s">
        <v>60</v>
      </c>
      <c r="M3" s="23" t="s">
        <v>82</v>
      </c>
      <c r="N3" s="23" t="s">
        <v>95</v>
      </c>
      <c r="O3" s="25">
        <v>194</v>
      </c>
      <c r="P3" s="25" t="s">
        <v>95</v>
      </c>
      <c r="Q3" s="23" t="s">
        <v>87</v>
      </c>
      <c r="R3" s="23" t="s">
        <v>95</v>
      </c>
      <c r="S3" s="23" t="s">
        <v>190</v>
      </c>
      <c r="T3" s="23" t="s">
        <v>190</v>
      </c>
      <c r="U3" s="12" t="s">
        <v>103</v>
      </c>
      <c r="V3" s="23" t="s">
        <v>95</v>
      </c>
      <c r="W3" s="23" t="s">
        <v>95</v>
      </c>
    </row>
    <row r="4" spans="1:23" ht="38.25" x14ac:dyDescent="0.25">
      <c r="B4" s="72">
        <v>43469</v>
      </c>
      <c r="C4" t="s">
        <v>259</v>
      </c>
      <c r="D4" t="s">
        <v>260</v>
      </c>
      <c r="E4" t="s">
        <v>261</v>
      </c>
      <c r="G4" s="37" t="s">
        <v>129</v>
      </c>
      <c r="H4" s="37" t="s">
        <v>95</v>
      </c>
      <c r="I4" s="37" t="s">
        <v>130</v>
      </c>
      <c r="J4" s="37" t="s">
        <v>195</v>
      </c>
      <c r="K4" s="37" t="s">
        <v>131</v>
      </c>
      <c r="L4" s="37" t="s">
        <v>13</v>
      </c>
      <c r="M4" s="37" t="s">
        <v>81</v>
      </c>
      <c r="N4" s="37">
        <v>2023</v>
      </c>
      <c r="O4" s="25">
        <v>16137.449999999999</v>
      </c>
      <c r="P4" s="25" t="s">
        <v>95</v>
      </c>
      <c r="Q4" s="23" t="s">
        <v>87</v>
      </c>
      <c r="R4" s="23" t="s">
        <v>95</v>
      </c>
      <c r="S4" s="23" t="s">
        <v>95</v>
      </c>
      <c r="T4" s="23" t="s">
        <v>95</v>
      </c>
      <c r="U4" s="23" t="s">
        <v>95</v>
      </c>
      <c r="V4" s="23" t="s">
        <v>95</v>
      </c>
      <c r="W4" s="23" t="s">
        <v>95</v>
      </c>
    </row>
    <row r="5" spans="1:23" ht="51" x14ac:dyDescent="0.25">
      <c r="B5" s="72">
        <v>43469</v>
      </c>
      <c r="C5" t="s">
        <v>259</v>
      </c>
      <c r="D5" t="s">
        <v>260</v>
      </c>
      <c r="E5" t="s">
        <v>261</v>
      </c>
      <c r="G5" s="37" t="s">
        <v>129</v>
      </c>
      <c r="H5" s="37" t="s">
        <v>95</v>
      </c>
      <c r="I5" s="37" t="s">
        <v>132</v>
      </c>
      <c r="J5" s="37" t="s">
        <v>133</v>
      </c>
      <c r="K5" s="37" t="s">
        <v>131</v>
      </c>
      <c r="L5" s="37" t="s">
        <v>13</v>
      </c>
      <c r="M5" s="37" t="s">
        <v>81</v>
      </c>
      <c r="N5" s="37">
        <v>2023</v>
      </c>
      <c r="O5" s="25">
        <v>1726.4</v>
      </c>
      <c r="P5" s="25" t="s">
        <v>95</v>
      </c>
      <c r="Q5" s="23" t="s">
        <v>87</v>
      </c>
      <c r="R5" s="23" t="s">
        <v>95</v>
      </c>
      <c r="S5" s="23" t="s">
        <v>95</v>
      </c>
      <c r="T5" s="23" t="s">
        <v>95</v>
      </c>
      <c r="U5" s="23" t="s">
        <v>95</v>
      </c>
      <c r="V5" s="23" t="s">
        <v>95</v>
      </c>
      <c r="W5" s="23" t="s">
        <v>95</v>
      </c>
    </row>
    <row r="6" spans="1:23" ht="38.25" x14ac:dyDescent="0.25">
      <c r="B6" s="72">
        <v>43469</v>
      </c>
      <c r="C6" t="s">
        <v>259</v>
      </c>
      <c r="D6" t="s">
        <v>260</v>
      </c>
      <c r="E6" t="s">
        <v>261</v>
      </c>
      <c r="G6" s="37" t="s">
        <v>134</v>
      </c>
      <c r="H6" s="37" t="s">
        <v>95</v>
      </c>
      <c r="I6" s="37" t="s">
        <v>136</v>
      </c>
      <c r="J6" s="37" t="s">
        <v>135</v>
      </c>
      <c r="K6" s="59" t="s">
        <v>141</v>
      </c>
      <c r="L6" s="37" t="s">
        <v>33</v>
      </c>
      <c r="M6" s="37" t="s">
        <v>80</v>
      </c>
      <c r="N6" s="37" t="s">
        <v>95</v>
      </c>
      <c r="O6" s="25">
        <v>12.643200000000002</v>
      </c>
      <c r="P6" s="25" t="s">
        <v>95</v>
      </c>
      <c r="Q6" s="23" t="s">
        <v>87</v>
      </c>
      <c r="R6" s="23" t="s">
        <v>95</v>
      </c>
      <c r="S6" s="23" t="s">
        <v>95</v>
      </c>
      <c r="T6" s="23" t="s">
        <v>95</v>
      </c>
      <c r="U6" s="23" t="s">
        <v>95</v>
      </c>
      <c r="V6" s="23" t="s">
        <v>95</v>
      </c>
      <c r="W6" s="23" t="s">
        <v>95</v>
      </c>
    </row>
    <row r="7" spans="1:23" ht="38.25" x14ac:dyDescent="0.25">
      <c r="B7" s="72">
        <v>43469</v>
      </c>
      <c r="C7" t="s">
        <v>259</v>
      </c>
      <c r="D7" t="s">
        <v>260</v>
      </c>
      <c r="E7" t="s">
        <v>261</v>
      </c>
      <c r="G7" s="37" t="s">
        <v>196</v>
      </c>
      <c r="H7" s="37" t="s">
        <v>88</v>
      </c>
      <c r="I7" s="37" t="s">
        <v>137</v>
      </c>
      <c r="J7" s="37" t="s">
        <v>138</v>
      </c>
      <c r="K7" s="37" t="s">
        <v>139</v>
      </c>
      <c r="L7" s="37" t="s">
        <v>75</v>
      </c>
      <c r="M7" s="37" t="s">
        <v>80</v>
      </c>
      <c r="N7" s="37" t="s">
        <v>88</v>
      </c>
      <c r="O7" s="25">
        <v>534.02054224553513</v>
      </c>
      <c r="P7" s="25" t="s">
        <v>95</v>
      </c>
      <c r="Q7" s="23" t="s">
        <v>87</v>
      </c>
      <c r="R7" s="23" t="s">
        <v>95</v>
      </c>
      <c r="S7" s="23" t="s">
        <v>95</v>
      </c>
      <c r="T7" s="23" t="s">
        <v>95</v>
      </c>
      <c r="U7" s="23" t="s">
        <v>95</v>
      </c>
      <c r="V7" s="23" t="s">
        <v>95</v>
      </c>
      <c r="W7" s="23" t="s">
        <v>95</v>
      </c>
    </row>
    <row r="8" spans="1:23" ht="89.25" x14ac:dyDescent="0.25">
      <c r="B8" s="72">
        <v>43469</v>
      </c>
      <c r="C8" t="s">
        <v>259</v>
      </c>
      <c r="D8" t="s">
        <v>260</v>
      </c>
      <c r="E8" t="s">
        <v>261</v>
      </c>
      <c r="G8" s="45" t="s">
        <v>153</v>
      </c>
      <c r="H8" s="46" t="s">
        <v>154</v>
      </c>
      <c r="I8" s="46" t="s">
        <v>155</v>
      </c>
      <c r="J8" s="45" t="s">
        <v>156</v>
      </c>
      <c r="K8" s="37" t="s">
        <v>214</v>
      </c>
      <c r="L8" s="37" t="s">
        <v>233</v>
      </c>
      <c r="M8" s="46" t="s">
        <v>81</v>
      </c>
      <c r="N8" s="47" t="s">
        <v>95</v>
      </c>
      <c r="O8" s="48" t="s">
        <v>88</v>
      </c>
      <c r="P8" s="48" t="s">
        <v>95</v>
      </c>
      <c r="Q8" s="48" t="s">
        <v>87</v>
      </c>
      <c r="R8" s="49" t="s">
        <v>95</v>
      </c>
      <c r="S8" s="50" t="s">
        <v>88</v>
      </c>
      <c r="T8" s="50" t="s">
        <v>95</v>
      </c>
      <c r="U8" s="5" t="s">
        <v>154</v>
      </c>
      <c r="V8" s="50" t="s">
        <v>88</v>
      </c>
      <c r="W8" s="46" t="s">
        <v>88</v>
      </c>
    </row>
    <row r="9" spans="1:23" ht="102" x14ac:dyDescent="0.25">
      <c r="B9" s="72">
        <v>43469</v>
      </c>
      <c r="C9" t="s">
        <v>259</v>
      </c>
      <c r="D9" t="s">
        <v>260</v>
      </c>
      <c r="E9" t="s">
        <v>261</v>
      </c>
      <c r="G9" s="45" t="s">
        <v>153</v>
      </c>
      <c r="H9" s="46" t="s">
        <v>154</v>
      </c>
      <c r="I9" s="46" t="s">
        <v>158</v>
      </c>
      <c r="J9" s="45" t="s">
        <v>159</v>
      </c>
      <c r="K9" s="45" t="s">
        <v>213</v>
      </c>
      <c r="L9" s="37" t="s">
        <v>233</v>
      </c>
      <c r="M9" s="46" t="s">
        <v>80</v>
      </c>
      <c r="N9" s="47" t="s">
        <v>88</v>
      </c>
      <c r="O9" s="48" t="s">
        <v>88</v>
      </c>
      <c r="P9" s="48" t="s">
        <v>95</v>
      </c>
      <c r="Q9" s="48" t="s">
        <v>100</v>
      </c>
      <c r="R9" s="49" t="s">
        <v>95</v>
      </c>
      <c r="S9" s="50" t="s">
        <v>88</v>
      </c>
      <c r="T9" s="50" t="s">
        <v>95</v>
      </c>
      <c r="U9" s="5" t="s">
        <v>154</v>
      </c>
      <c r="V9" s="50" t="s">
        <v>88</v>
      </c>
      <c r="W9" s="46" t="s">
        <v>88</v>
      </c>
    </row>
    <row r="10" spans="1:23" x14ac:dyDescent="0.25">
      <c r="G10" s="66"/>
      <c r="H10" s="66"/>
      <c r="I10" s="66"/>
      <c r="J10" s="66"/>
      <c r="K10" s="66"/>
      <c r="L10" s="66"/>
      <c r="M10" s="66"/>
      <c r="N10" s="66"/>
      <c r="O10" s="66"/>
      <c r="P10" s="66"/>
      <c r="Q10" s="66"/>
      <c r="R10" s="66"/>
      <c r="S10" s="66"/>
      <c r="T10" s="66"/>
      <c r="U10" s="66"/>
      <c r="V10" s="66"/>
      <c r="W10" s="66"/>
    </row>
    <row r="11" spans="1:23" x14ac:dyDescent="0.25">
      <c r="G11" s="66"/>
      <c r="H11" s="66"/>
      <c r="I11" s="66"/>
      <c r="J11" s="66"/>
      <c r="K11" s="66"/>
      <c r="L11" s="66"/>
      <c r="M11" s="66"/>
      <c r="N11" s="66"/>
      <c r="O11" s="66"/>
      <c r="P11" s="66"/>
      <c r="Q11" s="66"/>
      <c r="R11" s="66"/>
      <c r="S11" s="66"/>
      <c r="T11" s="66"/>
      <c r="U11" s="66"/>
      <c r="V11" s="66"/>
      <c r="W11" s="66"/>
    </row>
    <row r="12" spans="1:23" x14ac:dyDescent="0.25">
      <c r="G12" s="66"/>
      <c r="H12" s="66"/>
      <c r="I12" s="66"/>
      <c r="J12" s="66"/>
      <c r="K12" s="66"/>
      <c r="L12" s="66"/>
      <c r="M12" s="66"/>
      <c r="N12" s="66"/>
      <c r="O12" s="66"/>
      <c r="P12" s="66"/>
      <c r="Q12" s="66"/>
      <c r="R12" s="66"/>
      <c r="S12" s="66"/>
      <c r="T12" s="66"/>
      <c r="U12" s="66"/>
      <c r="V12" s="66"/>
      <c r="W12" s="66"/>
    </row>
    <row r="13" spans="1:23" x14ac:dyDescent="0.25">
      <c r="G13" s="66"/>
      <c r="H13" s="66"/>
      <c r="I13" s="66"/>
      <c r="J13" s="66"/>
      <c r="K13" s="66"/>
      <c r="L13" s="66"/>
      <c r="M13" s="66"/>
      <c r="N13" s="66"/>
      <c r="O13" s="66"/>
      <c r="P13" s="66"/>
      <c r="Q13" s="66"/>
      <c r="R13" s="66"/>
      <c r="S13" s="66"/>
      <c r="T13" s="66"/>
      <c r="U13" s="66"/>
      <c r="V13" s="66"/>
      <c r="W13" s="66"/>
    </row>
    <row r="14" spans="1:23" x14ac:dyDescent="0.25">
      <c r="G14" s="66"/>
      <c r="H14" s="66"/>
      <c r="I14" s="66"/>
      <c r="J14" s="66"/>
      <c r="K14" s="66"/>
      <c r="L14" s="66"/>
      <c r="M14" s="66"/>
      <c r="N14" s="66"/>
      <c r="O14" s="66"/>
      <c r="P14" s="66"/>
      <c r="Q14" s="66"/>
      <c r="R14" s="66"/>
      <c r="S14" s="66"/>
      <c r="T14" s="66"/>
      <c r="U14" s="66"/>
      <c r="V14" s="66"/>
      <c r="W14" s="66"/>
    </row>
    <row r="15" spans="1:23" x14ac:dyDescent="0.25">
      <c r="G15" s="66"/>
      <c r="H15" s="66"/>
      <c r="I15" s="66"/>
      <c r="J15" s="66"/>
      <c r="K15" s="66"/>
      <c r="L15" s="66"/>
      <c r="M15" s="66"/>
      <c r="N15" s="66"/>
      <c r="O15" s="66"/>
      <c r="P15" s="66"/>
      <c r="Q15" s="66"/>
      <c r="R15" s="66"/>
      <c r="S15" s="66"/>
      <c r="T15" s="66"/>
      <c r="U15" s="66"/>
      <c r="V15" s="66"/>
      <c r="W15" s="66"/>
    </row>
    <row r="16" spans="1:23" x14ac:dyDescent="0.25">
      <c r="G16" s="66"/>
      <c r="H16" s="66"/>
      <c r="I16" s="66"/>
      <c r="J16" s="66"/>
      <c r="K16" s="66"/>
      <c r="L16" s="66"/>
      <c r="M16" s="66"/>
      <c r="N16" s="66"/>
      <c r="O16" s="66"/>
      <c r="P16" s="66"/>
      <c r="Q16" s="66"/>
      <c r="R16" s="66"/>
      <c r="S16" s="66"/>
      <c r="T16" s="66"/>
      <c r="U16" s="66"/>
      <c r="V16" s="66"/>
      <c r="W16" s="66"/>
    </row>
    <row r="17" spans="7:23" x14ac:dyDescent="0.25">
      <c r="G17" s="66"/>
      <c r="H17" s="66"/>
      <c r="I17" s="66"/>
      <c r="J17" s="66"/>
      <c r="K17" s="66"/>
      <c r="L17" s="66"/>
      <c r="M17" s="66"/>
      <c r="N17" s="66"/>
      <c r="O17" s="66"/>
      <c r="P17" s="66"/>
      <c r="Q17" s="66"/>
      <c r="R17" s="66"/>
      <c r="S17" s="66"/>
      <c r="T17" s="66"/>
      <c r="U17" s="66"/>
      <c r="V17" s="66"/>
      <c r="W17" s="66"/>
    </row>
    <row r="18" spans="7:23" x14ac:dyDescent="0.25">
      <c r="G18" s="66"/>
      <c r="H18" s="66"/>
      <c r="I18" s="66"/>
      <c r="J18" s="66"/>
      <c r="K18" s="66"/>
      <c r="L18" s="66"/>
      <c r="M18" s="66"/>
      <c r="N18" s="66"/>
      <c r="O18" s="66"/>
      <c r="P18" s="66"/>
      <c r="Q18" s="66"/>
      <c r="R18" s="66"/>
      <c r="S18" s="66"/>
      <c r="T18" s="66"/>
      <c r="U18" s="66"/>
      <c r="V18" s="66"/>
      <c r="W18" s="66"/>
    </row>
    <row r="19" spans="7:23" x14ac:dyDescent="0.25">
      <c r="G19" s="66"/>
      <c r="H19" s="66"/>
      <c r="I19" s="66"/>
      <c r="J19" s="66"/>
      <c r="K19" s="66"/>
      <c r="L19" s="66"/>
      <c r="M19" s="66"/>
      <c r="N19" s="66"/>
      <c r="O19" s="66"/>
      <c r="P19" s="66"/>
      <c r="Q19" s="66"/>
      <c r="R19" s="66"/>
      <c r="S19" s="66"/>
      <c r="T19" s="66"/>
      <c r="U19" s="66"/>
      <c r="V19" s="66"/>
      <c r="W19" s="66"/>
    </row>
    <row r="20" spans="7:23" x14ac:dyDescent="0.25">
      <c r="G20" s="66"/>
      <c r="H20" s="66"/>
      <c r="I20" s="66"/>
      <c r="J20" s="66"/>
      <c r="K20" s="66"/>
      <c r="L20" s="66"/>
      <c r="M20" s="66"/>
      <c r="N20" s="66"/>
      <c r="O20" s="66"/>
      <c r="P20" s="66"/>
      <c r="Q20" s="66"/>
      <c r="R20" s="66"/>
      <c r="S20" s="66"/>
      <c r="T20" s="66"/>
      <c r="U20" s="66"/>
      <c r="V20" s="66"/>
      <c r="W20" s="66"/>
    </row>
    <row r="21" spans="7:23" x14ac:dyDescent="0.25">
      <c r="G21" s="66"/>
      <c r="H21" s="66"/>
      <c r="I21" s="66"/>
      <c r="J21" s="66"/>
      <c r="K21" s="66"/>
      <c r="L21" s="66"/>
      <c r="M21" s="66"/>
      <c r="N21" s="66"/>
      <c r="O21" s="66"/>
      <c r="P21" s="66"/>
      <c r="Q21" s="66"/>
      <c r="R21" s="66"/>
      <c r="S21" s="66"/>
      <c r="T21" s="66"/>
      <c r="U21" s="66"/>
      <c r="V21" s="66"/>
      <c r="W21" s="66"/>
    </row>
    <row r="22" spans="7:23" x14ac:dyDescent="0.25">
      <c r="G22" s="66"/>
      <c r="H22" s="66"/>
      <c r="I22" s="66"/>
      <c r="J22" s="66"/>
      <c r="K22" s="66"/>
      <c r="L22" s="66"/>
      <c r="M22" s="66"/>
      <c r="N22" s="66"/>
      <c r="O22" s="66"/>
      <c r="P22" s="66"/>
      <c r="Q22" s="66"/>
      <c r="R22" s="66"/>
      <c r="S22" s="66"/>
      <c r="T22" s="66"/>
      <c r="U22" s="66"/>
      <c r="V22" s="66"/>
      <c r="W22" s="66"/>
    </row>
    <row r="23" spans="7:23" x14ac:dyDescent="0.25">
      <c r="G23" s="66"/>
      <c r="H23" s="66"/>
      <c r="I23" s="66"/>
      <c r="J23" s="66"/>
      <c r="K23" s="66"/>
      <c r="L23" s="66"/>
      <c r="M23" s="66"/>
      <c r="N23" s="66"/>
      <c r="O23" s="66"/>
      <c r="P23" s="66"/>
      <c r="Q23" s="66"/>
      <c r="R23" s="66"/>
      <c r="S23" s="66"/>
      <c r="T23" s="66"/>
      <c r="U23" s="66"/>
      <c r="V23" s="66"/>
      <c r="W23" s="66"/>
    </row>
    <row r="24" spans="7:23" x14ac:dyDescent="0.25">
      <c r="G24" s="66"/>
      <c r="H24" s="66"/>
      <c r="I24" s="66"/>
      <c r="J24" s="66"/>
      <c r="K24" s="66"/>
      <c r="L24" s="66"/>
      <c r="M24" s="66"/>
      <c r="N24" s="66"/>
      <c r="O24" s="66"/>
      <c r="P24" s="66"/>
      <c r="Q24" s="66"/>
      <c r="R24" s="66"/>
      <c r="S24" s="66"/>
      <c r="T24" s="66"/>
      <c r="U24" s="66"/>
      <c r="V24" s="66"/>
      <c r="W24" s="66"/>
    </row>
    <row r="25" spans="7:23" x14ac:dyDescent="0.25">
      <c r="G25" s="66"/>
      <c r="H25" s="66"/>
      <c r="I25" s="66"/>
      <c r="J25" s="66"/>
      <c r="K25" s="66"/>
      <c r="L25" s="66"/>
      <c r="M25" s="66"/>
      <c r="N25" s="66"/>
      <c r="O25" s="66"/>
      <c r="P25" s="66"/>
      <c r="Q25" s="66"/>
      <c r="R25" s="66"/>
      <c r="S25" s="66"/>
      <c r="T25" s="66"/>
      <c r="U25" s="66"/>
      <c r="V25" s="66"/>
      <c r="W25" s="66"/>
    </row>
    <row r="26" spans="7:23" x14ac:dyDescent="0.25">
      <c r="G26" s="66"/>
      <c r="H26" s="66"/>
      <c r="I26" s="66"/>
      <c r="J26" s="66"/>
      <c r="K26" s="66"/>
      <c r="L26" s="66"/>
      <c r="M26" s="66"/>
      <c r="N26" s="66"/>
      <c r="O26" s="66"/>
      <c r="P26" s="66"/>
      <c r="Q26" s="66"/>
      <c r="R26" s="66"/>
      <c r="S26" s="66"/>
      <c r="T26" s="66"/>
      <c r="U26" s="66"/>
      <c r="V26" s="66"/>
      <c r="W26" s="66"/>
    </row>
    <row r="27" spans="7:23" x14ac:dyDescent="0.25">
      <c r="G27" s="66"/>
      <c r="H27" s="66"/>
      <c r="I27" s="66"/>
      <c r="J27" s="66"/>
      <c r="K27" s="66"/>
      <c r="L27" s="66"/>
      <c r="M27" s="66"/>
      <c r="N27" s="66"/>
      <c r="O27" s="66"/>
      <c r="P27" s="66"/>
      <c r="Q27" s="66"/>
      <c r="R27" s="66"/>
      <c r="S27" s="66"/>
      <c r="T27" s="66"/>
      <c r="U27" s="66"/>
      <c r="V27" s="66"/>
      <c r="W27" s="66"/>
    </row>
    <row r="28" spans="7:23" x14ac:dyDescent="0.25">
      <c r="G28" s="66"/>
      <c r="H28" s="66"/>
      <c r="I28" s="66"/>
      <c r="J28" s="66"/>
      <c r="K28" s="66"/>
      <c r="L28" s="66"/>
      <c r="M28" s="66"/>
      <c r="N28" s="66"/>
      <c r="O28" s="66"/>
      <c r="P28" s="66"/>
      <c r="Q28" s="66"/>
      <c r="R28" s="66"/>
      <c r="S28" s="66"/>
      <c r="T28" s="66"/>
      <c r="U28" s="66"/>
      <c r="V28" s="66"/>
      <c r="W28" s="66"/>
    </row>
    <row r="29" spans="7:23" x14ac:dyDescent="0.25">
      <c r="G29" s="66"/>
      <c r="H29" s="66"/>
      <c r="I29" s="66"/>
      <c r="J29" s="66"/>
      <c r="K29" s="66"/>
      <c r="L29" s="66"/>
      <c r="M29" s="66"/>
      <c r="N29" s="66"/>
      <c r="O29" s="66"/>
      <c r="P29" s="66"/>
      <c r="Q29" s="66"/>
      <c r="R29" s="66"/>
      <c r="S29" s="66"/>
      <c r="T29" s="66"/>
      <c r="U29" s="66"/>
      <c r="V29" s="66"/>
      <c r="W29" s="66"/>
    </row>
    <row r="30" spans="7:23" x14ac:dyDescent="0.25">
      <c r="G30" s="66"/>
      <c r="H30" s="66"/>
      <c r="I30" s="66"/>
      <c r="J30" s="66"/>
      <c r="K30" s="66"/>
      <c r="L30" s="66"/>
      <c r="M30" s="66"/>
      <c r="N30" s="66"/>
      <c r="O30" s="66"/>
      <c r="P30" s="66"/>
      <c r="Q30" s="66"/>
      <c r="R30" s="66"/>
      <c r="S30" s="66"/>
      <c r="T30" s="66"/>
      <c r="U30" s="66"/>
      <c r="V30" s="66"/>
      <c r="W30" s="66"/>
    </row>
    <row r="31" spans="7:23" x14ac:dyDescent="0.25">
      <c r="G31" s="66"/>
      <c r="H31" s="66"/>
      <c r="I31" s="66"/>
      <c r="J31" s="66"/>
      <c r="K31" s="66"/>
      <c r="L31" s="66"/>
      <c r="M31" s="66"/>
      <c r="N31" s="66"/>
      <c r="O31" s="66"/>
      <c r="P31" s="66"/>
      <c r="Q31" s="66"/>
      <c r="R31" s="66"/>
      <c r="S31" s="66"/>
      <c r="T31" s="66"/>
      <c r="U31" s="66"/>
      <c r="V31" s="66"/>
      <c r="W31" s="66"/>
    </row>
    <row r="32" spans="7:23" x14ac:dyDescent="0.25">
      <c r="G32" s="66"/>
      <c r="H32" s="66"/>
      <c r="I32" s="66"/>
      <c r="J32" s="66"/>
      <c r="K32" s="66"/>
      <c r="L32" s="66"/>
      <c r="M32" s="66"/>
      <c r="N32" s="66"/>
      <c r="O32" s="66"/>
      <c r="P32" s="66"/>
      <c r="Q32" s="66"/>
      <c r="R32" s="66"/>
      <c r="S32" s="66"/>
      <c r="T32" s="66"/>
      <c r="U32" s="66"/>
      <c r="V32" s="66"/>
      <c r="W32" s="66"/>
    </row>
    <row r="33" spans="7:23" x14ac:dyDescent="0.25">
      <c r="G33" s="66"/>
      <c r="H33" s="66"/>
      <c r="I33" s="66"/>
      <c r="J33" s="66"/>
      <c r="K33" s="66"/>
      <c r="L33" s="66"/>
      <c r="M33" s="66"/>
      <c r="N33" s="66"/>
      <c r="O33" s="66"/>
      <c r="P33" s="66"/>
      <c r="Q33" s="66"/>
      <c r="R33" s="66"/>
      <c r="S33" s="66"/>
      <c r="T33" s="66"/>
      <c r="U33" s="66"/>
      <c r="V33" s="66"/>
      <c r="W33" s="66"/>
    </row>
    <row r="34" spans="7:23" x14ac:dyDescent="0.25">
      <c r="G34" s="66"/>
      <c r="H34" s="66"/>
      <c r="I34" s="66"/>
      <c r="J34" s="66"/>
      <c r="K34" s="66"/>
      <c r="L34" s="66"/>
      <c r="M34" s="66"/>
      <c r="N34" s="66"/>
      <c r="O34" s="66"/>
      <c r="P34" s="66"/>
      <c r="Q34" s="66"/>
      <c r="R34" s="66"/>
      <c r="S34" s="66"/>
      <c r="T34" s="66"/>
      <c r="U34" s="66"/>
      <c r="V34" s="66"/>
      <c r="W34" s="66"/>
    </row>
    <row r="35" spans="7:23" x14ac:dyDescent="0.25">
      <c r="G35" s="66"/>
      <c r="H35" s="66"/>
      <c r="I35" s="66"/>
      <c r="J35" s="66"/>
      <c r="K35" s="66"/>
      <c r="L35" s="66"/>
      <c r="M35" s="66"/>
      <c r="N35" s="66"/>
      <c r="O35" s="66"/>
      <c r="P35" s="66"/>
      <c r="Q35" s="66"/>
      <c r="R35" s="66"/>
      <c r="S35" s="66"/>
      <c r="T35" s="66"/>
      <c r="U35" s="66"/>
      <c r="V35" s="66"/>
      <c r="W35" s="66"/>
    </row>
    <row r="36" spans="7:23" x14ac:dyDescent="0.25">
      <c r="G36" s="66"/>
      <c r="H36" s="66"/>
      <c r="I36" s="66"/>
      <c r="J36" s="66"/>
      <c r="K36" s="66"/>
      <c r="L36" s="66"/>
      <c r="M36" s="66"/>
      <c r="N36" s="66"/>
      <c r="O36" s="66"/>
      <c r="P36" s="66"/>
      <c r="Q36" s="66"/>
      <c r="R36" s="66"/>
      <c r="S36" s="66"/>
      <c r="T36" s="66"/>
      <c r="U36" s="66"/>
      <c r="V36" s="66"/>
      <c r="W36" s="66"/>
    </row>
    <row r="37" spans="7:23" x14ac:dyDescent="0.25">
      <c r="G37" s="66"/>
      <c r="H37" s="66"/>
      <c r="I37" s="66"/>
      <c r="J37" s="66"/>
      <c r="K37" s="66"/>
      <c r="L37" s="66"/>
      <c r="M37" s="66"/>
      <c r="N37" s="66"/>
      <c r="O37" s="66"/>
      <c r="P37" s="66"/>
      <c r="Q37" s="66"/>
      <c r="R37" s="66"/>
      <c r="S37" s="66"/>
      <c r="T37" s="66"/>
      <c r="U37" s="66"/>
      <c r="V37" s="66"/>
      <c r="W37" s="66"/>
    </row>
    <row r="38" spans="7:23" x14ac:dyDescent="0.25">
      <c r="G38" s="66"/>
      <c r="H38" s="66"/>
      <c r="I38" s="66"/>
      <c r="J38" s="66"/>
      <c r="K38" s="66"/>
      <c r="L38" s="66"/>
      <c r="M38" s="66"/>
      <c r="N38" s="66"/>
      <c r="O38" s="66"/>
      <c r="P38" s="66"/>
      <c r="Q38" s="66"/>
      <c r="R38" s="66"/>
      <c r="S38" s="66"/>
      <c r="T38" s="66"/>
      <c r="U38" s="66"/>
      <c r="V38" s="66"/>
      <c r="W38" s="66"/>
    </row>
    <row r="39" spans="7:23" x14ac:dyDescent="0.25">
      <c r="G39" s="66"/>
      <c r="H39" s="66"/>
      <c r="I39" s="66"/>
      <c r="J39" s="66"/>
      <c r="K39" s="66"/>
      <c r="L39" s="66"/>
      <c r="M39" s="66"/>
      <c r="N39" s="66"/>
      <c r="O39" s="66"/>
      <c r="P39" s="66"/>
      <c r="Q39" s="66"/>
      <c r="R39" s="66"/>
      <c r="S39" s="66"/>
      <c r="T39" s="66"/>
      <c r="U39" s="66"/>
      <c r="V39" s="66"/>
      <c r="W39" s="66"/>
    </row>
    <row r="40" spans="7:23" x14ac:dyDescent="0.25">
      <c r="G40" s="66"/>
      <c r="H40" s="66"/>
      <c r="I40" s="66"/>
      <c r="J40" s="66"/>
      <c r="K40" s="66"/>
      <c r="L40" s="66"/>
      <c r="M40" s="66"/>
      <c r="N40" s="66"/>
      <c r="O40" s="66"/>
      <c r="P40" s="66"/>
      <c r="Q40" s="66"/>
      <c r="R40" s="66"/>
      <c r="S40" s="66"/>
      <c r="T40" s="66"/>
      <c r="U40" s="66"/>
      <c r="V40" s="66"/>
      <c r="W40" s="66"/>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7864CFD-A482-4E40-940C-36A690EF6CD2}">
          <x14:formula1>
            <xm:f>'Z:\FileServer Data\FDEP LSJR Main Stem BMAP\11 2018 Progress Report Items\Received\CCUA\[LSJM_CCUA Aggregate Revised.xlsx]Drop Downs'!#REF!</xm:f>
          </x14:formula1>
          <xm:sqref>L1:M1</xm:sqref>
        </x14:dataValidation>
        <x14:dataValidation type="list" allowBlank="1" showInputMessage="1" showErrorMessage="1" xr:uid="{AC591CA8-5912-4457-8BDD-6D3323158C76}">
          <x14:formula1>
            <xm:f>Intro!$E$32:$E$34</xm:f>
          </x14:formula1>
          <xm:sqref>Q10:Q1048576 Q2:Q7</xm:sqref>
        </x14:dataValidation>
        <x14:dataValidation type="list" allowBlank="1" showInputMessage="1" showErrorMessage="1" xr:uid="{4B400B7F-B6D5-4C89-9475-E745AB34C184}">
          <x14:formula1>
            <xm:f>Intro!$A$33:$A$115</xm:f>
          </x14:formula1>
          <xm:sqref>L10:L1048576 L2:L3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7C6A-F140-4398-B616-1F8DC82BFB5F}">
  <dimension ref="A1:I22"/>
  <sheetViews>
    <sheetView workbookViewId="0">
      <selection activeCell="Q26" sqref="Q26"/>
    </sheetView>
  </sheetViews>
  <sheetFormatPr defaultRowHeight="15" x14ac:dyDescent="0.25"/>
  <cols>
    <col min="1" max="1" width="13.140625" bestFit="1" customWidth="1"/>
    <col min="2" max="2" width="26.140625" bestFit="1" customWidth="1"/>
    <col min="3" max="3" width="11.28515625" bestFit="1" customWidth="1"/>
    <col min="4" max="4" width="16.42578125" customWidth="1"/>
    <col min="5" max="5" width="16.42578125" style="58" customWidth="1"/>
    <col min="6" max="6" width="15.85546875" style="58" customWidth="1"/>
    <col min="7" max="7" width="10.42578125" style="58" customWidth="1"/>
    <col min="8" max="8" width="11.28515625" style="58" customWidth="1"/>
    <col min="9" max="9" width="11.42578125" style="58" customWidth="1"/>
  </cols>
  <sheetData>
    <row r="1" spans="1:9" ht="30" x14ac:dyDescent="0.25">
      <c r="A1" s="35" t="s">
        <v>203</v>
      </c>
      <c r="B1" t="s">
        <v>82</v>
      </c>
      <c r="D1" s="67" t="s">
        <v>249</v>
      </c>
      <c r="E1" s="68" t="s">
        <v>250</v>
      </c>
      <c r="F1" s="69" t="s">
        <v>251</v>
      </c>
      <c r="G1" s="68" t="s">
        <v>252</v>
      </c>
      <c r="H1" s="68" t="s">
        <v>253</v>
      </c>
      <c r="I1" s="68" t="s">
        <v>254</v>
      </c>
    </row>
    <row r="2" spans="1:9" x14ac:dyDescent="0.25">
      <c r="D2" s="67">
        <v>2018</v>
      </c>
      <c r="E2" s="68">
        <f>GETPIVOTDATA("TNReduction(lbs/yr)",$A$3,"EstimatedCompletionDate","N/A")</f>
        <v>1360</v>
      </c>
      <c r="F2" s="70"/>
      <c r="G2" s="70"/>
      <c r="H2" s="70"/>
      <c r="I2" s="70"/>
    </row>
    <row r="3" spans="1:9" x14ac:dyDescent="0.25">
      <c r="A3" s="35" t="s">
        <v>124</v>
      </c>
      <c r="B3" t="s">
        <v>248</v>
      </c>
      <c r="D3" s="67">
        <v>2019</v>
      </c>
      <c r="E3" s="71">
        <f>E2</f>
        <v>1360</v>
      </c>
      <c r="F3" s="70"/>
      <c r="G3" s="70"/>
      <c r="H3" s="70"/>
      <c r="I3" s="70"/>
    </row>
    <row r="4" spans="1:9" x14ac:dyDescent="0.25">
      <c r="A4" s="36" t="s">
        <v>95</v>
      </c>
      <c r="B4" s="30">
        <v>1360</v>
      </c>
      <c r="D4" s="67">
        <v>2020</v>
      </c>
      <c r="E4" s="71"/>
      <c r="F4" s="70"/>
      <c r="G4" s="70"/>
      <c r="H4" s="70"/>
      <c r="I4" s="70"/>
    </row>
    <row r="5" spans="1:9" x14ac:dyDescent="0.25">
      <c r="A5" s="36" t="s">
        <v>125</v>
      </c>
      <c r="B5" s="30">
        <v>1360</v>
      </c>
      <c r="D5" s="67">
        <v>2021</v>
      </c>
      <c r="E5" s="71"/>
      <c r="F5" s="70"/>
      <c r="G5" s="70"/>
      <c r="H5" s="70"/>
      <c r="I5" s="70"/>
    </row>
    <row r="6" spans="1:9" x14ac:dyDescent="0.25">
      <c r="D6" s="67">
        <v>2022</v>
      </c>
      <c r="E6" s="71"/>
      <c r="F6" s="70"/>
      <c r="G6" s="70"/>
      <c r="H6" s="70"/>
      <c r="I6" s="70"/>
    </row>
    <row r="7" spans="1:9" x14ac:dyDescent="0.25">
      <c r="D7" s="67">
        <v>2023</v>
      </c>
      <c r="E7" s="71"/>
      <c r="F7" s="71">
        <v>5159</v>
      </c>
      <c r="G7" s="70"/>
      <c r="H7" s="70"/>
      <c r="I7" s="70"/>
    </row>
    <row r="8" spans="1:9" x14ac:dyDescent="0.25">
      <c r="D8" s="67">
        <v>2024</v>
      </c>
      <c r="E8" s="71"/>
      <c r="F8" s="70"/>
      <c r="G8" s="70"/>
      <c r="H8" s="70"/>
      <c r="I8" s="70"/>
    </row>
    <row r="9" spans="1:9" x14ac:dyDescent="0.25">
      <c r="D9" s="67">
        <v>2025</v>
      </c>
      <c r="E9" s="71"/>
      <c r="F9" s="70"/>
      <c r="G9" s="70"/>
      <c r="H9" s="70"/>
      <c r="I9" s="70"/>
    </row>
    <row r="10" spans="1:9" x14ac:dyDescent="0.25">
      <c r="D10" s="67">
        <v>2026</v>
      </c>
      <c r="E10" s="71"/>
      <c r="F10" s="70"/>
      <c r="G10" s="70"/>
      <c r="H10" s="70"/>
      <c r="I10" s="70"/>
    </row>
    <row r="11" spans="1:9" x14ac:dyDescent="0.25">
      <c r="D11" s="67">
        <v>2027</v>
      </c>
      <c r="E11" s="71"/>
      <c r="F11" s="70"/>
      <c r="G11" s="70"/>
      <c r="H11" s="70"/>
      <c r="I11" s="70"/>
    </row>
    <row r="12" spans="1:9" x14ac:dyDescent="0.25">
      <c r="D12" s="67">
        <v>2028</v>
      </c>
      <c r="E12" s="71"/>
      <c r="F12" s="70"/>
      <c r="G12" s="71">
        <f>8598+F7</f>
        <v>13757</v>
      </c>
      <c r="H12" s="70"/>
      <c r="I12" s="70"/>
    </row>
    <row r="13" spans="1:9" x14ac:dyDescent="0.25">
      <c r="D13" s="67">
        <v>2029</v>
      </c>
      <c r="E13" s="71"/>
      <c r="F13" s="70"/>
      <c r="G13" s="70"/>
      <c r="H13" s="70"/>
      <c r="I13" s="70"/>
    </row>
    <row r="14" spans="1:9" x14ac:dyDescent="0.25">
      <c r="D14" s="67">
        <v>2030</v>
      </c>
      <c r="E14" s="71"/>
      <c r="F14" s="70"/>
      <c r="G14" s="70"/>
      <c r="H14" s="70"/>
      <c r="I14" s="70"/>
    </row>
    <row r="15" spans="1:9" x14ac:dyDescent="0.25">
      <c r="D15" s="67">
        <v>2031</v>
      </c>
      <c r="E15" s="71"/>
      <c r="F15" s="70"/>
      <c r="G15" s="70"/>
      <c r="H15" s="70"/>
      <c r="I15" s="70"/>
    </row>
    <row r="16" spans="1:9" x14ac:dyDescent="0.25">
      <c r="D16" s="67">
        <v>2032</v>
      </c>
      <c r="E16" s="71"/>
      <c r="F16" s="70"/>
      <c r="G16" s="70"/>
      <c r="H16" s="70"/>
      <c r="I16" s="70"/>
    </row>
    <row r="17" spans="4:9" x14ac:dyDescent="0.25">
      <c r="D17" s="67">
        <v>2033</v>
      </c>
      <c r="E17" s="71"/>
      <c r="F17" s="70"/>
      <c r="G17" s="70"/>
      <c r="H17" s="71">
        <f>3438+G12</f>
        <v>17195</v>
      </c>
      <c r="I17" s="70"/>
    </row>
    <row r="18" spans="4:9" x14ac:dyDescent="0.25">
      <c r="D18" s="67">
        <v>2034</v>
      </c>
      <c r="E18" s="71"/>
      <c r="F18" s="70"/>
      <c r="G18" s="70"/>
      <c r="H18" s="70"/>
      <c r="I18" s="70"/>
    </row>
    <row r="19" spans="4:9" x14ac:dyDescent="0.25">
      <c r="D19" s="67">
        <v>2035</v>
      </c>
      <c r="E19" s="71"/>
      <c r="F19" s="70"/>
      <c r="G19" s="70"/>
      <c r="H19" s="70"/>
      <c r="I19" s="70"/>
    </row>
    <row r="20" spans="4:9" x14ac:dyDescent="0.25">
      <c r="D20" s="67">
        <v>2036</v>
      </c>
      <c r="E20" s="71"/>
      <c r="F20" s="70"/>
      <c r="G20" s="70"/>
      <c r="H20" s="70"/>
      <c r="I20" s="70"/>
    </row>
    <row r="21" spans="4:9" x14ac:dyDescent="0.25">
      <c r="D21" s="67">
        <v>2037</v>
      </c>
      <c r="E21" s="71"/>
      <c r="F21" s="70"/>
      <c r="G21" s="70"/>
      <c r="H21" s="70"/>
      <c r="I21" s="70"/>
    </row>
    <row r="22" spans="4:9" x14ac:dyDescent="0.25">
      <c r="D22" s="67">
        <v>2038</v>
      </c>
      <c r="E22" s="71"/>
      <c r="F22" s="70"/>
      <c r="G22" s="70"/>
      <c r="H22" s="70"/>
      <c r="I22" s="71">
        <f>H17</f>
        <v>17195</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heetViews>
  <sheetFormatPr defaultRowHeight="15" x14ac:dyDescent="0.25"/>
  <cols>
    <col min="1" max="1" width="15" customWidth="1"/>
    <col min="4" max="5" width="13.42578125" customWidth="1"/>
    <col min="8" max="9" width="14.7109375" customWidth="1"/>
  </cols>
  <sheetData>
    <row r="1" spans="1:12" x14ac:dyDescent="0.25">
      <c r="A1" t="s">
        <v>268</v>
      </c>
    </row>
    <row r="2" spans="1:12" ht="38.25" x14ac:dyDescent="0.25">
      <c r="A2" s="52" t="s">
        <v>160</v>
      </c>
      <c r="B2" s="52" t="s">
        <v>161</v>
      </c>
      <c r="C2" s="52" t="s">
        <v>162</v>
      </c>
      <c r="D2" s="52" t="s">
        <v>163</v>
      </c>
      <c r="E2" s="52" t="s">
        <v>0</v>
      </c>
      <c r="F2" s="52" t="s">
        <v>164</v>
      </c>
      <c r="G2" s="52" t="s">
        <v>165</v>
      </c>
      <c r="H2" s="52" t="s">
        <v>4</v>
      </c>
      <c r="I2" s="52" t="s">
        <v>128</v>
      </c>
      <c r="J2" s="52" t="s">
        <v>98</v>
      </c>
      <c r="K2" s="52" t="s">
        <v>5</v>
      </c>
      <c r="L2" s="52" t="s">
        <v>97</v>
      </c>
    </row>
    <row r="3" spans="1:12" ht="76.5" x14ac:dyDescent="0.25">
      <c r="A3" s="12" t="s">
        <v>166</v>
      </c>
      <c r="B3" s="37" t="s">
        <v>167</v>
      </c>
      <c r="C3" s="37" t="s">
        <v>168</v>
      </c>
      <c r="D3" s="37" t="s">
        <v>169</v>
      </c>
      <c r="E3" s="37" t="s">
        <v>29</v>
      </c>
      <c r="F3" s="37" t="s">
        <v>80</v>
      </c>
      <c r="G3" s="37">
        <v>2018</v>
      </c>
      <c r="H3" s="37">
        <v>2020</v>
      </c>
      <c r="I3" s="37" t="s">
        <v>108</v>
      </c>
      <c r="J3" s="53">
        <v>30000</v>
      </c>
      <c r="K3" s="37" t="s">
        <v>106</v>
      </c>
      <c r="L3" s="37" t="s">
        <v>106</v>
      </c>
    </row>
    <row r="4" spans="1:12" ht="63.75" x14ac:dyDescent="0.25">
      <c r="A4" s="12" t="s">
        <v>166</v>
      </c>
      <c r="B4" s="37" t="s">
        <v>170</v>
      </c>
      <c r="C4" s="37" t="s">
        <v>171</v>
      </c>
      <c r="D4" s="37" t="s">
        <v>172</v>
      </c>
      <c r="E4" s="37" t="s">
        <v>29</v>
      </c>
      <c r="F4" s="37" t="s">
        <v>80</v>
      </c>
      <c r="G4" s="37">
        <v>2018</v>
      </c>
      <c r="H4" s="37">
        <v>2018</v>
      </c>
      <c r="I4" s="37" t="s">
        <v>108</v>
      </c>
      <c r="J4" s="53">
        <v>7000</v>
      </c>
      <c r="K4" s="37" t="s">
        <v>106</v>
      </c>
      <c r="L4" s="37" t="s">
        <v>106</v>
      </c>
    </row>
    <row r="5" spans="1:12" ht="76.5" x14ac:dyDescent="0.25">
      <c r="A5" s="12" t="s">
        <v>166</v>
      </c>
      <c r="B5" s="37" t="s">
        <v>173</v>
      </c>
      <c r="C5" s="37" t="s">
        <v>174</v>
      </c>
      <c r="D5" s="37" t="s">
        <v>175</v>
      </c>
      <c r="E5" s="37" t="s">
        <v>29</v>
      </c>
      <c r="F5" s="37" t="s">
        <v>80</v>
      </c>
      <c r="G5" s="37">
        <v>2018</v>
      </c>
      <c r="H5" s="37">
        <v>2018</v>
      </c>
      <c r="I5" s="37" t="s">
        <v>108</v>
      </c>
      <c r="J5" s="53">
        <v>10000</v>
      </c>
      <c r="K5" s="37" t="s">
        <v>106</v>
      </c>
      <c r="L5" s="37" t="s">
        <v>106</v>
      </c>
    </row>
    <row r="6" spans="1:12" ht="51" x14ac:dyDescent="0.25">
      <c r="A6" s="12" t="s">
        <v>166</v>
      </c>
      <c r="B6" s="37" t="s">
        <v>176</v>
      </c>
      <c r="C6" s="37" t="s">
        <v>177</v>
      </c>
      <c r="D6" s="37" t="s">
        <v>178</v>
      </c>
      <c r="E6" s="37" t="s">
        <v>29</v>
      </c>
      <c r="F6" s="37" t="s">
        <v>80</v>
      </c>
      <c r="G6" s="37">
        <v>2018</v>
      </c>
      <c r="H6" s="37">
        <v>2019</v>
      </c>
      <c r="I6" s="37" t="s">
        <v>108</v>
      </c>
      <c r="J6" s="53">
        <v>5000</v>
      </c>
      <c r="K6" s="37" t="s">
        <v>106</v>
      </c>
      <c r="L6" s="37" t="s">
        <v>106</v>
      </c>
    </row>
    <row r="7" spans="1:12" ht="51" x14ac:dyDescent="0.25">
      <c r="A7" s="12" t="s">
        <v>166</v>
      </c>
      <c r="B7" s="37" t="s">
        <v>179</v>
      </c>
      <c r="C7" s="37" t="s">
        <v>180</v>
      </c>
      <c r="D7" s="37" t="s">
        <v>181</v>
      </c>
      <c r="E7" s="37" t="s">
        <v>29</v>
      </c>
      <c r="F7" s="37" t="s">
        <v>80</v>
      </c>
      <c r="G7" s="37">
        <v>2018</v>
      </c>
      <c r="H7" s="37">
        <v>2020</v>
      </c>
      <c r="I7" s="37" t="s">
        <v>108</v>
      </c>
      <c r="J7" s="53">
        <v>25000</v>
      </c>
      <c r="K7" s="37" t="s">
        <v>106</v>
      </c>
      <c r="L7" s="37"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2"/>
  <sheetViews>
    <sheetView workbookViewId="0">
      <selection activeCell="B29" sqref="B29"/>
    </sheetView>
  </sheetViews>
  <sheetFormatPr defaultRowHeight="15" x14ac:dyDescent="0.25"/>
  <cols>
    <col min="1" max="1" width="26.140625" bestFit="1" customWidth="1"/>
    <col min="2" max="2" width="13.140625" bestFit="1" customWidth="1"/>
    <col min="3" max="3" width="27.7109375" customWidth="1"/>
    <col min="4" max="4" width="19" customWidth="1"/>
    <col min="5" max="5" width="18.28515625" customWidth="1"/>
    <col min="9" max="9" width="26.140625" customWidth="1"/>
    <col min="10" max="10" width="17.85546875" customWidth="1"/>
    <col min="11" max="11" width="38.42578125" customWidth="1"/>
  </cols>
  <sheetData>
    <row r="1" spans="1:11" x14ac:dyDescent="0.25">
      <c r="A1" s="1"/>
      <c r="B1" s="1"/>
      <c r="C1" s="1"/>
      <c r="D1" s="1"/>
      <c r="E1" s="1"/>
      <c r="I1" s="21" t="s">
        <v>144</v>
      </c>
      <c r="J1" s="39" t="s">
        <v>145</v>
      </c>
      <c r="K1" s="39" t="s">
        <v>146</v>
      </c>
    </row>
    <row r="2" spans="1:11" x14ac:dyDescent="0.25">
      <c r="A2" s="38"/>
      <c r="B2" s="38"/>
      <c r="C2" s="38"/>
      <c r="D2" s="38"/>
      <c r="E2" s="38"/>
      <c r="I2" s="40" t="s">
        <v>147</v>
      </c>
      <c r="J2" s="41">
        <v>0.9</v>
      </c>
      <c r="K2" s="42">
        <f t="shared" ref="K2:K10" si="0">1-J2</f>
        <v>9.9999999999999978E-2</v>
      </c>
    </row>
    <row r="3" spans="1:11" x14ac:dyDescent="0.25">
      <c r="I3" s="40" t="s">
        <v>108</v>
      </c>
      <c r="J3" s="43">
        <v>0.5</v>
      </c>
      <c r="K3" s="42">
        <f t="shared" si="0"/>
        <v>0.5</v>
      </c>
    </row>
    <row r="4" spans="1:11" x14ac:dyDescent="0.25">
      <c r="A4" s="35" t="s">
        <v>203</v>
      </c>
      <c r="B4" t="s">
        <v>82</v>
      </c>
      <c r="I4" s="40" t="s">
        <v>148</v>
      </c>
      <c r="J4" s="41">
        <v>0.7</v>
      </c>
      <c r="K4" s="42">
        <f t="shared" si="0"/>
        <v>0.30000000000000004</v>
      </c>
    </row>
    <row r="5" spans="1:11" x14ac:dyDescent="0.25">
      <c r="I5" s="40" t="str">
        <f>'[2]Input Summary'!I1</f>
        <v>Farm Fertilizer</v>
      </c>
      <c r="J5" s="41">
        <v>0.7</v>
      </c>
      <c r="K5" s="42">
        <f t="shared" si="0"/>
        <v>0.30000000000000004</v>
      </c>
    </row>
    <row r="6" spans="1:11" x14ac:dyDescent="0.25">
      <c r="A6" t="s">
        <v>248</v>
      </c>
      <c r="I6" s="40" t="str">
        <f>'[2]Input Summary'!J1</f>
        <v>Livestock Waste</v>
      </c>
      <c r="J6" s="41">
        <v>0.8</v>
      </c>
      <c r="K6" s="42">
        <f t="shared" si="0"/>
        <v>0.19999999999999996</v>
      </c>
    </row>
    <row r="7" spans="1:11" x14ac:dyDescent="0.25">
      <c r="A7" s="76">
        <v>1360</v>
      </c>
      <c r="I7" s="40" t="s">
        <v>149</v>
      </c>
      <c r="J7" s="41">
        <v>0.7</v>
      </c>
      <c r="K7" s="42">
        <f t="shared" si="0"/>
        <v>0.30000000000000004</v>
      </c>
    </row>
    <row r="8" spans="1:11" x14ac:dyDescent="0.25">
      <c r="I8" s="44" t="s">
        <v>150</v>
      </c>
      <c r="J8" s="5">
        <v>0.25</v>
      </c>
      <c r="K8" s="42">
        <f t="shared" si="0"/>
        <v>0.75</v>
      </c>
    </row>
    <row r="9" spans="1:11" x14ac:dyDescent="0.25">
      <c r="I9" s="44" t="s">
        <v>151</v>
      </c>
      <c r="J9" s="5">
        <v>0.6</v>
      </c>
      <c r="K9" s="42">
        <f t="shared" si="0"/>
        <v>0.4</v>
      </c>
    </row>
    <row r="10" spans="1:11" x14ac:dyDescent="0.25">
      <c r="I10" s="44" t="s">
        <v>152</v>
      </c>
      <c r="J10" s="5">
        <v>0.75</v>
      </c>
      <c r="K10" s="42">
        <f t="shared" si="0"/>
        <v>0.25</v>
      </c>
    </row>
    <row r="13" spans="1:11" x14ac:dyDescent="0.25">
      <c r="I13" s="82" t="s">
        <v>182</v>
      </c>
      <c r="J13" s="83"/>
      <c r="K13" s="54">
        <v>17195</v>
      </c>
    </row>
    <row r="14" spans="1:11" x14ac:dyDescent="0.25">
      <c r="I14" s="82" t="s">
        <v>264</v>
      </c>
      <c r="J14" s="83"/>
      <c r="K14" s="54">
        <f>K13*0.3</f>
        <v>5158.5</v>
      </c>
    </row>
    <row r="15" spans="1:11" x14ac:dyDescent="0.25">
      <c r="I15" s="82" t="s">
        <v>265</v>
      </c>
      <c r="J15" s="83"/>
      <c r="K15" s="54">
        <f>K13*0.5</f>
        <v>8597.5</v>
      </c>
    </row>
    <row r="16" spans="1:11" x14ac:dyDescent="0.25">
      <c r="I16" s="82" t="s">
        <v>266</v>
      </c>
      <c r="J16" s="83"/>
      <c r="K16" s="54">
        <f>K13*0.2</f>
        <v>3439</v>
      </c>
    </row>
    <row r="17" spans="1:11" x14ac:dyDescent="0.25">
      <c r="I17" s="82" t="s">
        <v>183</v>
      </c>
      <c r="J17" s="83"/>
      <c r="K17" s="54">
        <f>GETPIVOTDATA("TNReduction(lbs/yr)",$A$6)</f>
        <v>1360</v>
      </c>
    </row>
    <row r="18" spans="1:11" x14ac:dyDescent="0.25">
      <c r="I18" s="80"/>
      <c r="J18" s="81"/>
      <c r="K18" s="54"/>
    </row>
    <row r="19" spans="1:11" x14ac:dyDescent="0.25">
      <c r="I19" s="80"/>
      <c r="J19" s="81"/>
      <c r="K19" s="54"/>
    </row>
    <row r="20" spans="1:11" x14ac:dyDescent="0.25">
      <c r="I20" s="80"/>
      <c r="J20" s="81"/>
      <c r="K20" s="54"/>
    </row>
    <row r="24" spans="1:11" x14ac:dyDescent="0.25">
      <c r="A24" s="26" t="s">
        <v>107</v>
      </c>
      <c r="B24" s="26" t="s">
        <v>108</v>
      </c>
      <c r="C24" s="26" t="s">
        <v>109</v>
      </c>
      <c r="D24" s="26" t="s">
        <v>110</v>
      </c>
      <c r="E24" s="26" t="s">
        <v>111</v>
      </c>
      <c r="F24" s="26" t="s">
        <v>112</v>
      </c>
      <c r="G24" s="26" t="s">
        <v>113</v>
      </c>
      <c r="H24" s="26" t="s">
        <v>114</v>
      </c>
      <c r="I24" s="26" t="s">
        <v>115</v>
      </c>
    </row>
    <row r="25" spans="1:11" x14ac:dyDescent="0.25">
      <c r="A25" s="27">
        <v>0.9</v>
      </c>
      <c r="B25" s="27">
        <v>0.5</v>
      </c>
      <c r="C25" s="27">
        <v>0.7</v>
      </c>
      <c r="D25" s="27">
        <v>0.7</v>
      </c>
      <c r="E25" s="27">
        <v>0.8</v>
      </c>
      <c r="F25" s="27">
        <v>0.9</v>
      </c>
      <c r="G25" s="27">
        <v>0.25</v>
      </c>
      <c r="H25" s="27">
        <v>0.6</v>
      </c>
      <c r="I25" s="27">
        <v>0.75</v>
      </c>
    </row>
    <row r="28" spans="1:11" x14ac:dyDescent="0.25">
      <c r="A28" s="28" t="s">
        <v>116</v>
      </c>
      <c r="B28" s="28" t="s">
        <v>117</v>
      </c>
      <c r="C28" s="28" t="s">
        <v>118</v>
      </c>
      <c r="D28" s="28" t="s">
        <v>119</v>
      </c>
      <c r="E28" s="28" t="s">
        <v>120</v>
      </c>
    </row>
    <row r="29" spans="1:11" x14ac:dyDescent="0.25">
      <c r="A29" s="29" t="s">
        <v>84</v>
      </c>
      <c r="B29" s="31">
        <f>[3]Summary!K14</f>
        <v>136045.59678588089</v>
      </c>
      <c r="C29" s="33">
        <f>[3]Summary!L14</f>
        <v>0.9</v>
      </c>
      <c r="D29" s="33">
        <f>[3]Summary!M14</f>
        <v>0.66135520922076907</v>
      </c>
      <c r="E29" s="33">
        <f>[3]Summary!N14</f>
        <v>0.59521968829869221</v>
      </c>
    </row>
    <row r="30" spans="1:11" x14ac:dyDescent="0.25">
      <c r="A30" s="29" t="s">
        <v>85</v>
      </c>
      <c r="B30" s="31">
        <f>[3]Summary!K15</f>
        <v>65603.130613224552</v>
      </c>
      <c r="C30" s="33">
        <f>[3]Summary!L15</f>
        <v>0.5</v>
      </c>
      <c r="D30" s="33">
        <f>[3]Summary!M15</f>
        <v>0.31891493144414185</v>
      </c>
      <c r="E30" s="33">
        <f>[3]Summary!N15</f>
        <v>0.15945746572207092</v>
      </c>
    </row>
    <row r="31" spans="1:11" x14ac:dyDescent="0.25">
      <c r="A31" s="29" t="s">
        <v>86</v>
      </c>
      <c r="B31" s="31">
        <f>[3]Summary!K16</f>
        <v>4058.5761634904702</v>
      </c>
      <c r="C31" s="33">
        <f>[3]Summary!L16</f>
        <v>0.1</v>
      </c>
      <c r="D31" s="33">
        <f>[3]Summary!M16</f>
        <v>1.9729859335089001E-2</v>
      </c>
      <c r="E31" s="33">
        <f>[3]Summary!N16</f>
        <v>1.9729859335089E-3</v>
      </c>
    </row>
    <row r="32" spans="1:11" x14ac:dyDescent="0.25">
      <c r="A32" s="28" t="s">
        <v>121</v>
      </c>
      <c r="B32" s="32">
        <f>[4]Summary!K24</f>
        <v>53219.555131605201</v>
      </c>
      <c r="C32" s="78" t="s">
        <v>122</v>
      </c>
      <c r="D32" s="79"/>
      <c r="E32" s="34">
        <f>SUM(E29:E31)</f>
        <v>0.75665013995427199</v>
      </c>
    </row>
  </sheetData>
  <mergeCells count="9">
    <mergeCell ref="C32:D32"/>
    <mergeCell ref="I19:J19"/>
    <mergeCell ref="I20:J20"/>
    <mergeCell ref="I13:J13"/>
    <mergeCell ref="I14:J14"/>
    <mergeCell ref="I15:J15"/>
    <mergeCell ref="I16:J16"/>
    <mergeCell ref="I17:J17"/>
    <mergeCell ref="I18:J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9"/>
  <sheetViews>
    <sheetView tabSelected="1" workbookViewId="0">
      <selection activeCell="F8" sqref="F8"/>
    </sheetView>
  </sheetViews>
  <sheetFormatPr defaultRowHeight="15" x14ac:dyDescent="0.25"/>
  <cols>
    <col min="1" max="1" width="13.140625" bestFit="1" customWidth="1"/>
    <col min="2" max="2" width="21" bestFit="1" customWidth="1"/>
    <col min="3" max="3" width="25.85546875" style="58" customWidth="1"/>
    <col min="4" max="4" width="20.7109375" bestFit="1" customWidth="1"/>
  </cols>
  <sheetData>
    <row r="1" spans="1:7" x14ac:dyDescent="0.25">
      <c r="A1" s="84" t="s">
        <v>184</v>
      </c>
      <c r="B1" s="84"/>
      <c r="C1" s="84"/>
      <c r="D1" s="84"/>
      <c r="E1" s="84"/>
      <c r="F1" s="84"/>
      <c r="G1" s="84"/>
    </row>
    <row r="2" spans="1:7" x14ac:dyDescent="0.25">
      <c r="A2" s="35" t="s">
        <v>79</v>
      </c>
      <c r="B2" t="s">
        <v>82</v>
      </c>
      <c r="C2" s="57"/>
      <c r="D2" s="55"/>
      <c r="E2" s="55"/>
      <c r="F2" s="55"/>
      <c r="G2" s="55"/>
    </row>
    <row r="4" spans="1:7" x14ac:dyDescent="0.25">
      <c r="A4" t="s">
        <v>185</v>
      </c>
      <c r="B4" t="s">
        <v>186</v>
      </c>
      <c r="C4" s="58" t="s">
        <v>127</v>
      </c>
      <c r="D4" t="s">
        <v>126</v>
      </c>
    </row>
    <row r="5" spans="1:7" x14ac:dyDescent="0.25">
      <c r="A5" s="56">
        <v>0</v>
      </c>
      <c r="B5" s="56">
        <v>0</v>
      </c>
      <c r="C5" s="58">
        <v>1360</v>
      </c>
      <c r="D5" s="30">
        <v>2</v>
      </c>
    </row>
    <row r="6" spans="1:7" x14ac:dyDescent="0.25">
      <c r="A6" s="30"/>
      <c r="B6" s="30"/>
      <c r="D6" s="30"/>
    </row>
    <row r="7" spans="1:7" x14ac:dyDescent="0.25">
      <c r="A7" s="85" t="s">
        <v>189</v>
      </c>
      <c r="B7" s="85"/>
      <c r="C7" s="85"/>
      <c r="D7" s="30"/>
    </row>
    <row r="8" spans="1:7" x14ac:dyDescent="0.25">
      <c r="A8" s="35" t="s">
        <v>79</v>
      </c>
      <c r="B8" t="s">
        <v>187</v>
      </c>
    </row>
    <row r="10" spans="1:7" x14ac:dyDescent="0.25">
      <c r="A10" t="s">
        <v>185</v>
      </c>
      <c r="B10" t="s">
        <v>186</v>
      </c>
      <c r="C10" s="58" t="s">
        <v>127</v>
      </c>
    </row>
    <row r="11" spans="1:7" x14ac:dyDescent="0.25">
      <c r="A11" s="56">
        <v>0</v>
      </c>
      <c r="B11" s="56">
        <v>0</v>
      </c>
      <c r="C11" s="58">
        <v>18410.513742245534</v>
      </c>
    </row>
    <row r="12" spans="1:7" x14ac:dyDescent="0.25">
      <c r="A12" s="30"/>
      <c r="B12" s="30"/>
    </row>
    <row r="13" spans="1:7" x14ac:dyDescent="0.25">
      <c r="A13" s="30"/>
      <c r="B13" s="30"/>
    </row>
    <row r="14" spans="1:7" x14ac:dyDescent="0.25">
      <c r="A14" s="35" t="s">
        <v>79</v>
      </c>
      <c r="B14" t="s">
        <v>187</v>
      </c>
    </row>
    <row r="16" spans="1:7" x14ac:dyDescent="0.25">
      <c r="A16" s="35" t="s">
        <v>124</v>
      </c>
      <c r="B16" t="s">
        <v>188</v>
      </c>
    </row>
    <row r="17" spans="1:3" x14ac:dyDescent="0.25">
      <c r="A17" s="36">
        <v>2018</v>
      </c>
      <c r="B17" s="30">
        <v>6</v>
      </c>
    </row>
    <row r="18" spans="1:3" x14ac:dyDescent="0.25">
      <c r="A18" s="36" t="s">
        <v>125</v>
      </c>
      <c r="B18" s="30">
        <v>6</v>
      </c>
    </row>
    <row r="21" spans="1:3" x14ac:dyDescent="0.25">
      <c r="A21" t="s">
        <v>262</v>
      </c>
    </row>
    <row r="22" spans="1:3" x14ac:dyDescent="0.25">
      <c r="A22" s="35" t="s">
        <v>124</v>
      </c>
      <c r="B22" t="s">
        <v>263</v>
      </c>
      <c r="C22"/>
    </row>
    <row r="23" spans="1:3" x14ac:dyDescent="0.25">
      <c r="A23" s="36" t="s">
        <v>82</v>
      </c>
      <c r="B23" s="30">
        <v>2</v>
      </c>
      <c r="C23"/>
    </row>
    <row r="24" spans="1:3" x14ac:dyDescent="0.25">
      <c r="A24" s="36" t="s">
        <v>80</v>
      </c>
      <c r="B24" s="30">
        <v>3</v>
      </c>
      <c r="C24"/>
    </row>
    <row r="25" spans="1:3" x14ac:dyDescent="0.25">
      <c r="A25" s="36" t="s">
        <v>81</v>
      </c>
      <c r="B25" s="30">
        <v>3</v>
      </c>
      <c r="C25"/>
    </row>
    <row r="26" spans="1:3" x14ac:dyDescent="0.25">
      <c r="A26" s="36" t="s">
        <v>125</v>
      </c>
      <c r="B26" s="30">
        <v>8</v>
      </c>
      <c r="C26"/>
    </row>
    <row r="27" spans="1:3" x14ac:dyDescent="0.25">
      <c r="C27"/>
    </row>
    <row r="28" spans="1:3" x14ac:dyDescent="0.25">
      <c r="C28"/>
    </row>
    <row r="29" spans="1:3" x14ac:dyDescent="0.25">
      <c r="C29"/>
    </row>
    <row r="30" spans="1:3" x14ac:dyDescent="0.25">
      <c r="C30"/>
    </row>
    <row r="31" spans="1:3" x14ac:dyDescent="0.25">
      <c r="C31"/>
    </row>
    <row r="32" spans="1:3"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sheetData>
  <mergeCells count="2">
    <mergeCell ref="A1:G1"/>
    <mergeCell ref="A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BF2B-229C-4521-A6C8-ACE1EC346C14}">
  <dimension ref="A1:E92"/>
  <sheetViews>
    <sheetView workbookViewId="0">
      <selection activeCell="B8" sqref="B8"/>
    </sheetView>
  </sheetViews>
  <sheetFormatPr defaultRowHeight="15" x14ac:dyDescent="0.25"/>
  <cols>
    <col min="1" max="1" width="15.7109375" style="24" customWidth="1"/>
    <col min="4" max="4" width="51.42578125" customWidth="1"/>
    <col min="5" max="5" width="21.7109375" customWidth="1"/>
  </cols>
  <sheetData>
    <row r="1" spans="1:5" ht="15.75" thickBot="1" x14ac:dyDescent="0.3">
      <c r="A1" s="61" t="s">
        <v>202</v>
      </c>
      <c r="D1" s="64" t="s">
        <v>0</v>
      </c>
      <c r="E1" s="64" t="s">
        <v>216</v>
      </c>
    </row>
    <row r="2" spans="1:5" ht="15.75" thickBot="1" x14ac:dyDescent="0.3">
      <c r="A2" s="12" t="s">
        <v>226</v>
      </c>
      <c r="B2" t="str">
        <f>VLOOKUP(A2,$D$2:$E$92,2,FALSE)</f>
        <v>Non-structural</v>
      </c>
      <c r="D2" s="65" t="s">
        <v>12</v>
      </c>
      <c r="E2" s="65" t="s">
        <v>76</v>
      </c>
    </row>
    <row r="3" spans="1:5" ht="39" thickBot="1" x14ac:dyDescent="0.3">
      <c r="A3" s="12" t="s">
        <v>60</v>
      </c>
      <c r="B3" t="str">
        <f t="shared" ref="B3:B9" si="0">VLOOKUP(A3,$D$2:$E$92,2,FALSE)</f>
        <v>Non-structural</v>
      </c>
      <c r="D3" s="65" t="s">
        <v>13</v>
      </c>
      <c r="E3" s="65" t="s">
        <v>217</v>
      </c>
    </row>
    <row r="4" spans="1:5" ht="15.75" thickBot="1" x14ac:dyDescent="0.3">
      <c r="A4" s="37" t="s">
        <v>13</v>
      </c>
      <c r="B4" t="str">
        <f t="shared" si="0"/>
        <v>Use Past Designation</v>
      </c>
      <c r="D4" s="65" t="s">
        <v>14</v>
      </c>
      <c r="E4" s="65" t="s">
        <v>76</v>
      </c>
    </row>
    <row r="5" spans="1:5" ht="15.75" thickBot="1" x14ac:dyDescent="0.3">
      <c r="A5" s="37" t="s">
        <v>13</v>
      </c>
      <c r="B5" t="str">
        <f t="shared" si="0"/>
        <v>Use Past Designation</v>
      </c>
      <c r="D5" s="65" t="s">
        <v>15</v>
      </c>
      <c r="E5" s="65" t="s">
        <v>194</v>
      </c>
    </row>
    <row r="6" spans="1:5" ht="26.25" thickBot="1" x14ac:dyDescent="0.3">
      <c r="A6" s="37" t="s">
        <v>33</v>
      </c>
      <c r="B6" t="str">
        <f t="shared" si="0"/>
        <v>Non-structural</v>
      </c>
      <c r="D6" s="65" t="s">
        <v>16</v>
      </c>
      <c r="E6" s="65" t="s">
        <v>76</v>
      </c>
    </row>
    <row r="7" spans="1:5" ht="26.25" thickBot="1" x14ac:dyDescent="0.3">
      <c r="A7" s="37" t="s">
        <v>75</v>
      </c>
      <c r="B7" t="str">
        <f t="shared" si="0"/>
        <v>Structural</v>
      </c>
      <c r="D7" s="65" t="s">
        <v>17</v>
      </c>
      <c r="E7" s="65" t="s">
        <v>76</v>
      </c>
    </row>
    <row r="8" spans="1:5" ht="64.5" thickBot="1" x14ac:dyDescent="0.3">
      <c r="A8" s="37" t="s">
        <v>233</v>
      </c>
      <c r="B8" t="str">
        <f t="shared" si="0"/>
        <v>Structural</v>
      </c>
      <c r="D8" s="65" t="s">
        <v>218</v>
      </c>
      <c r="E8" s="65" t="s">
        <v>219</v>
      </c>
    </row>
    <row r="9" spans="1:5" ht="64.5" thickBot="1" x14ac:dyDescent="0.3">
      <c r="A9" s="37" t="s">
        <v>233</v>
      </c>
      <c r="B9" t="str">
        <f t="shared" si="0"/>
        <v>Structural</v>
      </c>
      <c r="D9" s="65" t="s">
        <v>220</v>
      </c>
      <c r="E9" s="65" t="s">
        <v>76</v>
      </c>
    </row>
    <row r="10" spans="1:5" ht="15.75" thickBot="1" x14ac:dyDescent="0.3">
      <c r="A10" s="66"/>
      <c r="D10" s="65" t="s">
        <v>18</v>
      </c>
      <c r="E10" s="65" t="s">
        <v>76</v>
      </c>
    </row>
    <row r="11" spans="1:5" ht="15.75" thickBot="1" x14ac:dyDescent="0.3">
      <c r="A11" s="66"/>
      <c r="D11" s="65" t="s">
        <v>19</v>
      </c>
      <c r="E11" s="65" t="s">
        <v>76</v>
      </c>
    </row>
    <row r="12" spans="1:5" ht="15.75" thickBot="1" x14ac:dyDescent="0.3">
      <c r="A12" s="66"/>
      <c r="D12" s="65" t="s">
        <v>221</v>
      </c>
      <c r="E12" s="65" t="s">
        <v>194</v>
      </c>
    </row>
    <row r="13" spans="1:5" ht="15.75" thickBot="1" x14ac:dyDescent="0.3">
      <c r="A13" s="66"/>
      <c r="D13" s="65" t="s">
        <v>20</v>
      </c>
      <c r="E13" s="65" t="s">
        <v>76</v>
      </c>
    </row>
    <row r="14" spans="1:5" ht="15.75" thickBot="1" x14ac:dyDescent="0.3">
      <c r="A14" s="66"/>
      <c r="D14" s="65" t="s">
        <v>21</v>
      </c>
      <c r="E14" s="65" t="s">
        <v>194</v>
      </c>
    </row>
    <row r="15" spans="1:5" ht="15.75" thickBot="1" x14ac:dyDescent="0.3">
      <c r="A15" s="66"/>
      <c r="D15" s="65" t="s">
        <v>22</v>
      </c>
      <c r="E15" s="65" t="s">
        <v>194</v>
      </c>
    </row>
    <row r="16" spans="1:5" ht="15.75" thickBot="1" x14ac:dyDescent="0.3">
      <c r="A16" s="66"/>
      <c r="D16" s="65" t="s">
        <v>23</v>
      </c>
      <c r="E16" s="65" t="s">
        <v>76</v>
      </c>
    </row>
    <row r="17" spans="1:5" ht="15.75" thickBot="1" x14ac:dyDescent="0.3">
      <c r="A17" s="66"/>
      <c r="D17" s="65" t="s">
        <v>222</v>
      </c>
      <c r="E17" s="65" t="s">
        <v>76</v>
      </c>
    </row>
    <row r="18" spans="1:5" ht="15.75" thickBot="1" x14ac:dyDescent="0.3">
      <c r="A18" s="66"/>
      <c r="D18" s="65" t="s">
        <v>223</v>
      </c>
      <c r="E18" s="65" t="s">
        <v>76</v>
      </c>
    </row>
    <row r="19" spans="1:5" ht="15.75" thickBot="1" x14ac:dyDescent="0.3">
      <c r="A19" s="66"/>
      <c r="D19" s="65" t="s">
        <v>224</v>
      </c>
      <c r="E19" s="65" t="s">
        <v>78</v>
      </c>
    </row>
    <row r="20" spans="1:5" ht="15.75" thickBot="1" x14ac:dyDescent="0.3">
      <c r="A20" s="66"/>
      <c r="D20" s="65" t="s">
        <v>24</v>
      </c>
      <c r="E20" s="65" t="s">
        <v>76</v>
      </c>
    </row>
    <row r="21" spans="1:5" ht="15.75" thickBot="1" x14ac:dyDescent="0.3">
      <c r="A21" s="66"/>
      <c r="D21" s="65" t="s">
        <v>225</v>
      </c>
      <c r="E21" s="65" t="s">
        <v>194</v>
      </c>
    </row>
    <row r="22" spans="1:5" ht="15.75" thickBot="1" x14ac:dyDescent="0.3">
      <c r="A22" s="66"/>
      <c r="D22" s="65" t="s">
        <v>25</v>
      </c>
      <c r="E22" s="65" t="s">
        <v>76</v>
      </c>
    </row>
    <row r="23" spans="1:5" ht="15.75" thickBot="1" x14ac:dyDescent="0.3">
      <c r="A23" s="66"/>
      <c r="D23" s="65" t="s">
        <v>26</v>
      </c>
      <c r="E23" s="65" t="s">
        <v>76</v>
      </c>
    </row>
    <row r="24" spans="1:5" ht="15.75" thickBot="1" x14ac:dyDescent="0.3">
      <c r="A24" s="66"/>
      <c r="D24" s="65" t="s">
        <v>27</v>
      </c>
      <c r="E24" s="65" t="s">
        <v>76</v>
      </c>
    </row>
    <row r="25" spans="1:5" ht="15.75" thickBot="1" x14ac:dyDescent="0.3">
      <c r="A25" s="66"/>
      <c r="D25" s="65" t="s">
        <v>28</v>
      </c>
      <c r="E25" s="65" t="s">
        <v>76</v>
      </c>
    </row>
    <row r="26" spans="1:5" ht="15.75" thickBot="1" x14ac:dyDescent="0.3">
      <c r="A26" s="66"/>
      <c r="D26" s="65" t="s">
        <v>226</v>
      </c>
      <c r="E26" s="65" t="s">
        <v>194</v>
      </c>
    </row>
    <row r="27" spans="1:5" ht="15.75" thickBot="1" x14ac:dyDescent="0.3">
      <c r="A27" s="66"/>
      <c r="D27" s="65" t="s">
        <v>30</v>
      </c>
      <c r="E27" s="65" t="s">
        <v>194</v>
      </c>
    </row>
    <row r="28" spans="1:5" ht="15.75" thickBot="1" x14ac:dyDescent="0.3">
      <c r="A28" s="66"/>
      <c r="D28" s="65" t="s">
        <v>31</v>
      </c>
      <c r="E28" s="65" t="s">
        <v>76</v>
      </c>
    </row>
    <row r="29" spans="1:5" ht="15.75" thickBot="1" x14ac:dyDescent="0.3">
      <c r="A29" s="66"/>
      <c r="D29" s="65" t="s">
        <v>32</v>
      </c>
      <c r="E29" s="65" t="s">
        <v>194</v>
      </c>
    </row>
    <row r="30" spans="1:5" ht="15.75" thickBot="1" x14ac:dyDescent="0.3">
      <c r="A30" s="66"/>
      <c r="D30" s="65" t="s">
        <v>227</v>
      </c>
      <c r="E30" s="65" t="s">
        <v>194</v>
      </c>
    </row>
    <row r="31" spans="1:5" ht="15.75" thickBot="1" x14ac:dyDescent="0.3">
      <c r="A31" s="66"/>
      <c r="D31" s="65" t="s">
        <v>33</v>
      </c>
      <c r="E31" s="65" t="s">
        <v>194</v>
      </c>
    </row>
    <row r="32" spans="1:5" ht="15.75" thickBot="1" x14ac:dyDescent="0.3">
      <c r="A32" s="66"/>
      <c r="D32" s="65" t="s">
        <v>228</v>
      </c>
      <c r="E32" s="65" t="s">
        <v>76</v>
      </c>
    </row>
    <row r="33" spans="1:5" ht="15.75" thickBot="1" x14ac:dyDescent="0.3">
      <c r="A33" s="66"/>
      <c r="D33" s="65" t="s">
        <v>229</v>
      </c>
      <c r="E33" s="65" t="s">
        <v>194</v>
      </c>
    </row>
    <row r="34" spans="1:5" ht="15.75" thickBot="1" x14ac:dyDescent="0.3">
      <c r="A34" s="66"/>
      <c r="D34" s="65" t="s">
        <v>34</v>
      </c>
      <c r="E34" s="65" t="s">
        <v>76</v>
      </c>
    </row>
    <row r="35" spans="1:5" ht="15.75" thickBot="1" x14ac:dyDescent="0.3">
      <c r="A35" s="66"/>
      <c r="D35" s="65" t="s">
        <v>35</v>
      </c>
      <c r="E35" s="65" t="s">
        <v>76</v>
      </c>
    </row>
    <row r="36" spans="1:5" ht="15.75" thickBot="1" x14ac:dyDescent="0.3">
      <c r="A36" s="66"/>
      <c r="D36" s="65" t="s">
        <v>230</v>
      </c>
      <c r="E36" s="65" t="s">
        <v>194</v>
      </c>
    </row>
    <row r="37" spans="1:5" ht="15.75" thickBot="1" x14ac:dyDescent="0.3">
      <c r="A37" s="66"/>
      <c r="D37" s="65" t="s">
        <v>36</v>
      </c>
      <c r="E37" s="65" t="s">
        <v>76</v>
      </c>
    </row>
    <row r="38" spans="1:5" ht="15.75" thickBot="1" x14ac:dyDescent="0.3">
      <c r="A38" s="66"/>
      <c r="D38" s="65" t="s">
        <v>37</v>
      </c>
      <c r="E38" s="65" t="s">
        <v>76</v>
      </c>
    </row>
    <row r="39" spans="1:5" ht="15.75" thickBot="1" x14ac:dyDescent="0.3">
      <c r="A39" s="66"/>
      <c r="D39" s="65" t="s">
        <v>38</v>
      </c>
      <c r="E39" s="65" t="s">
        <v>76</v>
      </c>
    </row>
    <row r="40" spans="1:5" ht="15.75" thickBot="1" x14ac:dyDescent="0.3">
      <c r="A40" s="66"/>
      <c r="D40" s="65" t="s">
        <v>231</v>
      </c>
      <c r="E40" s="65" t="s">
        <v>76</v>
      </c>
    </row>
    <row r="41" spans="1:5" ht="15.75" thickBot="1" x14ac:dyDescent="0.3">
      <c r="D41" s="65" t="s">
        <v>39</v>
      </c>
      <c r="E41" s="65" t="s">
        <v>76</v>
      </c>
    </row>
    <row r="42" spans="1:5" ht="15.75" thickBot="1" x14ac:dyDescent="0.3">
      <c r="D42" s="65" t="s">
        <v>40</v>
      </c>
      <c r="E42" s="65" t="s">
        <v>76</v>
      </c>
    </row>
    <row r="43" spans="1:5" ht="15.75" thickBot="1" x14ac:dyDescent="0.3">
      <c r="D43" s="65" t="s">
        <v>232</v>
      </c>
      <c r="E43" s="65" t="s">
        <v>76</v>
      </c>
    </row>
    <row r="44" spans="1:5" ht="15.75" thickBot="1" x14ac:dyDescent="0.3">
      <c r="D44" s="65" t="s">
        <v>41</v>
      </c>
      <c r="E44" s="65" t="s">
        <v>194</v>
      </c>
    </row>
    <row r="45" spans="1:5" ht="15.75" thickBot="1" x14ac:dyDescent="0.3">
      <c r="D45" s="65" t="s">
        <v>42</v>
      </c>
      <c r="E45" s="65" t="s">
        <v>194</v>
      </c>
    </row>
    <row r="46" spans="1:5" ht="15.75" thickBot="1" x14ac:dyDescent="0.3">
      <c r="D46" s="65" t="s">
        <v>43</v>
      </c>
      <c r="E46" s="65" t="s">
        <v>194</v>
      </c>
    </row>
    <row r="47" spans="1:5" ht="15.75" thickBot="1" x14ac:dyDescent="0.3">
      <c r="D47" s="65" t="s">
        <v>44</v>
      </c>
      <c r="E47" s="65" t="s">
        <v>76</v>
      </c>
    </row>
    <row r="48" spans="1:5" ht="15.75" thickBot="1" x14ac:dyDescent="0.3">
      <c r="D48" s="65" t="s">
        <v>47</v>
      </c>
      <c r="E48" s="65" t="s">
        <v>76</v>
      </c>
    </row>
    <row r="49" spans="4:5" ht="15.75" thickBot="1" x14ac:dyDescent="0.3">
      <c r="D49" s="65" t="s">
        <v>45</v>
      </c>
      <c r="E49" s="65" t="s">
        <v>76</v>
      </c>
    </row>
    <row r="50" spans="4:5" ht="15.75" thickBot="1" x14ac:dyDescent="0.3">
      <c r="D50" s="65" t="s">
        <v>46</v>
      </c>
      <c r="E50" s="65" t="s">
        <v>76</v>
      </c>
    </row>
    <row r="51" spans="4:5" ht="15.75" thickBot="1" x14ac:dyDescent="0.3">
      <c r="D51" s="65" t="s">
        <v>48</v>
      </c>
      <c r="E51" s="65" t="s">
        <v>194</v>
      </c>
    </row>
    <row r="52" spans="4:5" ht="15.75" thickBot="1" x14ac:dyDescent="0.3">
      <c r="D52" s="65" t="s">
        <v>49</v>
      </c>
      <c r="E52" s="65" t="s">
        <v>194</v>
      </c>
    </row>
    <row r="53" spans="4:5" ht="15.75" thickBot="1" x14ac:dyDescent="0.3">
      <c r="D53" s="65" t="s">
        <v>50</v>
      </c>
      <c r="E53" s="65" t="s">
        <v>194</v>
      </c>
    </row>
    <row r="54" spans="4:5" ht="15.75" thickBot="1" x14ac:dyDescent="0.3">
      <c r="D54" s="65" t="s">
        <v>51</v>
      </c>
      <c r="E54" s="65" t="s">
        <v>194</v>
      </c>
    </row>
    <row r="55" spans="4:5" ht="15.75" thickBot="1" x14ac:dyDescent="0.3">
      <c r="D55" s="65" t="s">
        <v>52</v>
      </c>
      <c r="E55" s="65" t="s">
        <v>194</v>
      </c>
    </row>
    <row r="56" spans="4:5" ht="15.75" thickBot="1" x14ac:dyDescent="0.3">
      <c r="D56" s="65" t="s">
        <v>53</v>
      </c>
      <c r="E56" s="65" t="s">
        <v>76</v>
      </c>
    </row>
    <row r="57" spans="4:5" ht="15.75" thickBot="1" x14ac:dyDescent="0.3">
      <c r="D57" s="65" t="s">
        <v>54</v>
      </c>
      <c r="E57" s="65" t="s">
        <v>76</v>
      </c>
    </row>
    <row r="58" spans="4:5" ht="15.75" thickBot="1" x14ac:dyDescent="0.3">
      <c r="D58" s="65" t="s">
        <v>233</v>
      </c>
      <c r="E58" s="65" t="s">
        <v>76</v>
      </c>
    </row>
    <row r="59" spans="4:5" ht="15.75" thickBot="1" x14ac:dyDescent="0.3">
      <c r="D59" s="65" t="s">
        <v>234</v>
      </c>
      <c r="E59" s="65" t="s">
        <v>76</v>
      </c>
    </row>
    <row r="60" spans="4:5" ht="15.75" thickBot="1" x14ac:dyDescent="0.3">
      <c r="D60" s="65" t="s">
        <v>55</v>
      </c>
      <c r="E60" s="65" t="s">
        <v>76</v>
      </c>
    </row>
    <row r="61" spans="4:5" ht="15.75" thickBot="1" x14ac:dyDescent="0.3">
      <c r="D61" s="65" t="s">
        <v>56</v>
      </c>
      <c r="E61" s="65" t="s">
        <v>76</v>
      </c>
    </row>
    <row r="62" spans="4:5" ht="15.75" thickBot="1" x14ac:dyDescent="0.3">
      <c r="D62" s="65" t="s">
        <v>57</v>
      </c>
      <c r="E62" s="65" t="s">
        <v>76</v>
      </c>
    </row>
    <row r="63" spans="4:5" ht="15.75" thickBot="1" x14ac:dyDescent="0.3">
      <c r="D63" s="65" t="s">
        <v>58</v>
      </c>
      <c r="E63" s="65" t="s">
        <v>76</v>
      </c>
    </row>
    <row r="64" spans="4:5" ht="15.75" thickBot="1" x14ac:dyDescent="0.3">
      <c r="D64" s="65" t="s">
        <v>59</v>
      </c>
      <c r="E64" s="65" t="s">
        <v>76</v>
      </c>
    </row>
    <row r="65" spans="4:5" ht="15.75" thickBot="1" x14ac:dyDescent="0.3">
      <c r="D65" s="65" t="s">
        <v>60</v>
      </c>
      <c r="E65" s="65" t="s">
        <v>194</v>
      </c>
    </row>
    <row r="66" spans="4:5" ht="15.75" thickBot="1" x14ac:dyDescent="0.3">
      <c r="D66" s="65" t="s">
        <v>235</v>
      </c>
      <c r="E66" s="65" t="s">
        <v>76</v>
      </c>
    </row>
    <row r="67" spans="4:5" ht="15.75" thickBot="1" x14ac:dyDescent="0.3">
      <c r="D67" s="65" t="s">
        <v>236</v>
      </c>
      <c r="E67" s="65" t="s">
        <v>76</v>
      </c>
    </row>
    <row r="68" spans="4:5" ht="24.75" thickBot="1" x14ac:dyDescent="0.3">
      <c r="D68" s="65" t="s">
        <v>237</v>
      </c>
      <c r="E68" s="65" t="s">
        <v>76</v>
      </c>
    </row>
    <row r="69" spans="4:5" ht="15.75" thickBot="1" x14ac:dyDescent="0.3">
      <c r="D69" s="65" t="s">
        <v>238</v>
      </c>
      <c r="E69" s="65" t="s">
        <v>194</v>
      </c>
    </row>
    <row r="70" spans="4:5" ht="15.75" thickBot="1" x14ac:dyDescent="0.3">
      <c r="D70" s="65" t="s">
        <v>239</v>
      </c>
      <c r="E70" s="65" t="s">
        <v>76</v>
      </c>
    </row>
    <row r="71" spans="4:5" ht="15.75" thickBot="1" x14ac:dyDescent="0.3">
      <c r="D71" s="65" t="s">
        <v>61</v>
      </c>
      <c r="E71" s="65" t="s">
        <v>76</v>
      </c>
    </row>
    <row r="72" spans="4:5" ht="15.75" thickBot="1" x14ac:dyDescent="0.3">
      <c r="D72" s="65" t="s">
        <v>62</v>
      </c>
      <c r="E72" s="65" t="s">
        <v>76</v>
      </c>
    </row>
    <row r="73" spans="4:5" ht="15.75" thickBot="1" x14ac:dyDescent="0.3">
      <c r="D73" s="65" t="s">
        <v>63</v>
      </c>
      <c r="E73" s="65" t="s">
        <v>76</v>
      </c>
    </row>
    <row r="74" spans="4:5" ht="15.75" thickBot="1" x14ac:dyDescent="0.3">
      <c r="D74" s="65" t="s">
        <v>64</v>
      </c>
      <c r="E74" s="65" t="s">
        <v>76</v>
      </c>
    </row>
    <row r="75" spans="4:5" ht="15.75" thickBot="1" x14ac:dyDescent="0.3">
      <c r="D75" s="65" t="s">
        <v>65</v>
      </c>
      <c r="E75" s="65" t="s">
        <v>76</v>
      </c>
    </row>
    <row r="76" spans="4:5" ht="15.75" thickBot="1" x14ac:dyDescent="0.3">
      <c r="D76" s="65" t="s">
        <v>66</v>
      </c>
      <c r="E76" s="65" t="s">
        <v>194</v>
      </c>
    </row>
    <row r="77" spans="4:5" ht="15.75" thickBot="1" x14ac:dyDescent="0.3">
      <c r="D77" s="65" t="s">
        <v>240</v>
      </c>
      <c r="E77" s="65" t="s">
        <v>194</v>
      </c>
    </row>
    <row r="78" spans="4:5" ht="15.75" thickBot="1" x14ac:dyDescent="0.3">
      <c r="D78" s="65" t="s">
        <v>67</v>
      </c>
      <c r="E78" s="65" t="s">
        <v>194</v>
      </c>
    </row>
    <row r="79" spans="4:5" ht="15.75" thickBot="1" x14ac:dyDescent="0.3">
      <c r="D79" s="65" t="s">
        <v>68</v>
      </c>
      <c r="E79" s="65" t="s">
        <v>194</v>
      </c>
    </row>
    <row r="80" spans="4:5" ht="15.75" thickBot="1" x14ac:dyDescent="0.3">
      <c r="D80" s="65" t="s">
        <v>69</v>
      </c>
      <c r="E80" s="65" t="s">
        <v>76</v>
      </c>
    </row>
    <row r="81" spans="4:5" ht="15.75" thickBot="1" x14ac:dyDescent="0.3">
      <c r="D81" s="65" t="s">
        <v>70</v>
      </c>
      <c r="E81" s="65" t="s">
        <v>76</v>
      </c>
    </row>
    <row r="82" spans="4:5" ht="15.75" thickBot="1" x14ac:dyDescent="0.3">
      <c r="D82" s="65" t="s">
        <v>71</v>
      </c>
      <c r="E82" s="65" t="s">
        <v>76</v>
      </c>
    </row>
    <row r="83" spans="4:5" ht="15.75" thickBot="1" x14ac:dyDescent="0.3">
      <c r="D83" s="65" t="s">
        <v>72</v>
      </c>
      <c r="E83" s="65" t="s">
        <v>76</v>
      </c>
    </row>
    <row r="84" spans="4:5" ht="15.75" thickBot="1" x14ac:dyDescent="0.3">
      <c r="D84" s="65" t="s">
        <v>73</v>
      </c>
      <c r="E84" s="65" t="s">
        <v>76</v>
      </c>
    </row>
    <row r="85" spans="4:5" ht="15.75" thickBot="1" x14ac:dyDescent="0.3">
      <c r="D85" s="65" t="s">
        <v>74</v>
      </c>
      <c r="E85" s="65" t="s">
        <v>76</v>
      </c>
    </row>
    <row r="86" spans="4:5" ht="15.75" thickBot="1" x14ac:dyDescent="0.3">
      <c r="D86" s="65" t="s">
        <v>75</v>
      </c>
      <c r="E86" s="65" t="s">
        <v>76</v>
      </c>
    </row>
    <row r="87" spans="4:5" ht="15.75" thickBot="1" x14ac:dyDescent="0.3">
      <c r="D87" s="65" t="s">
        <v>241</v>
      </c>
      <c r="E87" s="65" t="s">
        <v>76</v>
      </c>
    </row>
    <row r="88" spans="4:5" ht="15.75" thickBot="1" x14ac:dyDescent="0.3">
      <c r="D88" s="65" t="s">
        <v>242</v>
      </c>
      <c r="E88" s="65" t="s">
        <v>243</v>
      </c>
    </row>
    <row r="89" spans="4:5" ht="15.75" thickBot="1" x14ac:dyDescent="0.3">
      <c r="D89" s="65" t="s">
        <v>244</v>
      </c>
      <c r="E89" s="65" t="s">
        <v>243</v>
      </c>
    </row>
    <row r="90" spans="4:5" ht="15.75" thickBot="1" x14ac:dyDescent="0.3">
      <c r="D90" s="65" t="s">
        <v>245</v>
      </c>
      <c r="E90" s="65" t="s">
        <v>243</v>
      </c>
    </row>
    <row r="91" spans="4:5" ht="15.75" thickBot="1" x14ac:dyDescent="0.3">
      <c r="D91" s="65" t="s">
        <v>246</v>
      </c>
      <c r="E91" s="65" t="s">
        <v>243</v>
      </c>
    </row>
    <row r="92" spans="4:5" ht="15.75" thickBot="1" x14ac:dyDescent="0.3">
      <c r="D92" s="65" t="s">
        <v>247</v>
      </c>
      <c r="E92" s="65" t="s">
        <v>243</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D616905-1159-40BF-9124-3FD4B2793CFF}">
          <x14:formula1>
            <xm:f>Intro!$A$33:$A$115</xm:f>
          </x14:formula1>
          <xm:sqref>A10:A1048576 A2:A3</xm:sqref>
        </x14:dataValidation>
        <x14:dataValidation type="list" allowBlank="1" showInputMessage="1" showErrorMessage="1" xr:uid="{2C0BEDE4-8113-4238-8584-96026A797188}">
          <x14:formula1>
            <xm:f>'Z:\FileServer Data\FDEP LSJR Main Stem BMAP\11 2018 Progress Report Items\Received\CCUA\[LSJM_CCUA Aggregate Revised.xlsx]Drop Downs'!#REF!</xm:f>
          </x14:formula1>
          <xm:sqref>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835B-59DC-4098-9DBC-239C07B5FE59}">
  <dimension ref="A1"/>
  <sheetViews>
    <sheetView workbookViewId="0">
      <selection activeCell="H17" sqref="H17"/>
    </sheetView>
  </sheetViews>
  <sheetFormatPr defaultRowHeight="15" x14ac:dyDescent="0.25"/>
  <sheetData>
    <row r="1" spans="1:1" x14ac:dyDescent="0.25">
      <c r="A1" t="s">
        <v>267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All Projects</vt:lpstr>
      <vt:lpstr>Access Import</vt:lpstr>
      <vt:lpstr>Progress Charts</vt:lpstr>
      <vt:lpstr>OSTDS Education</vt:lpstr>
      <vt:lpstr>2017 Load Reduction to Spring</vt:lpstr>
      <vt:lpstr>Summary Info</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Homann, Moira</cp:lastModifiedBy>
  <dcterms:created xsi:type="dcterms:W3CDTF">2017-11-16T19:09:42Z</dcterms:created>
  <dcterms:modified xsi:type="dcterms:W3CDTF">2020-03-26T20:29:21Z</dcterms:modified>
</cp:coreProperties>
</file>