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Chris Caschera\Desktop\Teamwork Upload STAR 2019 V2\"/>
    </mc:Choice>
  </mc:AlternateContent>
  <xr:revisionPtr revIDLastSave="0" documentId="13_ncr:1_{987CA391-B6DE-40D7-9F20-11B82F50CC08}" xr6:coauthVersionLast="45" xr6:coauthVersionMax="45" xr10:uidLastSave="{00000000-0000-0000-0000-000000000000}"/>
  <bookViews>
    <workbookView xWindow="-120" yWindow="-120" windowWidth="29040" windowHeight="15840" activeTab="1" xr2:uid="{00000000-000D-0000-FFFF-FFFF00000000}"/>
  </bookViews>
  <sheets>
    <sheet name="Intro" sheetId="3" r:id="rId1"/>
    <sheet name="All Projects" sheetId="2" r:id="rId2"/>
    <sheet name="Access Import" sheetId="14" r:id="rId3"/>
    <sheet name="Progress Charts" sheetId="13" r:id="rId4"/>
    <sheet name="OSTDS Education" sheetId="5" r:id="rId5"/>
    <sheet name="2017 Load Reduction to Spring" sheetId="9" r:id="rId6"/>
    <sheet name="Summary Info" sheetId="10" r:id="rId7"/>
    <sheet name="Project Type Check 082719" sheetId="12" r:id="rId8"/>
    <sheet name="Changes" sheetId="15" r:id="rId9"/>
  </sheets>
  <externalReferences>
    <externalReference r:id="rId10"/>
    <externalReference r:id="rId11"/>
    <externalReference r:id="rId12"/>
    <externalReference r:id="rId13"/>
  </externalReferences>
  <definedNames>
    <definedName name="_xlnm._FilterDatabase" localSheetId="1" hidden="1">'All Projects'!$A$1:$AC$40</definedName>
  </definedNames>
  <calcPr calcId="191029"/>
  <pivotCaches>
    <pivotCache cacheId="92" r:id="rId14"/>
    <pivotCache cacheId="93" r:id="rId15"/>
    <pivotCache cacheId="94" r:id="rId1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9" l="1"/>
  <c r="C29" i="9"/>
  <c r="D29" i="9"/>
  <c r="E29" i="9"/>
  <c r="B30" i="9"/>
  <c r="C30" i="9"/>
  <c r="D30" i="9"/>
  <c r="E30" i="9"/>
  <c r="B31" i="9"/>
  <c r="C31" i="9"/>
  <c r="D31" i="9"/>
  <c r="E31" i="9"/>
  <c r="B32" i="9"/>
  <c r="E32" i="9"/>
  <c r="K17" i="9"/>
  <c r="G12" i="13" l="1"/>
  <c r="H17" i="13" s="1"/>
  <c r="I22" i="13" s="1"/>
  <c r="E2" i="13"/>
  <c r="E3" i="13" l="1"/>
  <c r="B9" i="12"/>
  <c r="B3" i="12"/>
  <c r="B4" i="12"/>
  <c r="B5" i="12"/>
  <c r="B6" i="12"/>
  <c r="B7" i="12"/>
  <c r="B8" i="12"/>
  <c r="B2" i="12"/>
  <c r="K10" i="9" l="1"/>
  <c r="K9" i="9"/>
  <c r="K8" i="9"/>
  <c r="K7" i="9"/>
  <c r="K6" i="9"/>
  <c r="I6" i="9"/>
  <c r="K5" i="9"/>
  <c r="I5" i="9"/>
  <c r="K4" i="9"/>
  <c r="K3" i="9"/>
  <c r="K2" i="9"/>
  <c r="K15" i="9" l="1"/>
  <c r="K16" i="9"/>
  <c r="K1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tc={6FC2B5AA-3BC2-49B0-A8F1-3898D3F62EC4}</author>
  </authors>
  <commentList>
    <comment ref="I4" authorId="0" shapeId="0" xr:uid="{6FC2B5AA-3BC2-49B0-A8F1-3898D3F62EC4}">
      <text>
        <t>[Threaded comment]
Your version of Excel allows you to read this threaded comment; however, any edits to it will get removed if the file is opened in a newer version of Excel. Learn more: https://go.microsoft.com/fwlink/?linkid=870924
Comment:
    FDACS changed this to N/A on their workbooks. We had put this in as the "deadline" for 100% enrollment. The BMAP originally listed the date as 2023 instead of 2033.</t>
      </text>
    </comment>
  </commentList>
</comments>
</file>

<file path=xl/sharedStrings.xml><?xml version="1.0" encoding="utf-8"?>
<sst xmlns="http://schemas.openxmlformats.org/spreadsheetml/2006/main" count="832" uniqueCount="276">
  <si>
    <t>Project Type</t>
  </si>
  <si>
    <t>Structural,  Non-structural, or Trade</t>
  </si>
  <si>
    <t>(Original) Project Status</t>
  </si>
  <si>
    <t>Priority Ranking</t>
  </si>
  <si>
    <t>Estimated Completion Date</t>
  </si>
  <si>
    <t>Funding Source</t>
  </si>
  <si>
    <t>Attachments</t>
  </si>
  <si>
    <t>Latitude</t>
  </si>
  <si>
    <t>Longitude</t>
  </si>
  <si>
    <t>Location</t>
  </si>
  <si>
    <t>Partners</t>
  </si>
  <si>
    <t>Start Date</t>
  </si>
  <si>
    <t>100% On-site Retention</t>
  </si>
  <si>
    <t>Agricultural BMPs</t>
  </si>
  <si>
    <t>Alum Injection Systems</t>
  </si>
  <si>
    <t>Aquatic Vegetation Harvesting</t>
  </si>
  <si>
    <t>Baffle Boxes- First Generation (hydrodynamic separator)</t>
  </si>
  <si>
    <t>Baffle Boxes- Second Generation</t>
  </si>
  <si>
    <t>Biosorption Activated Media (BAM)</t>
  </si>
  <si>
    <t>Bioswales</t>
  </si>
  <si>
    <t>BMP Treatment Train</t>
  </si>
  <si>
    <t>Catch Basin Inserts/Inlet Filter Cleanout</t>
  </si>
  <si>
    <t>Closed Basin</t>
  </si>
  <si>
    <t>Control Structure</t>
  </si>
  <si>
    <t>Dairy Remediation</t>
  </si>
  <si>
    <t>Deep Injection Well</t>
  </si>
  <si>
    <t>Denitrification Walls</t>
  </si>
  <si>
    <t>Dispersed Water Management (DWM)</t>
  </si>
  <si>
    <t>Dry Detention Pond</t>
  </si>
  <si>
    <t>Public Education Efforts</t>
  </si>
  <si>
    <t>Enhanced Public Education</t>
  </si>
  <si>
    <t>Exfiltration Trench</t>
  </si>
  <si>
    <t>Exotic Vegetation Removal</t>
  </si>
  <si>
    <t>Fertilizer Reduction</t>
  </si>
  <si>
    <t>Floating Islands/ Managed Aquatic Plant Systems (MAPS)</t>
  </si>
  <si>
    <t>Floodplain Restoration</t>
  </si>
  <si>
    <t>Grass swales with swale blocks or raised culverts</t>
  </si>
  <si>
    <t>Grass swales without swale blocks or raised culverts</t>
  </si>
  <si>
    <t>Hybrid wetland treatment technology (HWTT)</t>
  </si>
  <si>
    <t>Hydrologic Restoration</t>
  </si>
  <si>
    <t>Impoundment</t>
  </si>
  <si>
    <t>Land Acquisition</t>
  </si>
  <si>
    <t>Land Preservation</t>
  </si>
  <si>
    <t>Land Use Change</t>
  </si>
  <si>
    <t>LID- Green Roofs</t>
  </si>
  <si>
    <t>LID- Rain Gardens</t>
  </si>
  <si>
    <t>LID- Tree Boxes/Tree Wells</t>
  </si>
  <si>
    <t>LID- Other</t>
  </si>
  <si>
    <t>Macroalgal Harvesting</t>
  </si>
  <si>
    <t>Monitoring/Data Collection</t>
  </si>
  <si>
    <t>Muck Removal/Restoration Dredging</t>
  </si>
  <si>
    <t>Natural Wetlands as Filters</t>
  </si>
  <si>
    <t>Non-contributing Basin</t>
  </si>
  <si>
    <t>Off-line Retention BMPs</t>
  </si>
  <si>
    <t>On-line Retention BMPs</t>
  </si>
  <si>
    <t>Pervious Pavement</t>
  </si>
  <si>
    <t>Pervious Pavers</t>
  </si>
  <si>
    <t>Plugging Artesian Wells</t>
  </si>
  <si>
    <t>Reclaimed Water</t>
  </si>
  <si>
    <t>Regional Stormwater Treatment</t>
  </si>
  <si>
    <t>Regulations, Ordinances, and Guidelines</t>
  </si>
  <si>
    <t>Shoreline Stabilization</t>
  </si>
  <si>
    <t>Stormwater Aeration System</t>
  </si>
  <si>
    <t>Stormwater Reuse</t>
  </si>
  <si>
    <t>Stormwater System Rehabilitation</t>
  </si>
  <si>
    <t>Stormwater Treatment Areas (STAs)</t>
  </si>
  <si>
    <t>Street Sweeping</t>
  </si>
  <si>
    <t>Turbidity Reducing Polymers (e.g., Floc logs ®)</t>
  </si>
  <si>
    <t>Vegetated Buffers</t>
  </si>
  <si>
    <t>Wastewater Service Area Expansion</t>
  </si>
  <si>
    <t>Wet Detention Pond</t>
  </si>
  <si>
    <t>Wetland Restoration</t>
  </si>
  <si>
    <t>Wetland Treatment</t>
  </si>
  <si>
    <t>WWTF Disposal Site</t>
  </si>
  <si>
    <t>WWTF Diversion to Reuse</t>
  </si>
  <si>
    <t>WWTF Nutrient Reduction</t>
  </si>
  <si>
    <t>Structural</t>
  </si>
  <si>
    <t xml:space="preserve">Non-structural </t>
  </si>
  <si>
    <t>Trade</t>
  </si>
  <si>
    <t>Project Status</t>
  </si>
  <si>
    <t>Planned</t>
  </si>
  <si>
    <t>Underway</t>
  </si>
  <si>
    <t>Completed</t>
  </si>
  <si>
    <t>Cancelled</t>
  </si>
  <si>
    <t>High</t>
  </si>
  <si>
    <t>Medium</t>
  </si>
  <si>
    <t>Low</t>
  </si>
  <si>
    <t>Inside Springshed</t>
  </si>
  <si>
    <t>TBD</t>
  </si>
  <si>
    <t>Project Completion Milestone (5, 10 or 15 year)</t>
  </si>
  <si>
    <t>5 year</t>
  </si>
  <si>
    <t>10 year</t>
  </si>
  <si>
    <t>15 year</t>
  </si>
  <si>
    <t>Yes</t>
  </si>
  <si>
    <t>No</t>
  </si>
  <si>
    <t>N/A</t>
  </si>
  <si>
    <t>DROPDOWN MENUS</t>
  </si>
  <si>
    <t>Funding Amount</t>
  </si>
  <si>
    <t>Cost Estimate</t>
  </si>
  <si>
    <t>BMAP</t>
  </si>
  <si>
    <t>Inside PFA</t>
  </si>
  <si>
    <t>Volusia County</t>
  </si>
  <si>
    <t>Public Education</t>
  </si>
  <si>
    <t>Volusia County general fund</t>
  </si>
  <si>
    <t>VC-01</t>
  </si>
  <si>
    <t>VC-02</t>
  </si>
  <si>
    <t>Not Provided</t>
  </si>
  <si>
    <t>Atm Dep</t>
  </si>
  <si>
    <t>OSTDS</t>
  </si>
  <si>
    <t>STF</t>
  </si>
  <si>
    <t>UTF</t>
  </si>
  <si>
    <t>FF</t>
  </si>
  <si>
    <t>LW</t>
  </si>
  <si>
    <t>RIB</t>
  </si>
  <si>
    <t>Sprayfield</t>
  </si>
  <si>
    <t>Reuse</t>
  </si>
  <si>
    <t>Recharge</t>
  </si>
  <si>
    <t>Acres</t>
  </si>
  <si>
    <t>Rate</t>
  </si>
  <si>
    <t>% Acres</t>
  </si>
  <si>
    <t>Averages</t>
  </si>
  <si>
    <t>Totals Acres</t>
  </si>
  <si>
    <t>Weighted Recharge</t>
  </si>
  <si>
    <t>DeLeon</t>
  </si>
  <si>
    <t>Row Labels</t>
  </si>
  <si>
    <t>Grand Total</t>
  </si>
  <si>
    <t>Count of Project Status</t>
  </si>
  <si>
    <t>Sum of TN Reduction (lbs/yr)</t>
  </si>
  <si>
    <t>Nitrogen Source Addressed by Project</t>
  </si>
  <si>
    <t>FDACS</t>
  </si>
  <si>
    <t>FDACS-01</t>
  </si>
  <si>
    <t>Enrollment and verification of BMPs by agricultural producers.</t>
  </si>
  <si>
    <t>FDACS-02</t>
  </si>
  <si>
    <t>Agricultural Livestock Waste BMP Implementation</t>
  </si>
  <si>
    <t>Golf Courses</t>
  </si>
  <si>
    <t>Golf Course Reduction Credits</t>
  </si>
  <si>
    <t>GC-02</t>
  </si>
  <si>
    <t>WU-01</t>
  </si>
  <si>
    <t>WWTF Policy Reductions</t>
  </si>
  <si>
    <t>Achieved by WWTF policy if implemented BMAP-wide, achieving 3 or 6 mg/L.</t>
  </si>
  <si>
    <t>WWTF</t>
  </si>
  <si>
    <t>6 % BMP credit on sports field load to groundwater, assuming 100 % BMP implementation.</t>
  </si>
  <si>
    <t>Source Reduction Workbook</t>
  </si>
  <si>
    <t>Education Credit Workbook</t>
  </si>
  <si>
    <t>Source</t>
  </si>
  <si>
    <t xml:space="preserve">Attenuation Factor </t>
  </si>
  <si>
    <t>Portion that Leaches to Groundwater</t>
  </si>
  <si>
    <t>Atmospheric Deposition</t>
  </si>
  <si>
    <t>Sports Turfgrass Fertilizer</t>
  </si>
  <si>
    <t>Urban Feritlizer</t>
  </si>
  <si>
    <t>WWTF-   RIB</t>
  </si>
  <si>
    <t>WWTF-    Sprayfield</t>
  </si>
  <si>
    <t>WWTF- Reuse</t>
  </si>
  <si>
    <t>Various</t>
  </si>
  <si>
    <t>DEP</t>
  </si>
  <si>
    <t>OSTDS-01</t>
  </si>
  <si>
    <t>Enhancement of Existing OSTDS - Voluntary</t>
  </si>
  <si>
    <t>2018 BMAP Appendix D</t>
  </si>
  <si>
    <t>OSTDS-02</t>
  </si>
  <si>
    <t>Enhancement of Existing OSTDS - Required</t>
  </si>
  <si>
    <t>Lead Entity</t>
  </si>
  <si>
    <t>Activity Number</t>
  </si>
  <si>
    <t>Activity Name</t>
  </si>
  <si>
    <t>Description of Activity</t>
  </si>
  <si>
    <t>Activity Status</t>
  </si>
  <si>
    <t>Estimated Start Date</t>
  </si>
  <si>
    <t>UF–IFAS</t>
  </si>
  <si>
    <t>IFAS-E-01</t>
  </si>
  <si>
    <t>OFS OSTDS Campaign, Phase 1</t>
  </si>
  <si>
    <t>Implement social marketing campaign that links septic systems to springs</t>
  </si>
  <si>
    <t>IFAS-E-02</t>
  </si>
  <si>
    <t>OFS OSTDS Campaign, Phase 2</t>
  </si>
  <si>
    <t>Create online clearinghouse of fact sheets, videos, PSAs, etc.</t>
  </si>
  <si>
    <t>IFAS-E-03</t>
  </si>
  <si>
    <t>OFS OSTDS Campaign, Phase 3</t>
  </si>
  <si>
    <t>Presentations to realtors and distribution of information kits for home buyers</t>
  </si>
  <si>
    <t>IFAS-E-04</t>
  </si>
  <si>
    <t>OFS OSTDS Campaign, Phase 4</t>
  </si>
  <si>
    <t>Six to eight septic system workshops for elected officials</t>
  </si>
  <si>
    <t>IFAS-E-05</t>
  </si>
  <si>
    <t>OFS OSTDS Campaign, Phase 5</t>
  </si>
  <si>
    <t>Homeowner workshops with field demonstrations</t>
  </si>
  <si>
    <t>Total Required Reductions  (lbs-N/yr)</t>
  </si>
  <si>
    <t>Completed and Committed Project Reductions (lbs-N/yr)</t>
  </si>
  <si>
    <t>Total Completed Projects Cost, Reductions, and Number of Projects</t>
  </si>
  <si>
    <t>Sum of Cost Estimate</t>
  </si>
  <si>
    <t>Sum of Cost Annual O&amp;M</t>
  </si>
  <si>
    <t>(Multiple Items)</t>
  </si>
  <si>
    <t xml:space="preserve">Count of  Year Added </t>
  </si>
  <si>
    <t>Total Underway and Planned Projects Cost and Reductions</t>
  </si>
  <si>
    <t>Not provided</t>
  </si>
  <si>
    <t>Public education about fertilizer, wastewater, lawn clippings, pet waste, water conservation.</t>
  </si>
  <si>
    <t>Fertilizer restrictions including summer ban on nitrogen and phosphorus.</t>
  </si>
  <si>
    <t>Year Added</t>
  </si>
  <si>
    <t>Non-structural</t>
  </si>
  <si>
    <t>Agricultural Farm Fertilizer BMP Implementation</t>
  </si>
  <si>
    <t>Wastewater Utilities</t>
  </si>
  <si>
    <t>ProjID</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</si>
  <si>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</si>
  <si>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</si>
  <si>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</si>
  <si>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</si>
  <si>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</si>
  <si>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</si>
  <si>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</si>
  <si>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</si>
  <si>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</si>
  <si>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</si>
  <si>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</si>
  <si>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</si>
  <si>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</si>
  <si>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</si>
  <si>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</si>
  <si>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Upgrade, replacement, modification, addition of effective nitrogen reducing features, initial connection to a central sewer system, or other action taken to comply with the OSTDS Remediation Plan for the group of systems identified for remediation.</t>
  </si>
  <si>
    <t>Upgrade, replacement, modification, addition of effective nitrogen reducing features, initial connection to a central sewer system, or other action to reduce nutrient loading, voluntarily taken by the owner of an OSTDS within the BMAP.</t>
  </si>
  <si>
    <t>Fertilizer Ordinance</t>
  </si>
  <si>
    <t>Structural/Non Structural</t>
  </si>
  <si>
    <t>Use Past Designation</t>
  </si>
  <si>
    <t>Baffle Boxes- Second Generation with Media</t>
  </si>
  <si>
    <r>
      <t>Structural</t>
    </r>
    <r>
      <rPr>
        <sz val="8"/>
        <color theme="1"/>
        <rFont val="Calibri"/>
        <family val="2"/>
        <scheme val="minor"/>
      </rPr>
      <t>   </t>
    </r>
  </si>
  <si>
    <t>Biological/ Bacteria Treatment</t>
  </si>
  <si>
    <t>BMP Cleanout</t>
  </si>
  <si>
    <t>Creating/ Enhancing Living Shoreline</t>
  </si>
  <si>
    <t>Creating/ Enhancing Oyster Reefs</t>
  </si>
  <si>
    <t>Credit Trade</t>
  </si>
  <si>
    <t>Decommission/ Abandonment</t>
  </si>
  <si>
    <t>Education Efforts</t>
  </si>
  <si>
    <t>Fertilizer Cessation</t>
  </si>
  <si>
    <t>Filter Marsh</t>
  </si>
  <si>
    <t>Fish Harvesting</t>
  </si>
  <si>
    <t>Golf Course or Sports Field BMPs</t>
  </si>
  <si>
    <t>Hydrodynamic Separators</t>
  </si>
  <si>
    <t>Industrial Facility Upgrades</t>
  </si>
  <si>
    <t>Onsite Sewage Treatment and Disposal System (OSTDS) Enhancement</t>
  </si>
  <si>
    <t>OSTDS Phase Out</t>
  </si>
  <si>
    <t>Retention/Detention BMP Retrofit with Nutrient Reducing Media</t>
  </si>
  <si>
    <r>
      <t>Retention/Detention BMP with Nutrient Reducing Media</t>
    </r>
    <r>
      <rPr>
        <sz val="8"/>
        <color theme="1"/>
        <rFont val="Calibri"/>
        <family val="2"/>
        <scheme val="minor"/>
      </rPr>
      <t> </t>
    </r>
  </si>
  <si>
    <t>Sanitary Sewer and Wastewater Treatment Facility (WWTF) Maintenance</t>
  </si>
  <si>
    <t>Sanitary Sewer Inspections</t>
  </si>
  <si>
    <t>SAV Planting</t>
  </si>
  <si>
    <t>Study</t>
  </si>
  <si>
    <t>WWTF Upgrade</t>
  </si>
  <si>
    <t>FIB- Stormwater</t>
  </si>
  <si>
    <t>Bacteria</t>
  </si>
  <si>
    <t>FIB- Source Identification Activities</t>
  </si>
  <si>
    <t>FIB- Sanitary Sewer</t>
  </si>
  <si>
    <t>FIB- OSTDS</t>
  </si>
  <si>
    <t>FIB- Trash Cleanup of Impaired Waterbody</t>
  </si>
  <si>
    <t>Sum of TNReduction(lbs/yr)</t>
  </si>
  <si>
    <t>Year</t>
  </si>
  <si>
    <t>Project Reductions</t>
  </si>
  <si>
    <t xml:space="preserve">5-Year Milestone </t>
  </si>
  <si>
    <t>10-Year Milestone</t>
  </si>
  <si>
    <t>15-Year Milestone</t>
  </si>
  <si>
    <t>OriginalAdoption</t>
  </si>
  <si>
    <t>PlanStatus</t>
  </si>
  <si>
    <t>PlanSubType</t>
  </si>
  <si>
    <t>BMAPID</t>
  </si>
  <si>
    <t>Adopted</t>
  </si>
  <si>
    <t>Springs</t>
  </si>
  <si>
    <t>DELE</t>
  </si>
  <si>
    <t>2020 Status</t>
  </si>
  <si>
    <t>Count of ProjectStatus</t>
  </si>
  <si>
    <t>5-year Target Reductions (lbs-N/yr)  (30 %)</t>
  </si>
  <si>
    <t>10-year Target Reductions (lbs-N/yr) (50 %)</t>
  </si>
  <si>
    <t xml:space="preserve">15-year Target Reductions (lbs-N/yr) (20 %) </t>
  </si>
  <si>
    <t>011020- Added pivot table in summary tab, deleted project charts, deleted NOI enrollment tab, moved attenuation and recharge tab load reductions to land, changed the STAR title to Summary Info, changed milestone to target on load reduction tab, and added a note at the top of OSTDS Tab as well as copied attenuation and recharge data to 2017 load reductions tab as per suggested changes in 1-09-20 email/phone call</t>
  </si>
  <si>
    <t>This is table D-2 of the BMAP and is not updated regularly. Do not use for updates, STAR, or summary statistics.</t>
  </si>
  <si>
    <t>Agricultural Producers</t>
  </si>
  <si>
    <t>BMP Implementation and Verification - Farm Fertilizer</t>
  </si>
  <si>
    <t>BMP Implementation and Verification - Livestock Waste</t>
  </si>
  <si>
    <t>Enrollment and verification of farm fertilizer BMPs by agricultural producers. Acres Treated based on FDACS December 2019 NOI Enrollment and FSAID VI. Reductions based on efficiencies referenced in the BMAP and 100% NOI Enrollment.</t>
  </si>
  <si>
    <t>Enrollment and verification of livestock waste BMPs by agricultural producers. Acres Treated based on FDACS December 2019 NOI Enrollment and FSAID VI. Reductions based on efficiencies referenced in the BMAP and 100% NOI Enrollment.</t>
  </si>
  <si>
    <t>Volusia County General Fund</t>
  </si>
  <si>
    <t>Total Reductions Required</t>
  </si>
  <si>
    <t>2019 STAR Priority Projects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</si>
</sst>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_(* #,##0_);_(* \(#,##0\);_(* &quot;-&quot;??_);_(@_)"/>
  </numFmts>
  <fonts count="18" x14ac:knownFonts="1">
    <font>
      <sz val="11"/>
      <color theme="1"/>
      <name val="Calibri"/>
      <family val="2"/>
      <scheme val="minor"/>
    </font>
    <font>
      <sz val="11"/>
      <color theme="1"/>
      <name val="Calibri"/>
      <family val="2"/>
      <scheme val="minor"/>
    </font>
    <font>
      <b/>
      <sz val="10"/>
      <color theme="1"/>
      <name val="Times New Roman"/>
      <family val="1"/>
    </font>
    <font>
      <b/>
      <sz val="10"/>
      <color rgb="FF000000"/>
      <name val="Times New Roman"/>
      <family val="1"/>
    </font>
    <font>
      <sz val="10"/>
      <color theme="1"/>
      <name val="Times New Roman"/>
      <family val="1"/>
    </font>
    <font>
      <sz val="11"/>
      <color theme="1"/>
      <name val="Times New Roman"/>
      <family val="1"/>
    </font>
    <font>
      <b/>
      <sz val="12"/>
      <color theme="1"/>
      <name val="Times New Roman"/>
      <family val="1"/>
    </font>
    <font>
      <sz val="12"/>
      <color theme="1"/>
      <name val="Times New Roman"/>
      <family val="1"/>
    </font>
    <font>
      <sz val="10"/>
      <name val="Times New Roman"/>
      <family val="1"/>
    </font>
    <font>
      <b/>
      <sz val="11"/>
      <color theme="1"/>
      <name val="Times New Roman"/>
      <family val="1"/>
    </font>
    <font>
      <sz val="11"/>
      <color theme="0"/>
      <name val="Calibri"/>
      <family val="2"/>
      <scheme val="minor"/>
    </font>
    <font>
      <sz val="10"/>
      <color rgb="FF000000"/>
      <name val="Times New Roman"/>
      <family val="1"/>
    </font>
    <font>
      <b/>
      <sz val="10"/>
      <name val="Times New Roman"/>
      <family val="1"/>
    </font>
    <font>
      <b/>
      <sz val="10"/>
      <color theme="1"/>
      <name val="Calibri"/>
      <family val="2"/>
      <scheme val="minor"/>
    </font>
    <font>
      <b/>
      <sz val="11"/>
      <color theme="1"/>
      <name val="Calibri"/>
      <family val="2"/>
      <scheme val="minor"/>
    </font>
    <font>
      <sz val="9"/>
      <color rgb="FF000000"/>
      <name val="Times New Roman"/>
      <family val="1"/>
    </font>
    <font>
      <sz val="8"/>
      <color theme="1"/>
      <name val="Calibri"/>
      <family val="2"/>
      <scheme val="minor"/>
    </font>
    <font>
      <sz val="11"/>
      <color theme="1"/>
      <name val="Times New Roman"/>
      <family val="1"/>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patternFill>
    </fill>
    <fill>
      <patternFill patternType="solid">
        <fgColor theme="4" tint="0.59999389629810485"/>
        <bgColor indexed="64"/>
      </patternFill>
    </fill>
    <fill>
      <patternFill patternType="solid">
        <fgColor theme="4" tint="-0.249977111117893"/>
        <bgColor indexed="64"/>
      </patternFill>
    </fill>
    <fill>
      <patternFill patternType="solid">
        <fgColor rgb="FFFFC000"/>
        <bgColor indexed="64"/>
      </patternFill>
    </fill>
    <fill>
      <patternFill patternType="solid">
        <fgColor rgb="FFD9E2F3"/>
        <bgColor indexed="64"/>
      </patternFill>
    </fill>
    <fill>
      <patternFill patternType="solid">
        <fgColor rgb="FFC0C0C0"/>
        <bgColor rgb="FFC0C0C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10" fillId="5" borderId="0" applyNumberFormat="0" applyBorder="0" applyAlignment="0" applyProtection="0"/>
    <xf numFmtId="0" fontId="1" fillId="0" borderId="0"/>
    <xf numFmtId="0" fontId="1" fillId="0" borderId="0"/>
  </cellStyleXfs>
  <cellXfs count="86">
    <xf numFmtId="0" fontId="0" fillId="0" borderId="0" xfId="0"/>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0" fontId="2" fillId="2" borderId="1" xfId="0" applyFont="1" applyFill="1" applyBorder="1" applyAlignment="1">
      <alignment horizontal="center"/>
    </xf>
    <xf numFmtId="0" fontId="4" fillId="0" borderId="0" xfId="0" applyFont="1" applyFill="1" applyAlignment="1">
      <alignment horizontal="center"/>
    </xf>
    <xf numFmtId="0" fontId="4" fillId="0" borderId="1" xfId="0" applyFont="1" applyFill="1" applyBorder="1" applyAlignment="1">
      <alignment horizontal="center" vertical="center" wrapText="1"/>
    </xf>
    <xf numFmtId="0" fontId="2" fillId="3" borderId="2" xfId="0" applyFont="1" applyFill="1" applyBorder="1" applyAlignment="1">
      <alignment horizontal="center" wrapText="1"/>
    </xf>
    <xf numFmtId="0" fontId="0" fillId="4" borderId="0" xfId="0" applyFill="1"/>
    <xf numFmtId="0" fontId="0" fillId="0" borderId="0" xfId="0" applyFill="1"/>
    <xf numFmtId="0" fontId="6" fillId="4" borderId="0" xfId="0" applyFont="1" applyFill="1"/>
    <xf numFmtId="0" fontId="7" fillId="0" borderId="0" xfId="0" applyFont="1" applyFill="1" applyAlignment="1">
      <alignment wrapText="1"/>
    </xf>
    <xf numFmtId="0" fontId="4" fillId="0" borderId="1" xfId="0" applyFont="1" applyBorder="1"/>
    <xf numFmtId="0" fontId="4" fillId="0" borderId="1" xfId="0" applyFont="1" applyBorder="1" applyAlignment="1">
      <alignment horizontal="center" vertical="center" wrapText="1"/>
    </xf>
    <xf numFmtId="0" fontId="5" fillId="0" borderId="1" xfId="0" applyFont="1" applyBorder="1" applyAlignment="1">
      <alignment wrapText="1"/>
    </xf>
    <xf numFmtId="0" fontId="4" fillId="0" borderId="1" xfId="0" applyFont="1" applyFill="1" applyBorder="1"/>
    <xf numFmtId="0" fontId="9" fillId="0" borderId="0" xfId="0" applyFont="1"/>
    <xf numFmtId="0" fontId="6" fillId="0" borderId="0" xfId="0" applyFont="1" applyFill="1"/>
    <xf numFmtId="0" fontId="5" fillId="0" borderId="0" xfId="0" applyFont="1" applyFill="1" applyAlignment="1">
      <alignment wrapText="1"/>
    </xf>
    <xf numFmtId="0" fontId="7" fillId="0" borderId="0" xfId="0" applyFont="1" applyAlignment="1">
      <alignment wrapText="1"/>
    </xf>
    <xf numFmtId="0" fontId="2" fillId="0" borderId="0" xfId="0" applyFont="1" applyFill="1" applyBorder="1" applyAlignment="1">
      <alignment horizontal="center"/>
    </xf>
    <xf numFmtId="0" fontId="6" fillId="0" borderId="0" xfId="0" applyFont="1" applyFill="1" applyAlignment="1">
      <alignment wrapText="1"/>
    </xf>
    <xf numFmtId="0" fontId="2" fillId="2" borderId="1"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3" fontId="4" fillId="0" borderId="1" xfId="0" applyNumberFormat="1" applyFont="1"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center" vertical="center"/>
    </xf>
    <xf numFmtId="0" fontId="0" fillId="7" borderId="1" xfId="0" applyFill="1" applyBorder="1"/>
    <xf numFmtId="0" fontId="0" fillId="6" borderId="1" xfId="0" applyFill="1" applyBorder="1"/>
    <xf numFmtId="0" fontId="0" fillId="0" borderId="0" xfId="0" applyNumberFormat="1"/>
    <xf numFmtId="3" fontId="0" fillId="0" borderId="1" xfId="0" applyNumberFormat="1" applyBorder="1"/>
    <xf numFmtId="3" fontId="0" fillId="7" borderId="1" xfId="0" applyNumberFormat="1" applyFill="1" applyBorder="1"/>
    <xf numFmtId="2" fontId="0" fillId="0" borderId="1" xfId="0" applyNumberFormat="1" applyBorder="1"/>
    <xf numFmtId="2" fontId="0" fillId="8" borderId="1" xfId="0" applyNumberFormat="1" applyFill="1" applyBorder="1"/>
    <xf numFmtId="0" fontId="0" fillId="0" borderId="0" xfId="0" pivotButton="1"/>
    <xf numFmtId="0" fontId="0" fillId="0" borderId="0" xfId="0" applyAlignment="1">
      <alignment horizontal="left"/>
    </xf>
    <xf numFmtId="0" fontId="11" fillId="0" borderId="1" xfId="0" applyFont="1" applyBorder="1" applyAlignment="1">
      <alignment horizontal="center" vertical="center" wrapText="1"/>
    </xf>
    <xf numFmtId="3" fontId="8" fillId="0" borderId="1" xfId="0" applyNumberFormat="1" applyFont="1" applyBorder="1" applyAlignment="1">
      <alignment horizontal="center" vertical="center"/>
    </xf>
    <xf numFmtId="9"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2" fontId="8" fillId="0" borderId="1" xfId="3" applyNumberFormat="1" applyFont="1" applyFill="1" applyBorder="1" applyAlignment="1">
      <alignment horizontal="center" vertical="center" wrapText="1"/>
    </xf>
    <xf numFmtId="166" fontId="12" fillId="0" borderId="1" xfId="1"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 fontId="4" fillId="0" borderId="1" xfId="0" applyNumberFormat="1" applyFont="1" applyFill="1" applyBorder="1" applyAlignment="1">
      <alignment horizontal="center" vertical="center"/>
    </xf>
    <xf numFmtId="3" fontId="4" fillId="0" borderId="1" xfId="1" applyNumberFormat="1" applyFont="1" applyBorder="1" applyAlignment="1">
      <alignment horizontal="center" vertical="center"/>
    </xf>
    <xf numFmtId="164" fontId="4" fillId="0" borderId="1" xfId="0" applyNumberFormat="1" applyFont="1" applyFill="1" applyBorder="1" applyAlignment="1">
      <alignment horizontal="center" vertical="center"/>
    </xf>
    <xf numFmtId="165" fontId="4" fillId="0" borderId="1" xfId="2" applyNumberFormat="1" applyFont="1" applyFill="1" applyBorder="1" applyAlignment="1">
      <alignment horizontal="center" vertical="center"/>
    </xf>
    <xf numFmtId="0" fontId="11" fillId="0" borderId="1" xfId="0" applyFont="1" applyFill="1" applyBorder="1" applyAlignment="1" applyProtection="1">
      <alignment horizontal="center" vertical="center" wrapText="1"/>
      <protection locked="0"/>
    </xf>
    <xf numFmtId="0" fontId="4" fillId="9" borderId="1" xfId="0" applyFont="1" applyFill="1" applyBorder="1" applyAlignment="1">
      <alignment horizontal="center" vertical="center" wrapText="1"/>
    </xf>
    <xf numFmtId="6" fontId="11" fillId="0" borderId="1" xfId="0" applyNumberFormat="1" applyFont="1" applyBorder="1" applyAlignment="1">
      <alignment horizontal="center" vertical="center" wrapText="1"/>
    </xf>
    <xf numFmtId="3" fontId="0" fillId="0" borderId="1" xfId="0" applyNumberFormat="1" applyBorder="1" applyAlignment="1">
      <alignment horizontal="left"/>
    </xf>
    <xf numFmtId="0" fontId="14" fillId="0" borderId="0" xfId="0" applyFont="1" applyAlignment="1">
      <alignment horizontal="left"/>
    </xf>
    <xf numFmtId="165" fontId="0" fillId="0" borderId="0" xfId="0" applyNumberFormat="1"/>
    <xf numFmtId="3" fontId="14" fillId="0" borderId="0" xfId="0" applyNumberFormat="1" applyFont="1" applyAlignment="1">
      <alignment horizontal="left"/>
    </xf>
    <xf numFmtId="3" fontId="0" fillId="0" borderId="0" xfId="0" applyNumberFormat="1"/>
    <xf numFmtId="0" fontId="11" fillId="0" borderId="1" xfId="0" quotePrefix="1" applyFont="1" applyBorder="1" applyAlignment="1">
      <alignment horizontal="center" vertical="center" wrapText="1"/>
    </xf>
    <xf numFmtId="0" fontId="4" fillId="0" borderId="1" xfId="0" quotePrefix="1" applyFont="1" applyFill="1" applyBorder="1" applyAlignment="1">
      <alignment horizontal="center" vertical="center" wrapText="1"/>
    </xf>
    <xf numFmtId="0" fontId="3" fillId="10" borderId="1" xfId="0" applyFont="1" applyFill="1" applyBorder="1" applyAlignment="1">
      <alignment horizontal="center" vertical="center"/>
    </xf>
    <xf numFmtId="0" fontId="3" fillId="10" borderId="1" xfId="0" applyFont="1" applyFill="1" applyBorder="1" applyAlignment="1">
      <alignment horizontal="center" vertical="center" wrapText="1"/>
    </xf>
    <xf numFmtId="1" fontId="3" fillId="10" borderId="1" xfId="0" applyNumberFormat="1" applyFont="1" applyFill="1" applyBorder="1" applyAlignment="1">
      <alignment horizontal="center" vertical="center"/>
    </xf>
    <xf numFmtId="0" fontId="14" fillId="4" borderId="5" xfId="4" applyFont="1" applyFill="1" applyBorder="1" applyAlignment="1">
      <alignment horizontal="left"/>
    </xf>
    <xf numFmtId="0" fontId="15" fillId="0" borderId="6" xfId="5" applyFont="1" applyBorder="1" applyAlignment="1">
      <alignment horizontal="left" vertical="center" wrapText="1"/>
    </xf>
    <xf numFmtId="0" fontId="4" fillId="0" borderId="0" xfId="0" applyFont="1" applyBorder="1" applyAlignment="1">
      <alignment horizontal="center" vertical="center"/>
    </xf>
    <xf numFmtId="0" fontId="0" fillId="0" borderId="1" xfId="0" applyBorder="1"/>
    <xf numFmtId="3" fontId="1" fillId="0" borderId="1" xfId="0" applyNumberFormat="1" applyFont="1" applyBorder="1" applyAlignment="1">
      <alignment wrapText="1"/>
    </xf>
    <xf numFmtId="3" fontId="0" fillId="0" borderId="1" xfId="0" applyNumberFormat="1" applyBorder="1" applyAlignment="1">
      <alignment wrapText="1"/>
    </xf>
    <xf numFmtId="3" fontId="1" fillId="4" borderId="1" xfId="0" applyNumberFormat="1" applyFont="1" applyFill="1" applyBorder="1"/>
    <xf numFmtId="3" fontId="1" fillId="0" borderId="1" xfId="0" applyNumberFormat="1" applyFont="1" applyBorder="1"/>
    <xf numFmtId="14" fontId="0" fillId="0" borderId="0" xfId="0" applyNumberFormat="1"/>
    <xf numFmtId="0" fontId="11" fillId="8" borderId="1" xfId="0" applyFont="1" applyFill="1" applyBorder="1" applyAlignment="1">
      <alignment horizontal="center" vertical="center" wrapText="1"/>
    </xf>
    <xf numFmtId="3" fontId="4" fillId="8" borderId="1" xfId="0" applyNumberFormat="1" applyFont="1" applyFill="1" applyBorder="1" applyAlignment="1">
      <alignment horizontal="center" vertical="center"/>
    </xf>
    <xf numFmtId="0" fontId="4" fillId="8" borderId="1" xfId="0" applyFont="1" applyFill="1" applyBorder="1" applyAlignment="1">
      <alignment horizontal="center" vertical="center"/>
    </xf>
    <xf numFmtId="3" fontId="17" fillId="0" borderId="0" xfId="0" applyNumberFormat="1" applyFont="1" applyAlignment="1">
      <alignment horizontal="center"/>
    </xf>
    <xf numFmtId="0" fontId="4" fillId="0" borderId="1" xfId="0" quotePrefix="1" applyFont="1" applyBorder="1" applyAlignment="1">
      <alignment horizontal="center" vertical="center"/>
    </xf>
    <xf numFmtId="2" fontId="0" fillId="8" borderId="3" xfId="0" applyNumberFormat="1" applyFill="1" applyBorder="1" applyAlignment="1">
      <alignment horizontal="center"/>
    </xf>
    <xf numFmtId="2" fontId="0" fillId="8" borderId="4" xfId="0" applyNumberFormat="1" applyFill="1" applyBorder="1" applyAlignment="1">
      <alignment horizontal="center"/>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3" xfId="0" applyFont="1" applyFill="1" applyBorder="1" applyAlignment="1">
      <alignment horizontal="left" wrapText="1"/>
    </xf>
    <xf numFmtId="0" fontId="13" fillId="2" borderId="4" xfId="0" applyFont="1" applyFill="1" applyBorder="1" applyAlignment="1">
      <alignment horizontal="left" wrapText="1"/>
    </xf>
    <xf numFmtId="0" fontId="14" fillId="0" borderId="0" xfId="0" applyFont="1" applyAlignment="1">
      <alignment horizontal="left"/>
    </xf>
    <xf numFmtId="0" fontId="14" fillId="0" borderId="0" xfId="0" applyNumberFormat="1" applyFont="1" applyAlignment="1">
      <alignment horizontal="left"/>
    </xf>
  </cellXfs>
  <cellStyles count="6">
    <cellStyle name="Accent1" xfId="3" builtinId="29"/>
    <cellStyle name="Comma" xfId="1" builtinId="3"/>
    <cellStyle name="Currency" xfId="2" builtinId="4"/>
    <cellStyle name="Normal" xfId="0" builtinId="0"/>
    <cellStyle name="Normal 16" xfId="5" xr:uid="{85FFD2AB-03B9-4D9F-8B16-632262F84521}"/>
    <cellStyle name="Normal 2" xfId="4" xr:uid="{B1556D5A-7426-4BF7-A5D3-0A08BC0E97F6}"/>
  </cellStyles>
  <dxfs count="10">
    <dxf>
      <numFmt numFmtId="3" formatCode="#,##0"/>
    </dxf>
    <dxf>
      <numFmt numFmtId="3" formatCode="#,##0"/>
    </dxf>
    <dxf>
      <numFmt numFmtId="165" formatCode="&quot;$&quot;#,##0"/>
    </dxf>
    <dxf>
      <numFmt numFmtId="3" formatCode="#,##0"/>
    </dxf>
    <dxf>
      <numFmt numFmtId="3" formatCode="#,##0"/>
    </dxf>
    <dxf>
      <numFmt numFmtId="165" formatCode="&quot;$&quot;#,##0"/>
    </dxf>
    <dxf>
      <alignment horizontal="center" readingOrder="0"/>
    </dxf>
    <dxf>
      <numFmt numFmtId="3" formatCode="#,##0"/>
    </dxf>
    <dxf>
      <font>
        <name val="Times New Roman"/>
        <scheme val="none"/>
      </font>
    </dxf>
    <dxf>
      <numFmt numFmtId="3" formatCode="#,##0"/>
    </dxf>
  </dxfs>
  <tableStyles count="0" defaultTableStyle="TableStyleMedium2" defaultPivotStyle="PivotStyleLight16"/>
  <colors>
    <mruColors>
      <color rgb="FFADE2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3.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900" b="0" i="0" u="none" strike="noStrike" kern="1200" spc="0" baseline="0">
                <a:solidFill>
                  <a:sysClr val="windowText" lastClr="000000"/>
                </a:solidFill>
                <a:latin typeface="Times New Roman" panose="02020603050405020304" pitchFamily="18" charset="0"/>
                <a:ea typeface="+mn-ea"/>
                <a:cs typeface="+mn-cs"/>
              </a:defRPr>
            </a:pPr>
            <a:r>
              <a:rPr lang="en-US" sz="1400" b="1" i="0" u="none" strike="noStrike" kern="1200" baseline="0">
                <a:solidFill>
                  <a:schemeClr val="tx1"/>
                </a:solidFill>
                <a:latin typeface="Times New Roman" panose="02020603050405020304" pitchFamily="18" charset="0"/>
                <a:ea typeface="+mn-ea"/>
                <a:cs typeface="+mn-cs"/>
              </a:rPr>
              <a:t>DeLeon Spring TN Project Reductions </a:t>
            </a:r>
          </a:p>
        </c:rich>
      </c:tx>
      <c:overlay val="0"/>
      <c:spPr>
        <a:noFill/>
        <a:ln>
          <a:noFill/>
        </a:ln>
        <a:effectLst/>
      </c:spPr>
      <c:txPr>
        <a:bodyPr rot="0" spcFirstLastPara="1" vertOverflow="ellipsis" vert="horz" wrap="square" anchor="ctr" anchorCtr="1"/>
        <a:lstStyle/>
        <a:p>
          <a:pPr algn="ctr">
            <a:defRPr sz="900" b="0" i="0" u="none" strike="noStrike" kern="1200" spc="0" baseline="0">
              <a:solidFill>
                <a:sysClr val="windowText" lastClr="000000"/>
              </a:solidFill>
              <a:latin typeface="Times New Roman" panose="02020603050405020304" pitchFamily="18" charset="0"/>
              <a:ea typeface="+mn-ea"/>
              <a:cs typeface="+mn-cs"/>
            </a:defRPr>
          </a:pPr>
          <a:endParaRPr lang="en-US"/>
        </a:p>
      </c:txPr>
    </c:title>
    <c:autoTitleDeleted val="0"/>
    <c:plotArea>
      <c:layout/>
      <c:lineChart>
        <c:grouping val="standard"/>
        <c:varyColors val="0"/>
        <c:ser>
          <c:idx val="2"/>
          <c:order val="0"/>
          <c:tx>
            <c:strRef>
              <c:f>'Progress Charts'!$D$1</c:f>
              <c:strCache>
                <c:ptCount val="1"/>
                <c:pt idx="0">
                  <c:v>Year</c:v>
                </c:pt>
              </c:strCache>
            </c:strRef>
          </c:tx>
          <c:spPr>
            <a:ln w="28575" cap="rnd">
              <a:noFill/>
              <a:round/>
            </a:ln>
            <a:effectLst/>
          </c:spPr>
          <c:marker>
            <c:symbol val="none"/>
          </c:marker>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val>
          <c:smooth val="0"/>
          <c:extLst>
            <c:ext xmlns:c16="http://schemas.microsoft.com/office/drawing/2014/chart" uri="{C3380CC4-5D6E-409C-BE32-E72D297353CC}">
              <c16:uniqueId val="{00000008-7758-4670-96DB-20F48322D525}"/>
            </c:ext>
          </c:extLst>
        </c:ser>
        <c:ser>
          <c:idx val="3"/>
          <c:order val="1"/>
          <c:tx>
            <c:strRef>
              <c:f>'Progress Charts'!$E$1</c:f>
              <c:strCache>
                <c:ptCount val="1"/>
                <c:pt idx="0">
                  <c:v>Project Reductions</c:v>
                </c:pt>
              </c:strCache>
            </c:strRef>
          </c:tx>
          <c:spPr>
            <a:ln w="28575" cap="rnd">
              <a:solidFill>
                <a:sysClr val="windowText" lastClr="000000"/>
              </a:solidFill>
              <a:round/>
            </a:ln>
            <a:effectLst/>
          </c:spPr>
          <c:marker>
            <c:symbol val="circle"/>
            <c:size val="5"/>
            <c:spPr>
              <a:solidFill>
                <a:sysClr val="windowText" lastClr="000000"/>
              </a:solidFill>
              <a:ln w="9525">
                <a:solidFill>
                  <a:srgbClr val="000000"/>
                </a:solidFill>
              </a:ln>
              <a:effectLst/>
            </c:spPr>
          </c:marker>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Charts'!$E$2:$E$22</c:f>
              <c:numCache>
                <c:formatCode>#,##0</c:formatCode>
                <c:ptCount val="21"/>
                <c:pt idx="0">
                  <c:v>1360</c:v>
                </c:pt>
                <c:pt idx="1">
                  <c:v>1360</c:v>
                </c:pt>
              </c:numCache>
            </c:numRef>
          </c:val>
          <c:smooth val="0"/>
          <c:extLst>
            <c:ext xmlns:c16="http://schemas.microsoft.com/office/drawing/2014/chart" uri="{C3380CC4-5D6E-409C-BE32-E72D297353CC}">
              <c16:uniqueId val="{00000009-7758-4670-96DB-20F48322D525}"/>
            </c:ext>
          </c:extLst>
        </c:ser>
        <c:ser>
          <c:idx val="0"/>
          <c:order val="2"/>
          <c:tx>
            <c:strRef>
              <c:f>'Progress Charts'!$F$1</c:f>
              <c:strCache>
                <c:ptCount val="1"/>
                <c:pt idx="0">
                  <c:v>5-Year Milestone </c:v>
                </c:pt>
              </c:strCache>
            </c:strRef>
          </c:tx>
          <c:spPr>
            <a:ln w="28575" cap="rnd">
              <a:solidFill>
                <a:schemeClr val="accent1"/>
              </a:solidFill>
              <a:round/>
            </a:ln>
            <a:effectLst/>
          </c:spPr>
          <c:marker>
            <c:symbol val="circle"/>
            <c:size val="5"/>
            <c:spPr>
              <a:solidFill>
                <a:sysClr val="windowText" lastClr="000000"/>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Charts'!$F$2:$F$22</c:f>
              <c:numCache>
                <c:formatCode>#,##0</c:formatCode>
                <c:ptCount val="21"/>
                <c:pt idx="5">
                  <c:v>5159</c:v>
                </c:pt>
              </c:numCache>
            </c:numRef>
          </c:val>
          <c:smooth val="0"/>
          <c:extLst>
            <c:ext xmlns:c16="http://schemas.microsoft.com/office/drawing/2014/chart" uri="{C3380CC4-5D6E-409C-BE32-E72D297353CC}">
              <c16:uniqueId val="{0000000A-7758-4670-96DB-20F48322D525}"/>
            </c:ext>
          </c:extLst>
        </c:ser>
        <c:ser>
          <c:idx val="4"/>
          <c:order val="3"/>
          <c:tx>
            <c:strRef>
              <c:f>'Progress Charts'!$G$1</c:f>
              <c:strCache>
                <c:ptCount val="1"/>
                <c:pt idx="0">
                  <c:v>10-Year Milestone</c:v>
                </c:pt>
              </c:strCache>
            </c:strRef>
          </c:tx>
          <c:spPr>
            <a:ln w="28575" cap="rnd">
              <a:solidFill>
                <a:schemeClr val="accent5"/>
              </a:solidFill>
              <a:round/>
            </a:ln>
            <a:effectLst/>
          </c:spPr>
          <c:marker>
            <c:symbol val="circle"/>
            <c:size val="5"/>
            <c:spPr>
              <a:solidFill>
                <a:sysClr val="windowText" lastClr="000000"/>
              </a:solidFill>
              <a:ln w="9525">
                <a:solidFill>
                  <a:srgbClr val="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Charts'!$G$2:$G$22</c:f>
              <c:numCache>
                <c:formatCode>#,##0</c:formatCode>
                <c:ptCount val="21"/>
                <c:pt idx="10">
                  <c:v>13757</c:v>
                </c:pt>
              </c:numCache>
            </c:numRef>
          </c:val>
          <c:smooth val="0"/>
          <c:extLst>
            <c:ext xmlns:c16="http://schemas.microsoft.com/office/drawing/2014/chart" uri="{C3380CC4-5D6E-409C-BE32-E72D297353CC}">
              <c16:uniqueId val="{0000000B-7758-4670-96DB-20F48322D525}"/>
            </c:ext>
          </c:extLst>
        </c:ser>
        <c:ser>
          <c:idx val="1"/>
          <c:order val="4"/>
          <c:tx>
            <c:strRef>
              <c:f>'Progress Charts'!$H$1</c:f>
              <c:strCache>
                <c:ptCount val="1"/>
                <c:pt idx="0">
                  <c:v>15-Year Milestone</c:v>
                </c:pt>
              </c:strCache>
            </c:strRef>
          </c:tx>
          <c:spPr>
            <a:ln w="28575" cap="rnd">
              <a:solidFill>
                <a:schemeClr val="accent2"/>
              </a:solidFill>
              <a:round/>
            </a:ln>
            <a:effectLst/>
          </c:spPr>
          <c:marker>
            <c:symbol val="circle"/>
            <c:size val="5"/>
            <c:spPr>
              <a:solidFill>
                <a:sysClr val="windowText" lastClr="000000"/>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Charts'!$H$2:$H$22</c:f>
              <c:numCache>
                <c:formatCode>#,##0</c:formatCode>
                <c:ptCount val="21"/>
                <c:pt idx="15">
                  <c:v>17195</c:v>
                </c:pt>
              </c:numCache>
            </c:numRef>
          </c:val>
          <c:smooth val="0"/>
          <c:extLst>
            <c:ext xmlns:c16="http://schemas.microsoft.com/office/drawing/2014/chart" uri="{C3380CC4-5D6E-409C-BE32-E72D297353CC}">
              <c16:uniqueId val="{0000000A-C56B-40E1-ABA5-C66CC705A94F}"/>
            </c:ext>
          </c:extLst>
        </c:ser>
        <c:ser>
          <c:idx val="5"/>
          <c:order val="5"/>
          <c:tx>
            <c:strRef>
              <c:f>'Progress Charts'!$I$1</c:f>
              <c:strCache>
                <c:ptCount val="1"/>
                <c:pt idx="0">
                  <c:v>Total Reductions Required</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Pt>
            <c:idx val="20"/>
            <c:marker>
              <c:symbol val="circle"/>
              <c:size val="5"/>
              <c:spPr>
                <a:solidFill>
                  <a:sysClr val="windowText" lastClr="000000"/>
                </a:solidFill>
                <a:ln w="9525">
                  <a:solidFill>
                    <a:sysClr val="windowText" lastClr="000000"/>
                  </a:solidFill>
                </a:ln>
                <a:effectLst/>
              </c:spPr>
            </c:marker>
            <c:bubble3D val="0"/>
            <c:extLst>
              <c:ext xmlns:c16="http://schemas.microsoft.com/office/drawing/2014/chart" uri="{C3380CC4-5D6E-409C-BE32-E72D297353CC}">
                <c16:uniqueId val="{0000000C-C56B-40E1-ABA5-C66CC705A94F}"/>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Charts'!$I$2:$I$22</c:f>
              <c:numCache>
                <c:formatCode>#,##0</c:formatCode>
                <c:ptCount val="21"/>
                <c:pt idx="20">
                  <c:v>17195</c:v>
                </c:pt>
              </c:numCache>
            </c:numRef>
          </c:val>
          <c:smooth val="0"/>
          <c:extLst>
            <c:ext xmlns:c16="http://schemas.microsoft.com/office/drawing/2014/chart" uri="{C3380CC4-5D6E-409C-BE32-E72D297353CC}">
              <c16:uniqueId val="{0000000B-C56B-40E1-ABA5-C66CC705A94F}"/>
            </c:ext>
          </c:extLst>
        </c:ser>
        <c:dLbls>
          <c:showLegendKey val="0"/>
          <c:showVal val="0"/>
          <c:showCatName val="0"/>
          <c:showSerName val="0"/>
          <c:showPercent val="0"/>
          <c:showBubbleSize val="0"/>
        </c:dLbls>
        <c:smooth val="0"/>
        <c:axId val="397599824"/>
        <c:axId val="397600152"/>
      </c:lineChart>
      <c:catAx>
        <c:axId val="397599824"/>
        <c:scaling>
          <c:orientation val="minMax"/>
        </c:scaling>
        <c:delete val="0"/>
        <c:axPos val="b"/>
        <c:title>
          <c:tx>
            <c:rich>
              <a:bodyPr rot="0" spcFirstLastPara="1" vertOverflow="ellipsis" vert="horz" wrap="square" anchor="ctr" anchorCtr="1"/>
              <a:lstStyle/>
              <a:p>
                <a:pPr algn="ctr" rtl="0">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0"/>
        <c:lblAlgn val="ctr"/>
        <c:lblOffset val="100"/>
        <c:noMultiLvlLbl val="0"/>
      </c:catAx>
      <c:valAx>
        <c:axId val="397600152"/>
        <c:scaling>
          <c:orientation val="minMax"/>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a:solidFill>
                      <a:sysClr val="windowText" lastClr="000000"/>
                    </a:solidFill>
                  </a:rPr>
                  <a:t>Cumulative TN Reductions (lbs/yr)</a:t>
                </a:r>
              </a:p>
            </c:rich>
          </c:tx>
          <c:layout>
            <c:manualLayout>
              <c:xMode val="edge"/>
              <c:yMode val="edge"/>
              <c:x val="1.3541666666666667E-2"/>
              <c:y val="0.3004630358705162"/>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majorUnit val="2000"/>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900" b="0" i="0" u="none" strike="noStrike" kern="1200" spc="0" baseline="0">
                <a:solidFill>
                  <a:sysClr val="windowText" lastClr="000000"/>
                </a:solidFill>
                <a:latin typeface="Times New Roman" panose="02020603050405020304" pitchFamily="18" charset="0"/>
                <a:ea typeface="+mn-ea"/>
                <a:cs typeface="+mn-cs"/>
              </a:defRPr>
            </a:pPr>
            <a:r>
              <a:rPr lang="en-US" sz="1400" b="1" i="0" u="none" strike="noStrike" kern="1200" baseline="0">
                <a:solidFill>
                  <a:schemeClr val="tx1"/>
                </a:solidFill>
                <a:latin typeface="Times New Roman" panose="02020603050405020304" pitchFamily="18" charset="0"/>
                <a:ea typeface="+mn-ea"/>
                <a:cs typeface="+mn-cs"/>
              </a:rPr>
              <a:t>DeLeon Spring TN Project Reductions </a:t>
            </a:r>
          </a:p>
        </c:rich>
      </c:tx>
      <c:overlay val="0"/>
      <c:spPr>
        <a:noFill/>
        <a:ln>
          <a:noFill/>
        </a:ln>
        <a:effectLst/>
      </c:spPr>
      <c:txPr>
        <a:bodyPr rot="0" spcFirstLastPara="1" vertOverflow="ellipsis" vert="horz" wrap="square" anchor="ctr" anchorCtr="1"/>
        <a:lstStyle/>
        <a:p>
          <a:pPr algn="ctr">
            <a:defRPr sz="900" b="0" i="0" u="none" strike="noStrike" kern="1200" spc="0" baseline="0">
              <a:solidFill>
                <a:sysClr val="windowText" lastClr="000000"/>
              </a:solidFill>
              <a:latin typeface="Times New Roman" panose="02020603050405020304" pitchFamily="18" charset="0"/>
              <a:ea typeface="+mn-ea"/>
              <a:cs typeface="+mn-cs"/>
            </a:defRPr>
          </a:pPr>
          <a:endParaRPr lang="en-US"/>
        </a:p>
      </c:txPr>
    </c:title>
    <c:autoTitleDeleted val="0"/>
    <c:plotArea>
      <c:layout/>
      <c:lineChart>
        <c:grouping val="standard"/>
        <c:varyColors val="0"/>
        <c:ser>
          <c:idx val="2"/>
          <c:order val="0"/>
          <c:tx>
            <c:strRef>
              <c:f>'Progress Charts'!$D$1</c:f>
              <c:strCache>
                <c:ptCount val="1"/>
                <c:pt idx="0">
                  <c:v>Year</c:v>
                </c:pt>
              </c:strCache>
            </c:strRef>
          </c:tx>
          <c:spPr>
            <a:ln w="28575" cap="rnd">
              <a:noFill/>
              <a:round/>
            </a:ln>
            <a:effectLst/>
          </c:spPr>
          <c:marker>
            <c:symbol val="none"/>
          </c:marker>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val>
          <c:smooth val="0"/>
          <c:extLst>
            <c:ext xmlns:c16="http://schemas.microsoft.com/office/drawing/2014/chart" uri="{C3380CC4-5D6E-409C-BE32-E72D297353CC}">
              <c16:uniqueId val="{00000008-7758-4670-96DB-20F48322D525}"/>
            </c:ext>
          </c:extLst>
        </c:ser>
        <c:ser>
          <c:idx val="3"/>
          <c:order val="1"/>
          <c:tx>
            <c:strRef>
              <c:f>'Progress Charts'!$E$1</c:f>
              <c:strCache>
                <c:ptCount val="1"/>
                <c:pt idx="0">
                  <c:v>Project Reductions</c:v>
                </c:pt>
              </c:strCache>
            </c:strRef>
          </c:tx>
          <c:spPr>
            <a:ln w="28575" cap="rnd">
              <a:solidFill>
                <a:sysClr val="windowText" lastClr="000000"/>
              </a:solidFill>
              <a:round/>
            </a:ln>
            <a:effectLst/>
          </c:spPr>
          <c:marker>
            <c:symbol val="circle"/>
            <c:size val="5"/>
            <c:spPr>
              <a:solidFill>
                <a:sysClr val="windowText" lastClr="000000"/>
              </a:solidFill>
              <a:ln w="9525">
                <a:solidFill>
                  <a:srgbClr val="000000"/>
                </a:solidFill>
              </a:ln>
              <a:effectLst/>
            </c:spPr>
          </c:marker>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Charts'!$E$2:$E$22</c:f>
              <c:numCache>
                <c:formatCode>#,##0</c:formatCode>
                <c:ptCount val="21"/>
                <c:pt idx="0">
                  <c:v>1360</c:v>
                </c:pt>
                <c:pt idx="1">
                  <c:v>1360</c:v>
                </c:pt>
              </c:numCache>
            </c:numRef>
          </c:val>
          <c:smooth val="0"/>
          <c:extLst>
            <c:ext xmlns:c16="http://schemas.microsoft.com/office/drawing/2014/chart" uri="{C3380CC4-5D6E-409C-BE32-E72D297353CC}">
              <c16:uniqueId val="{00000009-7758-4670-96DB-20F48322D525}"/>
            </c:ext>
          </c:extLst>
        </c:ser>
        <c:ser>
          <c:idx val="0"/>
          <c:order val="2"/>
          <c:tx>
            <c:strRef>
              <c:f>'Progress Charts'!$F$1</c:f>
              <c:strCache>
                <c:ptCount val="1"/>
                <c:pt idx="0">
                  <c:v>5-Year Milestone </c:v>
                </c:pt>
              </c:strCache>
            </c:strRef>
          </c:tx>
          <c:spPr>
            <a:ln w="28575" cap="rnd">
              <a:solidFill>
                <a:schemeClr val="accent1"/>
              </a:solidFill>
              <a:round/>
            </a:ln>
            <a:effectLst/>
          </c:spPr>
          <c:marker>
            <c:symbol val="circle"/>
            <c:size val="5"/>
            <c:spPr>
              <a:solidFill>
                <a:sysClr val="windowText" lastClr="000000"/>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Charts'!$F$2:$F$22</c:f>
              <c:numCache>
                <c:formatCode>#,##0</c:formatCode>
                <c:ptCount val="21"/>
                <c:pt idx="5">
                  <c:v>5159</c:v>
                </c:pt>
              </c:numCache>
            </c:numRef>
          </c:val>
          <c:smooth val="0"/>
          <c:extLst>
            <c:ext xmlns:c16="http://schemas.microsoft.com/office/drawing/2014/chart" uri="{C3380CC4-5D6E-409C-BE32-E72D297353CC}">
              <c16:uniqueId val="{0000000A-7758-4670-96DB-20F48322D525}"/>
            </c:ext>
          </c:extLst>
        </c:ser>
        <c:ser>
          <c:idx val="4"/>
          <c:order val="3"/>
          <c:tx>
            <c:strRef>
              <c:f>'Progress Charts'!$G$1</c:f>
              <c:strCache>
                <c:ptCount val="1"/>
                <c:pt idx="0">
                  <c:v>10-Year Milestone</c:v>
                </c:pt>
              </c:strCache>
            </c:strRef>
          </c:tx>
          <c:spPr>
            <a:ln w="28575" cap="rnd">
              <a:solidFill>
                <a:schemeClr val="accent5"/>
              </a:solidFill>
              <a:round/>
            </a:ln>
            <a:effectLst/>
          </c:spPr>
          <c:marker>
            <c:symbol val="circle"/>
            <c:size val="5"/>
            <c:spPr>
              <a:solidFill>
                <a:sysClr val="windowText" lastClr="000000"/>
              </a:solidFill>
              <a:ln w="9525">
                <a:solidFill>
                  <a:srgbClr val="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Charts'!$G$2:$G$22</c:f>
              <c:numCache>
                <c:formatCode>#,##0</c:formatCode>
                <c:ptCount val="21"/>
                <c:pt idx="10">
                  <c:v>13757</c:v>
                </c:pt>
              </c:numCache>
            </c:numRef>
          </c:val>
          <c:smooth val="0"/>
          <c:extLst>
            <c:ext xmlns:c16="http://schemas.microsoft.com/office/drawing/2014/chart" uri="{C3380CC4-5D6E-409C-BE32-E72D297353CC}">
              <c16:uniqueId val="{0000000B-7758-4670-96DB-20F48322D525}"/>
            </c:ext>
          </c:extLst>
        </c:ser>
        <c:ser>
          <c:idx val="1"/>
          <c:order val="4"/>
          <c:tx>
            <c:strRef>
              <c:f>'Progress Charts'!$H$1</c:f>
              <c:strCache>
                <c:ptCount val="1"/>
                <c:pt idx="0">
                  <c:v>15-Year Milestone</c:v>
                </c:pt>
              </c:strCache>
            </c:strRef>
          </c:tx>
          <c:spPr>
            <a:ln w="28575" cap="rnd">
              <a:solidFill>
                <a:schemeClr val="accent2"/>
              </a:solidFill>
              <a:round/>
            </a:ln>
            <a:effectLst/>
          </c:spPr>
          <c:marker>
            <c:symbol val="circle"/>
            <c:size val="5"/>
            <c:spPr>
              <a:solidFill>
                <a:sysClr val="windowText" lastClr="000000"/>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Charts'!$H$2:$H$22</c:f>
              <c:numCache>
                <c:formatCode>#,##0</c:formatCode>
                <c:ptCount val="21"/>
                <c:pt idx="15">
                  <c:v>17195</c:v>
                </c:pt>
              </c:numCache>
            </c:numRef>
          </c:val>
          <c:smooth val="0"/>
          <c:extLst>
            <c:ext xmlns:c16="http://schemas.microsoft.com/office/drawing/2014/chart" uri="{C3380CC4-5D6E-409C-BE32-E72D297353CC}">
              <c16:uniqueId val="{0000000A-C56B-40E1-ABA5-C66CC705A94F}"/>
            </c:ext>
          </c:extLst>
        </c:ser>
        <c:ser>
          <c:idx val="5"/>
          <c:order val="5"/>
          <c:tx>
            <c:strRef>
              <c:f>'Progress Charts'!$I$1</c:f>
              <c:strCache>
                <c:ptCount val="1"/>
                <c:pt idx="0">
                  <c:v>Total Reductions Required</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Pt>
            <c:idx val="20"/>
            <c:marker>
              <c:symbol val="circle"/>
              <c:size val="5"/>
              <c:spPr>
                <a:solidFill>
                  <a:sysClr val="windowText" lastClr="000000"/>
                </a:solidFill>
                <a:ln w="9525">
                  <a:solidFill>
                    <a:sysClr val="windowText" lastClr="000000"/>
                  </a:solidFill>
                </a:ln>
                <a:effectLst/>
              </c:spPr>
            </c:marker>
            <c:bubble3D val="0"/>
            <c:extLst>
              <c:ext xmlns:c16="http://schemas.microsoft.com/office/drawing/2014/chart" uri="{C3380CC4-5D6E-409C-BE32-E72D297353CC}">
                <c16:uniqueId val="{0000000C-C56B-40E1-ABA5-C66CC705A94F}"/>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Charts'!$I$2:$I$22</c:f>
              <c:numCache>
                <c:formatCode>#,##0</c:formatCode>
                <c:ptCount val="21"/>
                <c:pt idx="20">
                  <c:v>17195</c:v>
                </c:pt>
              </c:numCache>
            </c:numRef>
          </c:val>
          <c:smooth val="0"/>
          <c:extLst>
            <c:ext xmlns:c16="http://schemas.microsoft.com/office/drawing/2014/chart" uri="{C3380CC4-5D6E-409C-BE32-E72D297353CC}">
              <c16:uniqueId val="{0000000B-C56B-40E1-ABA5-C66CC705A94F}"/>
            </c:ext>
          </c:extLst>
        </c:ser>
        <c:dLbls>
          <c:showLegendKey val="0"/>
          <c:showVal val="0"/>
          <c:showCatName val="0"/>
          <c:showSerName val="0"/>
          <c:showPercent val="0"/>
          <c:showBubbleSize val="0"/>
        </c:dLbls>
        <c:smooth val="0"/>
        <c:axId val="397599824"/>
        <c:axId val="397600152"/>
      </c:lineChart>
      <c:catAx>
        <c:axId val="397599824"/>
        <c:scaling>
          <c:orientation val="minMax"/>
        </c:scaling>
        <c:delete val="0"/>
        <c:axPos val="b"/>
        <c:title>
          <c:tx>
            <c:rich>
              <a:bodyPr rot="0" spcFirstLastPara="1" vertOverflow="ellipsis" vert="horz" wrap="square" anchor="ctr" anchorCtr="1"/>
              <a:lstStyle/>
              <a:p>
                <a:pPr algn="ctr" rtl="0">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0"/>
        <c:lblAlgn val="ctr"/>
        <c:lblOffset val="100"/>
        <c:noMultiLvlLbl val="0"/>
      </c:catAx>
      <c:valAx>
        <c:axId val="397600152"/>
        <c:scaling>
          <c:orientation val="minMax"/>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a:solidFill>
                      <a:sysClr val="windowText" lastClr="000000"/>
                    </a:solidFill>
                  </a:rPr>
                  <a:t>Cumulative TN Reductions (lbs/yr)</a:t>
                </a:r>
              </a:p>
            </c:rich>
          </c:tx>
          <c:layout>
            <c:manualLayout>
              <c:xMode val="edge"/>
              <c:yMode val="edge"/>
              <c:x val="1.3541666666666667E-2"/>
              <c:y val="0.3004630358705162"/>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majorUnit val="2000"/>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4572000</xdr:colOff>
      <xdr:row>28</xdr:row>
      <xdr:rowOff>157025</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572000" cy="557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495300</xdr:colOff>
      <xdr:row>0</xdr:row>
      <xdr:rowOff>0</xdr:rowOff>
    </xdr:from>
    <xdr:to>
      <xdr:col>21</xdr:col>
      <xdr:colOff>495300</xdr:colOff>
      <xdr:row>22</xdr:row>
      <xdr:rowOff>0</xdr:rowOff>
    </xdr:to>
    <xdr:graphicFrame macro="">
      <xdr:nvGraphicFramePr>
        <xdr:cNvPr id="2" name="Chart 1">
          <a:extLst>
            <a:ext uri="{FF2B5EF4-FFF2-40B4-BE49-F238E27FC236}">
              <a16:creationId xmlns:a16="http://schemas.microsoft.com/office/drawing/2014/main" id="{5DFF1250-8A30-4843-A15F-1183BC8F58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495300</xdr:colOff>
      <xdr:row>0</xdr:row>
      <xdr:rowOff>28575</xdr:rowOff>
    </xdr:from>
    <xdr:to>
      <xdr:col>21</xdr:col>
      <xdr:colOff>495300</xdr:colOff>
      <xdr:row>22</xdr:row>
      <xdr:rowOff>28575</xdr:rowOff>
    </xdr:to>
    <xdr:graphicFrame macro="">
      <xdr:nvGraphicFramePr>
        <xdr:cNvPr id="3" name="Chart 2">
          <a:extLst>
            <a:ext uri="{FF2B5EF4-FFF2-40B4-BE49-F238E27FC236}">
              <a16:creationId xmlns:a16="http://schemas.microsoft.com/office/drawing/2014/main" id="{CED949EF-7A8F-4E09-9BDE-C2AA585A80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LSJR%20Main%20Stem%20BMAP\11%202018%20Progress%20Report%20Items\Received\CCUA\LSJM_CCUA%20Aggregate%20Revis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ura%20Savage/AppData/Local/Microsoft/Windows/INetCache/Content.Outlook/AUB5D889/Wekiva%20Summary%20broken%20link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DATA\FileServer%20Data\FDEP%20Middle%20Basin\DeLeon%20Spring\2018%20BMAP%20DL\NSILT\DeLeon%20NSILT_Received%201127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DATA\FileServer%20Data\FDEP%20Middle%20Basin\Gemini%20Springs\2018%20BMAP%20GS\NSILT\Gemini%20Updated_Received%20112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Drop Down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Nurseries"/>
      <sheetName val="Old Livestock"/>
      <sheetName val="Livestock FSAID Ac"/>
    </sheetNames>
    <sheetDataSet>
      <sheetData sheetId="0"/>
      <sheetData sheetId="1"/>
      <sheetData sheetId="2">
        <row r="1">
          <cell r="D1" t="str">
            <v>Atm Dep</v>
          </cell>
          <cell r="I1" t="str">
            <v>Farm Fertilizer</v>
          </cell>
          <cell r="J1" t="str">
            <v>Livestock Waste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Livestock FSAID Ac"/>
    </sheetNames>
    <sheetDataSet>
      <sheetData sheetId="0" refreshError="1">
        <row r="14">
          <cell r="K14">
            <v>136045.59678588089</v>
          </cell>
          <cell r="L14">
            <v>0.9</v>
          </cell>
          <cell r="M14">
            <v>0.66135520922076907</v>
          </cell>
          <cell r="N14">
            <v>0.59521968829869221</v>
          </cell>
        </row>
        <row r="15">
          <cell r="K15">
            <v>65603.130613224552</v>
          </cell>
          <cell r="L15">
            <v>0.5</v>
          </cell>
          <cell r="M15">
            <v>0.31891493144414185</v>
          </cell>
          <cell r="N15">
            <v>0.15945746572207092</v>
          </cell>
        </row>
        <row r="16">
          <cell r="K16">
            <v>4058.5761634904702</v>
          </cell>
          <cell r="L16">
            <v>0.1</v>
          </cell>
          <cell r="M16">
            <v>1.9729859335089001E-2</v>
          </cell>
          <cell r="N16">
            <v>1.9729859335089E-3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Old Livestock"/>
      <sheetName val="Livestock FSAID Ac"/>
    </sheetNames>
    <sheetDataSet>
      <sheetData sheetId="0" refreshError="1">
        <row r="21">
          <cell r="K21">
            <v>39754.150133059615</v>
          </cell>
        </row>
        <row r="24">
          <cell r="K24">
            <v>53219.555131605201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95253E1B-4DC0-43AC-A078-ED55B229DEEE}" userId="Tina Gordon" providerId="Non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278.649429166668" createdVersion="5" refreshedVersion="5" minRefreshableVersion="3" recordCount="40" xr:uid="{00000000-000A-0000-FFFF-FFFF09000000}">
  <cacheSource type="worksheet">
    <worksheetSource ref="B1:Z1048576" sheet="All Projects"/>
  </cacheSource>
  <cacheFields count="26">
    <cacheField name="Lead Entity " numFmtId="0">
      <sharedItems containsBlank="1"/>
    </cacheField>
    <cacheField name="Partners" numFmtId="0">
      <sharedItems containsBlank="1"/>
    </cacheField>
    <cacheField name="Project Number" numFmtId="0">
      <sharedItems containsBlank="1" count="10">
        <s v="VC-01"/>
        <s v="VC-02"/>
        <s v="FDACS-01"/>
        <s v="FDACS-02"/>
        <s v="GC-02"/>
        <s v="WU-01"/>
        <s v="OSTDS-01"/>
        <s v="OSTDS-02"/>
        <m/>
        <s v="GC-01" u="1"/>
      </sharedItems>
    </cacheField>
    <cacheField name="Project Name" numFmtId="0">
      <sharedItems containsBlank="1"/>
    </cacheField>
    <cacheField name="Project Description" numFmtId="0">
      <sharedItems containsBlank="1" longText="1"/>
    </cacheField>
    <cacheField name="Nitrogen Source Addressed by Project" numFmtId="0">
      <sharedItems containsBlank="1" count="7">
        <s v="UTF"/>
        <s v="FF"/>
        <s v="LW"/>
        <s v="STF"/>
        <s v="WWTF"/>
        <s v="OSTDS"/>
        <m/>
      </sharedItems>
    </cacheField>
    <cacheField name="Project Type" numFmtId="0">
      <sharedItems containsBlank="1" count="8">
        <s v="Public Education Efforts"/>
        <s v="Regulations, Ordinances, and Guidelines"/>
        <s v="Agricultural Farm Fertilizer BMP Implementation "/>
        <s v="Agricultural Livestock Waste BMP Implementation"/>
        <s v="Golf Course Reduction Credits"/>
        <s v="WWTF Policy Reductions"/>
        <s v="OSTDS Enhancement"/>
        <m/>
      </sharedItems>
    </cacheField>
    <cacheField name="Project Status" numFmtId="0">
      <sharedItems containsBlank="1" count="4">
        <s v="Completed"/>
        <s v="Underway"/>
        <s v="Planned"/>
        <m/>
      </sharedItems>
    </cacheField>
    <cacheField name="Estimated Completion Date" numFmtId="0">
      <sharedItems containsBlank="1" containsMixedTypes="1" containsNumber="1" containsInteger="1" minValue="2023" maxValue="2023" count="4">
        <s v="N/A"/>
        <n v="2023"/>
        <s v="TBD"/>
        <m/>
      </sharedItems>
    </cacheField>
    <cacheField name="TN Reduction (lbs/yr)" numFmtId="0">
      <sharedItems containsBlank="1" containsMixedTypes="1" containsNumber="1" minValue="12.643200000000002" maxValue="16137.449999999999"/>
    </cacheField>
    <cacheField name="TP Reduction (lbs/yr)" numFmtId="0">
      <sharedItems containsBlank="1"/>
    </cacheField>
    <cacheField name="Location" numFmtId="0">
      <sharedItems containsBlank="1"/>
    </cacheField>
    <cacheField name="Acres Treated" numFmtId="0">
      <sharedItems containsBlank="1"/>
    </cacheField>
    <cacheField name="Cost Estimate" numFmtId="0">
      <sharedItems containsBlank="1"/>
    </cacheField>
    <cacheField name="Cost Annual O&amp;M" numFmtId="0">
      <sharedItems containsBlank="1"/>
    </cacheField>
    <cacheField name="Funding Source" numFmtId="0">
      <sharedItems containsBlank="1"/>
    </cacheField>
    <cacheField name="Funding Amount" numFmtId="0">
      <sharedItems containsBlank="1"/>
    </cacheField>
    <cacheField name="DEP Contract Agreement Number" numFmtId="0">
      <sharedItems containsBlank="1"/>
    </cacheField>
    <cacheField name="Structural,  Non-structural, or Trade" numFmtId="0">
      <sharedItems containsBlank="1" count="3">
        <s v="Non-structural "/>
        <s v="Structural"/>
        <m/>
      </sharedItems>
    </cacheField>
    <cacheField name="(Original) Project Status" numFmtId="0">
      <sharedItems containsBlank="1"/>
    </cacheField>
    <cacheField name=" Year Added " numFmtId="0">
      <sharedItems containsString="0" containsBlank="1" containsNumber="1" containsInteger="1" minValue="2018" maxValue="2018" count="2">
        <n v="2018"/>
        <m/>
      </sharedItems>
    </cacheField>
    <cacheField name="Attachments" numFmtId="0">
      <sharedItems containsBlank="1"/>
    </cacheField>
    <cacheField name="BMAP" numFmtId="0">
      <sharedItems containsBlank="1"/>
    </cacheField>
    <cacheField name="Latitude" numFmtId="0">
      <sharedItems containsBlank="1"/>
    </cacheField>
    <cacheField name="Longitude" numFmtId="0">
      <sharedItems containsBlank="1"/>
    </cacheField>
    <cacheField name="Start Date" numFmtId="0">
      <sharedItems containsBlank="1" containsMixedTypes="1" containsNumber="1" containsInteger="1" minValue="2009" maxValue="201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899.488985995369" createdVersion="6" refreshedVersion="6" minRefreshableVersion="3" recordCount="40" xr:uid="{4E93EC4F-8F6B-4A52-B221-CCFCFC1EF389}">
  <cacheSource type="worksheet">
    <worksheetSource ref="A1:AB1048576" sheet="All Projects"/>
  </cacheSource>
  <cacheFields count="28">
    <cacheField name="ProjID" numFmtId="0">
      <sharedItems containsBlank="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Underway"/>
        <s v="Planned"/>
        <m/>
      </sharedItems>
    </cacheField>
    <cacheField name="EstimatedCompletionDate" numFmtId="0">
      <sharedItems containsBlank="1" containsMixedTypes="1" containsNumber="1" containsInteger="1" minValue="2023" maxValue="2023" count="4">
        <s v="N/A"/>
        <s v="TBD"/>
        <m/>
        <n v="2023" u="1"/>
      </sharedItems>
    </cacheField>
    <cacheField name="TNReduction(lbs/yr)" numFmtId="0">
      <sharedItems containsBlank="1" containsMixedTypes="1" containsNumber="1" minValue="12.643200000000002" maxValue="16137.449999999999"/>
    </cacheField>
    <cacheField name="TPReduction(lbs/yr)" numFmtId="0">
      <sharedItems containsBlank="1"/>
    </cacheField>
    <cacheField name="Location" numFmtId="0">
      <sharedItems containsBlank="1"/>
    </cacheField>
    <cacheField name="AcresTreated" numFmtId="0">
      <sharedItems containsBlank="1" containsMixedTypes="1" containsNumber="1" minValue="1259.8087349960001" maxValue="1319.9536427792"/>
    </cacheField>
    <cacheField name="CostEstimate" numFmtId="0">
      <sharedItems containsBlank="1"/>
    </cacheField>
    <cacheField name="CostAnnualO&amp;M" numFmtId="0">
      <sharedItems containsBlank="1"/>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acheField>
    <cacheField name="Longitude" numFmtId="0">
      <sharedItems containsBlank="1"/>
    </cacheField>
    <cacheField name="Start Date" numFmtId="0">
      <sharedItems containsBlank="1" containsMixedTypes="1" containsNumber="1" containsInteger="1" minValue="2009" maxValue="2018"/>
    </cacheField>
    <cacheField name="Nitrogen Source Addressed by Project" numFmtId="0">
      <sharedItems containsBlank="1"/>
    </cacheField>
    <cacheField name="Project Completion Milestone (5, 10 or 15 yea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9.727373611109" createdVersion="6" refreshedVersion="6" minRefreshableVersion="3" recordCount="8" xr:uid="{6B2CF176-4C0A-4966-98D2-664F0C5B82E2}">
  <cacheSource type="worksheet">
    <worksheetSource ref="A1:AB9" sheet="All Projects"/>
  </cacheSource>
  <cacheFields count="28">
    <cacheField name="ProjID" numFmtId="0">
      <sharedItems containsSemiMixedTypes="0" containsString="0" containsNumber="1" containsInteger="1" minValue="5071" maxValue="5078"/>
    </cacheField>
    <cacheField name="LeadEntity" numFmtId="0">
      <sharedItems/>
    </cacheField>
    <cacheField name="Partners" numFmtId="0">
      <sharedItems/>
    </cacheField>
    <cacheField name="ProjectNumber" numFmtId="0">
      <sharedItems/>
    </cacheField>
    <cacheField name="ProjectName" numFmtId="0">
      <sharedItems/>
    </cacheField>
    <cacheField name="ProjectDescription" numFmtId="0">
      <sharedItems/>
    </cacheField>
    <cacheField name="ProjectType" numFmtId="0">
      <sharedItems/>
    </cacheField>
    <cacheField name="ProjectStatus" numFmtId="0">
      <sharedItems count="3">
        <s v="Completed"/>
        <s v="Underway"/>
        <s v="Planned"/>
      </sharedItems>
    </cacheField>
    <cacheField name="EstimatedCompletionDate" numFmtId="0">
      <sharedItems count="2">
        <s v="N/A"/>
        <s v="TBD"/>
      </sharedItems>
    </cacheField>
    <cacheField name="TNReduction(lbs/yr)" numFmtId="3">
      <sharedItems containsMixedTypes="1" containsNumber="1" minValue="12.643200000000002" maxValue="16137.449999999999"/>
    </cacheField>
    <cacheField name="TPReduction(lbs/yr)" numFmtId="3">
      <sharedItems/>
    </cacheField>
    <cacheField name="Location" numFmtId="0">
      <sharedItems/>
    </cacheField>
    <cacheField name="AcresTreated" numFmtId="0">
      <sharedItems containsMixedTypes="1" containsNumber="1" minValue="1259.8087349960001" maxValue="1319.9536427792"/>
    </cacheField>
    <cacheField name="CostEstimate" numFmtId="0">
      <sharedItems/>
    </cacheField>
    <cacheField name="CostAnnualO&amp;M" numFmtId="0">
      <sharedItems/>
    </cacheField>
    <cacheField name="FundingSource" numFmtId="0">
      <sharedItems/>
    </cacheField>
    <cacheField name="FundingAmount" numFmtId="0">
      <sharedItems/>
    </cacheField>
    <cacheField name="DEPContractAgreementNumber" numFmtId="0">
      <sharedItems/>
    </cacheField>
    <cacheField name="Structural,  Non-structural, or Trade" numFmtId="0">
      <sharedItems/>
    </cacheField>
    <cacheField name="(Original) Project Status" numFmtId="0">
      <sharedItems/>
    </cacheField>
    <cacheField name="Year Added" numFmtId="0">
      <sharedItems containsSemiMixedTypes="0" containsString="0" containsNumber="1" containsInteger="1" minValue="2018" maxValue="2018"/>
    </cacheField>
    <cacheField name="Attachments" numFmtId="0">
      <sharedItems/>
    </cacheField>
    <cacheField name="BMAP" numFmtId="0">
      <sharedItems/>
    </cacheField>
    <cacheField name="Latitude" numFmtId="0">
      <sharedItems/>
    </cacheField>
    <cacheField name="Longitude" numFmtId="0">
      <sharedItems/>
    </cacheField>
    <cacheField name="Start Date" numFmtId="0">
      <sharedItems containsMixedTypes="1" containsNumber="1" containsInteger="1" minValue="2009" maxValue="2018"/>
    </cacheField>
    <cacheField name="Nitrogen Source Addressed by Project" numFmtId="0">
      <sharedItems/>
    </cacheField>
    <cacheField name="Project Completion Milestone (5, 10 or 15 yea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
  <r>
    <s v="Volusia County"/>
    <s v="N/A"/>
    <x v="0"/>
    <s v="Public Education"/>
    <s v="Public education about fertilizer, wastewater, lawn clippings, pet waste, water conservation"/>
    <x v="0"/>
    <x v="0"/>
    <x v="0"/>
    <x v="0"/>
    <n v="1166"/>
    <s v="N/A"/>
    <s v="Inside Springshed"/>
    <s v="N/A"/>
    <s v="Not Provided"/>
    <s v="Not Provided"/>
    <s v="Volusia County general fund"/>
    <s v="N/A"/>
    <s v="N/A"/>
    <x v="0"/>
    <s v="Underway"/>
    <x v="0"/>
    <s v="Education Credit Workbook"/>
    <s v="DeLeon"/>
    <s v="Not Provided"/>
    <s v="Not Provided"/>
    <n v="2009"/>
  </r>
  <r>
    <s v="Volusia County"/>
    <s v="N/A"/>
    <x v="1"/>
    <s v="Fertilizer ordinance"/>
    <s v="Fertilizer restrictions including summer ban on N and P"/>
    <x v="0"/>
    <x v="1"/>
    <x v="0"/>
    <x v="0"/>
    <n v="194"/>
    <s v="N/A"/>
    <s v="Inside Springshed"/>
    <s v="N/A"/>
    <s v="Not Provided"/>
    <s v="Not Provided"/>
    <s v="Volusia County general fund"/>
    <s v="N/A"/>
    <s v="N/A"/>
    <x v="0"/>
    <s v="Underway"/>
    <x v="0"/>
    <s v="Education Credit Workbook"/>
    <s v="DeLeon"/>
    <s v="Not Provided"/>
    <s v="Not Provided"/>
    <n v="2015"/>
  </r>
  <r>
    <s v="FDACS"/>
    <s v="N/A"/>
    <x v="2"/>
    <s v="Agricultural Farm Fertilizer BMP Implementation "/>
    <s v="Enrollment and verification of BMPs by agricultural producers."/>
    <x v="1"/>
    <x v="2"/>
    <x v="1"/>
    <x v="1"/>
    <n v="16137.449999999999"/>
    <s v="N/A"/>
    <s v="Inside Springshed"/>
    <s v="N/A"/>
    <s v="N/A"/>
    <s v="N/A"/>
    <s v="N/A"/>
    <s v="N/A"/>
    <s v="N/A"/>
    <x v="0"/>
    <s v="Underway"/>
    <x v="0"/>
    <s v="Source Reduction Workbook"/>
    <s v="DeLeon"/>
    <s v="N/A"/>
    <s v="N/A"/>
    <s v="N/A"/>
  </r>
  <r>
    <s v="FDACS"/>
    <s v="N/A"/>
    <x v="3"/>
    <s v="Agricultural Livestock Waste BMP Implementation"/>
    <s v="Enrollment and verification of BMPs by agricultural producers."/>
    <x v="2"/>
    <x v="3"/>
    <x v="1"/>
    <x v="1"/>
    <n v="1726.4"/>
    <s v="N/A"/>
    <s v="Inside Springshed"/>
    <s v="N/A"/>
    <s v="N/A"/>
    <s v="N/A"/>
    <s v="N/A"/>
    <s v="N/A"/>
    <s v="N/A"/>
    <x v="0"/>
    <s v="Underway"/>
    <x v="0"/>
    <s v="Source Reduction Workbook"/>
    <s v="DeLeon"/>
    <s v="N/A"/>
    <s v="N/A"/>
    <s v="N/A"/>
  </r>
  <r>
    <s v="Golf Courses"/>
    <s v="N/A"/>
    <x v="4"/>
    <s v="Golf Course Reduction Credits"/>
    <s v="6 % BMP credit on sports field load to groundwater, assuming 100 % BMP implementation."/>
    <x v="3"/>
    <x v="4"/>
    <x v="2"/>
    <x v="0"/>
    <n v="12.643200000000002"/>
    <s v="N/A"/>
    <s v="Inside Springshed"/>
    <s v="N/A"/>
    <s v="N/A"/>
    <s v="N/A"/>
    <s v="N/A"/>
    <s v="N/A"/>
    <s v="N/A"/>
    <x v="0"/>
    <s v="Planned"/>
    <x v="0"/>
    <s v="Source Reduction Workbook"/>
    <s v="DeLeon"/>
    <s v="N/A"/>
    <s v="N/A"/>
    <s v="N/A"/>
  </r>
  <r>
    <s v="Wastewater Utilities "/>
    <s v="TBD"/>
    <x v="5"/>
    <s v="WWTF Policy Reductions"/>
    <s v="Achieved by WWTF policy if implemented BMAP-wide, achieving 3 or 6 mg/L."/>
    <x v="4"/>
    <x v="5"/>
    <x v="2"/>
    <x v="2"/>
    <n v="534.02054224553513"/>
    <s v="N/A"/>
    <s v="Inside Springshed"/>
    <s v="N/A"/>
    <s v="N/A"/>
    <s v="N/A"/>
    <s v="N/A"/>
    <s v="N/A"/>
    <s v="N/A"/>
    <x v="1"/>
    <s v="Planned"/>
    <x v="0"/>
    <s v="Source Reduction Workbook"/>
    <s v="DeLeon"/>
    <s v="N/A"/>
    <s v="N/A"/>
    <s v="N/A"/>
  </r>
  <r>
    <s v="Various"/>
    <s v="DEP"/>
    <x v="6"/>
    <s v="Enhancement of Existing OSTDS - Voluntary"/>
    <s v="Repair, upgrade, replacement, drainfield modification, addition of effective nitrogen reducing features, initial connection to a central sewerage system, or other action to reduce nutrient loading, voluntarily taken by the owner of an OSTDS within the BMAP."/>
    <x v="5"/>
    <x v="6"/>
    <x v="1"/>
    <x v="0"/>
    <s v="TBD"/>
    <s v="N/A"/>
    <s v="Inside Springshed"/>
    <s v="N/A"/>
    <s v="TBD"/>
    <s v="N/A"/>
    <s v="DEP"/>
    <s v="TBD"/>
    <s v="TBD"/>
    <x v="1"/>
    <s v="N/A"/>
    <x v="0"/>
    <s v="2018 BMAP Appendix D"/>
    <s v="Wekiva"/>
    <s v="N/A"/>
    <s v="N/A"/>
    <n v="2018"/>
  </r>
  <r>
    <s v="Various"/>
    <s v="DEP"/>
    <x v="7"/>
    <s v="Enhancement of Existing OSTDS - Required"/>
    <s v="Repair, upgrade, replacement, drainfield modification, addition of effective nitrogen reducing features, initial connection to a central sewerage system, or other action taken to comply with the OSTDS Remediation Plan for the group of systems identified for remediation (see Appendix D)."/>
    <x v="5"/>
    <x v="6"/>
    <x v="2"/>
    <x v="2"/>
    <s v="TBD"/>
    <s v="N/A"/>
    <s v="Inside PFA"/>
    <s v="N/A"/>
    <s v="TBD"/>
    <s v="N/A"/>
    <s v="DEP"/>
    <s v="TBD"/>
    <s v="TBD"/>
    <x v="1"/>
    <s v="N/A"/>
    <x v="0"/>
    <s v="2018 BMAP Appendix D"/>
    <s v="Wekiva"/>
    <s v="N/A"/>
    <s v="N/A"/>
    <s v="TBD"/>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s v="5071"/>
    <s v="Volusia County"/>
    <s v="N/A"/>
    <s v="VC-01"/>
    <s v="Public Education"/>
    <s v="Public education about fertilizer, wastewater, lawn clippings, pet waste, water conservation."/>
    <s v="Education Efforts"/>
    <x v="0"/>
    <x v="0"/>
    <n v="1166"/>
    <s v="N/A"/>
    <s v="Inside Springshed"/>
    <s v="N/A"/>
    <s v="Not provided"/>
    <s v="Not provided"/>
    <s v="Volusia County general fund"/>
    <s v="N/A"/>
    <s v="N/A"/>
    <s v="Non-structural"/>
    <s v="Underway"/>
    <n v="2018"/>
    <s v="Education Credit Workbook"/>
    <s v="DeLeon"/>
    <s v="Not provided"/>
    <s v="Not provided"/>
    <n v="2009"/>
    <s v="UTF"/>
    <m/>
  </r>
  <r>
    <s v="5072"/>
    <s v="Volusia County"/>
    <s v="N/A"/>
    <s v="VC-02"/>
    <s v="Fertilizer Ordinance"/>
    <s v="Fertilizer restrictions including summer ban on nitrogen and phosphorus."/>
    <s v="Regulations, Ordinances, and Guidelines"/>
    <x v="0"/>
    <x v="0"/>
    <n v="194"/>
    <s v="N/A"/>
    <s v="Inside Springshed"/>
    <s v="N/A"/>
    <s v="Not provided"/>
    <s v="Not provided"/>
    <s v="Volusia County general fund"/>
    <s v="N/A"/>
    <s v="N/A"/>
    <s v="Non-structural"/>
    <s v="Underway"/>
    <n v="2018"/>
    <s v="Education Credit Workbook"/>
    <s v="DeLeon"/>
    <s v="Not provided"/>
    <s v="Not provided"/>
    <n v="2015"/>
    <s v="UTF"/>
    <m/>
  </r>
  <r>
    <s v="5073"/>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1"/>
    <x v="0"/>
    <n v="16137.449999999999"/>
    <s v="N/A"/>
    <s v="Inside Springshed"/>
    <n v="1319.9536427792"/>
    <s v="TBD"/>
    <s v="TBD"/>
    <s v="FDACS"/>
    <s v="TBD"/>
    <s v="N/A"/>
    <s v="Non-structural"/>
    <s v="Underway"/>
    <n v="2018"/>
    <s v="Source Reduction Workbook"/>
    <s v="DeLeon"/>
    <s v="N/A"/>
    <s v="N/A"/>
    <s v="N/A"/>
    <s v="FF"/>
    <m/>
  </r>
  <r>
    <s v="5074"/>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1"/>
    <x v="0"/>
    <n v="1726.4"/>
    <s v="N/A"/>
    <s v="Inside Springshed"/>
    <n v="1259.8087349960001"/>
    <s v="TBD"/>
    <s v="TBD"/>
    <s v="FDACS"/>
    <s v="TBD"/>
    <s v="N/A"/>
    <s v="Non-structural"/>
    <s v="Underway"/>
    <n v="2018"/>
    <s v="Source Reduction Workbook"/>
    <s v="DeLeon"/>
    <s v="N/A"/>
    <s v="N/A"/>
    <s v="N/A"/>
    <s v="LW"/>
    <m/>
  </r>
  <r>
    <s v="5075"/>
    <s v="Golf Courses"/>
    <s v="N/A"/>
    <s v="GC-02"/>
    <s v="Golf Course Reduction Credits"/>
    <s v="6 % BMP credit on sports field load to groundwater, assuming 100 % BMP implementation."/>
    <s v="Fertilizer Reduction"/>
    <x v="2"/>
    <x v="0"/>
    <n v="12.643200000000002"/>
    <s v="N/A"/>
    <s v="Inside Springshed"/>
    <s v="N/A"/>
    <s v="N/A"/>
    <s v="N/A"/>
    <s v="N/A"/>
    <s v="N/A"/>
    <s v="N/A"/>
    <s v="Non-structural"/>
    <s v="Planned"/>
    <n v="2018"/>
    <s v="Source Reduction Workbook"/>
    <s v="DeLeon"/>
    <s v="N/A"/>
    <s v="N/A"/>
    <s v="N/A"/>
    <s v="STF"/>
    <m/>
  </r>
  <r>
    <s v="5076"/>
    <s v="Wastewater Utilities"/>
    <s v="TBD"/>
    <s v="WU-01"/>
    <s v="WWTF Policy Reductions"/>
    <s v="Achieved by WWTF policy if implemented BMAP-wide, achieving 3 or 6 mg/L."/>
    <s v="WWTF Nutrient Reduction"/>
    <x v="2"/>
    <x v="1"/>
    <n v="534.02054224553513"/>
    <s v="N/A"/>
    <s v="Inside Springshed"/>
    <s v="N/A"/>
    <s v="N/A"/>
    <s v="N/A"/>
    <s v="N/A"/>
    <s v="N/A"/>
    <s v="N/A"/>
    <s v="Structural"/>
    <s v="Planned"/>
    <n v="2018"/>
    <s v="Source Reduction Workbook"/>
    <s v="DeLeon"/>
    <s v="N/A"/>
    <s v="N/A"/>
    <s v="N/A"/>
    <s v="WWTF"/>
    <m/>
  </r>
  <r>
    <s v="507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1"/>
    <x v="0"/>
    <s v="TBD"/>
    <s v="N/A"/>
    <s v="Inside Springshed"/>
    <s v="N/A"/>
    <s v="TBD"/>
    <s v="N/A"/>
    <s v="DEP"/>
    <s v="TBD"/>
    <s v="TBD"/>
    <s v="Structural"/>
    <s v="N/A"/>
    <n v="2018"/>
    <s v="2018 BMAP Appendix D"/>
    <s v="Wekiva"/>
    <s v="N/A"/>
    <s v="N/A"/>
    <n v="2018"/>
    <s v="OSTDS"/>
    <m/>
  </r>
  <r>
    <s v="507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2"/>
    <x v="1"/>
    <s v="TBD"/>
    <s v="N/A"/>
    <s v="Inside PFA"/>
    <s v="N/A"/>
    <s v="TBD"/>
    <s v="N/A"/>
    <s v="DEP"/>
    <s v="TBD"/>
    <s v="TBD"/>
    <s v="Structural"/>
    <s v="N/A"/>
    <n v="2018"/>
    <s v="2018 BMAP Appendix D"/>
    <s v="Wekiva"/>
    <s v="N/A"/>
    <s v="N/A"/>
    <s v="TBD"/>
    <s v="OSTDS"/>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n v="5071"/>
    <s v="Volusia County"/>
    <s v="N/A"/>
    <s v="VC-01"/>
    <s v="Public Education"/>
    <s v="Public education about fertilizer, wastewater, lawn clippings, pet waste, water conservation."/>
    <s v="Education Efforts"/>
    <x v="0"/>
    <x v="0"/>
    <n v="1166"/>
    <s v="N/A"/>
    <s v="Inside Springshed"/>
    <s v="N/A"/>
    <s v="Not provided"/>
    <s v="Not provided"/>
    <s v="Volusia County General Fund"/>
    <s v="N/A"/>
    <s v="N/A"/>
    <s v="Non-structural"/>
    <s v="Underway"/>
    <n v="2018"/>
    <s v="Education Credit Workbook"/>
    <s v="DeLeon"/>
    <s v="Not provided"/>
    <s v="Not provided"/>
    <n v="2009"/>
    <s v="UTF"/>
    <m/>
  </r>
  <r>
    <n v="5072"/>
    <s v="Volusia County"/>
    <s v="N/A"/>
    <s v="VC-02"/>
    <s v="Fertilizer Ordinance"/>
    <s v="Fertilizer restrictions including summer ban on nitrogen and phosphorus."/>
    <s v="Regulations, Ordinances, and Guidelines"/>
    <x v="0"/>
    <x v="0"/>
    <n v="194"/>
    <s v="N/A"/>
    <s v="Inside Springshed"/>
    <s v="N/A"/>
    <s v="Not provided"/>
    <s v="Not provided"/>
    <s v="Volusia County General Fund"/>
    <s v="N/A"/>
    <s v="N/A"/>
    <s v="Non-structural"/>
    <s v="Underway"/>
    <n v="2018"/>
    <s v="Education Credit Workbook"/>
    <s v="DeLeon"/>
    <s v="Not provided"/>
    <s v="Not provided"/>
    <n v="2015"/>
    <s v="UTF"/>
    <m/>
  </r>
  <r>
    <n v="5073"/>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1"/>
    <x v="0"/>
    <n v="16137.449999999999"/>
    <s v="N/A"/>
    <s v="Inside Springshed"/>
    <n v="1319.9536427792"/>
    <s v="TBD"/>
    <s v="TBD"/>
    <s v="FDACS"/>
    <s v="TBD"/>
    <s v="N/A"/>
    <s v="Non-structural"/>
    <s v="Underway"/>
    <n v="2018"/>
    <s v="Source Reduction Workbook"/>
    <s v="DeLeon"/>
    <s v="N/A"/>
    <s v="N/A"/>
    <s v="N/A"/>
    <s v="FF"/>
    <m/>
  </r>
  <r>
    <n v="5074"/>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1"/>
    <x v="0"/>
    <n v="1726.4"/>
    <s v="N/A"/>
    <s v="Inside Springshed"/>
    <n v="1259.8087349960001"/>
    <s v="TBD"/>
    <s v="TBD"/>
    <s v="FDACS"/>
    <s v="TBD"/>
    <s v="N/A"/>
    <s v="Non-structural"/>
    <s v="Underway"/>
    <n v="2018"/>
    <s v="Source Reduction Workbook"/>
    <s v="DeLeon"/>
    <s v="N/A"/>
    <s v="N/A"/>
    <s v="N/A"/>
    <s v="LW"/>
    <m/>
  </r>
  <r>
    <n v="5075"/>
    <s v="Golf Courses"/>
    <s v="N/A"/>
    <s v="GC-02"/>
    <s v="Golf Course Reduction Credits"/>
    <s v="6 % BMP credit on sports field load to groundwater, assuming 100 % BMP implementation."/>
    <s v="Fertilizer Reduction"/>
    <x v="2"/>
    <x v="0"/>
    <n v="12.643200000000002"/>
    <s v="N/A"/>
    <s v="Inside Springshed"/>
    <s v="N/A"/>
    <s v="N/A"/>
    <s v="N/A"/>
    <s v="N/A"/>
    <s v="N/A"/>
    <s v="N/A"/>
    <s v="Non-structural"/>
    <s v="Planned"/>
    <n v="2018"/>
    <s v="Source Reduction Workbook"/>
    <s v="DeLeon"/>
    <s v="N/A"/>
    <s v="N/A"/>
    <s v="N/A"/>
    <s v="STF"/>
    <m/>
  </r>
  <r>
    <n v="5076"/>
    <s v="Wastewater Utilities"/>
    <s v="TBD"/>
    <s v="WU-01"/>
    <s v="WWTF Policy Reductions"/>
    <s v="Achieved by WWTF policy if implemented BMAP-wide, achieving 3 or 6 mg/L."/>
    <s v="WWTF Nutrient Reduction"/>
    <x v="2"/>
    <x v="1"/>
    <n v="534.02054224553513"/>
    <s v="N/A"/>
    <s v="Inside Springshed"/>
    <s v="N/A"/>
    <s v="N/A"/>
    <s v="N/A"/>
    <s v="N/A"/>
    <s v="N/A"/>
    <s v="N/A"/>
    <s v="Structural"/>
    <s v="Planned"/>
    <n v="2018"/>
    <s v="Source Reduction Workbook"/>
    <s v="DeLeon"/>
    <s v="N/A"/>
    <s v="N/A"/>
    <s v="N/A"/>
    <s v="WWTF"/>
    <m/>
  </r>
  <r>
    <n v="507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1"/>
    <x v="0"/>
    <s v="TBD"/>
    <s v="N/A"/>
    <s v="Inside Springshed"/>
    <s v="N/A"/>
    <s v="TBD"/>
    <s v="N/A"/>
    <s v="DEP"/>
    <s v="TBD"/>
    <s v="TBD"/>
    <s v="Structural"/>
    <s v="N/A"/>
    <n v="2018"/>
    <s v="2018 BMAP Appendix D"/>
    <s v="DeLeon"/>
    <s v="N/A"/>
    <s v="N/A"/>
    <n v="2018"/>
    <s v="OSTDS"/>
    <m/>
  </r>
  <r>
    <n v="507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2"/>
    <x v="1"/>
    <s v="TBD"/>
    <s v="N/A"/>
    <s v="Inside PFA"/>
    <s v="N/A"/>
    <s v="TBD"/>
    <s v="N/A"/>
    <s v="DEP"/>
    <s v="TBD"/>
    <s v="TBD"/>
    <s v="Structural"/>
    <s v="N/A"/>
    <n v="2018"/>
    <s v="2018 BMAP Appendix D"/>
    <s v="DeLeon"/>
    <s v="N/A"/>
    <s v="N/A"/>
    <s v="TBD"/>
    <s v="OSTDS"/>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5F84488-98EF-4A61-BC80-25C24AF488E8}" name="PivotTable6" cacheId="9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5" firstHeaderRow="1" firstDataRow="1" firstDataCol="1" rowPageCount="1" colPageCount="1"/>
  <pivotFields count="28">
    <pivotField showAll="0"/>
    <pivotField showAll="0"/>
    <pivotField showAll="0"/>
    <pivotField showAll="0"/>
    <pivotField showAll="0"/>
    <pivotField showAll="0"/>
    <pivotField showAll="0"/>
    <pivotField axis="axisPage" multipleItemSelectionAllowed="1" showAll="0">
      <items count="4">
        <item x="0"/>
        <item h="1" x="2"/>
        <item h="1" x="1"/>
        <item t="default"/>
      </items>
    </pivotField>
    <pivotField axis="axisRow" showAll="0">
      <items count="3">
        <item x="1"/>
        <item x="0"/>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2">
    <i>
      <x v="1"/>
    </i>
    <i t="grand">
      <x/>
    </i>
  </rowItems>
  <colItems count="1">
    <i/>
  </colItems>
  <pageFields count="1">
    <pageField fld="7" hier="-1"/>
  </pageFields>
  <dataFields count="1">
    <dataField name="Sum of TNReduction(lbs/yr)" fld="9" baseField="8" baseItem="2" numFmtId="3"/>
  </dataFields>
  <formats count="1">
    <format dxfId="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AA1DB90-232B-40FD-A283-E9BA9804BEA8}" name="PivotTable2" cacheId="93"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6:A7" firstHeaderRow="1" firstDataRow="1" firstDataCol="0" rowPageCount="1" colPageCount="1"/>
  <pivotFields count="28">
    <pivotField showAll="0"/>
    <pivotField showAll="0"/>
    <pivotField showAll="0"/>
    <pivotField showAll="0"/>
    <pivotField showAll="0"/>
    <pivotField showAll="0"/>
    <pivotField showAll="0"/>
    <pivotField axis="axisPage" multipleItemSelectionAllowed="1" showAll="0">
      <items count="5">
        <item x="0"/>
        <item h="1" x="2"/>
        <item h="1" x="1"/>
        <item h="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7" hier="-1"/>
  </pageFields>
  <dataFields count="1">
    <dataField name="Sum of TNReduction(lbs/yr)" fld="9" baseField="0" baseItem="0"/>
  </dataFields>
  <formats count="3">
    <format dxfId="8">
      <pivotArea outline="0" collapsedLevelsAreSubtotals="1" fieldPosition="0"/>
    </format>
    <format dxfId="7">
      <pivotArea outline="0" collapsedLevelsAreSubtotals="1" fieldPosition="0"/>
    </format>
    <format dxfId="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83EDE01-5625-4BB8-8E08-58E1D7CDC1FF}" name="PivotTable47" cacheId="9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2:B26" firstHeaderRow="1" firstDataRow="1" firstDataCol="1"/>
  <pivotFields count="28">
    <pivotField showAll="0"/>
    <pivotField showAll="0"/>
    <pivotField showAll="0"/>
    <pivotField showAll="0"/>
    <pivotField showAll="0"/>
    <pivotField showAll="0"/>
    <pivotField showAll="0"/>
    <pivotField axis="axisRow" dataField="1" showAll="0">
      <items count="5">
        <item x="0"/>
        <item x="2"/>
        <item x="1"/>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4">
    <i>
      <x/>
    </i>
    <i>
      <x v="1"/>
    </i>
    <i>
      <x v="2"/>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PivotTable1" cacheId="9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D5" firstHeaderRow="0" firstDataRow="1" firstDataCol="0" rowPageCount="1" colPageCount="1"/>
  <pivotFields count="26">
    <pivotField showAll="0"/>
    <pivotField showAll="0"/>
    <pivotField showAll="0"/>
    <pivotField showAll="0"/>
    <pivotField showAll="0"/>
    <pivotField showAll="0"/>
    <pivotField showAll="0"/>
    <pivotField axis="axisPage" dataField="1" multipleItemSelectionAllowed="1" showAll="0">
      <items count="5">
        <item x="0"/>
        <item h="1" x="2"/>
        <item h="1" x="1"/>
        <item h="1" x="3"/>
        <item t="default"/>
      </items>
    </pivotField>
    <pivotField showAll="0"/>
    <pivotField dataField="1"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7" hier="-1"/>
  </pageFields>
  <dataFields count="4">
    <dataField name="Sum of Cost Estimate" fld="13" baseField="0" baseItem="1" numFmtId="165"/>
    <dataField name="Sum of Cost Annual O&amp;M" fld="14" baseField="0" baseItem="1" numFmtId="165"/>
    <dataField name="Sum of TN Reduction (lbs/yr)" fld="9" baseField="0" baseItem="1" numFmtId="3"/>
    <dataField name="Count of Project Status" fld="7" subtotal="count" baseField="0" baseItem="0"/>
  </dataFields>
  <formats count="3">
    <format dxfId="2">
      <pivotArea outline="0" collapsedLevelsAreSubtotals="1" fieldPosition="0">
        <references count="1">
          <reference field="4294967294" count="2" selected="0">
            <x v="0"/>
            <x v="1"/>
          </reference>
        </references>
      </pivotArea>
    </format>
    <format dxfId="1">
      <pivotArea outline="0" collapsedLevelsAreSubtotals="1" fieldPosition="0">
        <references count="1">
          <reference field="4294967294" count="1" selected="0">
            <x v="2"/>
          </reference>
        </references>
      </pivotArea>
    </format>
    <format dxfId="0">
      <pivotArea dataOnly="0" labelOnly="1" outline="0" fieldPosition="0">
        <references count="1">
          <reference field="4294967294"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700-000002000000}" name="PivotTable3" cacheId="9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6:B18" firstHeaderRow="1"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5">
        <item h="1" x="0"/>
        <item x="2"/>
        <item x="1"/>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0"/>
        <item h="1" x="1"/>
        <item t="default"/>
      </items>
    </pivotField>
    <pivotField showAll="0"/>
    <pivotField showAll="0"/>
    <pivotField showAll="0"/>
    <pivotField showAll="0"/>
    <pivotField showAll="0"/>
  </pivotFields>
  <rowFields count="1">
    <field x="20"/>
  </rowFields>
  <rowItems count="2">
    <i>
      <x/>
    </i>
    <i t="grand">
      <x/>
    </i>
  </rowItems>
  <colItems count="1">
    <i/>
  </colItems>
  <pageFields count="1">
    <pageField fld="7" hier="-1"/>
  </pageFields>
  <dataFields count="1">
    <dataField name="Count of  Year Added " fld="2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700-000001000000}" name="PivotTable2" cacheId="9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0:C11" firstHeaderRow="0"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5">
        <item h="1" x="0"/>
        <item x="2"/>
        <item x="1"/>
        <item h="1" x="3"/>
        <item t="default"/>
      </items>
    </pivotField>
    <pivotField showAll="0"/>
    <pivotField dataField="1"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3">
    <i>
      <x/>
    </i>
    <i i="1">
      <x v="1"/>
    </i>
    <i i="2">
      <x v="2"/>
    </i>
  </colItems>
  <pageFields count="1">
    <pageField fld="7" hier="-1"/>
  </pageFields>
  <dataFields count="3">
    <dataField name="Sum of Cost Estimate" fld="13" baseField="0" baseItem="1" numFmtId="165"/>
    <dataField name="Sum of Cost Annual O&amp;M" fld="14" baseField="0" baseItem="1" numFmtId="165"/>
    <dataField name="Sum of TN Reduction (lbs/yr)" fld="9" baseField="0" baseItem="1" numFmtId="3"/>
  </dataFields>
  <formats count="3">
    <format dxfId="5">
      <pivotArea outline="0" collapsedLevelsAreSubtotals="1" fieldPosition="0">
        <references count="1">
          <reference field="4294967294" count="2" selected="0">
            <x v="0"/>
            <x v="1"/>
          </reference>
        </references>
      </pivotArea>
    </format>
    <format dxfId="4">
      <pivotArea outline="0" collapsedLevelsAreSubtotals="1" fieldPosition="0">
        <references count="1">
          <reference field="4294967294" count="1" selected="0">
            <x v="2"/>
          </reference>
        </references>
      </pivotArea>
    </format>
    <format dxfId="3">
      <pivotArea dataOnly="0" labelOnly="1" outline="0" fieldPosition="0">
        <references count="1">
          <reference field="4294967294"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I4" dT="2020-02-19T13:49:14.27" personId="{95253E1B-4DC0-43AC-A078-ED55B229DEEE}" id="{6FC2B5AA-3BC2-49B0-A8F1-3898D3F62EC4}">
    <text>FDACS changed this to N/A on their workbooks. We had put this in as the "deadline" for 100% enrollment. The BMAP originally listed the date as 2023 instead of 2033.</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2B7644E-C5BC-45CE-AE7B-021639C59D91}">
  <we:reference id="wa104379727" version="1.0.0.0" store="en-US" storeType="OMEX"/>
  <we:alternateReferences>
    <we:reference id="wa104379727" version="1.0.0.0" store="wa104379727" storeType="OMEX"/>
  </we:alternateReferences>
  <we:properties/>
  <we:bindings>
    <we:binding id="Range" type="matrix" appref="{F205E48E-5ACA-4DA5-BB5D-F8B9B7D9F207}"/>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3"/>
  <sheetViews>
    <sheetView workbookViewId="0">
      <selection activeCell="A3" sqref="A3"/>
    </sheetView>
  </sheetViews>
  <sheetFormatPr defaultRowHeight="15" x14ac:dyDescent="0.25"/>
  <cols>
    <col min="1" max="2" width="122.5703125" customWidth="1"/>
    <col min="5" max="5" width="16.42578125" customWidth="1"/>
  </cols>
  <sheetData>
    <row r="1" spans="1:17" ht="15.75" x14ac:dyDescent="0.25">
      <c r="A1" s="9"/>
      <c r="B1" s="16"/>
      <c r="C1" s="7"/>
      <c r="D1" s="7"/>
      <c r="E1" s="7"/>
      <c r="F1" s="7"/>
      <c r="G1" s="7"/>
      <c r="H1" s="7"/>
      <c r="I1" s="7"/>
      <c r="J1" s="7"/>
      <c r="K1" s="7"/>
      <c r="L1" s="7"/>
      <c r="M1" s="7"/>
      <c r="N1" s="7"/>
      <c r="O1" s="7"/>
      <c r="P1" s="7"/>
      <c r="Q1" s="7"/>
    </row>
    <row r="2" spans="1:17" s="8" customFormat="1" ht="16.5" customHeight="1" x14ac:dyDescent="0.25">
      <c r="A2" s="10"/>
      <c r="B2" s="10"/>
    </row>
    <row r="3" spans="1:17" s="8" customFormat="1" ht="15.75" x14ac:dyDescent="0.25">
      <c r="A3" s="20"/>
      <c r="B3" s="10"/>
    </row>
    <row r="4" spans="1:17" s="8" customFormat="1" ht="15.75" x14ac:dyDescent="0.25">
      <c r="A4" s="18"/>
      <c r="B4" s="17"/>
    </row>
    <row r="5" spans="1:17" s="8" customFormat="1" ht="15.75" customHeight="1" x14ac:dyDescent="0.25">
      <c r="A5" s="18"/>
      <c r="B5" s="17"/>
    </row>
    <row r="6" spans="1:17" s="8" customFormat="1" ht="15.75" x14ac:dyDescent="0.25">
      <c r="A6" s="18"/>
      <c r="B6" s="17"/>
    </row>
    <row r="7" spans="1:17" ht="15.75" x14ac:dyDescent="0.25">
      <c r="A7" s="18"/>
      <c r="B7" s="17"/>
    </row>
    <row r="8" spans="1:17" ht="15.75" x14ac:dyDescent="0.25">
      <c r="A8" s="18"/>
    </row>
    <row r="31" spans="1:7" x14ac:dyDescent="0.25">
      <c r="A31" s="15" t="s">
        <v>96</v>
      </c>
    </row>
    <row r="32" spans="1:7" x14ac:dyDescent="0.25">
      <c r="A32" s="11" t="s">
        <v>0</v>
      </c>
      <c r="B32" s="11"/>
      <c r="C32" s="11" t="s">
        <v>79</v>
      </c>
      <c r="D32" s="11" t="s">
        <v>3</v>
      </c>
      <c r="E32" s="12" t="s">
        <v>100</v>
      </c>
      <c r="F32" s="13" t="s">
        <v>90</v>
      </c>
      <c r="G32" s="11" t="s">
        <v>93</v>
      </c>
    </row>
    <row r="33" spans="1:7" ht="15.75" thickBot="1" x14ac:dyDescent="0.3">
      <c r="A33" s="65" t="s">
        <v>12</v>
      </c>
      <c r="B33" s="11" t="s">
        <v>76</v>
      </c>
      <c r="C33" s="11" t="s">
        <v>80</v>
      </c>
      <c r="D33" s="11" t="s">
        <v>84</v>
      </c>
      <c r="E33" s="5" t="s">
        <v>87</v>
      </c>
      <c r="F33" s="13" t="s">
        <v>91</v>
      </c>
      <c r="G33" s="14" t="s">
        <v>94</v>
      </c>
    </row>
    <row r="34" spans="1:7" ht="15.75" thickBot="1" x14ac:dyDescent="0.3">
      <c r="A34" s="65" t="s">
        <v>13</v>
      </c>
      <c r="B34" s="11" t="s">
        <v>77</v>
      </c>
      <c r="C34" s="11" t="s">
        <v>81</v>
      </c>
      <c r="D34" s="11" t="s">
        <v>85</v>
      </c>
      <c r="E34" s="5" t="s">
        <v>88</v>
      </c>
      <c r="F34" s="13" t="s">
        <v>92</v>
      </c>
      <c r="G34" s="14" t="s">
        <v>95</v>
      </c>
    </row>
    <row r="35" spans="1:7" ht="15.75" thickBot="1" x14ac:dyDescent="0.3">
      <c r="A35" s="65" t="s">
        <v>14</v>
      </c>
      <c r="B35" s="11" t="s">
        <v>78</v>
      </c>
      <c r="C35" s="11" t="s">
        <v>82</v>
      </c>
      <c r="D35" s="11" t="s">
        <v>86</v>
      </c>
    </row>
    <row r="36" spans="1:7" ht="15.75" thickBot="1" x14ac:dyDescent="0.3">
      <c r="A36" s="65" t="s">
        <v>15</v>
      </c>
      <c r="B36" s="11"/>
      <c r="C36" s="11" t="s">
        <v>83</v>
      </c>
      <c r="D36" s="11"/>
    </row>
    <row r="37" spans="1:7" ht="15.75" thickBot="1" x14ac:dyDescent="0.3">
      <c r="A37" s="65" t="s">
        <v>16</v>
      </c>
      <c r="B37" s="11"/>
      <c r="C37" s="11"/>
      <c r="D37" s="11"/>
    </row>
    <row r="38" spans="1:7" ht="15.75" thickBot="1" x14ac:dyDescent="0.3">
      <c r="A38" s="65" t="s">
        <v>17</v>
      </c>
      <c r="B38" s="11"/>
      <c r="C38" s="11"/>
      <c r="D38" s="11"/>
    </row>
    <row r="39" spans="1:7" ht="15.75" thickBot="1" x14ac:dyDescent="0.3">
      <c r="A39" s="65" t="s">
        <v>218</v>
      </c>
      <c r="B39" s="11"/>
      <c r="C39" s="11"/>
      <c r="D39" s="11"/>
    </row>
    <row r="40" spans="1:7" ht="15.75" thickBot="1" x14ac:dyDescent="0.3">
      <c r="A40" s="65" t="s">
        <v>220</v>
      </c>
      <c r="B40" s="11"/>
      <c r="C40" s="11"/>
      <c r="D40" s="11"/>
    </row>
    <row r="41" spans="1:7" ht="15.75" thickBot="1" x14ac:dyDescent="0.3">
      <c r="A41" s="65" t="s">
        <v>18</v>
      </c>
      <c r="B41" s="11"/>
      <c r="C41" s="11"/>
      <c r="D41" s="11"/>
    </row>
    <row r="42" spans="1:7" ht="15.75" thickBot="1" x14ac:dyDescent="0.3">
      <c r="A42" s="65" t="s">
        <v>19</v>
      </c>
      <c r="B42" s="11"/>
      <c r="C42" s="11"/>
      <c r="D42" s="11"/>
    </row>
    <row r="43" spans="1:7" ht="15.75" thickBot="1" x14ac:dyDescent="0.3">
      <c r="A43" s="65" t="s">
        <v>221</v>
      </c>
      <c r="B43" s="11"/>
      <c r="C43" s="11"/>
      <c r="D43" s="11"/>
    </row>
    <row r="44" spans="1:7" ht="15.75" thickBot="1" x14ac:dyDescent="0.3">
      <c r="A44" s="65" t="s">
        <v>20</v>
      </c>
      <c r="B44" s="11"/>
      <c r="C44" s="11"/>
      <c r="D44" s="11"/>
    </row>
    <row r="45" spans="1:7" ht="15.75" thickBot="1" x14ac:dyDescent="0.3">
      <c r="A45" s="65" t="s">
        <v>21</v>
      </c>
      <c r="B45" s="11"/>
      <c r="C45" s="11"/>
      <c r="D45" s="11"/>
    </row>
    <row r="46" spans="1:7" ht="15.75" thickBot="1" x14ac:dyDescent="0.3">
      <c r="A46" s="65" t="s">
        <v>22</v>
      </c>
      <c r="B46" s="11"/>
      <c r="C46" s="11"/>
      <c r="D46" s="11"/>
    </row>
    <row r="47" spans="1:7" ht="15.75" thickBot="1" x14ac:dyDescent="0.3">
      <c r="A47" s="65" t="s">
        <v>23</v>
      </c>
      <c r="B47" s="11"/>
      <c r="C47" s="11"/>
      <c r="D47" s="11"/>
    </row>
    <row r="48" spans="1:7" ht="15.75" thickBot="1" x14ac:dyDescent="0.3">
      <c r="A48" s="65" t="s">
        <v>222</v>
      </c>
      <c r="B48" s="11"/>
      <c r="C48" s="11"/>
      <c r="D48" s="11"/>
    </row>
    <row r="49" spans="1:4" ht="15.75" thickBot="1" x14ac:dyDescent="0.3">
      <c r="A49" s="65" t="s">
        <v>223</v>
      </c>
      <c r="B49" s="11"/>
      <c r="C49" s="11"/>
      <c r="D49" s="11"/>
    </row>
    <row r="50" spans="1:4" ht="15.75" thickBot="1" x14ac:dyDescent="0.3">
      <c r="A50" s="65" t="s">
        <v>224</v>
      </c>
      <c r="B50" s="11"/>
      <c r="C50" s="11"/>
      <c r="D50" s="11"/>
    </row>
    <row r="51" spans="1:4" ht="15.75" thickBot="1" x14ac:dyDescent="0.3">
      <c r="A51" s="65" t="s">
        <v>24</v>
      </c>
      <c r="B51" s="11"/>
      <c r="C51" s="11"/>
      <c r="D51" s="11"/>
    </row>
    <row r="52" spans="1:4" ht="15.75" thickBot="1" x14ac:dyDescent="0.3">
      <c r="A52" s="65" t="s">
        <v>225</v>
      </c>
      <c r="B52" s="11"/>
      <c r="C52" s="11"/>
      <c r="D52" s="11"/>
    </row>
    <row r="53" spans="1:4" ht="15.75" thickBot="1" x14ac:dyDescent="0.3">
      <c r="A53" s="65" t="s">
        <v>25</v>
      </c>
      <c r="B53" s="11"/>
      <c r="C53" s="11"/>
      <c r="D53" s="11"/>
    </row>
    <row r="54" spans="1:4" ht="15.75" thickBot="1" x14ac:dyDescent="0.3">
      <c r="A54" s="65" t="s">
        <v>26</v>
      </c>
      <c r="B54" s="11"/>
      <c r="C54" s="11"/>
      <c r="D54" s="11"/>
    </row>
    <row r="55" spans="1:4" ht="15.75" thickBot="1" x14ac:dyDescent="0.3">
      <c r="A55" s="65" t="s">
        <v>27</v>
      </c>
      <c r="B55" s="11"/>
      <c r="C55" s="11"/>
      <c r="D55" s="11"/>
    </row>
    <row r="56" spans="1:4" ht="15.75" thickBot="1" x14ac:dyDescent="0.3">
      <c r="A56" s="65" t="s">
        <v>28</v>
      </c>
      <c r="B56" s="11"/>
      <c r="C56" s="11"/>
      <c r="D56" s="11"/>
    </row>
    <row r="57" spans="1:4" ht="15.75" thickBot="1" x14ac:dyDescent="0.3">
      <c r="A57" s="65" t="s">
        <v>226</v>
      </c>
      <c r="B57" s="11"/>
      <c r="C57" s="11"/>
      <c r="D57" s="11"/>
    </row>
    <row r="58" spans="1:4" ht="15.75" thickBot="1" x14ac:dyDescent="0.3">
      <c r="A58" s="65" t="s">
        <v>30</v>
      </c>
      <c r="B58" s="11"/>
      <c r="C58" s="11"/>
      <c r="D58" s="11"/>
    </row>
    <row r="59" spans="1:4" ht="15.75" thickBot="1" x14ac:dyDescent="0.3">
      <c r="A59" s="65" t="s">
        <v>31</v>
      </c>
      <c r="B59" s="11"/>
      <c r="C59" s="11"/>
      <c r="D59" s="11"/>
    </row>
    <row r="60" spans="1:4" ht="15.75" thickBot="1" x14ac:dyDescent="0.3">
      <c r="A60" s="65" t="s">
        <v>32</v>
      </c>
      <c r="B60" s="11"/>
      <c r="C60" s="11"/>
      <c r="D60" s="11"/>
    </row>
    <row r="61" spans="1:4" ht="15.75" thickBot="1" x14ac:dyDescent="0.3">
      <c r="A61" s="65" t="s">
        <v>227</v>
      </c>
      <c r="B61" s="11"/>
      <c r="C61" s="11"/>
      <c r="D61" s="11"/>
    </row>
    <row r="62" spans="1:4" ht="15.75" thickBot="1" x14ac:dyDescent="0.3">
      <c r="A62" s="65" t="s">
        <v>33</v>
      </c>
      <c r="B62" s="11"/>
      <c r="C62" s="11"/>
      <c r="D62" s="11"/>
    </row>
    <row r="63" spans="1:4" ht="15.75" thickBot="1" x14ac:dyDescent="0.3">
      <c r="A63" s="65" t="s">
        <v>228</v>
      </c>
      <c r="B63" s="11"/>
      <c r="C63" s="11"/>
      <c r="D63" s="11"/>
    </row>
    <row r="64" spans="1:4" ht="15.75" thickBot="1" x14ac:dyDescent="0.3">
      <c r="A64" s="65" t="s">
        <v>229</v>
      </c>
      <c r="B64" s="11"/>
      <c r="C64" s="11"/>
      <c r="D64" s="11"/>
    </row>
    <row r="65" spans="1:4" ht="15.75" thickBot="1" x14ac:dyDescent="0.3">
      <c r="A65" s="65" t="s">
        <v>34</v>
      </c>
      <c r="B65" s="11"/>
      <c r="C65" s="11"/>
      <c r="D65" s="11"/>
    </row>
    <row r="66" spans="1:4" ht="15.75" thickBot="1" x14ac:dyDescent="0.3">
      <c r="A66" s="65" t="s">
        <v>35</v>
      </c>
      <c r="B66" s="11"/>
      <c r="C66" s="11"/>
      <c r="D66" s="11"/>
    </row>
    <row r="67" spans="1:4" ht="15.75" thickBot="1" x14ac:dyDescent="0.3">
      <c r="A67" s="65" t="s">
        <v>230</v>
      </c>
      <c r="B67" s="11"/>
      <c r="C67" s="11"/>
      <c r="D67" s="11"/>
    </row>
    <row r="68" spans="1:4" ht="15.75" thickBot="1" x14ac:dyDescent="0.3">
      <c r="A68" s="65" t="s">
        <v>36</v>
      </c>
      <c r="B68" s="11"/>
      <c r="C68" s="11"/>
      <c r="D68" s="11"/>
    </row>
    <row r="69" spans="1:4" ht="15.75" thickBot="1" x14ac:dyDescent="0.3">
      <c r="A69" s="65" t="s">
        <v>37</v>
      </c>
      <c r="B69" s="11"/>
      <c r="C69" s="11"/>
      <c r="D69" s="11"/>
    </row>
    <row r="70" spans="1:4" ht="15.75" thickBot="1" x14ac:dyDescent="0.3">
      <c r="A70" s="65" t="s">
        <v>38</v>
      </c>
      <c r="B70" s="11"/>
      <c r="C70" s="11"/>
      <c r="D70" s="11"/>
    </row>
    <row r="71" spans="1:4" ht="15.75" thickBot="1" x14ac:dyDescent="0.3">
      <c r="A71" s="65" t="s">
        <v>231</v>
      </c>
      <c r="B71" s="11"/>
      <c r="C71" s="11"/>
      <c r="D71" s="11"/>
    </row>
    <row r="72" spans="1:4" ht="15.75" thickBot="1" x14ac:dyDescent="0.3">
      <c r="A72" s="65" t="s">
        <v>39</v>
      </c>
      <c r="B72" s="11"/>
      <c r="C72" s="11"/>
      <c r="D72" s="11"/>
    </row>
    <row r="73" spans="1:4" ht="15.75" thickBot="1" x14ac:dyDescent="0.3">
      <c r="A73" s="65" t="s">
        <v>40</v>
      </c>
      <c r="B73" s="11"/>
      <c r="C73" s="11"/>
      <c r="D73" s="11"/>
    </row>
    <row r="74" spans="1:4" ht="15.75" thickBot="1" x14ac:dyDescent="0.3">
      <c r="A74" s="65" t="s">
        <v>232</v>
      </c>
      <c r="B74" s="11"/>
      <c r="C74" s="11"/>
      <c r="D74" s="11"/>
    </row>
    <row r="75" spans="1:4" ht="15.75" thickBot="1" x14ac:dyDescent="0.3">
      <c r="A75" s="65" t="s">
        <v>41</v>
      </c>
      <c r="B75" s="11"/>
      <c r="C75" s="11"/>
      <c r="D75" s="11"/>
    </row>
    <row r="76" spans="1:4" ht="15.75" thickBot="1" x14ac:dyDescent="0.3">
      <c r="A76" s="65" t="s">
        <v>42</v>
      </c>
      <c r="B76" s="11"/>
      <c r="C76" s="11"/>
      <c r="D76" s="11"/>
    </row>
    <row r="77" spans="1:4" ht="15.75" thickBot="1" x14ac:dyDescent="0.3">
      <c r="A77" s="65" t="s">
        <v>43</v>
      </c>
      <c r="B77" s="11"/>
      <c r="C77" s="11"/>
      <c r="D77" s="11"/>
    </row>
    <row r="78" spans="1:4" ht="15.75" thickBot="1" x14ac:dyDescent="0.3">
      <c r="A78" s="65" t="s">
        <v>44</v>
      </c>
      <c r="B78" s="11"/>
      <c r="C78" s="11"/>
      <c r="D78" s="11"/>
    </row>
    <row r="79" spans="1:4" ht="15.75" thickBot="1" x14ac:dyDescent="0.3">
      <c r="A79" s="65" t="s">
        <v>47</v>
      </c>
      <c r="B79" s="11"/>
      <c r="C79" s="11"/>
      <c r="D79" s="11"/>
    </row>
    <row r="80" spans="1:4" ht="15.75" thickBot="1" x14ac:dyDescent="0.3">
      <c r="A80" s="65" t="s">
        <v>45</v>
      </c>
      <c r="B80" s="11"/>
      <c r="C80" s="11"/>
      <c r="D80" s="11"/>
    </row>
    <row r="81" spans="1:4" ht="15.75" thickBot="1" x14ac:dyDescent="0.3">
      <c r="A81" s="65" t="s">
        <v>46</v>
      </c>
      <c r="B81" s="11"/>
      <c r="C81" s="11"/>
      <c r="D81" s="11"/>
    </row>
    <row r="82" spans="1:4" ht="15.75" thickBot="1" x14ac:dyDescent="0.3">
      <c r="A82" s="65" t="s">
        <v>48</v>
      </c>
      <c r="B82" s="11"/>
      <c r="C82" s="11"/>
      <c r="D82" s="11"/>
    </row>
    <row r="83" spans="1:4" ht="15.75" thickBot="1" x14ac:dyDescent="0.3">
      <c r="A83" s="65" t="s">
        <v>49</v>
      </c>
      <c r="B83" s="11"/>
      <c r="C83" s="11"/>
      <c r="D83" s="11"/>
    </row>
    <row r="84" spans="1:4" ht="15.75" thickBot="1" x14ac:dyDescent="0.3">
      <c r="A84" s="65" t="s">
        <v>50</v>
      </c>
      <c r="B84" s="11"/>
      <c r="C84" s="11"/>
      <c r="D84" s="11"/>
    </row>
    <row r="85" spans="1:4" ht="15.75" thickBot="1" x14ac:dyDescent="0.3">
      <c r="A85" s="65" t="s">
        <v>51</v>
      </c>
      <c r="B85" s="11"/>
      <c r="C85" s="11"/>
      <c r="D85" s="11"/>
    </row>
    <row r="86" spans="1:4" ht="17.25" customHeight="1" thickBot="1" x14ac:dyDescent="0.3">
      <c r="A86" s="65" t="s">
        <v>52</v>
      </c>
      <c r="B86" s="11"/>
      <c r="C86" s="11"/>
      <c r="D86" s="11"/>
    </row>
    <row r="87" spans="1:4" ht="15.75" thickBot="1" x14ac:dyDescent="0.3">
      <c r="A87" s="65" t="s">
        <v>53</v>
      </c>
      <c r="B87" s="11"/>
      <c r="C87" s="11"/>
      <c r="D87" s="11"/>
    </row>
    <row r="88" spans="1:4" ht="15.75" thickBot="1" x14ac:dyDescent="0.3">
      <c r="A88" s="65" t="s">
        <v>54</v>
      </c>
      <c r="B88" s="11"/>
      <c r="C88" s="11"/>
      <c r="D88" s="11"/>
    </row>
    <row r="89" spans="1:4" ht="15.75" thickBot="1" x14ac:dyDescent="0.3">
      <c r="A89" s="65" t="s">
        <v>233</v>
      </c>
      <c r="B89" s="11"/>
      <c r="C89" s="11"/>
      <c r="D89" s="11"/>
    </row>
    <row r="90" spans="1:4" ht="15.75" thickBot="1" x14ac:dyDescent="0.3">
      <c r="A90" s="65" t="s">
        <v>234</v>
      </c>
      <c r="B90" s="11"/>
      <c r="C90" s="11"/>
      <c r="D90" s="11"/>
    </row>
    <row r="91" spans="1:4" ht="15.75" thickBot="1" x14ac:dyDescent="0.3">
      <c r="A91" s="65" t="s">
        <v>55</v>
      </c>
      <c r="B91" s="11"/>
      <c r="C91" s="11"/>
      <c r="D91" s="11"/>
    </row>
    <row r="92" spans="1:4" ht="15.75" thickBot="1" x14ac:dyDescent="0.3">
      <c r="A92" s="65" t="s">
        <v>56</v>
      </c>
      <c r="B92" s="11"/>
      <c r="C92" s="11"/>
      <c r="D92" s="11"/>
    </row>
    <row r="93" spans="1:4" ht="15.75" thickBot="1" x14ac:dyDescent="0.3">
      <c r="A93" s="65" t="s">
        <v>57</v>
      </c>
      <c r="B93" s="11"/>
      <c r="C93" s="11"/>
      <c r="D93" s="11"/>
    </row>
    <row r="94" spans="1:4" ht="15.75" thickBot="1" x14ac:dyDescent="0.3">
      <c r="A94" s="65" t="s">
        <v>58</v>
      </c>
      <c r="B94" s="11"/>
      <c r="C94" s="11"/>
      <c r="D94" s="11"/>
    </row>
    <row r="95" spans="1:4" ht="15.75" thickBot="1" x14ac:dyDescent="0.3">
      <c r="A95" s="65" t="s">
        <v>59</v>
      </c>
      <c r="B95" s="11"/>
      <c r="C95" s="11"/>
      <c r="D95" s="11"/>
    </row>
    <row r="96" spans="1:4" ht="15.75" thickBot="1" x14ac:dyDescent="0.3">
      <c r="A96" s="65" t="s">
        <v>60</v>
      </c>
      <c r="B96" s="11"/>
      <c r="C96" s="11"/>
      <c r="D96" s="11"/>
    </row>
    <row r="97" spans="1:4" ht="15.75" thickBot="1" x14ac:dyDescent="0.3">
      <c r="A97" s="65" t="s">
        <v>235</v>
      </c>
      <c r="B97" s="11"/>
      <c r="C97" s="11"/>
      <c r="D97" s="11"/>
    </row>
    <row r="98" spans="1:4" ht="15.75" thickBot="1" x14ac:dyDescent="0.3">
      <c r="A98" s="65" t="s">
        <v>236</v>
      </c>
      <c r="B98" s="11"/>
      <c r="C98" s="11"/>
      <c r="D98" s="11"/>
    </row>
    <row r="99" spans="1:4" ht="15.75" thickBot="1" x14ac:dyDescent="0.3">
      <c r="A99" s="65" t="s">
        <v>237</v>
      </c>
      <c r="B99" s="11"/>
      <c r="C99" s="11"/>
      <c r="D99" s="11"/>
    </row>
    <row r="100" spans="1:4" ht="15.75" thickBot="1" x14ac:dyDescent="0.3">
      <c r="A100" s="65" t="s">
        <v>238</v>
      </c>
      <c r="B100" s="11"/>
      <c r="C100" s="11"/>
      <c r="D100" s="11"/>
    </row>
    <row r="101" spans="1:4" ht="15.75" thickBot="1" x14ac:dyDescent="0.3">
      <c r="A101" s="65" t="s">
        <v>239</v>
      </c>
      <c r="B101" s="11"/>
      <c r="C101" s="11"/>
      <c r="D101" s="11"/>
    </row>
    <row r="102" spans="1:4" ht="15.75" thickBot="1" x14ac:dyDescent="0.3">
      <c r="A102" s="65" t="s">
        <v>61</v>
      </c>
      <c r="B102" s="11"/>
      <c r="C102" s="11"/>
      <c r="D102" s="11"/>
    </row>
    <row r="103" spans="1:4" ht="15.75" thickBot="1" x14ac:dyDescent="0.3">
      <c r="A103" s="65" t="s">
        <v>62</v>
      </c>
      <c r="B103" s="11"/>
      <c r="C103" s="11"/>
      <c r="D103" s="11"/>
    </row>
    <row r="104" spans="1:4" ht="15.75" thickBot="1" x14ac:dyDescent="0.3">
      <c r="A104" s="65" t="s">
        <v>63</v>
      </c>
      <c r="B104" s="11"/>
      <c r="C104" s="11"/>
      <c r="D104" s="11"/>
    </row>
    <row r="105" spans="1:4" ht="15.75" thickBot="1" x14ac:dyDescent="0.3">
      <c r="A105" s="65" t="s">
        <v>64</v>
      </c>
      <c r="B105" s="11"/>
      <c r="C105" s="11"/>
      <c r="D105" s="11"/>
    </row>
    <row r="106" spans="1:4" ht="15.75" thickBot="1" x14ac:dyDescent="0.3">
      <c r="A106" s="65" t="s">
        <v>65</v>
      </c>
      <c r="B106" s="11"/>
      <c r="C106" s="11"/>
      <c r="D106" s="11"/>
    </row>
    <row r="107" spans="1:4" ht="15.75" thickBot="1" x14ac:dyDescent="0.3">
      <c r="A107" s="65" t="s">
        <v>66</v>
      </c>
      <c r="B107" s="11"/>
      <c r="C107" s="11"/>
      <c r="D107" s="11"/>
    </row>
    <row r="108" spans="1:4" ht="15.75" thickBot="1" x14ac:dyDescent="0.3">
      <c r="A108" s="65" t="s">
        <v>240</v>
      </c>
      <c r="B108" s="11"/>
      <c r="C108" s="11"/>
      <c r="D108" s="11"/>
    </row>
    <row r="109" spans="1:4" ht="15.75" thickBot="1" x14ac:dyDescent="0.3">
      <c r="A109" s="65" t="s">
        <v>67</v>
      </c>
      <c r="B109" s="11"/>
      <c r="C109" s="11"/>
      <c r="D109" s="11"/>
    </row>
    <row r="110" spans="1:4" ht="15.75" thickBot="1" x14ac:dyDescent="0.3">
      <c r="A110" s="65" t="s">
        <v>68</v>
      </c>
      <c r="B110" s="11"/>
      <c r="C110" s="11"/>
      <c r="D110" s="11"/>
    </row>
    <row r="111" spans="1:4" ht="15.75" thickBot="1" x14ac:dyDescent="0.3">
      <c r="A111" s="65" t="s">
        <v>69</v>
      </c>
      <c r="B111" s="11"/>
      <c r="C111" s="11"/>
      <c r="D111" s="11"/>
    </row>
    <row r="112" spans="1:4" ht="15.75" thickBot="1" x14ac:dyDescent="0.3">
      <c r="A112" s="65" t="s">
        <v>70</v>
      </c>
      <c r="B112" s="11"/>
      <c r="C112" s="11"/>
      <c r="D112" s="11"/>
    </row>
    <row r="113" spans="1:4" ht="15.75" thickBot="1" x14ac:dyDescent="0.3">
      <c r="A113" s="65" t="s">
        <v>71</v>
      </c>
      <c r="B113" s="11"/>
      <c r="C113" s="11"/>
      <c r="D113" s="11"/>
    </row>
    <row r="114" spans="1:4" ht="15.75" thickBot="1" x14ac:dyDescent="0.3">
      <c r="A114" s="65" t="s">
        <v>72</v>
      </c>
      <c r="B114" s="11"/>
      <c r="C114" s="11"/>
      <c r="D114" s="11"/>
    </row>
    <row r="115" spans="1:4" ht="15.75" thickBot="1" x14ac:dyDescent="0.3">
      <c r="A115" s="65" t="s">
        <v>73</v>
      </c>
      <c r="B115" s="11"/>
      <c r="C115" s="11"/>
      <c r="D115" s="11"/>
    </row>
    <row r="116" spans="1:4" ht="15.75" thickBot="1" x14ac:dyDescent="0.3">
      <c r="A116" s="65" t="s">
        <v>74</v>
      </c>
    </row>
    <row r="117" spans="1:4" ht="15.75" thickBot="1" x14ac:dyDescent="0.3">
      <c r="A117" s="65" t="s">
        <v>75</v>
      </c>
    </row>
    <row r="118" spans="1:4" ht="15.75" thickBot="1" x14ac:dyDescent="0.3">
      <c r="A118" s="65" t="s">
        <v>241</v>
      </c>
    </row>
    <row r="119" spans="1:4" ht="15.75" thickBot="1" x14ac:dyDescent="0.3">
      <c r="A119" s="65" t="s">
        <v>242</v>
      </c>
    </row>
    <row r="120" spans="1:4" ht="15.75" thickBot="1" x14ac:dyDescent="0.3">
      <c r="A120" s="65" t="s">
        <v>244</v>
      </c>
    </row>
    <row r="121" spans="1:4" ht="15.75" thickBot="1" x14ac:dyDescent="0.3">
      <c r="A121" s="65" t="s">
        <v>245</v>
      </c>
    </row>
    <row r="122" spans="1:4" ht="15.75" thickBot="1" x14ac:dyDescent="0.3">
      <c r="A122" s="65" t="s">
        <v>246</v>
      </c>
    </row>
    <row r="123" spans="1:4" ht="15.75" thickBot="1" x14ac:dyDescent="0.3">
      <c r="A123" s="65" t="s">
        <v>247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0"/>
  <sheetViews>
    <sheetView tabSelected="1" workbookViewId="0">
      <pane ySplit="1" topLeftCell="A2" activePane="bottomLeft" state="frozen"/>
      <selection pane="bottomLeft" activeCell="B4" sqref="B4"/>
    </sheetView>
  </sheetViews>
  <sheetFormatPr defaultColWidth="9.140625" defaultRowHeight="12.75" x14ac:dyDescent="0.25"/>
  <cols>
    <col min="1" max="1" width="9.140625" style="24"/>
    <col min="2" max="5" width="15.7109375" style="24" customWidth="1"/>
    <col min="6" max="6" width="30.7109375" style="24" customWidth="1"/>
    <col min="7" max="7" width="15.7109375" style="24" customWidth="1"/>
    <col min="8" max="8" width="14.5703125" style="24" customWidth="1"/>
    <col min="9" max="9" width="15.5703125" style="24" customWidth="1"/>
    <col min="10" max="12" width="15.7109375" style="24" customWidth="1"/>
    <col min="13" max="13" width="12.42578125" style="24" customWidth="1"/>
    <col min="14" max="14" width="25.28515625" style="24" customWidth="1"/>
    <col min="15" max="15" width="19.85546875" style="24" customWidth="1"/>
    <col min="16" max="17" width="19.5703125" style="24" customWidth="1"/>
    <col min="18" max="18" width="21.28515625" style="24" customWidth="1"/>
    <col min="19" max="19" width="21.28515625" style="24" bestFit="1" customWidth="1"/>
    <col min="20" max="20" width="21.28515625" style="24" customWidth="1"/>
    <col min="21" max="21" width="15.7109375" style="24" customWidth="1"/>
    <col min="22" max="22" width="24.42578125" style="24" customWidth="1"/>
    <col min="23" max="23" width="11.140625" style="24" bestFit="1" customWidth="1"/>
    <col min="24" max="26" width="15.7109375" style="24" customWidth="1"/>
    <col min="27" max="27" width="16.85546875" style="24" customWidth="1"/>
    <col min="28" max="28" width="23" style="24" bestFit="1" customWidth="1"/>
    <col min="29" max="30" width="15.7109375" style="24" customWidth="1"/>
    <col min="31" max="31" width="43.28515625" style="24" customWidth="1"/>
    <col min="32" max="16384" width="9.140625" style="24"/>
  </cols>
  <sheetData>
    <row r="1" spans="1:31" s="4" customFormat="1" ht="69.75" customHeight="1" x14ac:dyDescent="0.2">
      <c r="A1" s="61" t="s">
        <v>197</v>
      </c>
      <c r="B1" s="61" t="s">
        <v>198</v>
      </c>
      <c r="C1" s="61" t="s">
        <v>10</v>
      </c>
      <c r="D1" s="61" t="s">
        <v>199</v>
      </c>
      <c r="E1" s="61" t="s">
        <v>200</v>
      </c>
      <c r="F1" s="62" t="s">
        <v>201</v>
      </c>
      <c r="G1" s="61" t="s">
        <v>202</v>
      </c>
      <c r="H1" s="61" t="s">
        <v>203</v>
      </c>
      <c r="I1" s="62" t="s">
        <v>204</v>
      </c>
      <c r="J1" s="62" t="s">
        <v>205</v>
      </c>
      <c r="K1" s="62" t="s">
        <v>206</v>
      </c>
      <c r="L1" s="61" t="s">
        <v>9</v>
      </c>
      <c r="M1" s="61" t="s">
        <v>207</v>
      </c>
      <c r="N1" s="63" t="s">
        <v>208</v>
      </c>
      <c r="O1" s="63" t="s">
        <v>209</v>
      </c>
      <c r="P1" s="61" t="s">
        <v>210</v>
      </c>
      <c r="Q1" s="61" t="s">
        <v>211</v>
      </c>
      <c r="R1" s="61" t="s">
        <v>212</v>
      </c>
      <c r="S1" s="1" t="s">
        <v>1</v>
      </c>
      <c r="T1" s="1" t="s">
        <v>2</v>
      </c>
      <c r="U1" s="1" t="s">
        <v>193</v>
      </c>
      <c r="V1" s="3" t="s">
        <v>6</v>
      </c>
      <c r="W1" s="3" t="s">
        <v>99</v>
      </c>
      <c r="X1" s="3" t="s">
        <v>7</v>
      </c>
      <c r="Y1" s="3" t="s">
        <v>8</v>
      </c>
      <c r="Z1" s="3" t="s">
        <v>11</v>
      </c>
      <c r="AA1" s="2" t="s">
        <v>128</v>
      </c>
      <c r="AB1" s="6" t="s">
        <v>89</v>
      </c>
      <c r="AC1" s="6" t="s">
        <v>275</v>
      </c>
      <c r="AD1" s="19"/>
      <c r="AE1" s="19"/>
    </row>
    <row r="2" spans="1:31" ht="38.25" customHeight="1" x14ac:dyDescent="0.25">
      <c r="A2" s="77">
        <v>5071</v>
      </c>
      <c r="B2" s="23" t="s">
        <v>101</v>
      </c>
      <c r="C2" s="23" t="s">
        <v>95</v>
      </c>
      <c r="D2" s="23" t="s">
        <v>104</v>
      </c>
      <c r="E2" s="23" t="s">
        <v>102</v>
      </c>
      <c r="F2" s="12" t="s">
        <v>191</v>
      </c>
      <c r="G2" s="12" t="s">
        <v>226</v>
      </c>
      <c r="H2" s="23" t="s">
        <v>82</v>
      </c>
      <c r="I2" s="23" t="s">
        <v>95</v>
      </c>
      <c r="J2" s="25">
        <v>1166</v>
      </c>
      <c r="K2" s="25" t="s">
        <v>95</v>
      </c>
      <c r="L2" s="23" t="s">
        <v>87</v>
      </c>
      <c r="M2" s="23" t="s">
        <v>95</v>
      </c>
      <c r="N2" s="23" t="s">
        <v>190</v>
      </c>
      <c r="O2" s="23" t="s">
        <v>190</v>
      </c>
      <c r="P2" s="12" t="s">
        <v>273</v>
      </c>
      <c r="Q2" s="23" t="s">
        <v>95</v>
      </c>
      <c r="R2" s="23" t="s">
        <v>95</v>
      </c>
      <c r="S2" s="23" t="s">
        <v>194</v>
      </c>
      <c r="T2" s="23" t="s">
        <v>81</v>
      </c>
      <c r="U2" s="23">
        <v>2018</v>
      </c>
      <c r="V2" s="23" t="s">
        <v>143</v>
      </c>
      <c r="W2" s="23" t="s">
        <v>123</v>
      </c>
      <c r="X2" s="23" t="s">
        <v>190</v>
      </c>
      <c r="Y2" s="23" t="s">
        <v>190</v>
      </c>
      <c r="Z2" s="23">
        <v>2009</v>
      </c>
      <c r="AA2" s="12" t="s">
        <v>110</v>
      </c>
      <c r="AB2" s="23"/>
      <c r="AC2" s="23"/>
      <c r="AD2" s="22"/>
      <c r="AE2" s="22"/>
    </row>
    <row r="3" spans="1:31" ht="38.25" x14ac:dyDescent="0.25">
      <c r="A3" s="77">
        <v>5072</v>
      </c>
      <c r="B3" s="23" t="s">
        <v>101</v>
      </c>
      <c r="C3" s="23" t="s">
        <v>95</v>
      </c>
      <c r="D3" s="23" t="s">
        <v>105</v>
      </c>
      <c r="E3" s="12" t="s">
        <v>215</v>
      </c>
      <c r="F3" s="12" t="s">
        <v>192</v>
      </c>
      <c r="G3" s="12" t="s">
        <v>60</v>
      </c>
      <c r="H3" s="23" t="s">
        <v>82</v>
      </c>
      <c r="I3" s="23" t="s">
        <v>95</v>
      </c>
      <c r="J3" s="25">
        <v>194</v>
      </c>
      <c r="K3" s="25" t="s">
        <v>95</v>
      </c>
      <c r="L3" s="23" t="s">
        <v>87</v>
      </c>
      <c r="M3" s="23" t="s">
        <v>95</v>
      </c>
      <c r="N3" s="23" t="s">
        <v>190</v>
      </c>
      <c r="O3" s="23" t="s">
        <v>190</v>
      </c>
      <c r="P3" s="12" t="s">
        <v>273</v>
      </c>
      <c r="Q3" s="23" t="s">
        <v>95</v>
      </c>
      <c r="R3" s="23" t="s">
        <v>95</v>
      </c>
      <c r="S3" s="23" t="s">
        <v>194</v>
      </c>
      <c r="T3" s="23" t="s">
        <v>81</v>
      </c>
      <c r="U3" s="23">
        <v>2018</v>
      </c>
      <c r="V3" s="23" t="s">
        <v>143</v>
      </c>
      <c r="W3" s="23" t="s">
        <v>123</v>
      </c>
      <c r="X3" s="23" t="s">
        <v>190</v>
      </c>
      <c r="Y3" s="23" t="s">
        <v>190</v>
      </c>
      <c r="Z3" s="23">
        <v>2015</v>
      </c>
      <c r="AA3" s="12" t="s">
        <v>110</v>
      </c>
      <c r="AB3" s="23"/>
      <c r="AC3" s="23"/>
      <c r="AD3" s="22"/>
      <c r="AE3" s="22"/>
    </row>
    <row r="4" spans="1:31" ht="89.25" x14ac:dyDescent="0.25">
      <c r="A4" s="77">
        <v>5073</v>
      </c>
      <c r="B4" s="37" t="s">
        <v>129</v>
      </c>
      <c r="C4" s="73" t="s">
        <v>268</v>
      </c>
      <c r="D4" s="37" t="s">
        <v>130</v>
      </c>
      <c r="E4" s="73" t="s">
        <v>269</v>
      </c>
      <c r="F4" s="73" t="s">
        <v>271</v>
      </c>
      <c r="G4" s="37" t="s">
        <v>13</v>
      </c>
      <c r="H4" s="37" t="s">
        <v>81</v>
      </c>
      <c r="I4" s="73" t="s">
        <v>95</v>
      </c>
      <c r="J4" s="25">
        <v>16137.449999999999</v>
      </c>
      <c r="K4" s="25" t="s">
        <v>95</v>
      </c>
      <c r="L4" s="23" t="s">
        <v>87</v>
      </c>
      <c r="M4" s="74">
        <v>1319.9536427792</v>
      </c>
      <c r="N4" s="75" t="s">
        <v>88</v>
      </c>
      <c r="O4" s="75" t="s">
        <v>88</v>
      </c>
      <c r="P4" s="75" t="s">
        <v>129</v>
      </c>
      <c r="Q4" s="75" t="s">
        <v>88</v>
      </c>
      <c r="R4" s="23" t="s">
        <v>95</v>
      </c>
      <c r="S4" s="23" t="s">
        <v>194</v>
      </c>
      <c r="T4" s="23" t="s">
        <v>81</v>
      </c>
      <c r="U4" s="23">
        <v>2018</v>
      </c>
      <c r="V4" s="23" t="s">
        <v>142</v>
      </c>
      <c r="W4" s="23" t="s">
        <v>123</v>
      </c>
      <c r="X4" s="23" t="s">
        <v>95</v>
      </c>
      <c r="Y4" s="23" t="s">
        <v>95</v>
      </c>
      <c r="Z4" s="23" t="s">
        <v>95</v>
      </c>
      <c r="AA4" s="37" t="s">
        <v>111</v>
      </c>
      <c r="AB4" s="23"/>
      <c r="AC4" s="23"/>
      <c r="AD4" s="22"/>
      <c r="AE4" s="22"/>
    </row>
    <row r="5" spans="1:31" ht="89.25" x14ac:dyDescent="0.25">
      <c r="A5" s="77">
        <v>5074</v>
      </c>
      <c r="B5" s="37" t="s">
        <v>129</v>
      </c>
      <c r="C5" s="73" t="s">
        <v>268</v>
      </c>
      <c r="D5" s="37" t="s">
        <v>132</v>
      </c>
      <c r="E5" s="73" t="s">
        <v>270</v>
      </c>
      <c r="F5" s="73" t="s">
        <v>272</v>
      </c>
      <c r="G5" s="37" t="s">
        <v>13</v>
      </c>
      <c r="H5" s="37" t="s">
        <v>81</v>
      </c>
      <c r="I5" s="73" t="s">
        <v>95</v>
      </c>
      <c r="J5" s="25">
        <v>1726.4</v>
      </c>
      <c r="K5" s="25" t="s">
        <v>95</v>
      </c>
      <c r="L5" s="23" t="s">
        <v>87</v>
      </c>
      <c r="M5" s="74">
        <v>1259.8087349960001</v>
      </c>
      <c r="N5" s="75" t="s">
        <v>88</v>
      </c>
      <c r="O5" s="75" t="s">
        <v>88</v>
      </c>
      <c r="P5" s="75" t="s">
        <v>129</v>
      </c>
      <c r="Q5" s="75" t="s">
        <v>88</v>
      </c>
      <c r="R5" s="23" t="s">
        <v>95</v>
      </c>
      <c r="S5" s="23" t="s">
        <v>194</v>
      </c>
      <c r="T5" s="23" t="s">
        <v>81</v>
      </c>
      <c r="U5" s="23">
        <v>2018</v>
      </c>
      <c r="V5" s="23" t="s">
        <v>142</v>
      </c>
      <c r="W5" s="23" t="s">
        <v>123</v>
      </c>
      <c r="X5" s="23" t="s">
        <v>95</v>
      </c>
      <c r="Y5" s="23" t="s">
        <v>95</v>
      </c>
      <c r="Z5" s="23" t="s">
        <v>95</v>
      </c>
      <c r="AA5" s="37" t="s">
        <v>112</v>
      </c>
      <c r="AB5" s="23"/>
      <c r="AC5" s="23"/>
      <c r="AD5" s="22"/>
      <c r="AE5" s="22"/>
    </row>
    <row r="6" spans="1:31" ht="38.25" x14ac:dyDescent="0.25">
      <c r="A6" s="77">
        <v>5075</v>
      </c>
      <c r="B6" s="37" t="s">
        <v>134</v>
      </c>
      <c r="C6" s="37" t="s">
        <v>95</v>
      </c>
      <c r="D6" s="37" t="s">
        <v>136</v>
      </c>
      <c r="E6" s="37" t="s">
        <v>135</v>
      </c>
      <c r="F6" s="59" t="s">
        <v>141</v>
      </c>
      <c r="G6" s="37" t="s">
        <v>33</v>
      </c>
      <c r="H6" s="37" t="s">
        <v>80</v>
      </c>
      <c r="I6" s="37" t="s">
        <v>95</v>
      </c>
      <c r="J6" s="25">
        <v>12.643200000000002</v>
      </c>
      <c r="K6" s="25" t="s">
        <v>95</v>
      </c>
      <c r="L6" s="23" t="s">
        <v>87</v>
      </c>
      <c r="M6" s="23" t="s">
        <v>95</v>
      </c>
      <c r="N6" s="23" t="s">
        <v>95</v>
      </c>
      <c r="O6" s="23" t="s">
        <v>95</v>
      </c>
      <c r="P6" s="23" t="s">
        <v>95</v>
      </c>
      <c r="Q6" s="23" t="s">
        <v>95</v>
      </c>
      <c r="R6" s="23" t="s">
        <v>95</v>
      </c>
      <c r="S6" s="23" t="s">
        <v>194</v>
      </c>
      <c r="T6" s="23" t="s">
        <v>80</v>
      </c>
      <c r="U6" s="23">
        <v>2018</v>
      </c>
      <c r="V6" s="23" t="s">
        <v>142</v>
      </c>
      <c r="W6" s="23" t="s">
        <v>123</v>
      </c>
      <c r="X6" s="23" t="s">
        <v>95</v>
      </c>
      <c r="Y6" s="23" t="s">
        <v>95</v>
      </c>
      <c r="Z6" s="23" t="s">
        <v>95</v>
      </c>
      <c r="AA6" s="37" t="s">
        <v>109</v>
      </c>
      <c r="AB6" s="23"/>
      <c r="AC6" s="23"/>
      <c r="AD6" s="22"/>
      <c r="AE6" s="22"/>
    </row>
    <row r="7" spans="1:31" ht="38.25" x14ac:dyDescent="0.25">
      <c r="A7" s="77">
        <v>5076</v>
      </c>
      <c r="B7" s="37" t="s">
        <v>196</v>
      </c>
      <c r="C7" s="37" t="s">
        <v>88</v>
      </c>
      <c r="D7" s="37" t="s">
        <v>137</v>
      </c>
      <c r="E7" s="37" t="s">
        <v>138</v>
      </c>
      <c r="F7" s="37" t="s">
        <v>139</v>
      </c>
      <c r="G7" s="37" t="s">
        <v>75</v>
      </c>
      <c r="H7" s="37" t="s">
        <v>80</v>
      </c>
      <c r="I7" s="37" t="s">
        <v>88</v>
      </c>
      <c r="J7" s="25">
        <v>534.02054224553513</v>
      </c>
      <c r="K7" s="25" t="s">
        <v>95</v>
      </c>
      <c r="L7" s="23" t="s">
        <v>87</v>
      </c>
      <c r="M7" s="23" t="s">
        <v>95</v>
      </c>
      <c r="N7" s="23" t="s">
        <v>95</v>
      </c>
      <c r="O7" s="23" t="s">
        <v>95</v>
      </c>
      <c r="P7" s="23" t="s">
        <v>95</v>
      </c>
      <c r="Q7" s="23" t="s">
        <v>95</v>
      </c>
      <c r="R7" s="23" t="s">
        <v>95</v>
      </c>
      <c r="S7" s="23" t="s">
        <v>76</v>
      </c>
      <c r="T7" s="23" t="s">
        <v>80</v>
      </c>
      <c r="U7" s="23">
        <v>2018</v>
      </c>
      <c r="V7" s="23" t="s">
        <v>142</v>
      </c>
      <c r="W7" s="23" t="s">
        <v>123</v>
      </c>
      <c r="X7" s="23" t="s">
        <v>95</v>
      </c>
      <c r="Y7" s="23" t="s">
        <v>95</v>
      </c>
      <c r="Z7" s="23" t="s">
        <v>95</v>
      </c>
      <c r="AA7" s="37" t="s">
        <v>140</v>
      </c>
      <c r="AB7" s="23"/>
      <c r="AC7" s="23"/>
      <c r="AD7" s="22"/>
      <c r="AE7" s="22"/>
    </row>
    <row r="8" spans="1:31" ht="89.25" x14ac:dyDescent="0.25">
      <c r="A8" s="77">
        <v>5077</v>
      </c>
      <c r="B8" s="45" t="s">
        <v>153</v>
      </c>
      <c r="C8" s="46" t="s">
        <v>154</v>
      </c>
      <c r="D8" s="46" t="s">
        <v>155</v>
      </c>
      <c r="E8" s="45" t="s">
        <v>156</v>
      </c>
      <c r="F8" s="37" t="s">
        <v>214</v>
      </c>
      <c r="G8" s="37" t="s">
        <v>233</v>
      </c>
      <c r="H8" s="46" t="s">
        <v>81</v>
      </c>
      <c r="I8" s="47" t="s">
        <v>95</v>
      </c>
      <c r="J8" s="48" t="s">
        <v>88</v>
      </c>
      <c r="K8" s="48" t="s">
        <v>95</v>
      </c>
      <c r="L8" s="48" t="s">
        <v>87</v>
      </c>
      <c r="M8" s="49" t="s">
        <v>95</v>
      </c>
      <c r="N8" s="50" t="s">
        <v>88</v>
      </c>
      <c r="O8" s="50" t="s">
        <v>95</v>
      </c>
      <c r="P8" s="5" t="s">
        <v>154</v>
      </c>
      <c r="Q8" s="50" t="s">
        <v>88</v>
      </c>
      <c r="R8" s="46" t="s">
        <v>88</v>
      </c>
      <c r="S8" s="51" t="s">
        <v>76</v>
      </c>
      <c r="T8" s="45" t="s">
        <v>95</v>
      </c>
      <c r="U8" s="46">
        <v>2018</v>
      </c>
      <c r="V8" s="60" t="s">
        <v>157</v>
      </c>
      <c r="W8" s="23" t="s">
        <v>123</v>
      </c>
      <c r="X8" s="46" t="s">
        <v>95</v>
      </c>
      <c r="Y8" s="46" t="s">
        <v>95</v>
      </c>
      <c r="Z8" s="46">
        <v>2018</v>
      </c>
      <c r="AA8" s="46" t="s">
        <v>108</v>
      </c>
      <c r="AB8" s="23"/>
      <c r="AC8" s="23"/>
      <c r="AD8" s="22"/>
      <c r="AE8" s="22"/>
    </row>
    <row r="9" spans="1:31" ht="102" x14ac:dyDescent="0.25">
      <c r="A9" s="77">
        <v>5078</v>
      </c>
      <c r="B9" s="45" t="s">
        <v>153</v>
      </c>
      <c r="C9" s="46" t="s">
        <v>154</v>
      </c>
      <c r="D9" s="46" t="s">
        <v>158</v>
      </c>
      <c r="E9" s="45" t="s">
        <v>159</v>
      </c>
      <c r="F9" s="45" t="s">
        <v>213</v>
      </c>
      <c r="G9" s="37" t="s">
        <v>233</v>
      </c>
      <c r="H9" s="46" t="s">
        <v>80</v>
      </c>
      <c r="I9" s="47" t="s">
        <v>88</v>
      </c>
      <c r="J9" s="48" t="s">
        <v>88</v>
      </c>
      <c r="K9" s="48" t="s">
        <v>95</v>
      </c>
      <c r="L9" s="48" t="s">
        <v>100</v>
      </c>
      <c r="M9" s="49" t="s">
        <v>95</v>
      </c>
      <c r="N9" s="50" t="s">
        <v>88</v>
      </c>
      <c r="O9" s="50" t="s">
        <v>95</v>
      </c>
      <c r="P9" s="5" t="s">
        <v>154</v>
      </c>
      <c r="Q9" s="50" t="s">
        <v>88</v>
      </c>
      <c r="R9" s="46" t="s">
        <v>88</v>
      </c>
      <c r="S9" s="51" t="s">
        <v>76</v>
      </c>
      <c r="T9" s="45" t="s">
        <v>95</v>
      </c>
      <c r="U9" s="46">
        <v>2018</v>
      </c>
      <c r="V9" s="60" t="s">
        <v>157</v>
      </c>
      <c r="W9" s="23" t="s">
        <v>123</v>
      </c>
      <c r="X9" s="46" t="s">
        <v>95</v>
      </c>
      <c r="Y9" s="46" t="s">
        <v>95</v>
      </c>
      <c r="Z9" s="46" t="s">
        <v>88</v>
      </c>
      <c r="AA9" s="46" t="s">
        <v>108</v>
      </c>
      <c r="AB9" s="23"/>
      <c r="AC9" s="23"/>
      <c r="AD9" s="22"/>
      <c r="AE9" s="22"/>
    </row>
    <row r="10" spans="1:31" x14ac:dyDescent="0.25">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22"/>
      <c r="AD10" s="22"/>
      <c r="AE10" s="22"/>
    </row>
    <row r="11" spans="1:31" x14ac:dyDescent="0.25">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22"/>
      <c r="AD11" s="22"/>
      <c r="AE11" s="22"/>
    </row>
    <row r="12" spans="1:31" x14ac:dyDescent="0.25">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22"/>
      <c r="AD12" s="22"/>
      <c r="AE12" s="22"/>
    </row>
    <row r="13" spans="1:31" x14ac:dyDescent="0.25">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22"/>
      <c r="AD13" s="22"/>
      <c r="AE13" s="22"/>
    </row>
    <row r="14" spans="1:31" x14ac:dyDescent="0.25">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22"/>
      <c r="AD14" s="22"/>
      <c r="AE14" s="22"/>
    </row>
    <row r="15" spans="1:31" x14ac:dyDescent="0.25">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22"/>
      <c r="AD15" s="22"/>
      <c r="AE15" s="22"/>
    </row>
    <row r="16" spans="1:31" x14ac:dyDescent="0.25">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22"/>
      <c r="AD16" s="22"/>
      <c r="AE16" s="22"/>
    </row>
    <row r="17" spans="2:31" x14ac:dyDescent="0.25">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22"/>
      <c r="AD17" s="22"/>
      <c r="AE17" s="22"/>
    </row>
    <row r="18" spans="2:31" x14ac:dyDescent="0.25">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22"/>
      <c r="AD18" s="22"/>
      <c r="AE18" s="22"/>
    </row>
    <row r="19" spans="2:31" x14ac:dyDescent="0.25">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22"/>
      <c r="AD19" s="22"/>
      <c r="AE19" s="22"/>
    </row>
    <row r="20" spans="2:31" x14ac:dyDescent="0.25">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22"/>
      <c r="AD20" s="22"/>
      <c r="AE20" s="22"/>
    </row>
    <row r="21" spans="2:31" x14ac:dyDescent="0.25">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22"/>
      <c r="AD21" s="22"/>
      <c r="AE21" s="22"/>
    </row>
    <row r="22" spans="2:31" x14ac:dyDescent="0.25">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22"/>
      <c r="AD22" s="22"/>
      <c r="AE22" s="22"/>
    </row>
    <row r="23" spans="2:31" x14ac:dyDescent="0.25">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22"/>
      <c r="AD23" s="22"/>
      <c r="AE23" s="22"/>
    </row>
    <row r="24" spans="2:31" x14ac:dyDescent="0.25">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22"/>
      <c r="AD24" s="22"/>
      <c r="AE24" s="22"/>
    </row>
    <row r="25" spans="2:31" x14ac:dyDescent="0.25">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22"/>
      <c r="AD25" s="22"/>
      <c r="AE25" s="22"/>
    </row>
    <row r="26" spans="2:31" x14ac:dyDescent="0.25">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22"/>
      <c r="AD26" s="22"/>
      <c r="AE26" s="22"/>
    </row>
    <row r="27" spans="2:31" x14ac:dyDescent="0.2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22"/>
      <c r="AD27" s="22"/>
      <c r="AE27" s="22"/>
    </row>
    <row r="28" spans="2:31" x14ac:dyDescent="0.25">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22"/>
      <c r="AD28" s="22"/>
      <c r="AE28" s="22"/>
    </row>
    <row r="29" spans="2:31" x14ac:dyDescent="0.25">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22"/>
      <c r="AD29" s="22"/>
      <c r="AE29" s="22"/>
    </row>
    <row r="30" spans="2:31" x14ac:dyDescent="0.25">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22"/>
      <c r="AD30" s="22"/>
      <c r="AE30" s="22"/>
    </row>
    <row r="31" spans="2:31" x14ac:dyDescent="0.25">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22"/>
      <c r="AD31" s="22"/>
      <c r="AE31" s="22"/>
    </row>
    <row r="32" spans="2:31" x14ac:dyDescent="0.25">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22"/>
      <c r="AD32" s="22"/>
      <c r="AE32" s="22"/>
    </row>
    <row r="33" spans="2:31" x14ac:dyDescent="0.25">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22"/>
      <c r="AD33" s="22"/>
      <c r="AE33" s="22"/>
    </row>
    <row r="34" spans="2:31" x14ac:dyDescent="0.25">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22"/>
      <c r="AD34" s="22"/>
      <c r="AE34" s="22"/>
    </row>
    <row r="35" spans="2:31" x14ac:dyDescent="0.25">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22"/>
      <c r="AD35" s="22"/>
      <c r="AE35" s="22"/>
    </row>
    <row r="36" spans="2:31" x14ac:dyDescent="0.25">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22"/>
      <c r="AD36" s="22"/>
      <c r="AE36" s="22"/>
    </row>
    <row r="37" spans="2:31" x14ac:dyDescent="0.25">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22"/>
      <c r="AD37" s="22"/>
      <c r="AE37" s="22"/>
    </row>
    <row r="38" spans="2:31" x14ac:dyDescent="0.25">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22"/>
      <c r="AD38" s="22"/>
      <c r="AE38" s="22"/>
    </row>
    <row r="39" spans="2:31" x14ac:dyDescent="0.25">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22"/>
      <c r="AD39" s="22"/>
      <c r="AE39" s="22"/>
    </row>
    <row r="40" spans="2:31" x14ac:dyDescent="0.25">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22"/>
      <c r="AD40" s="22"/>
      <c r="AE40" s="22"/>
    </row>
  </sheetData>
  <autoFilter ref="A1:AC40" xr:uid="{7BCA6C9D-4C05-414D-9019-372649823533}"/>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Intro!$A$33:$A$115</xm:f>
          </x14:formula1>
          <xm:sqref>G10:G1048576 G2:G3</xm:sqref>
        </x14:dataValidation>
        <x14:dataValidation type="list" allowBlank="1" showInputMessage="1" showErrorMessage="1" xr:uid="{00000000-0002-0000-0100-000001000000}">
          <x14:formula1>
            <xm:f>Intro!$F$32:$F$34</xm:f>
          </x14:formula1>
          <xm:sqref>AB1:AB1048576</xm:sqref>
        </x14:dataValidation>
        <x14:dataValidation type="list" allowBlank="1" showInputMessage="1" showErrorMessage="1" xr:uid="{00000000-0002-0000-0100-000002000000}">
          <x14:formula1>
            <xm:f>Intro!$C$33:$C$36</xm:f>
          </x14:formula1>
          <xm:sqref>T1:T7 T10:T1048576</xm:sqref>
        </x14:dataValidation>
        <x14:dataValidation type="list" allowBlank="1" showInputMessage="1" showErrorMessage="1" xr:uid="{00000000-0002-0000-0100-000003000000}">
          <x14:formula1>
            <xm:f>Intro!$B$33:$B$35</xm:f>
          </x14:formula1>
          <xm:sqref>S1:S7 S10:S1048576</xm:sqref>
        </x14:dataValidation>
        <x14:dataValidation type="list" allowBlank="1" showInputMessage="1" showErrorMessage="1" xr:uid="{00000000-0002-0000-0100-000004000000}">
          <x14:formula1>
            <xm:f>Intro!$E$32:$E$34</xm:f>
          </x14:formula1>
          <xm:sqref>L10:L1048576 L2:L7</xm:sqref>
        </x14:dataValidation>
        <x14:dataValidation type="list" allowBlank="1" showInputMessage="1" showErrorMessage="1" xr:uid="{1F01744C-489F-48BB-A17D-7A9DED171AA7}">
          <x14:formula1>
            <xm:f>'Z:\FileServer Data\FDEP LSJR Main Stem BMAP\11 2018 Progress Report Items\Received\CCUA\[LSJM_CCUA Aggregate Revised.xlsx]Drop Downs'!#REF!</xm:f>
          </x14:formula1>
          <xm:sqref>G1:H1</xm:sqref>
        </x14:dataValidation>
      </x14:dataValidations>
    </ext>
    <ext xmlns:x15="http://schemas.microsoft.com/office/spreadsheetml/2010/11/main" uri="{F7C9EE02-42E1-4005-9D12-6889AFFD525C}">
      <x15:webExtensions xmlns:xm="http://schemas.microsoft.com/office/excel/2006/main">
        <x15:webExtension appRef="{F205E48E-5ACA-4DA5-BB5D-F8B9B7D9F207}">
          <xm:f>'All Projects'!$A$1:$AB$9</xm:f>
        </x15:webExtension>
      </x15:webExtens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9BA7E-D6E0-4467-81CF-DA1848B55423}">
  <dimension ref="A1:W40"/>
  <sheetViews>
    <sheetView topLeftCell="J1" workbookViewId="0">
      <selection activeCell="E2" sqref="E2:W9"/>
    </sheetView>
  </sheetViews>
  <sheetFormatPr defaultRowHeight="15" x14ac:dyDescent="0.25"/>
  <cols>
    <col min="7" max="10" width="15.7109375" style="24" customWidth="1"/>
    <col min="11" max="11" width="30.7109375" style="24" customWidth="1"/>
    <col min="12" max="12" width="15.7109375" style="24" customWidth="1"/>
    <col min="13" max="13" width="14.5703125" style="24" customWidth="1"/>
    <col min="14" max="14" width="15.5703125" style="24" customWidth="1"/>
    <col min="15" max="17" width="15.7109375" style="24" customWidth="1"/>
    <col min="18" max="18" width="12.42578125" style="24" customWidth="1"/>
    <col min="19" max="19" width="25.28515625" style="24" customWidth="1"/>
    <col min="20" max="20" width="19.85546875" style="24" customWidth="1"/>
    <col min="21" max="22" width="19.5703125" style="24" customWidth="1"/>
    <col min="23" max="23" width="21.28515625" style="24" customWidth="1"/>
  </cols>
  <sheetData>
    <row r="1" spans="1:23" ht="25.5" x14ac:dyDescent="0.25">
      <c r="A1" t="s">
        <v>197</v>
      </c>
      <c r="B1" t="s">
        <v>254</v>
      </c>
      <c r="C1" t="s">
        <v>255</v>
      </c>
      <c r="D1" t="s">
        <v>256</v>
      </c>
      <c r="E1" t="s">
        <v>257</v>
      </c>
      <c r="G1" s="61" t="s">
        <v>198</v>
      </c>
      <c r="H1" s="61" t="s">
        <v>10</v>
      </c>
      <c r="I1" s="61" t="s">
        <v>199</v>
      </c>
      <c r="J1" s="61" t="s">
        <v>200</v>
      </c>
      <c r="K1" s="62" t="s">
        <v>201</v>
      </c>
      <c r="L1" s="61" t="s">
        <v>202</v>
      </c>
      <c r="M1" s="61" t="s">
        <v>203</v>
      </c>
      <c r="N1" s="62" t="s">
        <v>204</v>
      </c>
      <c r="O1" s="62" t="s">
        <v>205</v>
      </c>
      <c r="P1" s="62" t="s">
        <v>206</v>
      </c>
      <c r="Q1" s="61" t="s">
        <v>9</v>
      </c>
      <c r="R1" s="61" t="s">
        <v>207</v>
      </c>
      <c r="S1" s="63" t="s">
        <v>208</v>
      </c>
      <c r="T1" s="63" t="s">
        <v>209</v>
      </c>
      <c r="U1" s="61" t="s">
        <v>210</v>
      </c>
      <c r="V1" s="61" t="s">
        <v>211</v>
      </c>
      <c r="W1" s="61" t="s">
        <v>212</v>
      </c>
    </row>
    <row r="2" spans="1:23" ht="38.25" x14ac:dyDescent="0.25">
      <c r="B2" s="72">
        <v>43469</v>
      </c>
      <c r="C2" t="s">
        <v>258</v>
      </c>
      <c r="D2" t="s">
        <v>259</v>
      </c>
      <c r="E2" t="s">
        <v>260</v>
      </c>
      <c r="G2" s="23" t="s">
        <v>101</v>
      </c>
      <c r="H2" s="23" t="s">
        <v>95</v>
      </c>
      <c r="I2" s="23" t="s">
        <v>104</v>
      </c>
      <c r="J2" s="23" t="s">
        <v>102</v>
      </c>
      <c r="K2" s="12" t="s">
        <v>191</v>
      </c>
      <c r="L2" s="12" t="s">
        <v>226</v>
      </c>
      <c r="M2" s="23" t="s">
        <v>82</v>
      </c>
      <c r="N2" s="23" t="s">
        <v>95</v>
      </c>
      <c r="O2" s="25">
        <v>1166</v>
      </c>
      <c r="P2" s="25" t="s">
        <v>95</v>
      </c>
      <c r="Q2" s="23" t="s">
        <v>87</v>
      </c>
      <c r="R2" s="23" t="s">
        <v>95</v>
      </c>
      <c r="S2" s="23" t="s">
        <v>190</v>
      </c>
      <c r="T2" s="23" t="s">
        <v>190</v>
      </c>
      <c r="U2" s="12" t="s">
        <v>103</v>
      </c>
      <c r="V2" s="23" t="s">
        <v>95</v>
      </c>
      <c r="W2" s="23" t="s">
        <v>95</v>
      </c>
    </row>
    <row r="3" spans="1:23" ht="38.25" x14ac:dyDescent="0.25">
      <c r="B3" s="72">
        <v>43469</v>
      </c>
      <c r="C3" t="s">
        <v>258</v>
      </c>
      <c r="D3" t="s">
        <v>259</v>
      </c>
      <c r="E3" t="s">
        <v>260</v>
      </c>
      <c r="G3" s="23" t="s">
        <v>101</v>
      </c>
      <c r="H3" s="23" t="s">
        <v>95</v>
      </c>
      <c r="I3" s="23" t="s">
        <v>105</v>
      </c>
      <c r="J3" s="12" t="s">
        <v>215</v>
      </c>
      <c r="K3" s="12" t="s">
        <v>192</v>
      </c>
      <c r="L3" s="12" t="s">
        <v>60</v>
      </c>
      <c r="M3" s="23" t="s">
        <v>82</v>
      </c>
      <c r="N3" s="23" t="s">
        <v>95</v>
      </c>
      <c r="O3" s="25">
        <v>194</v>
      </c>
      <c r="P3" s="25" t="s">
        <v>95</v>
      </c>
      <c r="Q3" s="23" t="s">
        <v>87</v>
      </c>
      <c r="R3" s="23" t="s">
        <v>95</v>
      </c>
      <c r="S3" s="23" t="s">
        <v>190</v>
      </c>
      <c r="T3" s="23" t="s">
        <v>190</v>
      </c>
      <c r="U3" s="12" t="s">
        <v>103</v>
      </c>
      <c r="V3" s="23" t="s">
        <v>95</v>
      </c>
      <c r="W3" s="23" t="s">
        <v>95</v>
      </c>
    </row>
    <row r="4" spans="1:23" ht="38.25" x14ac:dyDescent="0.25">
      <c r="B4" s="72">
        <v>43469</v>
      </c>
      <c r="C4" t="s">
        <v>258</v>
      </c>
      <c r="D4" t="s">
        <v>259</v>
      </c>
      <c r="E4" t="s">
        <v>260</v>
      </c>
      <c r="G4" s="37" t="s">
        <v>129</v>
      </c>
      <c r="H4" s="37" t="s">
        <v>95</v>
      </c>
      <c r="I4" s="37" t="s">
        <v>130</v>
      </c>
      <c r="J4" s="37" t="s">
        <v>195</v>
      </c>
      <c r="K4" s="37" t="s">
        <v>131</v>
      </c>
      <c r="L4" s="37" t="s">
        <v>13</v>
      </c>
      <c r="M4" s="37" t="s">
        <v>81</v>
      </c>
      <c r="N4" s="37">
        <v>2023</v>
      </c>
      <c r="O4" s="25">
        <v>16137.449999999999</v>
      </c>
      <c r="P4" s="25" t="s">
        <v>95</v>
      </c>
      <c r="Q4" s="23" t="s">
        <v>87</v>
      </c>
      <c r="R4" s="23" t="s">
        <v>95</v>
      </c>
      <c r="S4" s="23" t="s">
        <v>95</v>
      </c>
      <c r="T4" s="23" t="s">
        <v>95</v>
      </c>
      <c r="U4" s="23" t="s">
        <v>95</v>
      </c>
      <c r="V4" s="23" t="s">
        <v>95</v>
      </c>
      <c r="W4" s="23" t="s">
        <v>95</v>
      </c>
    </row>
    <row r="5" spans="1:23" ht="51" x14ac:dyDescent="0.25">
      <c r="B5" s="72">
        <v>43469</v>
      </c>
      <c r="C5" t="s">
        <v>258</v>
      </c>
      <c r="D5" t="s">
        <v>259</v>
      </c>
      <c r="E5" t="s">
        <v>260</v>
      </c>
      <c r="G5" s="37" t="s">
        <v>129</v>
      </c>
      <c r="H5" s="37" t="s">
        <v>95</v>
      </c>
      <c r="I5" s="37" t="s">
        <v>132</v>
      </c>
      <c r="J5" s="37" t="s">
        <v>133</v>
      </c>
      <c r="K5" s="37" t="s">
        <v>131</v>
      </c>
      <c r="L5" s="37" t="s">
        <v>13</v>
      </c>
      <c r="M5" s="37" t="s">
        <v>81</v>
      </c>
      <c r="N5" s="37">
        <v>2023</v>
      </c>
      <c r="O5" s="25">
        <v>1726.4</v>
      </c>
      <c r="P5" s="25" t="s">
        <v>95</v>
      </c>
      <c r="Q5" s="23" t="s">
        <v>87</v>
      </c>
      <c r="R5" s="23" t="s">
        <v>95</v>
      </c>
      <c r="S5" s="23" t="s">
        <v>95</v>
      </c>
      <c r="T5" s="23" t="s">
        <v>95</v>
      </c>
      <c r="U5" s="23" t="s">
        <v>95</v>
      </c>
      <c r="V5" s="23" t="s">
        <v>95</v>
      </c>
      <c r="W5" s="23" t="s">
        <v>95</v>
      </c>
    </row>
    <row r="6" spans="1:23" ht="38.25" x14ac:dyDescent="0.25">
      <c r="B6" s="72">
        <v>43469</v>
      </c>
      <c r="C6" t="s">
        <v>258</v>
      </c>
      <c r="D6" t="s">
        <v>259</v>
      </c>
      <c r="E6" t="s">
        <v>260</v>
      </c>
      <c r="G6" s="37" t="s">
        <v>134</v>
      </c>
      <c r="H6" s="37" t="s">
        <v>95</v>
      </c>
      <c r="I6" s="37" t="s">
        <v>136</v>
      </c>
      <c r="J6" s="37" t="s">
        <v>135</v>
      </c>
      <c r="K6" s="59" t="s">
        <v>141</v>
      </c>
      <c r="L6" s="37" t="s">
        <v>33</v>
      </c>
      <c r="M6" s="37" t="s">
        <v>80</v>
      </c>
      <c r="N6" s="37" t="s">
        <v>95</v>
      </c>
      <c r="O6" s="25">
        <v>12.643200000000002</v>
      </c>
      <c r="P6" s="25" t="s">
        <v>95</v>
      </c>
      <c r="Q6" s="23" t="s">
        <v>87</v>
      </c>
      <c r="R6" s="23" t="s">
        <v>95</v>
      </c>
      <c r="S6" s="23" t="s">
        <v>95</v>
      </c>
      <c r="T6" s="23" t="s">
        <v>95</v>
      </c>
      <c r="U6" s="23" t="s">
        <v>95</v>
      </c>
      <c r="V6" s="23" t="s">
        <v>95</v>
      </c>
      <c r="W6" s="23" t="s">
        <v>95</v>
      </c>
    </row>
    <row r="7" spans="1:23" ht="38.25" x14ac:dyDescent="0.25">
      <c r="B7" s="72">
        <v>43469</v>
      </c>
      <c r="C7" t="s">
        <v>258</v>
      </c>
      <c r="D7" t="s">
        <v>259</v>
      </c>
      <c r="E7" t="s">
        <v>260</v>
      </c>
      <c r="G7" s="37" t="s">
        <v>196</v>
      </c>
      <c r="H7" s="37" t="s">
        <v>88</v>
      </c>
      <c r="I7" s="37" t="s">
        <v>137</v>
      </c>
      <c r="J7" s="37" t="s">
        <v>138</v>
      </c>
      <c r="K7" s="37" t="s">
        <v>139</v>
      </c>
      <c r="L7" s="37" t="s">
        <v>75</v>
      </c>
      <c r="M7" s="37" t="s">
        <v>80</v>
      </c>
      <c r="N7" s="37" t="s">
        <v>88</v>
      </c>
      <c r="O7" s="25">
        <v>534.02054224553513</v>
      </c>
      <c r="P7" s="25" t="s">
        <v>95</v>
      </c>
      <c r="Q7" s="23" t="s">
        <v>87</v>
      </c>
      <c r="R7" s="23" t="s">
        <v>95</v>
      </c>
      <c r="S7" s="23" t="s">
        <v>95</v>
      </c>
      <c r="T7" s="23" t="s">
        <v>95</v>
      </c>
      <c r="U7" s="23" t="s">
        <v>95</v>
      </c>
      <c r="V7" s="23" t="s">
        <v>95</v>
      </c>
      <c r="W7" s="23" t="s">
        <v>95</v>
      </c>
    </row>
    <row r="8" spans="1:23" ht="89.25" x14ac:dyDescent="0.25">
      <c r="B8" s="72">
        <v>43469</v>
      </c>
      <c r="C8" t="s">
        <v>258</v>
      </c>
      <c r="D8" t="s">
        <v>259</v>
      </c>
      <c r="E8" t="s">
        <v>260</v>
      </c>
      <c r="G8" s="45" t="s">
        <v>153</v>
      </c>
      <c r="H8" s="46" t="s">
        <v>154</v>
      </c>
      <c r="I8" s="46" t="s">
        <v>155</v>
      </c>
      <c r="J8" s="45" t="s">
        <v>156</v>
      </c>
      <c r="K8" s="37" t="s">
        <v>214</v>
      </c>
      <c r="L8" s="37" t="s">
        <v>233</v>
      </c>
      <c r="M8" s="46" t="s">
        <v>81</v>
      </c>
      <c r="N8" s="47" t="s">
        <v>95</v>
      </c>
      <c r="O8" s="48" t="s">
        <v>88</v>
      </c>
      <c r="P8" s="48" t="s">
        <v>95</v>
      </c>
      <c r="Q8" s="48" t="s">
        <v>87</v>
      </c>
      <c r="R8" s="49" t="s">
        <v>95</v>
      </c>
      <c r="S8" s="50" t="s">
        <v>88</v>
      </c>
      <c r="T8" s="50" t="s">
        <v>95</v>
      </c>
      <c r="U8" s="5" t="s">
        <v>154</v>
      </c>
      <c r="V8" s="50" t="s">
        <v>88</v>
      </c>
      <c r="W8" s="46" t="s">
        <v>88</v>
      </c>
    </row>
    <row r="9" spans="1:23" ht="102" x14ac:dyDescent="0.25">
      <c r="B9" s="72">
        <v>43469</v>
      </c>
      <c r="C9" t="s">
        <v>258</v>
      </c>
      <c r="D9" t="s">
        <v>259</v>
      </c>
      <c r="E9" t="s">
        <v>260</v>
      </c>
      <c r="G9" s="45" t="s">
        <v>153</v>
      </c>
      <c r="H9" s="46" t="s">
        <v>154</v>
      </c>
      <c r="I9" s="46" t="s">
        <v>158</v>
      </c>
      <c r="J9" s="45" t="s">
        <v>159</v>
      </c>
      <c r="K9" s="45" t="s">
        <v>213</v>
      </c>
      <c r="L9" s="37" t="s">
        <v>233</v>
      </c>
      <c r="M9" s="46" t="s">
        <v>80</v>
      </c>
      <c r="N9" s="47" t="s">
        <v>88</v>
      </c>
      <c r="O9" s="48" t="s">
        <v>88</v>
      </c>
      <c r="P9" s="48" t="s">
        <v>95</v>
      </c>
      <c r="Q9" s="48" t="s">
        <v>100</v>
      </c>
      <c r="R9" s="49" t="s">
        <v>95</v>
      </c>
      <c r="S9" s="50" t="s">
        <v>88</v>
      </c>
      <c r="T9" s="50" t="s">
        <v>95</v>
      </c>
      <c r="U9" s="5" t="s">
        <v>154</v>
      </c>
      <c r="V9" s="50" t="s">
        <v>88</v>
      </c>
      <c r="W9" s="46" t="s">
        <v>88</v>
      </c>
    </row>
    <row r="10" spans="1:23" x14ac:dyDescent="0.25">
      <c r="G10" s="66"/>
      <c r="H10" s="66"/>
      <c r="I10" s="66"/>
      <c r="J10" s="66"/>
      <c r="K10" s="66"/>
      <c r="L10" s="66"/>
      <c r="M10" s="66"/>
      <c r="N10" s="66"/>
      <c r="O10" s="66"/>
      <c r="P10" s="66"/>
      <c r="Q10" s="66"/>
      <c r="R10" s="66"/>
      <c r="S10" s="66"/>
      <c r="T10" s="66"/>
      <c r="U10" s="66"/>
      <c r="V10" s="66"/>
      <c r="W10" s="66"/>
    </row>
    <row r="11" spans="1:23" x14ac:dyDescent="0.25">
      <c r="G11" s="66"/>
      <c r="H11" s="66"/>
      <c r="I11" s="66"/>
      <c r="J11" s="66"/>
      <c r="K11" s="66"/>
      <c r="L11" s="66"/>
      <c r="M11" s="66"/>
      <c r="N11" s="66"/>
      <c r="O11" s="66"/>
      <c r="P11" s="66"/>
      <c r="Q11" s="66"/>
      <c r="R11" s="66"/>
      <c r="S11" s="66"/>
      <c r="T11" s="66"/>
      <c r="U11" s="66"/>
      <c r="V11" s="66"/>
      <c r="W11" s="66"/>
    </row>
    <row r="12" spans="1:23" x14ac:dyDescent="0.25">
      <c r="G12" s="66"/>
      <c r="H12" s="66"/>
      <c r="I12" s="66"/>
      <c r="J12" s="66"/>
      <c r="K12" s="66"/>
      <c r="L12" s="66"/>
      <c r="M12" s="66"/>
      <c r="N12" s="66"/>
      <c r="O12" s="66"/>
      <c r="P12" s="66"/>
      <c r="Q12" s="66"/>
      <c r="R12" s="66"/>
      <c r="S12" s="66"/>
      <c r="T12" s="66"/>
      <c r="U12" s="66"/>
      <c r="V12" s="66"/>
      <c r="W12" s="66"/>
    </row>
    <row r="13" spans="1:23" x14ac:dyDescent="0.25">
      <c r="G13" s="66"/>
      <c r="H13" s="66"/>
      <c r="I13" s="66"/>
      <c r="J13" s="66"/>
      <c r="K13" s="66"/>
      <c r="L13" s="66"/>
      <c r="M13" s="66"/>
      <c r="N13" s="66"/>
      <c r="O13" s="66"/>
      <c r="P13" s="66"/>
      <c r="Q13" s="66"/>
      <c r="R13" s="66"/>
      <c r="S13" s="66"/>
      <c r="T13" s="66"/>
      <c r="U13" s="66"/>
      <c r="V13" s="66"/>
      <c r="W13" s="66"/>
    </row>
    <row r="14" spans="1:23" x14ac:dyDescent="0.25">
      <c r="G14" s="66"/>
      <c r="H14" s="66"/>
      <c r="I14" s="66"/>
      <c r="J14" s="66"/>
      <c r="K14" s="66"/>
      <c r="L14" s="66"/>
      <c r="M14" s="66"/>
      <c r="N14" s="66"/>
      <c r="O14" s="66"/>
      <c r="P14" s="66"/>
      <c r="Q14" s="66"/>
      <c r="R14" s="66"/>
      <c r="S14" s="66"/>
      <c r="T14" s="66"/>
      <c r="U14" s="66"/>
      <c r="V14" s="66"/>
      <c r="W14" s="66"/>
    </row>
    <row r="15" spans="1:23" x14ac:dyDescent="0.25">
      <c r="G15" s="66"/>
      <c r="H15" s="66"/>
      <c r="I15" s="66"/>
      <c r="J15" s="66"/>
      <c r="K15" s="66"/>
      <c r="L15" s="66"/>
      <c r="M15" s="66"/>
      <c r="N15" s="66"/>
      <c r="O15" s="66"/>
      <c r="P15" s="66"/>
      <c r="Q15" s="66"/>
      <c r="R15" s="66"/>
      <c r="S15" s="66"/>
      <c r="T15" s="66"/>
      <c r="U15" s="66"/>
      <c r="V15" s="66"/>
      <c r="W15" s="66"/>
    </row>
    <row r="16" spans="1:23" x14ac:dyDescent="0.25">
      <c r="G16" s="66"/>
      <c r="H16" s="66"/>
      <c r="I16" s="66"/>
      <c r="J16" s="66"/>
      <c r="K16" s="66"/>
      <c r="L16" s="66"/>
      <c r="M16" s="66"/>
      <c r="N16" s="66"/>
      <c r="O16" s="66"/>
      <c r="P16" s="66"/>
      <c r="Q16" s="66"/>
      <c r="R16" s="66"/>
      <c r="S16" s="66"/>
      <c r="T16" s="66"/>
      <c r="U16" s="66"/>
      <c r="V16" s="66"/>
      <c r="W16" s="66"/>
    </row>
    <row r="17" spans="7:23" x14ac:dyDescent="0.25">
      <c r="G17" s="66"/>
      <c r="H17" s="66"/>
      <c r="I17" s="66"/>
      <c r="J17" s="66"/>
      <c r="K17" s="66"/>
      <c r="L17" s="66"/>
      <c r="M17" s="66"/>
      <c r="N17" s="66"/>
      <c r="O17" s="66"/>
      <c r="P17" s="66"/>
      <c r="Q17" s="66"/>
      <c r="R17" s="66"/>
      <c r="S17" s="66"/>
      <c r="T17" s="66"/>
      <c r="U17" s="66"/>
      <c r="V17" s="66"/>
      <c r="W17" s="66"/>
    </row>
    <row r="18" spans="7:23" x14ac:dyDescent="0.25">
      <c r="G18" s="66"/>
      <c r="H18" s="66"/>
      <c r="I18" s="66"/>
      <c r="J18" s="66"/>
      <c r="K18" s="66"/>
      <c r="L18" s="66"/>
      <c r="M18" s="66"/>
      <c r="N18" s="66"/>
      <c r="O18" s="66"/>
      <c r="P18" s="66"/>
      <c r="Q18" s="66"/>
      <c r="R18" s="66"/>
      <c r="S18" s="66"/>
      <c r="T18" s="66"/>
      <c r="U18" s="66"/>
      <c r="V18" s="66"/>
      <c r="W18" s="66"/>
    </row>
    <row r="19" spans="7:23" x14ac:dyDescent="0.25">
      <c r="G19" s="66"/>
      <c r="H19" s="66"/>
      <c r="I19" s="66"/>
      <c r="J19" s="66"/>
      <c r="K19" s="66"/>
      <c r="L19" s="66"/>
      <c r="M19" s="66"/>
      <c r="N19" s="66"/>
      <c r="O19" s="66"/>
      <c r="P19" s="66"/>
      <c r="Q19" s="66"/>
      <c r="R19" s="66"/>
      <c r="S19" s="66"/>
      <c r="T19" s="66"/>
      <c r="U19" s="66"/>
      <c r="V19" s="66"/>
      <c r="W19" s="66"/>
    </row>
    <row r="20" spans="7:23" x14ac:dyDescent="0.25">
      <c r="G20" s="66"/>
      <c r="H20" s="66"/>
      <c r="I20" s="66"/>
      <c r="J20" s="66"/>
      <c r="K20" s="66"/>
      <c r="L20" s="66"/>
      <c r="M20" s="66"/>
      <c r="N20" s="66"/>
      <c r="O20" s="66"/>
      <c r="P20" s="66"/>
      <c r="Q20" s="66"/>
      <c r="R20" s="66"/>
      <c r="S20" s="66"/>
      <c r="T20" s="66"/>
      <c r="U20" s="66"/>
      <c r="V20" s="66"/>
      <c r="W20" s="66"/>
    </row>
    <row r="21" spans="7:23" x14ac:dyDescent="0.25">
      <c r="G21" s="66"/>
      <c r="H21" s="66"/>
      <c r="I21" s="66"/>
      <c r="J21" s="66"/>
      <c r="K21" s="66"/>
      <c r="L21" s="66"/>
      <c r="M21" s="66"/>
      <c r="N21" s="66"/>
      <c r="O21" s="66"/>
      <c r="P21" s="66"/>
      <c r="Q21" s="66"/>
      <c r="R21" s="66"/>
      <c r="S21" s="66"/>
      <c r="T21" s="66"/>
      <c r="U21" s="66"/>
      <c r="V21" s="66"/>
      <c r="W21" s="66"/>
    </row>
    <row r="22" spans="7:23" x14ac:dyDescent="0.25">
      <c r="G22" s="66"/>
      <c r="H22" s="66"/>
      <c r="I22" s="66"/>
      <c r="J22" s="66"/>
      <c r="K22" s="66"/>
      <c r="L22" s="66"/>
      <c r="M22" s="66"/>
      <c r="N22" s="66"/>
      <c r="O22" s="66"/>
      <c r="P22" s="66"/>
      <c r="Q22" s="66"/>
      <c r="R22" s="66"/>
      <c r="S22" s="66"/>
      <c r="T22" s="66"/>
      <c r="U22" s="66"/>
      <c r="V22" s="66"/>
      <c r="W22" s="66"/>
    </row>
    <row r="23" spans="7:23" x14ac:dyDescent="0.25">
      <c r="G23" s="66"/>
      <c r="H23" s="66"/>
      <c r="I23" s="66"/>
      <c r="J23" s="66"/>
      <c r="K23" s="66"/>
      <c r="L23" s="66"/>
      <c r="M23" s="66"/>
      <c r="N23" s="66"/>
      <c r="O23" s="66"/>
      <c r="P23" s="66"/>
      <c r="Q23" s="66"/>
      <c r="R23" s="66"/>
      <c r="S23" s="66"/>
      <c r="T23" s="66"/>
      <c r="U23" s="66"/>
      <c r="V23" s="66"/>
      <c r="W23" s="66"/>
    </row>
    <row r="24" spans="7:23" x14ac:dyDescent="0.25">
      <c r="G24" s="66"/>
      <c r="H24" s="66"/>
      <c r="I24" s="66"/>
      <c r="J24" s="66"/>
      <c r="K24" s="66"/>
      <c r="L24" s="66"/>
      <c r="M24" s="66"/>
      <c r="N24" s="66"/>
      <c r="O24" s="66"/>
      <c r="P24" s="66"/>
      <c r="Q24" s="66"/>
      <c r="R24" s="66"/>
      <c r="S24" s="66"/>
      <c r="T24" s="66"/>
      <c r="U24" s="66"/>
      <c r="V24" s="66"/>
      <c r="W24" s="66"/>
    </row>
    <row r="25" spans="7:23" x14ac:dyDescent="0.25">
      <c r="G25" s="66"/>
      <c r="H25" s="66"/>
      <c r="I25" s="66"/>
      <c r="J25" s="66"/>
      <c r="K25" s="66"/>
      <c r="L25" s="66"/>
      <c r="M25" s="66"/>
      <c r="N25" s="66"/>
      <c r="O25" s="66"/>
      <c r="P25" s="66"/>
      <c r="Q25" s="66"/>
      <c r="R25" s="66"/>
      <c r="S25" s="66"/>
      <c r="T25" s="66"/>
      <c r="U25" s="66"/>
      <c r="V25" s="66"/>
      <c r="W25" s="66"/>
    </row>
    <row r="26" spans="7:23" x14ac:dyDescent="0.25">
      <c r="G26" s="66"/>
      <c r="H26" s="66"/>
      <c r="I26" s="66"/>
      <c r="J26" s="66"/>
      <c r="K26" s="66"/>
      <c r="L26" s="66"/>
      <c r="M26" s="66"/>
      <c r="N26" s="66"/>
      <c r="O26" s="66"/>
      <c r="P26" s="66"/>
      <c r="Q26" s="66"/>
      <c r="R26" s="66"/>
      <c r="S26" s="66"/>
      <c r="T26" s="66"/>
      <c r="U26" s="66"/>
      <c r="V26" s="66"/>
      <c r="W26" s="66"/>
    </row>
    <row r="27" spans="7:23" x14ac:dyDescent="0.25">
      <c r="G27" s="66"/>
      <c r="H27" s="66"/>
      <c r="I27" s="66"/>
      <c r="J27" s="66"/>
      <c r="K27" s="66"/>
      <c r="L27" s="66"/>
      <c r="M27" s="66"/>
      <c r="N27" s="66"/>
      <c r="O27" s="66"/>
      <c r="P27" s="66"/>
      <c r="Q27" s="66"/>
      <c r="R27" s="66"/>
      <c r="S27" s="66"/>
      <c r="T27" s="66"/>
      <c r="U27" s="66"/>
      <c r="V27" s="66"/>
      <c r="W27" s="66"/>
    </row>
    <row r="28" spans="7:23" x14ac:dyDescent="0.25">
      <c r="G28" s="66"/>
      <c r="H28" s="66"/>
      <c r="I28" s="66"/>
      <c r="J28" s="66"/>
      <c r="K28" s="66"/>
      <c r="L28" s="66"/>
      <c r="M28" s="66"/>
      <c r="N28" s="66"/>
      <c r="O28" s="66"/>
      <c r="P28" s="66"/>
      <c r="Q28" s="66"/>
      <c r="R28" s="66"/>
      <c r="S28" s="66"/>
      <c r="T28" s="66"/>
      <c r="U28" s="66"/>
      <c r="V28" s="66"/>
      <c r="W28" s="66"/>
    </row>
    <row r="29" spans="7:23" x14ac:dyDescent="0.25">
      <c r="G29" s="66"/>
      <c r="H29" s="66"/>
      <c r="I29" s="66"/>
      <c r="J29" s="66"/>
      <c r="K29" s="66"/>
      <c r="L29" s="66"/>
      <c r="M29" s="66"/>
      <c r="N29" s="66"/>
      <c r="O29" s="66"/>
      <c r="P29" s="66"/>
      <c r="Q29" s="66"/>
      <c r="R29" s="66"/>
      <c r="S29" s="66"/>
      <c r="T29" s="66"/>
      <c r="U29" s="66"/>
      <c r="V29" s="66"/>
      <c r="W29" s="66"/>
    </row>
    <row r="30" spans="7:23" x14ac:dyDescent="0.25">
      <c r="G30" s="66"/>
      <c r="H30" s="66"/>
      <c r="I30" s="66"/>
      <c r="J30" s="66"/>
      <c r="K30" s="66"/>
      <c r="L30" s="66"/>
      <c r="M30" s="66"/>
      <c r="N30" s="66"/>
      <c r="O30" s="66"/>
      <c r="P30" s="66"/>
      <c r="Q30" s="66"/>
      <c r="R30" s="66"/>
      <c r="S30" s="66"/>
      <c r="T30" s="66"/>
      <c r="U30" s="66"/>
      <c r="V30" s="66"/>
      <c r="W30" s="66"/>
    </row>
    <row r="31" spans="7:23" x14ac:dyDescent="0.25">
      <c r="G31" s="66"/>
      <c r="H31" s="66"/>
      <c r="I31" s="66"/>
      <c r="J31" s="66"/>
      <c r="K31" s="66"/>
      <c r="L31" s="66"/>
      <c r="M31" s="66"/>
      <c r="N31" s="66"/>
      <c r="O31" s="66"/>
      <c r="P31" s="66"/>
      <c r="Q31" s="66"/>
      <c r="R31" s="66"/>
      <c r="S31" s="66"/>
      <c r="T31" s="66"/>
      <c r="U31" s="66"/>
      <c r="V31" s="66"/>
      <c r="W31" s="66"/>
    </row>
    <row r="32" spans="7:23" x14ac:dyDescent="0.25">
      <c r="G32" s="66"/>
      <c r="H32" s="66"/>
      <c r="I32" s="66"/>
      <c r="J32" s="66"/>
      <c r="K32" s="66"/>
      <c r="L32" s="66"/>
      <c r="M32" s="66"/>
      <c r="N32" s="66"/>
      <c r="O32" s="66"/>
      <c r="P32" s="66"/>
      <c r="Q32" s="66"/>
      <c r="R32" s="66"/>
      <c r="S32" s="66"/>
      <c r="T32" s="66"/>
      <c r="U32" s="66"/>
      <c r="V32" s="66"/>
      <c r="W32" s="66"/>
    </row>
    <row r="33" spans="7:23" x14ac:dyDescent="0.25">
      <c r="G33" s="66"/>
      <c r="H33" s="66"/>
      <c r="I33" s="66"/>
      <c r="J33" s="66"/>
      <c r="K33" s="66"/>
      <c r="L33" s="66"/>
      <c r="M33" s="66"/>
      <c r="N33" s="66"/>
      <c r="O33" s="66"/>
      <c r="P33" s="66"/>
      <c r="Q33" s="66"/>
      <c r="R33" s="66"/>
      <c r="S33" s="66"/>
      <c r="T33" s="66"/>
      <c r="U33" s="66"/>
      <c r="V33" s="66"/>
      <c r="W33" s="66"/>
    </row>
    <row r="34" spans="7:23" x14ac:dyDescent="0.25">
      <c r="G34" s="66"/>
      <c r="H34" s="66"/>
      <c r="I34" s="66"/>
      <c r="J34" s="66"/>
      <c r="K34" s="66"/>
      <c r="L34" s="66"/>
      <c r="M34" s="66"/>
      <c r="N34" s="66"/>
      <c r="O34" s="66"/>
      <c r="P34" s="66"/>
      <c r="Q34" s="66"/>
      <c r="R34" s="66"/>
      <c r="S34" s="66"/>
      <c r="T34" s="66"/>
      <c r="U34" s="66"/>
      <c r="V34" s="66"/>
      <c r="W34" s="66"/>
    </row>
    <row r="35" spans="7:23" x14ac:dyDescent="0.25">
      <c r="G35" s="66"/>
      <c r="H35" s="66"/>
      <c r="I35" s="66"/>
      <c r="J35" s="66"/>
      <c r="K35" s="66"/>
      <c r="L35" s="66"/>
      <c r="M35" s="66"/>
      <c r="N35" s="66"/>
      <c r="O35" s="66"/>
      <c r="P35" s="66"/>
      <c r="Q35" s="66"/>
      <c r="R35" s="66"/>
      <c r="S35" s="66"/>
      <c r="T35" s="66"/>
      <c r="U35" s="66"/>
      <c r="V35" s="66"/>
      <c r="W35" s="66"/>
    </row>
    <row r="36" spans="7:23" x14ac:dyDescent="0.25">
      <c r="G36" s="66"/>
      <c r="H36" s="66"/>
      <c r="I36" s="66"/>
      <c r="J36" s="66"/>
      <c r="K36" s="66"/>
      <c r="L36" s="66"/>
      <c r="M36" s="66"/>
      <c r="N36" s="66"/>
      <c r="O36" s="66"/>
      <c r="P36" s="66"/>
      <c r="Q36" s="66"/>
      <c r="R36" s="66"/>
      <c r="S36" s="66"/>
      <c r="T36" s="66"/>
      <c r="U36" s="66"/>
      <c r="V36" s="66"/>
      <c r="W36" s="66"/>
    </row>
    <row r="37" spans="7:23" x14ac:dyDescent="0.25">
      <c r="G37" s="66"/>
      <c r="H37" s="66"/>
      <c r="I37" s="66"/>
      <c r="J37" s="66"/>
      <c r="K37" s="66"/>
      <c r="L37" s="66"/>
      <c r="M37" s="66"/>
      <c r="N37" s="66"/>
      <c r="O37" s="66"/>
      <c r="P37" s="66"/>
      <c r="Q37" s="66"/>
      <c r="R37" s="66"/>
      <c r="S37" s="66"/>
      <c r="T37" s="66"/>
      <c r="U37" s="66"/>
      <c r="V37" s="66"/>
      <c r="W37" s="66"/>
    </row>
    <row r="38" spans="7:23" x14ac:dyDescent="0.25">
      <c r="G38" s="66"/>
      <c r="H38" s="66"/>
      <c r="I38" s="66"/>
      <c r="J38" s="66"/>
      <c r="K38" s="66"/>
      <c r="L38" s="66"/>
      <c r="M38" s="66"/>
      <c r="N38" s="66"/>
      <c r="O38" s="66"/>
      <c r="P38" s="66"/>
      <c r="Q38" s="66"/>
      <c r="R38" s="66"/>
      <c r="S38" s="66"/>
      <c r="T38" s="66"/>
      <c r="U38" s="66"/>
      <c r="V38" s="66"/>
      <c r="W38" s="66"/>
    </row>
    <row r="39" spans="7:23" x14ac:dyDescent="0.25">
      <c r="G39" s="66"/>
      <c r="H39" s="66"/>
      <c r="I39" s="66"/>
      <c r="J39" s="66"/>
      <c r="K39" s="66"/>
      <c r="L39" s="66"/>
      <c r="M39" s="66"/>
      <c r="N39" s="66"/>
      <c r="O39" s="66"/>
      <c r="P39" s="66"/>
      <c r="Q39" s="66"/>
      <c r="R39" s="66"/>
      <c r="S39" s="66"/>
      <c r="T39" s="66"/>
      <c r="U39" s="66"/>
      <c r="V39" s="66"/>
      <c r="W39" s="66"/>
    </row>
    <row r="40" spans="7:23" x14ac:dyDescent="0.25">
      <c r="G40" s="66"/>
      <c r="H40" s="66"/>
      <c r="I40" s="66"/>
      <c r="J40" s="66"/>
      <c r="K40" s="66"/>
      <c r="L40" s="66"/>
      <c r="M40" s="66"/>
      <c r="N40" s="66"/>
      <c r="O40" s="66"/>
      <c r="P40" s="66"/>
      <c r="Q40" s="66"/>
      <c r="R40" s="66"/>
      <c r="S40" s="66"/>
      <c r="T40" s="66"/>
      <c r="U40" s="66"/>
      <c r="V40" s="66"/>
      <c r="W40" s="66"/>
    </row>
  </sheetData>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7864CFD-A482-4E40-940C-36A690EF6CD2}">
          <x14:formula1>
            <xm:f>'Z:\FileServer Data\FDEP LSJR Main Stem BMAP\11 2018 Progress Report Items\Received\CCUA\[LSJM_CCUA Aggregate Revised.xlsx]Drop Downs'!#REF!</xm:f>
          </x14:formula1>
          <xm:sqref>L1:M1</xm:sqref>
        </x14:dataValidation>
        <x14:dataValidation type="list" allowBlank="1" showInputMessage="1" showErrorMessage="1" xr:uid="{AC591CA8-5912-4457-8BDD-6D3323158C76}">
          <x14:formula1>
            <xm:f>Intro!$E$32:$E$34</xm:f>
          </x14:formula1>
          <xm:sqref>Q10:Q1048576 Q2:Q7</xm:sqref>
        </x14:dataValidation>
        <x14:dataValidation type="list" allowBlank="1" showInputMessage="1" showErrorMessage="1" xr:uid="{4B400B7F-B6D5-4C89-9475-E745AB34C184}">
          <x14:formula1>
            <xm:f>Intro!$A$33:$A$115</xm:f>
          </x14:formula1>
          <xm:sqref>L10:L1048576 L2:L3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57C6A-F140-4398-B616-1F8DC82BFB5F}">
  <dimension ref="A1:I22"/>
  <sheetViews>
    <sheetView topLeftCell="E1" workbookViewId="0">
      <selection activeCell="H17" sqref="H17"/>
    </sheetView>
  </sheetViews>
  <sheetFormatPr defaultRowHeight="15" x14ac:dyDescent="0.25"/>
  <cols>
    <col min="1" max="1" width="13.140625" bestFit="1" customWidth="1"/>
    <col min="2" max="2" width="26.140625" bestFit="1" customWidth="1"/>
    <col min="3" max="3" width="11.28515625" bestFit="1" customWidth="1"/>
    <col min="4" max="4" width="16.42578125" customWidth="1"/>
    <col min="5" max="5" width="16.42578125" style="58" customWidth="1"/>
    <col min="6" max="6" width="15.85546875" style="58" customWidth="1"/>
    <col min="7" max="7" width="10.42578125" style="58" customWidth="1"/>
    <col min="8" max="8" width="11.28515625" style="58" customWidth="1"/>
    <col min="9" max="9" width="11.42578125" style="58" customWidth="1"/>
  </cols>
  <sheetData>
    <row r="1" spans="1:9" ht="45" x14ac:dyDescent="0.25">
      <c r="A1" s="35" t="s">
        <v>203</v>
      </c>
      <c r="B1" t="s">
        <v>82</v>
      </c>
      <c r="D1" s="67" t="s">
        <v>249</v>
      </c>
      <c r="E1" s="68" t="s">
        <v>250</v>
      </c>
      <c r="F1" s="69" t="s">
        <v>251</v>
      </c>
      <c r="G1" s="68" t="s">
        <v>252</v>
      </c>
      <c r="H1" s="68" t="s">
        <v>253</v>
      </c>
      <c r="I1" s="68" t="s">
        <v>274</v>
      </c>
    </row>
    <row r="2" spans="1:9" x14ac:dyDescent="0.25">
      <c r="D2" s="67">
        <v>2018</v>
      </c>
      <c r="E2" s="68">
        <f>GETPIVOTDATA("TNReduction(lbs/yr)",$A$3,"EstimatedCompletionDate","N/A")</f>
        <v>1360</v>
      </c>
      <c r="F2" s="70"/>
      <c r="G2" s="70"/>
      <c r="H2" s="70"/>
      <c r="I2" s="70"/>
    </row>
    <row r="3" spans="1:9" x14ac:dyDescent="0.25">
      <c r="A3" s="35" t="s">
        <v>124</v>
      </c>
      <c r="B3" t="s">
        <v>248</v>
      </c>
      <c r="D3" s="67">
        <v>2019</v>
      </c>
      <c r="E3" s="71">
        <f>E2</f>
        <v>1360</v>
      </c>
      <c r="F3" s="70"/>
      <c r="G3" s="70"/>
      <c r="H3" s="70"/>
      <c r="I3" s="70"/>
    </row>
    <row r="4" spans="1:9" x14ac:dyDescent="0.25">
      <c r="A4" s="36" t="s">
        <v>95</v>
      </c>
      <c r="B4" s="58">
        <v>1360</v>
      </c>
      <c r="D4" s="67">
        <v>2020</v>
      </c>
      <c r="E4" s="71"/>
      <c r="F4" s="70"/>
      <c r="G4" s="70"/>
      <c r="H4" s="70"/>
      <c r="I4" s="70"/>
    </row>
    <row r="5" spans="1:9" x14ac:dyDescent="0.25">
      <c r="A5" s="36" t="s">
        <v>125</v>
      </c>
      <c r="B5" s="58">
        <v>1360</v>
      </c>
      <c r="D5" s="67">
        <v>2021</v>
      </c>
      <c r="E5" s="71"/>
      <c r="F5" s="70"/>
      <c r="G5" s="70"/>
      <c r="H5" s="70"/>
      <c r="I5" s="70"/>
    </row>
    <row r="6" spans="1:9" x14ac:dyDescent="0.25">
      <c r="D6" s="67">
        <v>2022</v>
      </c>
      <c r="E6" s="71"/>
      <c r="F6" s="70"/>
      <c r="G6" s="70"/>
      <c r="H6" s="70"/>
      <c r="I6" s="70"/>
    </row>
    <row r="7" spans="1:9" x14ac:dyDescent="0.25">
      <c r="D7" s="67">
        <v>2023</v>
      </c>
      <c r="E7" s="71"/>
      <c r="F7" s="71">
        <v>5159</v>
      </c>
      <c r="G7" s="70"/>
      <c r="H7" s="70"/>
      <c r="I7" s="70"/>
    </row>
    <row r="8" spans="1:9" x14ac:dyDescent="0.25">
      <c r="D8" s="67">
        <v>2024</v>
      </c>
      <c r="E8" s="71"/>
      <c r="F8" s="70"/>
      <c r="G8" s="70"/>
      <c r="H8" s="70"/>
      <c r="I8" s="70"/>
    </row>
    <row r="9" spans="1:9" x14ac:dyDescent="0.25">
      <c r="D9" s="67">
        <v>2025</v>
      </c>
      <c r="E9" s="71"/>
      <c r="F9" s="70"/>
      <c r="G9" s="70"/>
      <c r="H9" s="70"/>
      <c r="I9" s="70"/>
    </row>
    <row r="10" spans="1:9" x14ac:dyDescent="0.25">
      <c r="D10" s="67">
        <v>2026</v>
      </c>
      <c r="E10" s="71"/>
      <c r="F10" s="70"/>
      <c r="G10" s="70"/>
      <c r="H10" s="70"/>
      <c r="I10" s="70"/>
    </row>
    <row r="11" spans="1:9" x14ac:dyDescent="0.25">
      <c r="D11" s="67">
        <v>2027</v>
      </c>
      <c r="E11" s="71"/>
      <c r="F11" s="70"/>
      <c r="G11" s="70"/>
      <c r="H11" s="70"/>
      <c r="I11" s="70"/>
    </row>
    <row r="12" spans="1:9" x14ac:dyDescent="0.25">
      <c r="D12" s="67">
        <v>2028</v>
      </c>
      <c r="E12" s="71"/>
      <c r="F12" s="70"/>
      <c r="G12" s="71">
        <f>8598+F7</f>
        <v>13757</v>
      </c>
      <c r="H12" s="70"/>
      <c r="I12" s="70"/>
    </row>
    <row r="13" spans="1:9" x14ac:dyDescent="0.25">
      <c r="D13" s="67">
        <v>2029</v>
      </c>
      <c r="E13" s="71"/>
      <c r="F13" s="70"/>
      <c r="G13" s="70"/>
      <c r="H13" s="70"/>
      <c r="I13" s="70"/>
    </row>
    <row r="14" spans="1:9" x14ac:dyDescent="0.25">
      <c r="D14" s="67">
        <v>2030</v>
      </c>
      <c r="E14" s="71"/>
      <c r="F14" s="70"/>
      <c r="G14" s="70"/>
      <c r="H14" s="70"/>
      <c r="I14" s="70"/>
    </row>
    <row r="15" spans="1:9" x14ac:dyDescent="0.25">
      <c r="D15" s="67">
        <v>2031</v>
      </c>
      <c r="E15" s="71"/>
      <c r="F15" s="70"/>
      <c r="G15" s="70"/>
      <c r="H15" s="70"/>
      <c r="I15" s="70"/>
    </row>
    <row r="16" spans="1:9" x14ac:dyDescent="0.25">
      <c r="D16" s="67">
        <v>2032</v>
      </c>
      <c r="E16" s="71"/>
      <c r="F16" s="70"/>
      <c r="G16" s="70"/>
      <c r="H16" s="70"/>
      <c r="I16" s="70"/>
    </row>
    <row r="17" spans="4:9" x14ac:dyDescent="0.25">
      <c r="D17" s="67">
        <v>2033</v>
      </c>
      <c r="E17" s="71"/>
      <c r="F17" s="70"/>
      <c r="G17" s="70"/>
      <c r="H17" s="71">
        <f>3438+G12</f>
        <v>17195</v>
      </c>
      <c r="I17" s="70"/>
    </row>
    <row r="18" spans="4:9" x14ac:dyDescent="0.25">
      <c r="D18" s="67">
        <v>2034</v>
      </c>
      <c r="E18" s="71"/>
      <c r="F18" s="70"/>
      <c r="G18" s="70"/>
      <c r="H18" s="70"/>
      <c r="I18" s="70"/>
    </row>
    <row r="19" spans="4:9" x14ac:dyDescent="0.25">
      <c r="D19" s="67">
        <v>2035</v>
      </c>
      <c r="E19" s="71"/>
      <c r="F19" s="70"/>
      <c r="G19" s="70"/>
      <c r="H19" s="70"/>
      <c r="I19" s="70"/>
    </row>
    <row r="20" spans="4:9" x14ac:dyDescent="0.25">
      <c r="D20" s="67">
        <v>2036</v>
      </c>
      <c r="E20" s="71"/>
      <c r="F20" s="70"/>
      <c r="G20" s="70"/>
      <c r="H20" s="70"/>
      <c r="I20" s="70"/>
    </row>
    <row r="21" spans="4:9" x14ac:dyDescent="0.25">
      <c r="D21" s="67">
        <v>2037</v>
      </c>
      <c r="E21" s="71"/>
      <c r="F21" s="70"/>
      <c r="G21" s="70"/>
      <c r="H21" s="70"/>
      <c r="I21" s="70"/>
    </row>
    <row r="22" spans="4:9" x14ac:dyDescent="0.25">
      <c r="D22" s="67">
        <v>2038</v>
      </c>
      <c r="E22" s="71"/>
      <c r="F22" s="70"/>
      <c r="G22" s="70"/>
      <c r="H22" s="70"/>
      <c r="I22" s="71">
        <f>H17</f>
        <v>17195</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
  <sheetViews>
    <sheetView workbookViewId="0"/>
  </sheetViews>
  <sheetFormatPr defaultRowHeight="15" x14ac:dyDescent="0.25"/>
  <cols>
    <col min="1" max="1" width="15" customWidth="1"/>
    <col min="4" max="5" width="13.42578125" customWidth="1"/>
    <col min="8" max="9" width="14.7109375" customWidth="1"/>
  </cols>
  <sheetData>
    <row r="1" spans="1:12" x14ac:dyDescent="0.25">
      <c r="A1" t="s">
        <v>267</v>
      </c>
    </row>
    <row r="2" spans="1:12" ht="38.25" x14ac:dyDescent="0.25">
      <c r="A2" s="52" t="s">
        <v>160</v>
      </c>
      <c r="B2" s="52" t="s">
        <v>161</v>
      </c>
      <c r="C2" s="52" t="s">
        <v>162</v>
      </c>
      <c r="D2" s="52" t="s">
        <v>163</v>
      </c>
      <c r="E2" s="52" t="s">
        <v>0</v>
      </c>
      <c r="F2" s="52" t="s">
        <v>164</v>
      </c>
      <c r="G2" s="52" t="s">
        <v>165</v>
      </c>
      <c r="H2" s="52" t="s">
        <v>4</v>
      </c>
      <c r="I2" s="52" t="s">
        <v>128</v>
      </c>
      <c r="J2" s="52" t="s">
        <v>98</v>
      </c>
      <c r="K2" s="52" t="s">
        <v>5</v>
      </c>
      <c r="L2" s="52" t="s">
        <v>97</v>
      </c>
    </row>
    <row r="3" spans="1:12" ht="89.25" x14ac:dyDescent="0.25">
      <c r="A3" s="12" t="s">
        <v>166</v>
      </c>
      <c r="B3" s="37" t="s">
        <v>167</v>
      </c>
      <c r="C3" s="37" t="s">
        <v>168</v>
      </c>
      <c r="D3" s="37" t="s">
        <v>169</v>
      </c>
      <c r="E3" s="37" t="s">
        <v>29</v>
      </c>
      <c r="F3" s="37" t="s">
        <v>80</v>
      </c>
      <c r="G3" s="37">
        <v>2018</v>
      </c>
      <c r="H3" s="37">
        <v>2020</v>
      </c>
      <c r="I3" s="37" t="s">
        <v>108</v>
      </c>
      <c r="J3" s="53">
        <v>30000</v>
      </c>
      <c r="K3" s="37" t="s">
        <v>106</v>
      </c>
      <c r="L3" s="37" t="s">
        <v>106</v>
      </c>
    </row>
    <row r="4" spans="1:12" ht="63.75" x14ac:dyDescent="0.25">
      <c r="A4" s="12" t="s">
        <v>166</v>
      </c>
      <c r="B4" s="37" t="s">
        <v>170</v>
      </c>
      <c r="C4" s="37" t="s">
        <v>171</v>
      </c>
      <c r="D4" s="37" t="s">
        <v>172</v>
      </c>
      <c r="E4" s="37" t="s">
        <v>29</v>
      </c>
      <c r="F4" s="37" t="s">
        <v>80</v>
      </c>
      <c r="G4" s="37">
        <v>2018</v>
      </c>
      <c r="H4" s="37">
        <v>2018</v>
      </c>
      <c r="I4" s="37" t="s">
        <v>108</v>
      </c>
      <c r="J4" s="53">
        <v>7000</v>
      </c>
      <c r="K4" s="37" t="s">
        <v>106</v>
      </c>
      <c r="L4" s="37" t="s">
        <v>106</v>
      </c>
    </row>
    <row r="5" spans="1:12" ht="76.5" x14ac:dyDescent="0.25">
      <c r="A5" s="12" t="s">
        <v>166</v>
      </c>
      <c r="B5" s="37" t="s">
        <v>173</v>
      </c>
      <c r="C5" s="37" t="s">
        <v>174</v>
      </c>
      <c r="D5" s="37" t="s">
        <v>175</v>
      </c>
      <c r="E5" s="37" t="s">
        <v>29</v>
      </c>
      <c r="F5" s="37" t="s">
        <v>80</v>
      </c>
      <c r="G5" s="37">
        <v>2018</v>
      </c>
      <c r="H5" s="37">
        <v>2018</v>
      </c>
      <c r="I5" s="37" t="s">
        <v>108</v>
      </c>
      <c r="J5" s="53">
        <v>10000</v>
      </c>
      <c r="K5" s="37" t="s">
        <v>106</v>
      </c>
      <c r="L5" s="37" t="s">
        <v>106</v>
      </c>
    </row>
    <row r="6" spans="1:12" ht="51" x14ac:dyDescent="0.25">
      <c r="A6" s="12" t="s">
        <v>166</v>
      </c>
      <c r="B6" s="37" t="s">
        <v>176</v>
      </c>
      <c r="C6" s="37" t="s">
        <v>177</v>
      </c>
      <c r="D6" s="37" t="s">
        <v>178</v>
      </c>
      <c r="E6" s="37" t="s">
        <v>29</v>
      </c>
      <c r="F6" s="37" t="s">
        <v>80</v>
      </c>
      <c r="G6" s="37">
        <v>2018</v>
      </c>
      <c r="H6" s="37">
        <v>2019</v>
      </c>
      <c r="I6" s="37" t="s">
        <v>108</v>
      </c>
      <c r="J6" s="53">
        <v>5000</v>
      </c>
      <c r="K6" s="37" t="s">
        <v>106</v>
      </c>
      <c r="L6" s="37" t="s">
        <v>106</v>
      </c>
    </row>
    <row r="7" spans="1:12" ht="51" x14ac:dyDescent="0.25">
      <c r="A7" s="12" t="s">
        <v>166</v>
      </c>
      <c r="B7" s="37" t="s">
        <v>179</v>
      </c>
      <c r="C7" s="37" t="s">
        <v>180</v>
      </c>
      <c r="D7" s="37" t="s">
        <v>181</v>
      </c>
      <c r="E7" s="37" t="s">
        <v>29</v>
      </c>
      <c r="F7" s="37" t="s">
        <v>80</v>
      </c>
      <c r="G7" s="37">
        <v>2018</v>
      </c>
      <c r="H7" s="37">
        <v>2020</v>
      </c>
      <c r="I7" s="37" t="s">
        <v>108</v>
      </c>
      <c r="J7" s="53">
        <v>25000</v>
      </c>
      <c r="K7" s="37" t="s">
        <v>106</v>
      </c>
      <c r="L7" s="37"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2"/>
  <sheetViews>
    <sheetView workbookViewId="0">
      <selection activeCell="B29" sqref="B29"/>
    </sheetView>
  </sheetViews>
  <sheetFormatPr defaultRowHeight="15" x14ac:dyDescent="0.25"/>
  <cols>
    <col min="1" max="1" width="26.140625" bestFit="1" customWidth="1"/>
    <col min="2" max="2" width="13.140625" bestFit="1" customWidth="1"/>
    <col min="3" max="3" width="27.7109375" customWidth="1"/>
    <col min="4" max="4" width="19" customWidth="1"/>
    <col min="5" max="5" width="18.28515625" customWidth="1"/>
    <col min="9" max="9" width="26.140625" customWidth="1"/>
    <col min="10" max="10" width="17.85546875" customWidth="1"/>
    <col min="11" max="11" width="38.42578125" customWidth="1"/>
  </cols>
  <sheetData>
    <row r="1" spans="1:11" x14ac:dyDescent="0.25">
      <c r="A1" s="1"/>
      <c r="B1" s="1"/>
      <c r="C1" s="1"/>
      <c r="D1" s="1"/>
      <c r="E1" s="1"/>
      <c r="I1" s="21" t="s">
        <v>144</v>
      </c>
      <c r="J1" s="39" t="s">
        <v>145</v>
      </c>
      <c r="K1" s="39" t="s">
        <v>146</v>
      </c>
    </row>
    <row r="2" spans="1:11" x14ac:dyDescent="0.25">
      <c r="A2" s="38"/>
      <c r="B2" s="38"/>
      <c r="C2" s="38"/>
      <c r="D2" s="38"/>
      <c r="E2" s="38"/>
      <c r="I2" s="40" t="s">
        <v>147</v>
      </c>
      <c r="J2" s="41">
        <v>0.9</v>
      </c>
      <c r="K2" s="42">
        <f t="shared" ref="K2:K10" si="0">1-J2</f>
        <v>9.9999999999999978E-2</v>
      </c>
    </row>
    <row r="3" spans="1:11" x14ac:dyDescent="0.25">
      <c r="I3" s="40" t="s">
        <v>108</v>
      </c>
      <c r="J3" s="43">
        <v>0.5</v>
      </c>
      <c r="K3" s="42">
        <f t="shared" si="0"/>
        <v>0.5</v>
      </c>
    </row>
    <row r="4" spans="1:11" x14ac:dyDescent="0.25">
      <c r="A4" s="35" t="s">
        <v>203</v>
      </c>
      <c r="B4" t="s">
        <v>82</v>
      </c>
      <c r="I4" s="40" t="s">
        <v>148</v>
      </c>
      <c r="J4" s="41">
        <v>0.7</v>
      </c>
      <c r="K4" s="42">
        <f t="shared" si="0"/>
        <v>0.30000000000000004</v>
      </c>
    </row>
    <row r="5" spans="1:11" x14ac:dyDescent="0.25">
      <c r="I5" s="40" t="str">
        <f>'[2]Input Summary'!I1</f>
        <v>Farm Fertilizer</v>
      </c>
      <c r="J5" s="41">
        <v>0.7</v>
      </c>
      <c r="K5" s="42">
        <f t="shared" si="0"/>
        <v>0.30000000000000004</v>
      </c>
    </row>
    <row r="6" spans="1:11" x14ac:dyDescent="0.25">
      <c r="A6" t="s">
        <v>248</v>
      </c>
      <c r="I6" s="40" t="str">
        <f>'[2]Input Summary'!J1</f>
        <v>Livestock Waste</v>
      </c>
      <c r="J6" s="41">
        <v>0.8</v>
      </c>
      <c r="K6" s="42">
        <f t="shared" si="0"/>
        <v>0.19999999999999996</v>
      </c>
    </row>
    <row r="7" spans="1:11" x14ac:dyDescent="0.25">
      <c r="A7" s="76">
        <v>1360</v>
      </c>
      <c r="I7" s="40" t="s">
        <v>149</v>
      </c>
      <c r="J7" s="41">
        <v>0.7</v>
      </c>
      <c r="K7" s="42">
        <f t="shared" si="0"/>
        <v>0.30000000000000004</v>
      </c>
    </row>
    <row r="8" spans="1:11" x14ac:dyDescent="0.25">
      <c r="I8" s="44" t="s">
        <v>150</v>
      </c>
      <c r="J8" s="5">
        <v>0.25</v>
      </c>
      <c r="K8" s="42">
        <f t="shared" si="0"/>
        <v>0.75</v>
      </c>
    </row>
    <row r="9" spans="1:11" x14ac:dyDescent="0.25">
      <c r="I9" s="44" t="s">
        <v>151</v>
      </c>
      <c r="J9" s="5">
        <v>0.6</v>
      </c>
      <c r="K9" s="42">
        <f t="shared" si="0"/>
        <v>0.4</v>
      </c>
    </row>
    <row r="10" spans="1:11" x14ac:dyDescent="0.25">
      <c r="I10" s="44" t="s">
        <v>152</v>
      </c>
      <c r="J10" s="5">
        <v>0.75</v>
      </c>
      <c r="K10" s="42">
        <f t="shared" si="0"/>
        <v>0.25</v>
      </c>
    </row>
    <row r="13" spans="1:11" x14ac:dyDescent="0.25">
      <c r="I13" s="82" t="s">
        <v>182</v>
      </c>
      <c r="J13" s="83"/>
      <c r="K13" s="54">
        <v>17195</v>
      </c>
    </row>
    <row r="14" spans="1:11" x14ac:dyDescent="0.25">
      <c r="I14" s="82" t="s">
        <v>263</v>
      </c>
      <c r="J14" s="83"/>
      <c r="K14" s="54">
        <f>K13*0.3</f>
        <v>5158.5</v>
      </c>
    </row>
    <row r="15" spans="1:11" x14ac:dyDescent="0.25">
      <c r="I15" s="82" t="s">
        <v>264</v>
      </c>
      <c r="J15" s="83"/>
      <c r="K15" s="54">
        <f>K13*0.5</f>
        <v>8597.5</v>
      </c>
    </row>
    <row r="16" spans="1:11" x14ac:dyDescent="0.25">
      <c r="I16" s="82" t="s">
        <v>265</v>
      </c>
      <c r="J16" s="83"/>
      <c r="K16" s="54">
        <f>K13*0.2</f>
        <v>3439</v>
      </c>
    </row>
    <row r="17" spans="1:11" x14ac:dyDescent="0.25">
      <c r="I17" s="82" t="s">
        <v>183</v>
      </c>
      <c r="J17" s="83"/>
      <c r="K17" s="54">
        <f>GETPIVOTDATA("TNReduction(lbs/yr)",$A$6)</f>
        <v>1360</v>
      </c>
    </row>
    <row r="18" spans="1:11" x14ac:dyDescent="0.25">
      <c r="I18" s="80"/>
      <c r="J18" s="81"/>
      <c r="K18" s="54"/>
    </row>
    <row r="19" spans="1:11" x14ac:dyDescent="0.25">
      <c r="I19" s="80"/>
      <c r="J19" s="81"/>
      <c r="K19" s="54"/>
    </row>
    <row r="20" spans="1:11" x14ac:dyDescent="0.25">
      <c r="I20" s="80"/>
      <c r="J20" s="81"/>
      <c r="K20" s="54"/>
    </row>
    <row r="24" spans="1:11" x14ac:dyDescent="0.25">
      <c r="A24" s="26" t="s">
        <v>107</v>
      </c>
      <c r="B24" s="26" t="s">
        <v>108</v>
      </c>
      <c r="C24" s="26" t="s">
        <v>109</v>
      </c>
      <c r="D24" s="26" t="s">
        <v>110</v>
      </c>
      <c r="E24" s="26" t="s">
        <v>111</v>
      </c>
      <c r="F24" s="26" t="s">
        <v>112</v>
      </c>
      <c r="G24" s="26" t="s">
        <v>113</v>
      </c>
      <c r="H24" s="26" t="s">
        <v>114</v>
      </c>
      <c r="I24" s="26" t="s">
        <v>115</v>
      </c>
    </row>
    <row r="25" spans="1:11" x14ac:dyDescent="0.25">
      <c r="A25" s="27">
        <v>0.9</v>
      </c>
      <c r="B25" s="27">
        <v>0.5</v>
      </c>
      <c r="C25" s="27">
        <v>0.7</v>
      </c>
      <c r="D25" s="27">
        <v>0.7</v>
      </c>
      <c r="E25" s="27">
        <v>0.8</v>
      </c>
      <c r="F25" s="27">
        <v>0.9</v>
      </c>
      <c r="G25" s="27">
        <v>0.25</v>
      </c>
      <c r="H25" s="27">
        <v>0.6</v>
      </c>
      <c r="I25" s="27">
        <v>0.75</v>
      </c>
    </row>
    <row r="28" spans="1:11" x14ac:dyDescent="0.25">
      <c r="A28" s="28" t="s">
        <v>116</v>
      </c>
      <c r="B28" s="28" t="s">
        <v>117</v>
      </c>
      <c r="C28" s="28" t="s">
        <v>118</v>
      </c>
      <c r="D28" s="28" t="s">
        <v>119</v>
      </c>
      <c r="E28" s="28" t="s">
        <v>120</v>
      </c>
    </row>
    <row r="29" spans="1:11" x14ac:dyDescent="0.25">
      <c r="A29" s="29" t="s">
        <v>84</v>
      </c>
      <c r="B29" s="31">
        <f>[3]Summary!K14</f>
        <v>136045.59678588089</v>
      </c>
      <c r="C29" s="33">
        <f>[3]Summary!L14</f>
        <v>0.9</v>
      </c>
      <c r="D29" s="33">
        <f>[3]Summary!M14</f>
        <v>0.66135520922076907</v>
      </c>
      <c r="E29" s="33">
        <f>[3]Summary!N14</f>
        <v>0.59521968829869221</v>
      </c>
    </row>
    <row r="30" spans="1:11" x14ac:dyDescent="0.25">
      <c r="A30" s="29" t="s">
        <v>85</v>
      </c>
      <c r="B30" s="31">
        <f>[3]Summary!K15</f>
        <v>65603.130613224552</v>
      </c>
      <c r="C30" s="33">
        <f>[3]Summary!L15</f>
        <v>0.5</v>
      </c>
      <c r="D30" s="33">
        <f>[3]Summary!M15</f>
        <v>0.31891493144414185</v>
      </c>
      <c r="E30" s="33">
        <f>[3]Summary!N15</f>
        <v>0.15945746572207092</v>
      </c>
    </row>
    <row r="31" spans="1:11" x14ac:dyDescent="0.25">
      <c r="A31" s="29" t="s">
        <v>86</v>
      </c>
      <c r="B31" s="31">
        <f>[3]Summary!K16</f>
        <v>4058.5761634904702</v>
      </c>
      <c r="C31" s="33">
        <f>[3]Summary!L16</f>
        <v>0.1</v>
      </c>
      <c r="D31" s="33">
        <f>[3]Summary!M16</f>
        <v>1.9729859335089001E-2</v>
      </c>
      <c r="E31" s="33">
        <f>[3]Summary!N16</f>
        <v>1.9729859335089E-3</v>
      </c>
    </row>
    <row r="32" spans="1:11" x14ac:dyDescent="0.25">
      <c r="A32" s="28" t="s">
        <v>121</v>
      </c>
      <c r="B32" s="32">
        <f>[4]Summary!K24</f>
        <v>53219.555131605201</v>
      </c>
      <c r="C32" s="78" t="s">
        <v>122</v>
      </c>
      <c r="D32" s="79"/>
      <c r="E32" s="34">
        <f>SUM(E29:E31)</f>
        <v>0.75665013995427199</v>
      </c>
    </row>
  </sheetData>
  <mergeCells count="9">
    <mergeCell ref="C32:D32"/>
    <mergeCell ref="I19:J19"/>
    <mergeCell ref="I20:J20"/>
    <mergeCell ref="I13:J13"/>
    <mergeCell ref="I14:J14"/>
    <mergeCell ref="I15:J15"/>
    <mergeCell ref="I16:J16"/>
    <mergeCell ref="I17:J17"/>
    <mergeCell ref="I18:J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9"/>
  <sheetViews>
    <sheetView workbookViewId="0">
      <selection activeCell="A22" sqref="A22"/>
    </sheetView>
  </sheetViews>
  <sheetFormatPr defaultRowHeight="15" x14ac:dyDescent="0.25"/>
  <cols>
    <col min="1" max="1" width="13.140625" bestFit="1" customWidth="1"/>
    <col min="2" max="2" width="21" bestFit="1" customWidth="1"/>
    <col min="3" max="3" width="25.85546875" style="58" customWidth="1"/>
    <col min="4" max="4" width="20.7109375" bestFit="1" customWidth="1"/>
  </cols>
  <sheetData>
    <row r="1" spans="1:7" x14ac:dyDescent="0.25">
      <c r="A1" s="84" t="s">
        <v>184</v>
      </c>
      <c r="B1" s="84"/>
      <c r="C1" s="84"/>
      <c r="D1" s="84"/>
      <c r="E1" s="84"/>
      <c r="F1" s="84"/>
      <c r="G1" s="84"/>
    </row>
    <row r="2" spans="1:7" x14ac:dyDescent="0.25">
      <c r="A2" s="35" t="s">
        <v>79</v>
      </c>
      <c r="B2" t="s">
        <v>82</v>
      </c>
      <c r="C2" s="57"/>
      <c r="D2" s="55"/>
      <c r="E2" s="55"/>
      <c r="F2" s="55"/>
      <c r="G2" s="55"/>
    </row>
    <row r="4" spans="1:7" x14ac:dyDescent="0.25">
      <c r="A4" t="s">
        <v>185</v>
      </c>
      <c r="B4" t="s">
        <v>186</v>
      </c>
      <c r="C4" s="58" t="s">
        <v>127</v>
      </c>
      <c r="D4" t="s">
        <v>126</v>
      </c>
    </row>
    <row r="5" spans="1:7" x14ac:dyDescent="0.25">
      <c r="A5" s="56">
        <v>0</v>
      </c>
      <c r="B5" s="56">
        <v>0</v>
      </c>
      <c r="C5" s="58">
        <v>1360</v>
      </c>
      <c r="D5" s="30">
        <v>2</v>
      </c>
    </row>
    <row r="6" spans="1:7" x14ac:dyDescent="0.25">
      <c r="A6" s="30"/>
      <c r="B6" s="30"/>
      <c r="D6" s="30"/>
    </row>
    <row r="7" spans="1:7" x14ac:dyDescent="0.25">
      <c r="A7" s="85" t="s">
        <v>189</v>
      </c>
      <c r="B7" s="85"/>
      <c r="C7" s="85"/>
      <c r="D7" s="30"/>
    </row>
    <row r="8" spans="1:7" x14ac:dyDescent="0.25">
      <c r="A8" s="35" t="s">
        <v>79</v>
      </c>
      <c r="B8" t="s">
        <v>187</v>
      </c>
    </row>
    <row r="10" spans="1:7" x14ac:dyDescent="0.25">
      <c r="A10" t="s">
        <v>185</v>
      </c>
      <c r="B10" t="s">
        <v>186</v>
      </c>
      <c r="C10" s="58" t="s">
        <v>127</v>
      </c>
    </row>
    <row r="11" spans="1:7" x14ac:dyDescent="0.25">
      <c r="A11" s="56">
        <v>0</v>
      </c>
      <c r="B11" s="56">
        <v>0</v>
      </c>
      <c r="C11" s="58">
        <v>18410.513742245534</v>
      </c>
    </row>
    <row r="12" spans="1:7" x14ac:dyDescent="0.25">
      <c r="A12" s="30"/>
      <c r="B12" s="30"/>
    </row>
    <row r="13" spans="1:7" x14ac:dyDescent="0.25">
      <c r="A13" s="30"/>
      <c r="B13" s="30"/>
    </row>
    <row r="14" spans="1:7" x14ac:dyDescent="0.25">
      <c r="A14" s="35" t="s">
        <v>79</v>
      </c>
      <c r="B14" t="s">
        <v>187</v>
      </c>
    </row>
    <row r="16" spans="1:7" x14ac:dyDescent="0.25">
      <c r="A16" s="35" t="s">
        <v>124</v>
      </c>
      <c r="B16" t="s">
        <v>188</v>
      </c>
    </row>
    <row r="17" spans="1:3" x14ac:dyDescent="0.25">
      <c r="A17" s="36">
        <v>2018</v>
      </c>
      <c r="B17" s="30">
        <v>6</v>
      </c>
    </row>
    <row r="18" spans="1:3" x14ac:dyDescent="0.25">
      <c r="A18" s="36" t="s">
        <v>125</v>
      </c>
      <c r="B18" s="30">
        <v>6</v>
      </c>
    </row>
    <row r="21" spans="1:3" x14ac:dyDescent="0.25">
      <c r="A21" t="s">
        <v>261</v>
      </c>
    </row>
    <row r="22" spans="1:3" x14ac:dyDescent="0.25">
      <c r="A22" s="35" t="s">
        <v>124</v>
      </c>
      <c r="B22" t="s">
        <v>262</v>
      </c>
      <c r="C22"/>
    </row>
    <row r="23" spans="1:3" x14ac:dyDescent="0.25">
      <c r="A23" s="36" t="s">
        <v>82</v>
      </c>
      <c r="B23" s="30">
        <v>2</v>
      </c>
      <c r="C23"/>
    </row>
    <row r="24" spans="1:3" x14ac:dyDescent="0.25">
      <c r="A24" s="36" t="s">
        <v>80</v>
      </c>
      <c r="B24" s="30">
        <v>3</v>
      </c>
      <c r="C24"/>
    </row>
    <row r="25" spans="1:3" x14ac:dyDescent="0.25">
      <c r="A25" s="36" t="s">
        <v>81</v>
      </c>
      <c r="B25" s="30">
        <v>3</v>
      </c>
      <c r="C25"/>
    </row>
    <row r="26" spans="1:3" x14ac:dyDescent="0.25">
      <c r="A26" s="36" t="s">
        <v>125</v>
      </c>
      <c r="B26" s="30">
        <v>8</v>
      </c>
      <c r="C26"/>
    </row>
    <row r="27" spans="1:3" x14ac:dyDescent="0.25">
      <c r="C27"/>
    </row>
    <row r="28" spans="1:3" x14ac:dyDescent="0.25">
      <c r="C28"/>
    </row>
    <row r="29" spans="1:3" x14ac:dyDescent="0.25">
      <c r="C29"/>
    </row>
    <row r="30" spans="1:3" x14ac:dyDescent="0.25">
      <c r="C30"/>
    </row>
    <row r="31" spans="1:3" x14ac:dyDescent="0.25">
      <c r="C31"/>
    </row>
    <row r="32" spans="1:3"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sheetData>
  <mergeCells count="2">
    <mergeCell ref="A1:G1"/>
    <mergeCell ref="A7:C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8BF2B-229C-4521-A6C8-ACE1EC346C14}">
  <dimension ref="A1:E92"/>
  <sheetViews>
    <sheetView workbookViewId="0">
      <selection activeCell="B8" sqref="B8"/>
    </sheetView>
  </sheetViews>
  <sheetFormatPr defaultRowHeight="15" x14ac:dyDescent="0.25"/>
  <cols>
    <col min="1" max="1" width="15.7109375" style="24" customWidth="1"/>
    <col min="4" max="4" width="51.42578125" customWidth="1"/>
    <col min="5" max="5" width="21.7109375" customWidth="1"/>
  </cols>
  <sheetData>
    <row r="1" spans="1:5" ht="15.75" thickBot="1" x14ac:dyDescent="0.3">
      <c r="A1" s="61" t="s">
        <v>202</v>
      </c>
      <c r="D1" s="64" t="s">
        <v>0</v>
      </c>
      <c r="E1" s="64" t="s">
        <v>216</v>
      </c>
    </row>
    <row r="2" spans="1:5" ht="15.75" thickBot="1" x14ac:dyDescent="0.3">
      <c r="A2" s="12" t="s">
        <v>226</v>
      </c>
      <c r="B2" t="str">
        <f>VLOOKUP(A2,$D$2:$E$92,2,FALSE)</f>
        <v>Non-structural</v>
      </c>
      <c r="D2" s="65" t="s">
        <v>12</v>
      </c>
      <c r="E2" s="65" t="s">
        <v>76</v>
      </c>
    </row>
    <row r="3" spans="1:5" ht="39" thickBot="1" x14ac:dyDescent="0.3">
      <c r="A3" s="12" t="s">
        <v>60</v>
      </c>
      <c r="B3" t="str">
        <f t="shared" ref="B3:B9" si="0">VLOOKUP(A3,$D$2:$E$92,2,FALSE)</f>
        <v>Non-structural</v>
      </c>
      <c r="D3" s="65" t="s">
        <v>13</v>
      </c>
      <c r="E3" s="65" t="s">
        <v>217</v>
      </c>
    </row>
    <row r="4" spans="1:5" ht="15.75" thickBot="1" x14ac:dyDescent="0.3">
      <c r="A4" s="37" t="s">
        <v>13</v>
      </c>
      <c r="B4" t="str">
        <f t="shared" si="0"/>
        <v>Use Past Designation</v>
      </c>
      <c r="D4" s="65" t="s">
        <v>14</v>
      </c>
      <c r="E4" s="65" t="s">
        <v>76</v>
      </c>
    </row>
    <row r="5" spans="1:5" ht="15.75" thickBot="1" x14ac:dyDescent="0.3">
      <c r="A5" s="37" t="s">
        <v>13</v>
      </c>
      <c r="B5" t="str">
        <f t="shared" si="0"/>
        <v>Use Past Designation</v>
      </c>
      <c r="D5" s="65" t="s">
        <v>15</v>
      </c>
      <c r="E5" s="65" t="s">
        <v>194</v>
      </c>
    </row>
    <row r="6" spans="1:5" ht="26.25" thickBot="1" x14ac:dyDescent="0.3">
      <c r="A6" s="37" t="s">
        <v>33</v>
      </c>
      <c r="B6" t="str">
        <f t="shared" si="0"/>
        <v>Non-structural</v>
      </c>
      <c r="D6" s="65" t="s">
        <v>16</v>
      </c>
      <c r="E6" s="65" t="s">
        <v>76</v>
      </c>
    </row>
    <row r="7" spans="1:5" ht="26.25" thickBot="1" x14ac:dyDescent="0.3">
      <c r="A7" s="37" t="s">
        <v>75</v>
      </c>
      <c r="B7" t="str">
        <f t="shared" si="0"/>
        <v>Structural</v>
      </c>
      <c r="D7" s="65" t="s">
        <v>17</v>
      </c>
      <c r="E7" s="65" t="s">
        <v>76</v>
      </c>
    </row>
    <row r="8" spans="1:5" ht="64.5" thickBot="1" x14ac:dyDescent="0.3">
      <c r="A8" s="37" t="s">
        <v>233</v>
      </c>
      <c r="B8" t="str">
        <f t="shared" si="0"/>
        <v>Structural</v>
      </c>
      <c r="D8" s="65" t="s">
        <v>218</v>
      </c>
      <c r="E8" s="65" t="s">
        <v>219</v>
      </c>
    </row>
    <row r="9" spans="1:5" ht="64.5" thickBot="1" x14ac:dyDescent="0.3">
      <c r="A9" s="37" t="s">
        <v>233</v>
      </c>
      <c r="B9" t="str">
        <f t="shared" si="0"/>
        <v>Structural</v>
      </c>
      <c r="D9" s="65" t="s">
        <v>220</v>
      </c>
      <c r="E9" s="65" t="s">
        <v>76</v>
      </c>
    </row>
    <row r="10" spans="1:5" ht="15.75" thickBot="1" x14ac:dyDescent="0.3">
      <c r="A10" s="66"/>
      <c r="D10" s="65" t="s">
        <v>18</v>
      </c>
      <c r="E10" s="65" t="s">
        <v>76</v>
      </c>
    </row>
    <row r="11" spans="1:5" ht="15.75" thickBot="1" x14ac:dyDescent="0.3">
      <c r="A11" s="66"/>
      <c r="D11" s="65" t="s">
        <v>19</v>
      </c>
      <c r="E11" s="65" t="s">
        <v>76</v>
      </c>
    </row>
    <row r="12" spans="1:5" ht="15.75" thickBot="1" x14ac:dyDescent="0.3">
      <c r="A12" s="66"/>
      <c r="D12" s="65" t="s">
        <v>221</v>
      </c>
      <c r="E12" s="65" t="s">
        <v>194</v>
      </c>
    </row>
    <row r="13" spans="1:5" ht="15.75" thickBot="1" x14ac:dyDescent="0.3">
      <c r="A13" s="66"/>
      <c r="D13" s="65" t="s">
        <v>20</v>
      </c>
      <c r="E13" s="65" t="s">
        <v>76</v>
      </c>
    </row>
    <row r="14" spans="1:5" ht="15.75" thickBot="1" x14ac:dyDescent="0.3">
      <c r="A14" s="66"/>
      <c r="D14" s="65" t="s">
        <v>21</v>
      </c>
      <c r="E14" s="65" t="s">
        <v>194</v>
      </c>
    </row>
    <row r="15" spans="1:5" ht="15.75" thickBot="1" x14ac:dyDescent="0.3">
      <c r="A15" s="66"/>
      <c r="D15" s="65" t="s">
        <v>22</v>
      </c>
      <c r="E15" s="65" t="s">
        <v>194</v>
      </c>
    </row>
    <row r="16" spans="1:5" ht="15.75" thickBot="1" x14ac:dyDescent="0.3">
      <c r="A16" s="66"/>
      <c r="D16" s="65" t="s">
        <v>23</v>
      </c>
      <c r="E16" s="65" t="s">
        <v>76</v>
      </c>
    </row>
    <row r="17" spans="1:5" ht="15.75" thickBot="1" x14ac:dyDescent="0.3">
      <c r="A17" s="66"/>
      <c r="D17" s="65" t="s">
        <v>222</v>
      </c>
      <c r="E17" s="65" t="s">
        <v>76</v>
      </c>
    </row>
    <row r="18" spans="1:5" ht="15.75" thickBot="1" x14ac:dyDescent="0.3">
      <c r="A18" s="66"/>
      <c r="D18" s="65" t="s">
        <v>223</v>
      </c>
      <c r="E18" s="65" t="s">
        <v>76</v>
      </c>
    </row>
    <row r="19" spans="1:5" ht="15.75" thickBot="1" x14ac:dyDescent="0.3">
      <c r="A19" s="66"/>
      <c r="D19" s="65" t="s">
        <v>224</v>
      </c>
      <c r="E19" s="65" t="s">
        <v>78</v>
      </c>
    </row>
    <row r="20" spans="1:5" ht="15.75" thickBot="1" x14ac:dyDescent="0.3">
      <c r="A20" s="66"/>
      <c r="D20" s="65" t="s">
        <v>24</v>
      </c>
      <c r="E20" s="65" t="s">
        <v>76</v>
      </c>
    </row>
    <row r="21" spans="1:5" ht="15.75" thickBot="1" x14ac:dyDescent="0.3">
      <c r="A21" s="66"/>
      <c r="D21" s="65" t="s">
        <v>225</v>
      </c>
      <c r="E21" s="65" t="s">
        <v>194</v>
      </c>
    </row>
    <row r="22" spans="1:5" ht="15.75" thickBot="1" x14ac:dyDescent="0.3">
      <c r="A22" s="66"/>
      <c r="D22" s="65" t="s">
        <v>25</v>
      </c>
      <c r="E22" s="65" t="s">
        <v>76</v>
      </c>
    </row>
    <row r="23" spans="1:5" ht="15.75" thickBot="1" x14ac:dyDescent="0.3">
      <c r="A23" s="66"/>
      <c r="D23" s="65" t="s">
        <v>26</v>
      </c>
      <c r="E23" s="65" t="s">
        <v>76</v>
      </c>
    </row>
    <row r="24" spans="1:5" ht="15.75" thickBot="1" x14ac:dyDescent="0.3">
      <c r="A24" s="66"/>
      <c r="D24" s="65" t="s">
        <v>27</v>
      </c>
      <c r="E24" s="65" t="s">
        <v>76</v>
      </c>
    </row>
    <row r="25" spans="1:5" ht="15.75" thickBot="1" x14ac:dyDescent="0.3">
      <c r="A25" s="66"/>
      <c r="D25" s="65" t="s">
        <v>28</v>
      </c>
      <c r="E25" s="65" t="s">
        <v>76</v>
      </c>
    </row>
    <row r="26" spans="1:5" ht="15.75" thickBot="1" x14ac:dyDescent="0.3">
      <c r="A26" s="66"/>
      <c r="D26" s="65" t="s">
        <v>226</v>
      </c>
      <c r="E26" s="65" t="s">
        <v>194</v>
      </c>
    </row>
    <row r="27" spans="1:5" ht="15.75" thickBot="1" x14ac:dyDescent="0.3">
      <c r="A27" s="66"/>
      <c r="D27" s="65" t="s">
        <v>30</v>
      </c>
      <c r="E27" s="65" t="s">
        <v>194</v>
      </c>
    </row>
    <row r="28" spans="1:5" ht="15.75" thickBot="1" x14ac:dyDescent="0.3">
      <c r="A28" s="66"/>
      <c r="D28" s="65" t="s">
        <v>31</v>
      </c>
      <c r="E28" s="65" t="s">
        <v>76</v>
      </c>
    </row>
    <row r="29" spans="1:5" ht="15.75" thickBot="1" x14ac:dyDescent="0.3">
      <c r="A29" s="66"/>
      <c r="D29" s="65" t="s">
        <v>32</v>
      </c>
      <c r="E29" s="65" t="s">
        <v>194</v>
      </c>
    </row>
    <row r="30" spans="1:5" ht="15.75" thickBot="1" x14ac:dyDescent="0.3">
      <c r="A30" s="66"/>
      <c r="D30" s="65" t="s">
        <v>227</v>
      </c>
      <c r="E30" s="65" t="s">
        <v>194</v>
      </c>
    </row>
    <row r="31" spans="1:5" ht="15.75" thickBot="1" x14ac:dyDescent="0.3">
      <c r="A31" s="66"/>
      <c r="D31" s="65" t="s">
        <v>33</v>
      </c>
      <c r="E31" s="65" t="s">
        <v>194</v>
      </c>
    </row>
    <row r="32" spans="1:5" ht="15.75" thickBot="1" x14ac:dyDescent="0.3">
      <c r="A32" s="66"/>
      <c r="D32" s="65" t="s">
        <v>228</v>
      </c>
      <c r="E32" s="65" t="s">
        <v>76</v>
      </c>
    </row>
    <row r="33" spans="1:5" ht="15.75" thickBot="1" x14ac:dyDescent="0.3">
      <c r="A33" s="66"/>
      <c r="D33" s="65" t="s">
        <v>229</v>
      </c>
      <c r="E33" s="65" t="s">
        <v>194</v>
      </c>
    </row>
    <row r="34" spans="1:5" ht="15.75" thickBot="1" x14ac:dyDescent="0.3">
      <c r="A34" s="66"/>
      <c r="D34" s="65" t="s">
        <v>34</v>
      </c>
      <c r="E34" s="65" t="s">
        <v>76</v>
      </c>
    </row>
    <row r="35" spans="1:5" ht="15.75" thickBot="1" x14ac:dyDescent="0.3">
      <c r="A35" s="66"/>
      <c r="D35" s="65" t="s">
        <v>35</v>
      </c>
      <c r="E35" s="65" t="s">
        <v>76</v>
      </c>
    </row>
    <row r="36" spans="1:5" ht="15.75" thickBot="1" x14ac:dyDescent="0.3">
      <c r="A36" s="66"/>
      <c r="D36" s="65" t="s">
        <v>230</v>
      </c>
      <c r="E36" s="65" t="s">
        <v>194</v>
      </c>
    </row>
    <row r="37" spans="1:5" ht="15.75" thickBot="1" x14ac:dyDescent="0.3">
      <c r="A37" s="66"/>
      <c r="D37" s="65" t="s">
        <v>36</v>
      </c>
      <c r="E37" s="65" t="s">
        <v>76</v>
      </c>
    </row>
    <row r="38" spans="1:5" ht="15.75" thickBot="1" x14ac:dyDescent="0.3">
      <c r="A38" s="66"/>
      <c r="D38" s="65" t="s">
        <v>37</v>
      </c>
      <c r="E38" s="65" t="s">
        <v>76</v>
      </c>
    </row>
    <row r="39" spans="1:5" ht="15.75" thickBot="1" x14ac:dyDescent="0.3">
      <c r="A39" s="66"/>
      <c r="D39" s="65" t="s">
        <v>38</v>
      </c>
      <c r="E39" s="65" t="s">
        <v>76</v>
      </c>
    </row>
    <row r="40" spans="1:5" ht="15.75" thickBot="1" x14ac:dyDescent="0.3">
      <c r="A40" s="66"/>
      <c r="D40" s="65" t="s">
        <v>231</v>
      </c>
      <c r="E40" s="65" t="s">
        <v>76</v>
      </c>
    </row>
    <row r="41" spans="1:5" ht="15.75" thickBot="1" x14ac:dyDescent="0.3">
      <c r="D41" s="65" t="s">
        <v>39</v>
      </c>
      <c r="E41" s="65" t="s">
        <v>76</v>
      </c>
    </row>
    <row r="42" spans="1:5" ht="15.75" thickBot="1" x14ac:dyDescent="0.3">
      <c r="D42" s="65" t="s">
        <v>40</v>
      </c>
      <c r="E42" s="65" t="s">
        <v>76</v>
      </c>
    </row>
    <row r="43" spans="1:5" ht="15.75" thickBot="1" x14ac:dyDescent="0.3">
      <c r="D43" s="65" t="s">
        <v>232</v>
      </c>
      <c r="E43" s="65" t="s">
        <v>76</v>
      </c>
    </row>
    <row r="44" spans="1:5" ht="15.75" thickBot="1" x14ac:dyDescent="0.3">
      <c r="D44" s="65" t="s">
        <v>41</v>
      </c>
      <c r="E44" s="65" t="s">
        <v>194</v>
      </c>
    </row>
    <row r="45" spans="1:5" ht="15.75" thickBot="1" x14ac:dyDescent="0.3">
      <c r="D45" s="65" t="s">
        <v>42</v>
      </c>
      <c r="E45" s="65" t="s">
        <v>194</v>
      </c>
    </row>
    <row r="46" spans="1:5" ht="15.75" thickBot="1" x14ac:dyDescent="0.3">
      <c r="D46" s="65" t="s">
        <v>43</v>
      </c>
      <c r="E46" s="65" t="s">
        <v>194</v>
      </c>
    </row>
    <row r="47" spans="1:5" ht="15.75" thickBot="1" x14ac:dyDescent="0.3">
      <c r="D47" s="65" t="s">
        <v>44</v>
      </c>
      <c r="E47" s="65" t="s">
        <v>76</v>
      </c>
    </row>
    <row r="48" spans="1:5" ht="15.75" thickBot="1" x14ac:dyDescent="0.3">
      <c r="D48" s="65" t="s">
        <v>47</v>
      </c>
      <c r="E48" s="65" t="s">
        <v>76</v>
      </c>
    </row>
    <row r="49" spans="4:5" ht="15.75" thickBot="1" x14ac:dyDescent="0.3">
      <c r="D49" s="65" t="s">
        <v>45</v>
      </c>
      <c r="E49" s="65" t="s">
        <v>76</v>
      </c>
    </row>
    <row r="50" spans="4:5" ht="15.75" thickBot="1" x14ac:dyDescent="0.3">
      <c r="D50" s="65" t="s">
        <v>46</v>
      </c>
      <c r="E50" s="65" t="s">
        <v>76</v>
      </c>
    </row>
    <row r="51" spans="4:5" ht="15.75" thickBot="1" x14ac:dyDescent="0.3">
      <c r="D51" s="65" t="s">
        <v>48</v>
      </c>
      <c r="E51" s="65" t="s">
        <v>194</v>
      </c>
    </row>
    <row r="52" spans="4:5" ht="15.75" thickBot="1" x14ac:dyDescent="0.3">
      <c r="D52" s="65" t="s">
        <v>49</v>
      </c>
      <c r="E52" s="65" t="s">
        <v>194</v>
      </c>
    </row>
    <row r="53" spans="4:5" ht="15.75" thickBot="1" x14ac:dyDescent="0.3">
      <c r="D53" s="65" t="s">
        <v>50</v>
      </c>
      <c r="E53" s="65" t="s">
        <v>194</v>
      </c>
    </row>
    <row r="54" spans="4:5" ht="15.75" thickBot="1" x14ac:dyDescent="0.3">
      <c r="D54" s="65" t="s">
        <v>51</v>
      </c>
      <c r="E54" s="65" t="s">
        <v>194</v>
      </c>
    </row>
    <row r="55" spans="4:5" ht="15.75" thickBot="1" x14ac:dyDescent="0.3">
      <c r="D55" s="65" t="s">
        <v>52</v>
      </c>
      <c r="E55" s="65" t="s">
        <v>194</v>
      </c>
    </row>
    <row r="56" spans="4:5" ht="15.75" thickBot="1" x14ac:dyDescent="0.3">
      <c r="D56" s="65" t="s">
        <v>53</v>
      </c>
      <c r="E56" s="65" t="s">
        <v>76</v>
      </c>
    </row>
    <row r="57" spans="4:5" ht="15.75" thickBot="1" x14ac:dyDescent="0.3">
      <c r="D57" s="65" t="s">
        <v>54</v>
      </c>
      <c r="E57" s="65" t="s">
        <v>76</v>
      </c>
    </row>
    <row r="58" spans="4:5" ht="24.75" thickBot="1" x14ac:dyDescent="0.3">
      <c r="D58" s="65" t="s">
        <v>233</v>
      </c>
      <c r="E58" s="65" t="s">
        <v>76</v>
      </c>
    </row>
    <row r="59" spans="4:5" ht="15.75" thickBot="1" x14ac:dyDescent="0.3">
      <c r="D59" s="65" t="s">
        <v>234</v>
      </c>
      <c r="E59" s="65" t="s">
        <v>76</v>
      </c>
    </row>
    <row r="60" spans="4:5" ht="15.75" thickBot="1" x14ac:dyDescent="0.3">
      <c r="D60" s="65" t="s">
        <v>55</v>
      </c>
      <c r="E60" s="65" t="s">
        <v>76</v>
      </c>
    </row>
    <row r="61" spans="4:5" ht="15.75" thickBot="1" x14ac:dyDescent="0.3">
      <c r="D61" s="65" t="s">
        <v>56</v>
      </c>
      <c r="E61" s="65" t="s">
        <v>76</v>
      </c>
    </row>
    <row r="62" spans="4:5" ht="15.75" thickBot="1" x14ac:dyDescent="0.3">
      <c r="D62" s="65" t="s">
        <v>57</v>
      </c>
      <c r="E62" s="65" t="s">
        <v>76</v>
      </c>
    </row>
    <row r="63" spans="4:5" ht="15.75" thickBot="1" x14ac:dyDescent="0.3">
      <c r="D63" s="65" t="s">
        <v>58</v>
      </c>
      <c r="E63" s="65" t="s">
        <v>76</v>
      </c>
    </row>
    <row r="64" spans="4:5" ht="15.75" thickBot="1" x14ac:dyDescent="0.3">
      <c r="D64" s="65" t="s">
        <v>59</v>
      </c>
      <c r="E64" s="65" t="s">
        <v>76</v>
      </c>
    </row>
    <row r="65" spans="4:5" ht="15.75" thickBot="1" x14ac:dyDescent="0.3">
      <c r="D65" s="65" t="s">
        <v>60</v>
      </c>
      <c r="E65" s="65" t="s">
        <v>194</v>
      </c>
    </row>
    <row r="66" spans="4:5" ht="15.75" thickBot="1" x14ac:dyDescent="0.3">
      <c r="D66" s="65" t="s">
        <v>235</v>
      </c>
      <c r="E66" s="65" t="s">
        <v>76</v>
      </c>
    </row>
    <row r="67" spans="4:5" ht="15.75" thickBot="1" x14ac:dyDescent="0.3">
      <c r="D67" s="65" t="s">
        <v>236</v>
      </c>
      <c r="E67" s="65" t="s">
        <v>76</v>
      </c>
    </row>
    <row r="68" spans="4:5" ht="24.75" thickBot="1" x14ac:dyDescent="0.3">
      <c r="D68" s="65" t="s">
        <v>237</v>
      </c>
      <c r="E68" s="65" t="s">
        <v>76</v>
      </c>
    </row>
    <row r="69" spans="4:5" ht="15.75" thickBot="1" x14ac:dyDescent="0.3">
      <c r="D69" s="65" t="s">
        <v>238</v>
      </c>
      <c r="E69" s="65" t="s">
        <v>194</v>
      </c>
    </row>
    <row r="70" spans="4:5" ht="15.75" thickBot="1" x14ac:dyDescent="0.3">
      <c r="D70" s="65" t="s">
        <v>239</v>
      </c>
      <c r="E70" s="65" t="s">
        <v>76</v>
      </c>
    </row>
    <row r="71" spans="4:5" ht="15.75" thickBot="1" x14ac:dyDescent="0.3">
      <c r="D71" s="65" t="s">
        <v>61</v>
      </c>
      <c r="E71" s="65" t="s">
        <v>76</v>
      </c>
    </row>
    <row r="72" spans="4:5" ht="15.75" thickBot="1" x14ac:dyDescent="0.3">
      <c r="D72" s="65" t="s">
        <v>62</v>
      </c>
      <c r="E72" s="65" t="s">
        <v>76</v>
      </c>
    </row>
    <row r="73" spans="4:5" ht="15.75" thickBot="1" x14ac:dyDescent="0.3">
      <c r="D73" s="65" t="s">
        <v>63</v>
      </c>
      <c r="E73" s="65" t="s">
        <v>76</v>
      </c>
    </row>
    <row r="74" spans="4:5" ht="15.75" thickBot="1" x14ac:dyDescent="0.3">
      <c r="D74" s="65" t="s">
        <v>64</v>
      </c>
      <c r="E74" s="65" t="s">
        <v>76</v>
      </c>
    </row>
    <row r="75" spans="4:5" ht="15.75" thickBot="1" x14ac:dyDescent="0.3">
      <c r="D75" s="65" t="s">
        <v>65</v>
      </c>
      <c r="E75" s="65" t="s">
        <v>76</v>
      </c>
    </row>
    <row r="76" spans="4:5" ht="15.75" thickBot="1" x14ac:dyDescent="0.3">
      <c r="D76" s="65" t="s">
        <v>66</v>
      </c>
      <c r="E76" s="65" t="s">
        <v>194</v>
      </c>
    </row>
    <row r="77" spans="4:5" ht="15.75" thickBot="1" x14ac:dyDescent="0.3">
      <c r="D77" s="65" t="s">
        <v>240</v>
      </c>
      <c r="E77" s="65" t="s">
        <v>194</v>
      </c>
    </row>
    <row r="78" spans="4:5" ht="15.75" thickBot="1" x14ac:dyDescent="0.3">
      <c r="D78" s="65" t="s">
        <v>67</v>
      </c>
      <c r="E78" s="65" t="s">
        <v>194</v>
      </c>
    </row>
    <row r="79" spans="4:5" ht="15.75" thickBot="1" x14ac:dyDescent="0.3">
      <c r="D79" s="65" t="s">
        <v>68</v>
      </c>
      <c r="E79" s="65" t="s">
        <v>194</v>
      </c>
    </row>
    <row r="80" spans="4:5" ht="15.75" thickBot="1" x14ac:dyDescent="0.3">
      <c r="D80" s="65" t="s">
        <v>69</v>
      </c>
      <c r="E80" s="65" t="s">
        <v>76</v>
      </c>
    </row>
    <row r="81" spans="4:5" ht="15.75" thickBot="1" x14ac:dyDescent="0.3">
      <c r="D81" s="65" t="s">
        <v>70</v>
      </c>
      <c r="E81" s="65" t="s">
        <v>76</v>
      </c>
    </row>
    <row r="82" spans="4:5" ht="15.75" thickBot="1" x14ac:dyDescent="0.3">
      <c r="D82" s="65" t="s">
        <v>71</v>
      </c>
      <c r="E82" s="65" t="s">
        <v>76</v>
      </c>
    </row>
    <row r="83" spans="4:5" ht="15.75" thickBot="1" x14ac:dyDescent="0.3">
      <c r="D83" s="65" t="s">
        <v>72</v>
      </c>
      <c r="E83" s="65" t="s">
        <v>76</v>
      </c>
    </row>
    <row r="84" spans="4:5" ht="15.75" thickBot="1" x14ac:dyDescent="0.3">
      <c r="D84" s="65" t="s">
        <v>73</v>
      </c>
      <c r="E84" s="65" t="s">
        <v>76</v>
      </c>
    </row>
    <row r="85" spans="4:5" ht="15.75" thickBot="1" x14ac:dyDescent="0.3">
      <c r="D85" s="65" t="s">
        <v>74</v>
      </c>
      <c r="E85" s="65" t="s">
        <v>76</v>
      </c>
    </row>
    <row r="86" spans="4:5" ht="15.75" thickBot="1" x14ac:dyDescent="0.3">
      <c r="D86" s="65" t="s">
        <v>75</v>
      </c>
      <c r="E86" s="65" t="s">
        <v>76</v>
      </c>
    </row>
    <row r="87" spans="4:5" ht="15.75" thickBot="1" x14ac:dyDescent="0.3">
      <c r="D87" s="65" t="s">
        <v>241</v>
      </c>
      <c r="E87" s="65" t="s">
        <v>76</v>
      </c>
    </row>
    <row r="88" spans="4:5" ht="15.75" thickBot="1" x14ac:dyDescent="0.3">
      <c r="D88" s="65" t="s">
        <v>242</v>
      </c>
      <c r="E88" s="65" t="s">
        <v>243</v>
      </c>
    </row>
    <row r="89" spans="4:5" ht="15.75" thickBot="1" x14ac:dyDescent="0.3">
      <c r="D89" s="65" t="s">
        <v>244</v>
      </c>
      <c r="E89" s="65" t="s">
        <v>243</v>
      </c>
    </row>
    <row r="90" spans="4:5" ht="15.75" thickBot="1" x14ac:dyDescent="0.3">
      <c r="D90" s="65" t="s">
        <v>245</v>
      </c>
      <c r="E90" s="65" t="s">
        <v>243</v>
      </c>
    </row>
    <row r="91" spans="4:5" ht="15.75" thickBot="1" x14ac:dyDescent="0.3">
      <c r="D91" s="65" t="s">
        <v>246</v>
      </c>
      <c r="E91" s="65" t="s">
        <v>243</v>
      </c>
    </row>
    <row r="92" spans="4:5" ht="15.75" thickBot="1" x14ac:dyDescent="0.3">
      <c r="D92" s="65" t="s">
        <v>247</v>
      </c>
      <c r="E92" s="65" t="s">
        <v>243</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D616905-1159-40BF-9124-3FD4B2793CFF}">
          <x14:formula1>
            <xm:f>Intro!$A$33:$A$115</xm:f>
          </x14:formula1>
          <xm:sqref>A10:A1048576 A2:A3</xm:sqref>
        </x14:dataValidation>
        <x14:dataValidation type="list" allowBlank="1" showInputMessage="1" showErrorMessage="1" xr:uid="{2C0BEDE4-8113-4238-8584-96026A797188}">
          <x14:formula1>
            <xm:f>'Z:\FileServer Data\FDEP LSJR Main Stem BMAP\11 2018 Progress Report Items\Received\CCUA\[LSJM_CCUA Aggregate Revised.xlsx]Drop Downs'!#REF!</xm:f>
          </x14:formula1>
          <xm:sqref>A1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7835B-59DC-4098-9DBC-239C07B5FE59}">
  <dimension ref="A1"/>
  <sheetViews>
    <sheetView workbookViewId="0">
      <selection activeCell="H17" sqref="H17"/>
    </sheetView>
  </sheetViews>
  <sheetFormatPr defaultRowHeight="15" x14ac:dyDescent="0.25"/>
  <sheetData>
    <row r="1" spans="1:1" x14ac:dyDescent="0.25">
      <c r="A1" t="s">
        <v>266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vt:lpstr>
      <vt:lpstr>All Projects</vt:lpstr>
      <vt:lpstr>Access Import</vt:lpstr>
      <vt:lpstr>Progress Charts</vt:lpstr>
      <vt:lpstr>OSTDS Education</vt:lpstr>
      <vt:lpstr>2017 Load Reduction to Spring</vt:lpstr>
      <vt:lpstr>Summary Info</vt:lpstr>
      <vt:lpstr>Project Type Check 082719</vt:lpstr>
      <vt:lpstr>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Gordon</dc:creator>
  <cp:lastModifiedBy>Chris Caschera</cp:lastModifiedBy>
  <dcterms:created xsi:type="dcterms:W3CDTF">2017-11-16T19:09:42Z</dcterms:created>
  <dcterms:modified xsi:type="dcterms:W3CDTF">2020-04-13T20:57:01Z</dcterms:modified>
</cp:coreProperties>
</file>