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6.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Users\Homann_M\Documents\BMAP\Gemini_DeLeon\Metrics\2019\"/>
    </mc:Choice>
  </mc:AlternateContent>
  <xr:revisionPtr revIDLastSave="0" documentId="13_ncr:1_{0B729B65-7983-46D9-80F6-73DD727C640C}" xr6:coauthVersionLast="44" xr6:coauthVersionMax="45" xr10:uidLastSave="{00000000-0000-0000-0000-000000000000}"/>
  <bookViews>
    <workbookView minimized="1" xWindow="2484" yWindow="1188" windowWidth="11520" windowHeight="5988" activeTab="1" xr2:uid="{00000000-000D-0000-FFFF-FFFF00000000}"/>
  </bookViews>
  <sheets>
    <sheet name="Intro" sheetId="11" r:id="rId1"/>
    <sheet name="Gemini All Projects" sheetId="1" r:id="rId2"/>
    <sheet name="OSTDS Education" sheetId="3" r:id="rId3"/>
    <sheet name="Summary Info" sheetId="10" r:id="rId4"/>
    <sheet name="Progress Charts 030620" sheetId="17" r:id="rId5"/>
    <sheet name="2017 Load Reduction to Springs" sheetId="7" r:id="rId6"/>
    <sheet name="Project Type Check 082719" sheetId="13" r:id="rId7"/>
    <sheet name="Changes" sheetId="15" r:id="rId8"/>
  </sheets>
  <externalReferences>
    <externalReference r:id="rId9"/>
    <externalReference r:id="rId10"/>
    <externalReference r:id="rId11"/>
  </externalReferences>
  <definedNames>
    <definedName name="_xlnm._FilterDatabase" localSheetId="1" hidden="1">'Gemini All Projects'!$A$1:$AA$41</definedName>
  </definedNames>
  <calcPr calcId="191029"/>
  <pivotCaches>
    <pivotCache cacheId="4" r:id="rId12"/>
    <pivotCache cacheId="5" r:id="rId13"/>
    <pivotCache cacheId="6" r:id="rId14"/>
    <pivotCache cacheId="7"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6" i="7" l="1"/>
  <c r="H12" i="17" l="1"/>
  <c r="B17" i="13" l="1"/>
  <c r="B16" i="13"/>
  <c r="B15" i="13"/>
  <c r="B14" i="13"/>
  <c r="B13" i="13"/>
  <c r="B12" i="13"/>
  <c r="B11" i="13"/>
  <c r="B10" i="13"/>
  <c r="B9" i="13"/>
  <c r="B8" i="13"/>
  <c r="B7" i="13"/>
  <c r="B6" i="13"/>
  <c r="B5" i="13"/>
  <c r="B4" i="13"/>
  <c r="B3" i="13"/>
  <c r="B2" i="13"/>
  <c r="B23" i="7"/>
  <c r="B22" i="7"/>
  <c r="D22" i="7" s="1"/>
  <c r="E22" i="7" s="1"/>
  <c r="B21" i="7"/>
  <c r="B20" i="7"/>
  <c r="H10" i="7"/>
  <c r="H9" i="7"/>
  <c r="H8" i="7"/>
  <c r="H7" i="7"/>
  <c r="H6" i="7"/>
  <c r="F6" i="7"/>
  <c r="H5" i="7"/>
  <c r="F5" i="7"/>
  <c r="H4" i="7"/>
  <c r="H3" i="7"/>
  <c r="H2" i="7"/>
  <c r="J22" i="17"/>
  <c r="I17" i="17"/>
  <c r="F3" i="17"/>
  <c r="F2" i="17"/>
  <c r="D21" i="7" l="1"/>
  <c r="E21" i="7" s="1"/>
  <c r="D20" i="7"/>
  <c r="E20" i="7" s="1"/>
  <c r="E23" i="7" s="1"/>
  <c r="C13" i="7"/>
  <c r="C15" i="7"/>
  <c r="C1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tc={C383CD1C-F0AE-4945-8144-04C843A4FAF0}</author>
    <author>tc={1EF0DD7F-459E-425A-8BB6-F62E685FE8BB}</author>
    <author>tc={35C99964-87EC-4F9D-9AE1-377C96861AB8}</author>
    <author>tc={AA6EFAE0-6C8B-46E2-BF23-EEC31EF3CAA1}</author>
    <author>tc={E6E2DCC3-DE9D-4566-8443-7E1BB99DDB45}</author>
    <author>tc={9EE6ED38-8DBE-492D-8B91-A702AE651496}</author>
    <author>tc={96CF6948-6E7A-42DE-AA34-AD2C0FE1C305}</author>
    <author>tc={74A1B42B-C749-4AE7-AA88-5C4434D0602F}</author>
  </authors>
  <commentList>
    <comment ref="O2" authorId="0" shapeId="0" xr:uid="{C383CD1C-F0AE-4945-8144-04C843A4FAF0}">
      <text>
        <t>[Threaded comment]
Your version of Excel allows you to read this threaded comment; however, any edits to it will get removed if the file is opened in a newer version of Excel. Learn more: https://go.microsoft.com/fwlink/?linkid=870924
Comment:
    $17/mile</t>
      </text>
    </comment>
    <comment ref="J14" authorId="1" shapeId="0" xr:uid="{1EF0DD7F-459E-425A-8BB6-F62E685FE8BB}">
      <text>
        <t>[Threaded comment]
Your version of Excel allows you to read this threaded comment; however, any edits to it will get removed if the file is opened in a newer version of Excel. Learn more: https://go.microsoft.com/fwlink/?linkid=870924
Comment:
    Prior to project collection period of 2009.</t>
      </text>
    </comment>
    <comment ref="J23" authorId="2" shapeId="0" xr:uid="{35C99964-87EC-4F9D-9AE1-377C96861AB8}">
      <text>
        <t xml:space="preserve">[Threaded comment]
Your version of Excel allows you to read this threaded comment; however, any edits to it will get removed if the file is opened in a newer version of Excel. Learn more: https://go.microsoft.com/fwlink/?linkid=870924
Comment:
    7,421 submitted by stakeholder. Needs to be verified through monitoring. </t>
      </text>
    </comment>
    <comment ref="F25" authorId="3" shapeId="0" xr:uid="{AA6EFAE0-6C8B-46E2-BF23-EEC31EF3CAA1}">
      <text>
        <t>[Threaded comment]
Your version of Excel allows you to read this threaded comment; however, any edits to it will get removed if the file is opened in a newer version of Excel. Learn more: https://go.microsoft.com/fwlink/?linkid=870924
Comment:
    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
      </text>
    </comment>
    <comment ref="J27" authorId="4" shapeId="0" xr:uid="{E6E2DCC3-DE9D-4566-8443-7E1BB99DDB4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J33" authorId="5" shapeId="0" xr:uid="{9EE6ED38-8DBE-492D-8B91-A702AE651496}">
      <text>
        <t>[Threaded comment]
Your version of Excel allows you to read this threaded comment; however, any edits to it will get removed if the file is opened in a newer version of Excel. Learn more: https://go.microsoft.com/fwlink/?linkid=870924
Comment:
    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Reply:
    Volusia County has no UTF loading in the SRWB.</t>
      </text>
    </comment>
    <comment ref="J34" authorId="6" shapeId="0" xr:uid="{96CF6948-6E7A-42DE-AA34-AD2C0FE1C305}">
      <text>
        <t xml:space="preserve">[Threaded comment]
Your version of Excel allows you to read this threaded comment; however, any edits to it will get removed if the file is opened in a newer version of Excel. Learn more: https://go.microsoft.com/fwlink/?linkid=870924
Comment:
    Volusia County does not have a UTF load obligation for this springshed. No reduction could be calculated. </t>
      </text>
    </comment>
    <comment ref="I35" authorId="7" shapeId="0" xr:uid="{74A1B42B-C749-4AE7-AA88-5C4434D0602F}">
      <text>
        <t>[Threaded comment]
Your version of Excel allows you to read this threaded comment; however, any edits to it will get removed if the file is opened in a newer version of Excel. Learn more: https://go.microsoft.com/fwlink/?linkid=870924
Comment:
    FDACS has proposed changing these to N/A. The original completion date had been set to indicate that 100% reductions need to be reached by the end of the BMAP. This was mistakenly listed as 2023 previously and was updated to 2033 in 2019.</t>
      </text>
    </comment>
  </commentList>
</comments>
</file>

<file path=xl/sharedStrings.xml><?xml version="1.0" encoding="utf-8"?>
<sst xmlns="http://schemas.openxmlformats.org/spreadsheetml/2006/main" count="1373" uniqueCount="397">
  <si>
    <t>Partners</t>
  </si>
  <si>
    <t>Project Type</t>
  </si>
  <si>
    <t>Project Status</t>
  </si>
  <si>
    <t>Estimated Completion Date</t>
  </si>
  <si>
    <t>Location</t>
  </si>
  <si>
    <t>Cost Estimate</t>
  </si>
  <si>
    <t>Funding Source</t>
  </si>
  <si>
    <t>Funding Amount</t>
  </si>
  <si>
    <t>Structural,  Non-structural, or Trade</t>
  </si>
  <si>
    <t>(Original) Project Status</t>
  </si>
  <si>
    <t>Attachments</t>
  </si>
  <si>
    <t>Latitude</t>
  </si>
  <si>
    <t>Longitude</t>
  </si>
  <si>
    <t>Start Date</t>
  </si>
  <si>
    <t>Seminole County</t>
  </si>
  <si>
    <t>Not Provided</t>
  </si>
  <si>
    <t>SC-01</t>
  </si>
  <si>
    <t>Elder RSF</t>
  </si>
  <si>
    <t>Wet Detention Pond</t>
  </si>
  <si>
    <t>Completed</t>
  </si>
  <si>
    <t>N/A</t>
  </si>
  <si>
    <t>Structural</t>
  </si>
  <si>
    <t>SC-02</t>
  </si>
  <si>
    <t>Lockhart Smith RSF</t>
  </si>
  <si>
    <t>SC-03</t>
  </si>
  <si>
    <t>Street Sweeping</t>
  </si>
  <si>
    <t>Ongoing</t>
  </si>
  <si>
    <t>Non-structural</t>
  </si>
  <si>
    <t>SC-04</t>
  </si>
  <si>
    <t>Education Efforts</t>
  </si>
  <si>
    <t>Public Education Efforts</t>
  </si>
  <si>
    <t>SC-05</t>
  </si>
  <si>
    <t>Seminole County Fertilizer Ordinance</t>
  </si>
  <si>
    <t>Regulations, Ordinances, and Guidelines</t>
  </si>
  <si>
    <t>NF034</t>
  </si>
  <si>
    <t>adopted ordinance, leaching calculations</t>
  </si>
  <si>
    <t>SC-06</t>
  </si>
  <si>
    <t>Previous land use = natural land; management focus = preservation, passive recreation; acreage = 1,650.</t>
  </si>
  <si>
    <t>Land Acquisition</t>
  </si>
  <si>
    <t>Underway</t>
  </si>
  <si>
    <t>SC-07</t>
  </si>
  <si>
    <t>Gravity Main Testing and Repairs</t>
  </si>
  <si>
    <t>Prior to 2015</t>
  </si>
  <si>
    <t>SC-08</t>
  </si>
  <si>
    <t>Lift Station Rehab</t>
  </si>
  <si>
    <t>Seal wet well and rehabilitate lines (Wilson School LS, Breckenridge LS, Stockbridge LS, Lake Forest #5 LS, Buckingham LS, Retreat at Wekiva LS, Aster Farms LS, Bel-Aire #3 LS, Bel-Aire #1 LS, Heathrow Master LS).</t>
  </si>
  <si>
    <t>Nitrogen Source Addressed by Project</t>
  </si>
  <si>
    <t>BMAP</t>
  </si>
  <si>
    <t>Gemini Springs</t>
  </si>
  <si>
    <t>UTF</t>
  </si>
  <si>
    <t>WWTF</t>
  </si>
  <si>
    <t>City of Sanford</t>
  </si>
  <si>
    <t>TBD</t>
  </si>
  <si>
    <t>City/Stormwater Utility</t>
  </si>
  <si>
    <t>Volusia County</t>
  </si>
  <si>
    <t>VC-01</t>
  </si>
  <si>
    <t>Education and Outreach</t>
  </si>
  <si>
    <t>VC-02</t>
  </si>
  <si>
    <t>VC-03</t>
  </si>
  <si>
    <t>Lemon Bluff Road</t>
  </si>
  <si>
    <t>Grass swales without swale blocks or raised culverts</t>
  </si>
  <si>
    <t>Bioswales</t>
  </si>
  <si>
    <t>VC-04</t>
  </si>
  <si>
    <t>Lemon Bluff Road Ramp</t>
  </si>
  <si>
    <t>VC-05</t>
  </si>
  <si>
    <t>DeBary Avenue Expansion</t>
  </si>
  <si>
    <t>VC-06</t>
  </si>
  <si>
    <t>Lake Winnemissett Non-contributing Basin</t>
  </si>
  <si>
    <t>Non-contributing Basin</t>
  </si>
  <si>
    <t>VC-07</t>
  </si>
  <si>
    <t>Roadside Ditch Cleaning</t>
  </si>
  <si>
    <t>Fertilizer ordinance</t>
  </si>
  <si>
    <t>VC-08</t>
  </si>
  <si>
    <t>Provided during BMAP Development</t>
  </si>
  <si>
    <t>77160-3404-02 (Pond 1-NW)</t>
  </si>
  <si>
    <t>On-line Retention BMPs</t>
  </si>
  <si>
    <t>77160-3404-07 (Pond 5)</t>
  </si>
  <si>
    <t>77160 3436 (pond A, A-1)</t>
  </si>
  <si>
    <t>77160-3439-01 (Pond 1)</t>
  </si>
  <si>
    <t>FM 242702 79110-3403-06 (RR-3)</t>
  </si>
  <si>
    <t>FDOT-01</t>
  </si>
  <si>
    <t>FDOT-02</t>
  </si>
  <si>
    <t>FDOT-03</t>
  </si>
  <si>
    <t>FDOT-04</t>
  </si>
  <si>
    <t>FDOT-05</t>
  </si>
  <si>
    <t>FDOT-06</t>
  </si>
  <si>
    <t>FDOT-07</t>
  </si>
  <si>
    <t>Sports Turfgrass Fertilizer</t>
  </si>
  <si>
    <t>WWTF-   RIB</t>
  </si>
  <si>
    <t>WWTF-    Sprayfield</t>
  </si>
  <si>
    <t>WWTF- Reuse</t>
  </si>
  <si>
    <t>FF</t>
  </si>
  <si>
    <t>STF</t>
  </si>
  <si>
    <t>OSTDS</t>
  </si>
  <si>
    <t>LW</t>
  </si>
  <si>
    <t>High</t>
  </si>
  <si>
    <t>Medium</t>
  </si>
  <si>
    <t>Low</t>
  </si>
  <si>
    <t>Recharge</t>
  </si>
  <si>
    <t>Acres</t>
  </si>
  <si>
    <t>Rate</t>
  </si>
  <si>
    <t>Totals Acres</t>
  </si>
  <si>
    <t>% Acres</t>
  </si>
  <si>
    <t>Weighted Recharge</t>
  </si>
  <si>
    <t>Averages</t>
  </si>
  <si>
    <t>Row Labels</t>
  </si>
  <si>
    <t>Grand Total</t>
  </si>
  <si>
    <t>Count of Project Status</t>
  </si>
  <si>
    <t>Sum of TN Reduction (lbs/yr)</t>
  </si>
  <si>
    <t>(Multiple Items)</t>
  </si>
  <si>
    <t>FDACS</t>
  </si>
  <si>
    <t>FDACS-01</t>
  </si>
  <si>
    <t>FDACS-02</t>
  </si>
  <si>
    <t>Golf Courses</t>
  </si>
  <si>
    <t>GC-01</t>
  </si>
  <si>
    <t>Golf Course Reduction Credits</t>
  </si>
  <si>
    <t>10 % BMP credit on golf course load to groundwater, assuming 100 % BMP implementation by golf course owners.</t>
  </si>
  <si>
    <t>Planned</t>
  </si>
  <si>
    <t>WU-01</t>
  </si>
  <si>
    <t>WWTF Policy Reductions</t>
  </si>
  <si>
    <t>Achieved by WWTF policy if implemented BMAP-wide, achieving 3 or 6 mg/L.</t>
  </si>
  <si>
    <t>GC-02</t>
  </si>
  <si>
    <t>Source</t>
  </si>
  <si>
    <t xml:space="preserve">Attenuation Factor </t>
  </si>
  <si>
    <t>Portion that Leaches to Groundwater</t>
  </si>
  <si>
    <t>Atmospheric Deposition</t>
  </si>
  <si>
    <t>Urban Feritlizer</t>
  </si>
  <si>
    <t>6 % BMP credit on sports field load to groundwater, assuming 100 % BMP implementation.</t>
  </si>
  <si>
    <t>SAN-001</t>
  </si>
  <si>
    <t>SAN-002</t>
  </si>
  <si>
    <t>City of DeBary</t>
  </si>
  <si>
    <t>DB-01</t>
  </si>
  <si>
    <t>DB-02</t>
  </si>
  <si>
    <t>DB-03</t>
  </si>
  <si>
    <t>DB-04</t>
  </si>
  <si>
    <t>Illicit Discharge Education</t>
  </si>
  <si>
    <t>Irrigation Ordinance</t>
  </si>
  <si>
    <t>Copy of the revised ordinance</t>
  </si>
  <si>
    <t>City website link, PDFs</t>
  </si>
  <si>
    <t>Copy of Ordinance</t>
  </si>
  <si>
    <t>Gemini Springs Septic Tank Abatement Program</t>
  </si>
  <si>
    <t>OSTDS Phase Out</t>
  </si>
  <si>
    <t>Copy of 4/4/2018 City Council Meeting Minutes approving the Program and PowerPoint Presentation</t>
  </si>
  <si>
    <t>City of Lake Mary</t>
  </si>
  <si>
    <t>LM-01</t>
  </si>
  <si>
    <t>Ordinance</t>
  </si>
  <si>
    <t>FDOT-08</t>
  </si>
  <si>
    <t>FDOT-08a</t>
  </si>
  <si>
    <t>FDOT-09</t>
  </si>
  <si>
    <t>FM 242702 79110-3403-04 &amp; 05 (Pond QQ3 &amp; QQ-5)(RR-3)</t>
  </si>
  <si>
    <t>FDOT District 5</t>
  </si>
  <si>
    <t>Various</t>
  </si>
  <si>
    <t>DEP</t>
  </si>
  <si>
    <t>OSTDS-01</t>
  </si>
  <si>
    <t>Enhancement of Existing OSTDS - Voluntary</t>
  </si>
  <si>
    <t>2018 BMAP Appendix D</t>
  </si>
  <si>
    <t>OSTDS-02</t>
  </si>
  <si>
    <t>Enhancement of Existing OSTDS - Required</t>
  </si>
  <si>
    <t>Lead Entity</t>
  </si>
  <si>
    <t>Activity Number</t>
  </si>
  <si>
    <t>Activity Name</t>
  </si>
  <si>
    <t>Description of Activity</t>
  </si>
  <si>
    <t>Activity Status</t>
  </si>
  <si>
    <t>Estimated Start Date</t>
  </si>
  <si>
    <t>UF–IFAS</t>
  </si>
  <si>
    <t>IFAS-E-01</t>
  </si>
  <si>
    <t>OFS OSTDS Campaign, Phase 1</t>
  </si>
  <si>
    <t>Implement social marketing campaign that links septic systems to springs</t>
  </si>
  <si>
    <t>IFAS-E-02</t>
  </si>
  <si>
    <t>OFS OSTDS Campaign, Phase 2</t>
  </si>
  <si>
    <t>Create online clearinghouse of fact sheets, videos, PSAs, etc.</t>
  </si>
  <si>
    <t>IFAS-E-03</t>
  </si>
  <si>
    <t>OFS OSTDS Campaign, Phase 3</t>
  </si>
  <si>
    <t>Presentations to realtors and distribution of information kits for home buyers</t>
  </si>
  <si>
    <t>IFAS-E-04</t>
  </si>
  <si>
    <t>OFS OSTDS Campaign, Phase 4</t>
  </si>
  <si>
    <t>Six to eight septic system workshops for elected officials</t>
  </si>
  <si>
    <t>IFAS-E-05</t>
  </si>
  <si>
    <t>OFS OSTDS Campaign, Phase 5</t>
  </si>
  <si>
    <t>Homeowner workshops with field demonstrations</t>
  </si>
  <si>
    <t>Total Required Reductions  (lbs-N/yr)</t>
  </si>
  <si>
    <t>Completed and Committed Project Reductions (lbs-N/yr)</t>
  </si>
  <si>
    <t>Sum of Cost Estimate</t>
  </si>
  <si>
    <t>Sum of Cost Annual O&amp;M</t>
  </si>
  <si>
    <t>Total Underway and Planned Projects Cost and Reductions</t>
  </si>
  <si>
    <t>Total Completed Projects Cost, Reductions, and Number of Projects</t>
  </si>
  <si>
    <t xml:space="preserve">Count of  Year Added </t>
  </si>
  <si>
    <t>DROPDOWN MENUS</t>
  </si>
  <si>
    <t>Yes</t>
  </si>
  <si>
    <t>100% On-site Retention</t>
  </si>
  <si>
    <t>Inside Springshed</t>
  </si>
  <si>
    <t>No</t>
  </si>
  <si>
    <t>Agricultural BMPs</t>
  </si>
  <si>
    <t xml:space="preserve">Non-structural </t>
  </si>
  <si>
    <t>Alum Injection Systems</t>
  </si>
  <si>
    <t>Trade</t>
  </si>
  <si>
    <t>Aquatic Vegetation Harvesting</t>
  </si>
  <si>
    <t>Cancelled</t>
  </si>
  <si>
    <t>Baffle Boxes- First Generation (hydrodynamic separator)</t>
  </si>
  <si>
    <t>Baffle Boxes- Second Generation</t>
  </si>
  <si>
    <t>Biosorption Activated Media (BAM)</t>
  </si>
  <si>
    <t>BMP Treatment Train</t>
  </si>
  <si>
    <t>Catch Basin Inserts/Inlet Filter Cleanout</t>
  </si>
  <si>
    <t>Closed Basin</t>
  </si>
  <si>
    <t>Control Structure</t>
  </si>
  <si>
    <t>Dairy Remediation</t>
  </si>
  <si>
    <t>Deep Injection Well</t>
  </si>
  <si>
    <t>Denitrification Walls</t>
  </si>
  <si>
    <t>Dispersed Water Management (DWM)</t>
  </si>
  <si>
    <t>Dry Detention Pond</t>
  </si>
  <si>
    <t>Enhanced Public Education</t>
  </si>
  <si>
    <t>Exfiltration Trench</t>
  </si>
  <si>
    <t>Exotic Vegetation Removal</t>
  </si>
  <si>
    <t>Fertilizer Reduction</t>
  </si>
  <si>
    <t>Floating Islands/ Managed Aquatic Plant Systems (MAPS)</t>
  </si>
  <si>
    <t>Floodplain Restoration</t>
  </si>
  <si>
    <t>Grass swales with swale blocks or raised culverts</t>
  </si>
  <si>
    <t>Hybrid wetland treatment technology (HWTT)</t>
  </si>
  <si>
    <t>Hydrologic Restoration</t>
  </si>
  <si>
    <t>Impoundment</t>
  </si>
  <si>
    <t>Land Preservation</t>
  </si>
  <si>
    <t>Land Use Change</t>
  </si>
  <si>
    <t>LID- Green Roofs</t>
  </si>
  <si>
    <t>LID- Rain Gardens</t>
  </si>
  <si>
    <t>LID- Tree Boxes/Tree Wells</t>
  </si>
  <si>
    <t>LID- Other</t>
  </si>
  <si>
    <t>Macroalgal Harvesting</t>
  </si>
  <si>
    <t>Monitoring/Data Collection</t>
  </si>
  <si>
    <t>Muck Removal/Restoration Dredging</t>
  </si>
  <si>
    <t>Natural Wetlands as Filters</t>
  </si>
  <si>
    <t>Off-line Retention BMPs</t>
  </si>
  <si>
    <t>Pervious Pavement</t>
  </si>
  <si>
    <t>Pervious Pavers</t>
  </si>
  <si>
    <t>Plugging Artesian Wells</t>
  </si>
  <si>
    <t>Reclaimed Water</t>
  </si>
  <si>
    <t>Regional Stormwater Treatment</t>
  </si>
  <si>
    <t>Shoreline Stabilization</t>
  </si>
  <si>
    <t>Stormwater Aeration System</t>
  </si>
  <si>
    <t>Stormwater Reuse</t>
  </si>
  <si>
    <t>Stormwater System Rehabilitation</t>
  </si>
  <si>
    <t>Stormwater Treatment Areas (STAs)</t>
  </si>
  <si>
    <t>Turbidity Reducing Polymers (e.g., Floc logs ®)</t>
  </si>
  <si>
    <t>Vegetated Buffers</t>
  </si>
  <si>
    <t>Wastewater Service Area Expansion</t>
  </si>
  <si>
    <t>Wetland Restoration</t>
  </si>
  <si>
    <t>Wetland Treatment</t>
  </si>
  <si>
    <t>WWTF Disposal Site</t>
  </si>
  <si>
    <t>WWTF Diversion to Reuse</t>
  </si>
  <si>
    <t>WWTF Nutrient Reduction</t>
  </si>
  <si>
    <t>PFA</t>
  </si>
  <si>
    <t>Not provided</t>
  </si>
  <si>
    <t>Street sweeping throughout the city.</t>
  </si>
  <si>
    <t>FYN, landscaping ordinance, irrigation ordinance, PSAs, pamphlets, website, Illicit Discharge Program.</t>
  </si>
  <si>
    <t>Citywide fertilizer ordinance to reduce application.</t>
  </si>
  <si>
    <t>Website, pamphlets, inspection program, call-in number.</t>
  </si>
  <si>
    <t>Citywide restrictions on irrigation practices.</t>
  </si>
  <si>
    <t>Phase I: 360 septic tanks will be removed and converted to central sewer during the first 5 years (overall 1,200 septic tanks will be converted in the next 15 years).</t>
  </si>
  <si>
    <t>Grass swales without swale blocks or raised culverts.</t>
  </si>
  <si>
    <t>Wet detention pond.</t>
  </si>
  <si>
    <t>Fertilizer ordinance.</t>
  </si>
  <si>
    <t>Street sweeping throughout the county.</t>
  </si>
  <si>
    <t>Public education about fertilizer, wastewater, lawn clippings, pet waste, water conservation.</t>
  </si>
  <si>
    <t>Street sweeping.</t>
  </si>
  <si>
    <t>DeBary Avenue - Doyle Rd. expansion.</t>
  </si>
  <si>
    <t>ProjID</t>
  </si>
  <si>
    <t>LeadEntity</t>
  </si>
  <si>
    <t>ProjectNumber</t>
  </si>
  <si>
    <t>ProjectName</t>
  </si>
  <si>
    <t>ProjectDescription</t>
  </si>
  <si>
    <t>ProjectType</t>
  </si>
  <si>
    <t>ProjectStatus</t>
  </si>
  <si>
    <t>EstimatedCompletionDate</t>
  </si>
  <si>
    <t>TNReduction(lbs/yr)</t>
  </si>
  <si>
    <t>TPReduction(lbs/yr)</t>
  </si>
  <si>
    <t>AcresTreated</t>
  </si>
  <si>
    <t>CostEstimate</t>
  </si>
  <si>
    <t>CostAnnualO&amp;M</t>
  </si>
  <si>
    <t>FundingSource</t>
  </si>
  <si>
    <t>FundingAmount</t>
  </si>
  <si>
    <t>DEPContractAgreementNumber</t>
  </si>
  <si>
    <t>Structural/Non Structural</t>
  </si>
  <si>
    <t>Use Past Designation</t>
  </si>
  <si>
    <t>Baffle Boxes- Second Generation with Media</t>
  </si>
  <si>
    <t>Structural   </t>
  </si>
  <si>
    <t>Biological/ Bacteria Treatment</t>
  </si>
  <si>
    <t>BMP Cleanout</t>
  </si>
  <si>
    <t>Creating/ Enhancing Living Shoreline</t>
  </si>
  <si>
    <t>Creating/ Enhancing Oyster Reefs</t>
  </si>
  <si>
    <t>Credit Trade</t>
  </si>
  <si>
    <t>Decommission/ Abandonment</t>
  </si>
  <si>
    <t>Fertilizer Cessation</t>
  </si>
  <si>
    <t>Filter Marsh</t>
  </si>
  <si>
    <t>Fish Harvesting</t>
  </si>
  <si>
    <t>Golf Course or Sports Field BMPs</t>
  </si>
  <si>
    <t>Hydrodynamic Separators</t>
  </si>
  <si>
    <t>Industrial Facility Upgrades</t>
  </si>
  <si>
    <t>Onsite Sewage Treatment and Disposal System (OSTDS) Enhancement</t>
  </si>
  <si>
    <t>Retention/Detention BMP Retrofit with Nutrient Reducing Media</t>
  </si>
  <si>
    <t>Retention/Detention BMP with Nutrient Reducing Media </t>
  </si>
  <si>
    <t>Sanitary Sewer and Wastewater Treatment Facility (WWTF) Maintenance</t>
  </si>
  <si>
    <t>Sanitary Sewer Inspections</t>
  </si>
  <si>
    <t>SAV Planting</t>
  </si>
  <si>
    <t>Study</t>
  </si>
  <si>
    <t>WWTF Upgrade</t>
  </si>
  <si>
    <t>FIB- Stormwater</t>
  </si>
  <si>
    <t>Bacteria</t>
  </si>
  <si>
    <t>FIB- Source Identification Activities</t>
  </si>
  <si>
    <t>FIB- Sanitary Sewer</t>
  </si>
  <si>
    <t>FIB- OSTDS</t>
  </si>
  <si>
    <t>FIB- Trash Cleanup of Impaired Waterbody</t>
  </si>
  <si>
    <t>Volusia County/ SJRWMD/ DEP</t>
  </si>
  <si>
    <t>Altamonte/ Casselberry/ Lake Mary/ Longwood/ Oviedo</t>
  </si>
  <si>
    <t>Fertilizer Ordinance</t>
  </si>
  <si>
    <t>SR 46</t>
  </si>
  <si>
    <t>Upgrade, replacement, modification, addition of effective nitrogen reducing features, initial connection to a central sewer system, or other action to reduce nutrient loading, voluntarily taken by the owner of an OSTDS within the BMAP.</t>
  </si>
  <si>
    <t>Upgrade, replacement, modification, addition of effective nitrogen reducing features, initial connection to a central sewer system, or other action taken to comply with the OSTDS Remediation Plan for the group of systems identified for remediation.</t>
  </si>
  <si>
    <t>Lateral repairs, gravity main repairs, smoke test and seal laterals.</t>
  </si>
  <si>
    <t>Non-contributing basin, not included in the TMDL model.</t>
  </si>
  <si>
    <t>Florida Legislature</t>
  </si>
  <si>
    <t>City - $28,000/ County - $37,000</t>
  </si>
  <si>
    <t>Year Added</t>
  </si>
  <si>
    <t>FYN, landscaping ordinance, irrigation ordinance, pet waste ordinance, PSAs, pamphlets, website, Illicit Discharge Program and standard credit for fertilizer ordinance.</t>
  </si>
  <si>
    <t>Black Bear Wilderness Area</t>
  </si>
  <si>
    <t>Ongoing roadside ditch cleaning throughout county.</t>
  </si>
  <si>
    <t>Fertilizer restrictions including summer ban on nitrogen and phosphorus.</t>
  </si>
  <si>
    <t>Wastewater Utilities</t>
  </si>
  <si>
    <t>Sum of TNReduction(lbs/yr)</t>
  </si>
  <si>
    <t>Year</t>
  </si>
  <si>
    <t xml:space="preserve">5-Year Milestone </t>
  </si>
  <si>
    <t>10-Year Milestone</t>
  </si>
  <si>
    <t>15-Year Milestone</t>
  </si>
  <si>
    <t>20-Year Milestone</t>
  </si>
  <si>
    <t>77160-3404-06 (Pond  4-11)</t>
  </si>
  <si>
    <t>77160-3404-05 (Pond  4-1)</t>
  </si>
  <si>
    <t>The project entails construction of a new state-of-the-art Regional Transportation Management Center (RTMC) for the Florida Department of Transportation and the Florida Highway Patrol Dispatch. There is a pond being built with the project.</t>
  </si>
  <si>
    <t>Reduction of nitrogen and phosphorus sources, through public education and restrictions on usage.</t>
  </si>
  <si>
    <t>011020- Added pivot table in summary tab, deleted project charts, deleted NOI enrollment tab, moved attenuation and recharge tab load reductions to land, changed the STAR title to Summary Info, changed milestone to target on load reduction tab, and added a note at the top of OSTDS Tab as well as copied attenuation and recharge data to 2017 load reductions tab as per suggested changes in 1-09-20 email/phone call</t>
  </si>
  <si>
    <t>2020 Status</t>
  </si>
  <si>
    <t>Count of ProjectStatus</t>
  </si>
  <si>
    <t>5-year Target Reductions (lbs-N/yr)  (30 %)</t>
  </si>
  <si>
    <t>10-year Target Reductions (lbs-N/yr) (50 %)</t>
  </si>
  <si>
    <t xml:space="preserve">15-year Target Reductions (lbs-N/yr) (20 %) </t>
  </si>
  <si>
    <t>This is table D-2 of the BMAP and is not updated regularly. Do not use for updates, STAR, or summary statistics.</t>
  </si>
  <si>
    <t>5079</t>
  </si>
  <si>
    <t>5080</t>
  </si>
  <si>
    <t>5081</t>
  </si>
  <si>
    <t>5082</t>
  </si>
  <si>
    <t>5083</t>
  </si>
  <si>
    <t>5084</t>
  </si>
  <si>
    <t>02052020- added project IDs from 2019 STAR, new projects may still need IDs generated from Access</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</si>
  <si>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</si>
  <si>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</si>
  <si>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</si>
  <si>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</si>
  <si>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</si>
  <si>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</si>
  <si>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</si>
  <si>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</si>
  <si>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</si>
  <si>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</si>
  <si>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</si>
  <si>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</si>
  <si>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</si>
  <si>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</si>
  <si>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</si>
  <si>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</si>
  <si>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</si>
  <si>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</si>
  <si>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</si>
  <si>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</si>
  <si>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</si>
  <si>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</si>
  <si>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</si>
  <si>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</si>
  <si>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</si>
  <si>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</si>
  <si>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</si>
  <si>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</si>
  <si>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</si>
  <si>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</si>
  <si>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</si>
  <si>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</si>
  <si>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</si>
  <si>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</si>
  <si>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City of DeBary/ Volusia County/ TBD</t>
  </si>
  <si>
    <t>FM 437100-1 Dry Detention Pond</t>
  </si>
  <si>
    <t>Agricultural Producers</t>
  </si>
  <si>
    <t>BMP Implementation and Verification - Farm Fertilizer</t>
  </si>
  <si>
    <t>Enrollment and verification of farm fertilizer BMPs by agricultural producers. Acres Treated based on FDACS December 2019 NOI Enrollment and FSAID VI. Reductions based on efficiencies referenced in the BMAP and 100% NOI Enrollment.</t>
  </si>
  <si>
    <t>BMP Implementation and Verification - Livestock Waste</t>
  </si>
  <si>
    <t>Enrollment and verification of livestock waste BMPs by agricultural producers. Acres Treated based on FDACS December 2019 NOI Enrollment and FSAID VI. Reductions based on efficiencies referenced in the BMAP and 100% NOI Enrollment.</t>
  </si>
  <si>
    <t>022720- SOP and duplicates check, Milestone Line graph creation</t>
  </si>
  <si>
    <t>Ad valorem/ FFL</t>
  </si>
  <si>
    <t>Project Reductions (TN)</t>
  </si>
  <si>
    <t>On-line retention BMPs. Completion date of project outside the project collection period. No credit assigned.</t>
  </si>
  <si>
    <t>Wet detention pond. Completion date of project outside the project collection period. No credit assigned.</t>
  </si>
  <si>
    <t>RSF to collect and treat stormwater runoff. Completion daate of project is outside the project collection period. No credit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</si>
</sst>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mm/dd/yy;@"/>
    <numFmt numFmtId="166" formatCode="&quot;$&quot;#,##0.00"/>
    <numFmt numFmtId="167" formatCode="_(* #,##0_);_(* \(#,##0\);_(* &quot;-&quot;??_);_(@_)"/>
  </numFmts>
  <fonts count="15" x14ac:knownFonts="1">
    <font>
      <sz val="11"/>
      <color theme="1"/>
      <name val="Calibri"/>
      <family val="2"/>
      <scheme val="minor"/>
    </font>
    <font>
      <sz val="11"/>
      <color theme="1"/>
      <name val="Calibri"/>
      <family val="2"/>
      <scheme val="minor"/>
    </font>
    <font>
      <sz val="11"/>
      <color theme="0"/>
      <name val="Calibri"/>
      <family val="2"/>
      <scheme val="minor"/>
    </font>
    <font>
      <b/>
      <sz val="10"/>
      <color theme="1"/>
      <name val="Times New Roman"/>
      <family val="1"/>
    </font>
    <font>
      <sz val="10"/>
      <color theme="1"/>
      <name val="Times New Roman"/>
      <family val="1"/>
    </font>
    <font>
      <sz val="10"/>
      <color rgb="FF000000"/>
      <name val="Times New Roman"/>
      <family val="1"/>
    </font>
    <font>
      <sz val="10"/>
      <color theme="1"/>
      <name val="Calibri"/>
      <family val="2"/>
      <scheme val="minor"/>
    </font>
    <font>
      <sz val="10"/>
      <name val="Times New Roman"/>
      <family val="1"/>
    </font>
    <font>
      <b/>
      <sz val="10"/>
      <name val="Times New Roman"/>
      <family val="1"/>
    </font>
    <font>
      <b/>
      <sz val="11"/>
      <color theme="1"/>
      <name val="Calibri"/>
      <family val="2"/>
      <scheme val="minor"/>
    </font>
    <font>
      <b/>
      <sz val="10"/>
      <color theme="1"/>
      <name val="Calibri"/>
      <family val="2"/>
      <scheme val="minor"/>
    </font>
    <font>
      <b/>
      <sz val="11"/>
      <color theme="1"/>
      <name val="Times New Roman"/>
      <family val="1"/>
    </font>
    <font>
      <b/>
      <sz val="11"/>
      <color rgb="FF000000"/>
      <name val="Calibri"/>
      <family val="2"/>
    </font>
    <font>
      <sz val="10"/>
      <color rgb="FFFF0000"/>
      <name val="Times New Roman"/>
      <family val="1"/>
    </font>
    <font>
      <b/>
      <sz val="11"/>
      <color rgb="FF000000"/>
      <name val="Times New Roman"/>
      <family val="1"/>
    </font>
  </fonts>
  <fills count="12">
    <fill>
      <patternFill patternType="none"/>
    </fill>
    <fill>
      <patternFill patternType="gray125"/>
    </fill>
    <fill>
      <patternFill patternType="solid">
        <fgColor theme="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D9E2F3"/>
        <bgColor indexed="64"/>
      </patternFill>
    </fill>
    <fill>
      <patternFill patternType="solid">
        <fgColor rgb="FFC0C0C0"/>
        <bgColor rgb="FFC0C0C0"/>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0" applyNumberFormat="0" applyBorder="0" applyAlignment="0" applyProtection="0"/>
  </cellStyleXfs>
  <cellXfs count="111">
    <xf numFmtId="0" fontId="0" fillId="0" borderId="0" xfId="0"/>
    <xf numFmtId="0" fontId="3" fillId="3" borderId="1" xfId="0" applyFont="1" applyFill="1" applyBorder="1" applyAlignment="1">
      <alignment horizontal="center" wrapText="1"/>
    </xf>
    <xf numFmtId="0" fontId="3" fillId="4" borderId="1" xfId="0" applyFont="1" applyFill="1" applyBorder="1" applyAlignment="1">
      <alignment horizontal="center"/>
    </xf>
    <xf numFmtId="0" fontId="3" fillId="4" borderId="1" xfId="0" applyFont="1" applyFill="1" applyBorder="1" applyAlignment="1">
      <alignment horizontal="center" wrapText="1"/>
    </xf>
    <xf numFmtId="0" fontId="4" fillId="0" borderId="0" xfId="0" applyFont="1" applyFill="1" applyAlignment="1">
      <alignment horizontal="center"/>
    </xf>
    <xf numFmtId="0" fontId="5"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4" fillId="0" borderId="1" xfId="1" applyNumberFormat="1" applyFont="1" applyFill="1" applyBorder="1" applyAlignment="1">
      <alignment horizontal="center" vertical="center" wrapText="1"/>
    </xf>
    <xf numFmtId="3" fontId="5" fillId="0" borderId="1" xfId="1" applyNumberFormat="1" applyFont="1" applyFill="1" applyBorder="1" applyAlignment="1" applyProtection="1">
      <alignment horizontal="center" vertical="center" wrapText="1"/>
      <protection locked="0"/>
    </xf>
    <xf numFmtId="164" fontId="4" fillId="0" borderId="1" xfId="2" applyNumberFormat="1" applyFont="1" applyFill="1" applyBorder="1" applyAlignment="1">
      <alignment horizontal="center" vertical="center"/>
    </xf>
    <xf numFmtId="166" fontId="4" fillId="0" borderId="1" xfId="0" applyNumberFormat="1" applyFont="1" applyFill="1" applyBorder="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NumberFormat="1" applyFont="1" applyAlignment="1">
      <alignment horizontal="center" vertical="center"/>
    </xf>
    <xf numFmtId="164" fontId="4" fillId="0" borderId="1" xfId="0" applyNumberFormat="1" applyFont="1" applyFill="1" applyBorder="1" applyAlignment="1">
      <alignment horizontal="center" vertical="center"/>
    </xf>
    <xf numFmtId="164" fontId="4" fillId="0" borderId="1" xfId="2" applyNumberFormat="1" applyFont="1" applyBorder="1" applyAlignment="1">
      <alignment horizontal="center" vertical="center"/>
    </xf>
    <xf numFmtId="0" fontId="3" fillId="4" borderId="1" xfId="0" applyFont="1" applyFill="1" applyBorder="1" applyAlignment="1">
      <alignment horizontal="center" vertical="center" wrapText="1"/>
    </xf>
    <xf numFmtId="0" fontId="6" fillId="0" borderId="0" xfId="0" applyFont="1" applyFill="1" applyAlignment="1">
      <alignment horizontal="center" vertical="center"/>
    </xf>
    <xf numFmtId="3" fontId="4" fillId="0" borderId="1" xfId="0" applyNumberFormat="1" applyFont="1" applyFill="1" applyBorder="1" applyAlignment="1">
      <alignment horizontal="center" vertical="center"/>
    </xf>
    <xf numFmtId="3" fontId="6" fillId="0" borderId="0" xfId="0" applyNumberFormat="1" applyFont="1" applyAlignment="1">
      <alignment horizontal="center" vertical="center"/>
    </xf>
    <xf numFmtId="0" fontId="4" fillId="0" borderId="0" xfId="0" applyFont="1" applyBorder="1" applyAlignment="1">
      <alignment horizontal="center" vertical="center"/>
    </xf>
    <xf numFmtId="0" fontId="7" fillId="0" borderId="1" xfId="0" applyFont="1" applyFill="1" applyBorder="1" applyAlignment="1">
      <alignment horizontal="center" vertical="center"/>
    </xf>
    <xf numFmtId="3" fontId="7"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3" fontId="5" fillId="0" borderId="3" xfId="1" applyNumberFormat="1" applyFont="1" applyFill="1" applyBorder="1" applyAlignment="1" applyProtection="1">
      <alignment horizontal="center" vertical="center" wrapText="1"/>
      <protection locked="0"/>
    </xf>
    <xf numFmtId="165" fontId="4" fillId="0" borderId="2" xfId="0" applyNumberFormat="1" applyFont="1" applyBorder="1" applyAlignment="1">
      <alignment horizontal="center" vertical="center"/>
    </xf>
    <xf numFmtId="3" fontId="4" fillId="6" borderId="1" xfId="0"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0" fontId="0" fillId="0" borderId="1" xfId="0" applyBorder="1"/>
    <xf numFmtId="0" fontId="0" fillId="8" borderId="1" xfId="0" applyFill="1" applyBorder="1"/>
    <xf numFmtId="0" fontId="0" fillId="7" borderId="1" xfId="0" applyFill="1" applyBorder="1"/>
    <xf numFmtId="0" fontId="0" fillId="0" borderId="0" xfId="0" pivotButton="1"/>
    <xf numFmtId="0" fontId="0" fillId="0" borderId="0" xfId="0" applyAlignment="1">
      <alignment horizontal="left"/>
    </xf>
    <xf numFmtId="0" fontId="0" fillId="0" borderId="0" xfId="0" applyNumberFormat="1"/>
    <xf numFmtId="3" fontId="0" fillId="0" borderId="0" xfId="0" applyNumberFormat="1"/>
    <xf numFmtId="1" fontId="4" fillId="0" borderId="1" xfId="0" applyNumberFormat="1" applyFont="1" applyFill="1" applyBorder="1" applyAlignment="1">
      <alignment horizontal="center" vertical="center"/>
    </xf>
    <xf numFmtId="9" fontId="3"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167" fontId="8" fillId="0" borderId="1" xfId="1" applyNumberFormat="1" applyFont="1" applyFill="1" applyBorder="1" applyAlignment="1">
      <alignment horizontal="center" vertical="center" wrapText="1"/>
    </xf>
    <xf numFmtId="2" fontId="7" fillId="0" borderId="1" xfId="3" applyNumberFormat="1" applyFont="1" applyFill="1" applyBorder="1" applyAlignment="1">
      <alignment horizontal="center" vertical="center" wrapText="1"/>
    </xf>
    <xf numFmtId="2" fontId="0" fillId="0" borderId="1" xfId="0" applyNumberFormat="1" applyBorder="1"/>
    <xf numFmtId="2" fontId="0" fillId="5" borderId="1" xfId="0" applyNumberFormat="1" applyFill="1" applyBorder="1"/>
    <xf numFmtId="6" fontId="7" fillId="0" borderId="1" xfId="0" applyNumberFormat="1" applyFont="1" applyBorder="1" applyAlignment="1">
      <alignment horizontal="center" vertical="center" wrapText="1"/>
    </xf>
    <xf numFmtId="3" fontId="4" fillId="0" borderId="1" xfId="1" applyNumberFormat="1" applyFont="1" applyBorder="1" applyAlignment="1">
      <alignment horizontal="center" vertical="center"/>
    </xf>
    <xf numFmtId="0" fontId="4" fillId="9" borderId="1" xfId="0" applyFont="1" applyFill="1" applyBorder="1" applyAlignment="1">
      <alignment horizontal="center" vertical="center" wrapText="1"/>
    </xf>
    <xf numFmtId="6" fontId="5" fillId="0" borderId="1" xfId="0" applyNumberFormat="1" applyFont="1" applyBorder="1" applyAlignment="1">
      <alignment horizontal="center" vertical="center" wrapText="1"/>
    </xf>
    <xf numFmtId="3" fontId="4" fillId="0" borderId="0" xfId="0" applyNumberFormat="1" applyFont="1"/>
    <xf numFmtId="3" fontId="0" fillId="0" borderId="1" xfId="0" applyNumberFormat="1" applyBorder="1" applyAlignment="1">
      <alignment horizontal="left"/>
    </xf>
    <xf numFmtId="164" fontId="0" fillId="0" borderId="0" xfId="0" applyNumberFormat="1"/>
    <xf numFmtId="0" fontId="11" fillId="0" borderId="0" xfId="0" applyFont="1"/>
    <xf numFmtId="0" fontId="3" fillId="0" borderId="1" xfId="0" applyFont="1" applyBorder="1"/>
    <xf numFmtId="0" fontId="4" fillId="0" borderId="1" xfId="0" applyFont="1" applyBorder="1"/>
    <xf numFmtId="0" fontId="3" fillId="0" borderId="1" xfId="0" applyFont="1" applyBorder="1" applyAlignment="1">
      <alignment horizontal="center"/>
    </xf>
    <xf numFmtId="0" fontId="4" fillId="0" borderId="1" xfId="0" applyFont="1" applyFill="1" applyBorder="1" applyAlignment="1">
      <alignment vertical="center" wrapText="1"/>
    </xf>
    <xf numFmtId="0" fontId="4" fillId="0" borderId="1" xfId="0" applyFont="1" applyBorder="1" applyAlignment="1">
      <alignment horizontal="center"/>
    </xf>
    <xf numFmtId="0" fontId="4" fillId="0" borderId="1" xfId="0" applyFont="1" applyFill="1" applyBorder="1"/>
    <xf numFmtId="0" fontId="4" fillId="0" borderId="1" xfId="0" applyFont="1" applyFill="1" applyBorder="1" applyAlignment="1">
      <alignment horizontal="left" vertical="center" wrapText="1"/>
    </xf>
    <xf numFmtId="0" fontId="4" fillId="0" borderId="0" xfId="0" applyFont="1" applyBorder="1"/>
    <xf numFmtId="0" fontId="0" fillId="0" borderId="0" xfId="0" applyBorder="1"/>
    <xf numFmtId="0" fontId="7" fillId="0" borderId="1" xfId="0" applyFont="1" applyFill="1" applyBorder="1" applyAlignment="1">
      <alignment horizontal="left" vertical="center" wrapText="1"/>
    </xf>
    <xf numFmtId="0" fontId="12" fillId="10" borderId="1" xfId="0" applyFont="1" applyFill="1" applyBorder="1" applyAlignment="1">
      <alignment horizontal="center" vertical="center"/>
    </xf>
    <xf numFmtId="49" fontId="12" fillId="10" borderId="1" xfId="0" applyNumberFormat="1" applyFont="1" applyFill="1" applyBorder="1" applyAlignment="1">
      <alignment horizontal="center" vertical="center" wrapText="1"/>
    </xf>
    <xf numFmtId="3" fontId="12" fillId="10" borderId="1" xfId="0" applyNumberFormat="1" applyFont="1" applyFill="1" applyBorder="1" applyAlignment="1">
      <alignment horizontal="center" vertical="center" wrapText="1"/>
    </xf>
    <xf numFmtId="0" fontId="12" fillId="10" borderId="1" xfId="0" applyFont="1" applyFill="1" applyBorder="1" applyAlignment="1">
      <alignment horizontal="center" vertical="center" wrapText="1"/>
    </xf>
    <xf numFmtId="164" fontId="12" fillId="10" borderId="1" xfId="0" applyNumberFormat="1" applyFont="1" applyFill="1" applyBorder="1" applyAlignment="1">
      <alignment horizontal="center" vertical="center" wrapText="1"/>
    </xf>
    <xf numFmtId="0" fontId="0" fillId="0" borderId="0" xfId="0" applyAlignment="1">
      <alignment vertical="center" wrapText="1"/>
    </xf>
    <xf numFmtId="0" fontId="6"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0" fontId="7" fillId="0" borderId="1" xfId="0" quotePrefix="1" applyFont="1" applyFill="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quotePrefix="1" applyFont="1" applyFill="1" applyBorder="1" applyAlignment="1">
      <alignment horizontal="center" vertical="center" wrapText="1"/>
    </xf>
    <xf numFmtId="3" fontId="1" fillId="0" borderId="1" xfId="0" applyNumberFormat="1" applyFont="1" applyBorder="1" applyAlignment="1">
      <alignment wrapText="1"/>
    </xf>
    <xf numFmtId="3" fontId="0" fillId="0" borderId="1" xfId="0" applyNumberFormat="1" applyBorder="1" applyAlignment="1">
      <alignment wrapText="1"/>
    </xf>
    <xf numFmtId="3" fontId="1" fillId="11" borderId="1" xfId="0" applyNumberFormat="1" applyFont="1" applyFill="1" applyBorder="1"/>
    <xf numFmtId="3" fontId="1" fillId="0" borderId="1" xfId="0" applyNumberFormat="1" applyFont="1" applyBorder="1"/>
    <xf numFmtId="164" fontId="7" fillId="0" borderId="1" xfId="0" applyNumberFormat="1" applyFont="1" applyBorder="1" applyAlignment="1">
      <alignment horizontal="center" vertical="center" wrapText="1"/>
    </xf>
    <xf numFmtId="164" fontId="6" fillId="0" borderId="0" xfId="0" applyNumberFormat="1" applyFont="1" applyAlignment="1">
      <alignment horizontal="center" vertical="center"/>
    </xf>
    <xf numFmtId="0" fontId="14" fillId="10" borderId="1" xfId="0" applyFont="1" applyFill="1" applyBorder="1" applyAlignment="1">
      <alignment horizontal="center" vertical="center"/>
    </xf>
    <xf numFmtId="0" fontId="4" fillId="0" borderId="0" xfId="0" applyFont="1" applyAlignment="1">
      <alignment horizontal="center" vertical="center"/>
    </xf>
    <xf numFmtId="0" fontId="4"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xf>
    <xf numFmtId="0" fontId="5" fillId="5" borderId="1" xfId="0" applyFont="1" applyFill="1" applyBorder="1" applyAlignment="1">
      <alignment horizontal="center" vertical="center" wrapText="1"/>
    </xf>
    <xf numFmtId="3" fontId="5"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4" fillId="0" borderId="1" xfId="0" quotePrefix="1" applyFont="1" applyBorder="1" applyAlignment="1">
      <alignment horizontal="center" vertical="center"/>
    </xf>
    <xf numFmtId="0" fontId="4" fillId="0" borderId="1" xfId="0" quotePrefix="1" applyFont="1" applyFill="1" applyBorder="1" applyAlignment="1">
      <alignment horizontal="center" vertical="center"/>
    </xf>
    <xf numFmtId="164" fontId="9" fillId="0" borderId="0" xfId="0" applyNumberFormat="1" applyFont="1" applyAlignment="1">
      <alignment horizontal="left"/>
    </xf>
    <xf numFmtId="0" fontId="0" fillId="5" borderId="2" xfId="0" applyFill="1" applyBorder="1" applyAlignment="1">
      <alignment horizontal="center"/>
    </xf>
    <xf numFmtId="0" fontId="0" fillId="5" borderId="3" xfId="0" applyFill="1" applyBorder="1" applyAlignment="1">
      <alignment horizontal="center"/>
    </xf>
    <xf numFmtId="0" fontId="10" fillId="4" borderId="2" xfId="0" applyFont="1" applyFill="1" applyBorder="1" applyAlignment="1">
      <alignment horizontal="left" wrapText="1"/>
    </xf>
    <xf numFmtId="0" fontId="10" fillId="4" borderId="3" xfId="0" applyFont="1" applyFill="1" applyBorder="1" applyAlignment="1">
      <alignment horizontal="left" wrapText="1"/>
    </xf>
  </cellXfs>
  <cellStyles count="4">
    <cellStyle name="Accent1" xfId="3" builtinId="29"/>
    <cellStyle name="Comma" xfId="1" builtinId="3"/>
    <cellStyle name="Currency" xfId="2" builtinId="4"/>
    <cellStyle name="Normal" xfId="0" builtinId="0"/>
  </cellStyles>
  <dxfs count="11">
    <dxf>
      <font>
        <sz val="10"/>
      </font>
    </dxf>
    <dxf>
      <font>
        <name val="Times New Roman"/>
        <scheme val="none"/>
      </font>
    </dxf>
    <dxf>
      <numFmt numFmtId="3" formatCode="#,##0"/>
    </dxf>
    <dxf>
      <numFmt numFmtId="3" formatCode="#,##0"/>
    </dxf>
    <dxf>
      <numFmt numFmtId="3" formatCode="#,##0"/>
    </dxf>
    <dxf>
      <numFmt numFmtId="164" formatCode="&quot;$&quot;#,##0"/>
    </dxf>
    <dxf>
      <numFmt numFmtId="164" formatCode="&quot;$&quot;#,##0"/>
    </dxf>
    <dxf>
      <numFmt numFmtId="3" formatCode="#,##0"/>
    </dxf>
    <dxf>
      <numFmt numFmtId="3" formatCode="#,##0"/>
    </dxf>
    <dxf>
      <numFmt numFmtId="164" formatCode="&quot;$&quot;#,##0"/>
    </dxf>
    <dxf>
      <numFmt numFmtId="164"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externalLink" Target="externalLinks/externalLink2.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r>
              <a:rPr lang="en-US" sz="1400" b="1">
                <a:solidFill>
                  <a:schemeClr val="tx1"/>
                </a:solidFill>
                <a:latin typeface="Times New Roman" panose="02020603050405020304" pitchFamily="18" charset="0"/>
                <a:cs typeface="Times New Roman" panose="02020603050405020304" pitchFamily="18" charset="0"/>
              </a:rPr>
              <a:t>Gemini Springs TN Project Reductions</a:t>
            </a:r>
          </a:p>
        </c:rich>
      </c:tx>
      <c:layout>
        <c:manualLayout>
          <c:xMode val="edge"/>
          <c:yMode val="edge"/>
          <c:x val="0.2670346675415573"/>
          <c:y val="3.703696412948381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Times New Roman" panose="02020603050405020304" pitchFamily="18" charset="0"/>
              <a:ea typeface="+mn-ea"/>
              <a:cs typeface="Times New Roman" panose="02020603050405020304" pitchFamily="18" charset="0"/>
            </a:defRPr>
          </a:pPr>
          <a:endParaRPr lang="en-US"/>
        </a:p>
      </c:txPr>
    </c:title>
    <c:autoTitleDeleted val="0"/>
    <c:plotArea>
      <c:layout>
        <c:manualLayout>
          <c:layoutTarget val="inner"/>
          <c:xMode val="edge"/>
          <c:yMode val="edge"/>
          <c:x val="9.7637521872265973E-2"/>
          <c:y val="9.1944444444444454E-2"/>
          <c:w val="0.87805692257217849"/>
          <c:h val="0.78154636920384957"/>
        </c:manualLayout>
      </c:layout>
      <c:lineChart>
        <c:grouping val="standard"/>
        <c:varyColors val="0"/>
        <c:ser>
          <c:idx val="1"/>
          <c:order val="0"/>
          <c:tx>
            <c:strRef>
              <c:f>'Progress Charts 030620'!$F$1</c:f>
              <c:strCache>
                <c:ptCount val="1"/>
                <c:pt idx="0">
                  <c:v>Project Reductions (TN)</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030620'!$F$2:$F$22</c:f>
              <c:numCache>
                <c:formatCode>#,##0</c:formatCode>
                <c:ptCount val="21"/>
                <c:pt idx="0">
                  <c:v>2095.5478530419705</c:v>
                </c:pt>
                <c:pt idx="1">
                  <c:v>2095.5478530419705</c:v>
                </c:pt>
              </c:numCache>
            </c:numRef>
          </c:val>
          <c:smooth val="0"/>
          <c:extLst>
            <c:ext xmlns:c16="http://schemas.microsoft.com/office/drawing/2014/chart" uri="{C3380CC4-5D6E-409C-BE32-E72D297353CC}">
              <c16:uniqueId val="{0000000D-CD84-478E-899B-F6A02F4F8820}"/>
            </c:ext>
          </c:extLst>
        </c:ser>
        <c:ser>
          <c:idx val="2"/>
          <c:order val="1"/>
          <c:tx>
            <c:strRef>
              <c:f>'Progress Charts 030620'!$G$1</c:f>
              <c:strCache>
                <c:ptCount val="1"/>
                <c:pt idx="0">
                  <c:v>5-Year Milestone </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030620'!$G$2:$G$22</c:f>
              <c:numCache>
                <c:formatCode>#,##0</c:formatCode>
                <c:ptCount val="21"/>
                <c:pt idx="5">
                  <c:v>4281</c:v>
                </c:pt>
              </c:numCache>
            </c:numRef>
          </c:val>
          <c:smooth val="0"/>
          <c:extLst>
            <c:ext xmlns:c16="http://schemas.microsoft.com/office/drawing/2014/chart" uri="{C3380CC4-5D6E-409C-BE32-E72D297353CC}">
              <c16:uniqueId val="{0000000E-CD84-478E-899B-F6A02F4F8820}"/>
            </c:ext>
          </c:extLst>
        </c:ser>
        <c:ser>
          <c:idx val="3"/>
          <c:order val="2"/>
          <c:tx>
            <c:strRef>
              <c:f>'Progress Charts 030620'!$H$1</c:f>
              <c:strCache>
                <c:ptCount val="1"/>
                <c:pt idx="0">
                  <c:v>10-Year Milestone</c:v>
                </c:pt>
              </c:strCache>
            </c:strRef>
          </c:tx>
          <c:spPr>
            <a:ln w="28575" cap="rnd">
              <a:solidFill>
                <a:sysClr val="windowText" lastClr="000000"/>
              </a:solidFill>
              <a:round/>
            </a:ln>
            <a:effectLst/>
          </c:spPr>
          <c:marker>
            <c:symbol val="circle"/>
            <c:size val="5"/>
            <c:spPr>
              <a:solidFill>
                <a:schemeClr val="tx1"/>
              </a:solidFill>
              <a:ln w="9525">
                <a:solidFill>
                  <a:sysClr val="windowText" lastClr="000000"/>
                </a:solidFill>
              </a:ln>
              <a:effectLst/>
            </c:spPr>
          </c:marker>
          <c:dLbls>
            <c:dLbl>
              <c:idx val="1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3-BA06-4669-A9F8-208FCBBD0F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030620'!$H$2:$H$22</c:f>
              <c:numCache>
                <c:formatCode>#,##0</c:formatCode>
                <c:ptCount val="21"/>
                <c:pt idx="10">
                  <c:v>11416</c:v>
                </c:pt>
              </c:numCache>
            </c:numRef>
          </c:val>
          <c:smooth val="0"/>
          <c:extLst>
            <c:ext xmlns:c16="http://schemas.microsoft.com/office/drawing/2014/chart" uri="{C3380CC4-5D6E-409C-BE32-E72D297353CC}">
              <c16:uniqueId val="{0000000F-CD84-478E-899B-F6A02F4F8820}"/>
            </c:ext>
          </c:extLst>
        </c:ser>
        <c:ser>
          <c:idx val="4"/>
          <c:order val="3"/>
          <c:tx>
            <c:strRef>
              <c:f>'Progress Charts 030620'!$I$1</c:f>
              <c:strCache>
                <c:ptCount val="1"/>
                <c:pt idx="0">
                  <c:v>15-Year Milestone</c:v>
                </c:pt>
              </c:strCache>
            </c:strRef>
          </c:tx>
          <c:spPr>
            <a:ln w="28575" cap="rnd">
              <a:solidFill>
                <a:schemeClr val="tx1"/>
              </a:solidFill>
              <a:round/>
            </a:ln>
            <a:effectLst/>
          </c:spPr>
          <c:marker>
            <c:symbol val="circle"/>
            <c:size val="5"/>
            <c:spPr>
              <a:solidFill>
                <a:schemeClr val="tx1"/>
              </a:solidFill>
              <a:ln w="9525">
                <a:solidFill>
                  <a:schemeClr val="tx1"/>
                </a:solidFill>
              </a:ln>
              <a:effectLst/>
            </c:spPr>
          </c:marker>
          <c:dLbls>
            <c:dLbl>
              <c:idx val="15"/>
              <c:layout>
                <c:manualLayout>
                  <c:x val="-7.7925415573053367E-2"/>
                  <c:y val="-6.0124890638670166E-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A06-4669-A9F8-208FCBBD0F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030620'!$I$2:$I$22</c:f>
              <c:numCache>
                <c:formatCode>#,##0</c:formatCode>
                <c:ptCount val="21"/>
                <c:pt idx="15">
                  <c:v>14270</c:v>
                </c:pt>
              </c:numCache>
            </c:numRef>
          </c:val>
          <c:smooth val="0"/>
          <c:extLst>
            <c:ext xmlns:c16="http://schemas.microsoft.com/office/drawing/2014/chart" uri="{C3380CC4-5D6E-409C-BE32-E72D297353CC}">
              <c16:uniqueId val="{00000010-CD84-478E-899B-F6A02F4F8820}"/>
            </c:ext>
          </c:extLst>
        </c:ser>
        <c:ser>
          <c:idx val="5"/>
          <c:order val="4"/>
          <c:tx>
            <c:strRef>
              <c:f>'Progress Charts 030620'!$J$1</c:f>
              <c:strCache>
                <c:ptCount val="1"/>
                <c:pt idx="0">
                  <c:v>20-Year Milestone</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dPt>
            <c:idx val="20"/>
            <c:marker>
              <c:symbol val="circle"/>
              <c:size val="5"/>
              <c:spPr>
                <a:solidFill>
                  <a:schemeClr val="tx1"/>
                </a:solidFill>
                <a:ln w="9525">
                  <a:solidFill>
                    <a:schemeClr val="tx1"/>
                  </a:solidFill>
                </a:ln>
                <a:effectLst/>
              </c:spPr>
            </c:marker>
            <c:bubble3D val="0"/>
            <c:spPr>
              <a:ln w="28575" cap="rnd">
                <a:solidFill>
                  <a:schemeClr val="tx1"/>
                </a:solidFill>
                <a:round/>
              </a:ln>
              <a:effectLst/>
            </c:spPr>
            <c:extLst>
              <c:ext xmlns:c16="http://schemas.microsoft.com/office/drawing/2014/chart" uri="{C3380CC4-5D6E-409C-BE32-E72D297353CC}">
                <c16:uniqueId val="{00000024-CD84-478E-899B-F6A02F4F8820}"/>
              </c:ext>
            </c:extLst>
          </c:dPt>
          <c:dLbls>
            <c:dLbl>
              <c:idx val="20"/>
              <c:layout>
                <c:manualLayout>
                  <c:x val="0"/>
                  <c:y val="-4.9013779527559045E-2"/>
                </c:manualLayout>
              </c:layout>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4-CD84-478E-899B-F6A02F4F88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dLblPos val="t"/>
            <c:showLegendKey val="0"/>
            <c:showVal val="1"/>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'Progress Charts 030620'!$E$2:$E$22</c:f>
              <c:numCache>
                <c:formatCode>General</c:formatCode>
                <c:ptCount val="21"/>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numCache>
            </c:numRef>
          </c:cat>
          <c:val>
            <c:numRef>
              <c:f>'Progress Charts 030620'!$J$2:$J$22</c:f>
              <c:numCache>
                <c:formatCode>#,##0</c:formatCode>
                <c:ptCount val="21"/>
                <c:pt idx="20">
                  <c:v>14270</c:v>
                </c:pt>
              </c:numCache>
            </c:numRef>
          </c:val>
          <c:smooth val="0"/>
          <c:extLst>
            <c:ext xmlns:c16="http://schemas.microsoft.com/office/drawing/2014/chart" uri="{C3380CC4-5D6E-409C-BE32-E72D297353CC}">
              <c16:uniqueId val="{00000011-CD84-478E-899B-F6A02F4F8820}"/>
            </c:ext>
          </c:extLst>
        </c:ser>
        <c:dLbls>
          <c:showLegendKey val="0"/>
          <c:showVal val="0"/>
          <c:showCatName val="0"/>
          <c:showSerName val="0"/>
          <c:showPercent val="0"/>
          <c:showBubbleSize val="0"/>
        </c:dLbls>
        <c:marker val="1"/>
        <c:smooth val="0"/>
        <c:axId val="586540232"/>
        <c:axId val="586540888"/>
      </c:lineChart>
      <c:catAx>
        <c:axId val="586540232"/>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900" b="1">
                    <a:solidFill>
                      <a:schemeClr val="tx1"/>
                    </a:solidFill>
                    <a:latin typeface="Times New Roman" panose="02020603050405020304" pitchFamily="18" charset="0"/>
                    <a:cs typeface="Times New Roman" panose="02020603050405020304" pitchFamily="18" charset="0"/>
                  </a:rPr>
                  <a:t>Year</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86540888"/>
        <c:crosses val="autoZero"/>
        <c:auto val="1"/>
        <c:lblAlgn val="ctr"/>
        <c:lblOffset val="100"/>
        <c:noMultiLvlLbl val="0"/>
      </c:catAx>
      <c:valAx>
        <c:axId val="586540888"/>
        <c:scaling>
          <c:orientation val="minMax"/>
          <c:min val="2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r>
                  <a:rPr lang="en-US" sz="900" b="1">
                    <a:solidFill>
                      <a:schemeClr val="tx1"/>
                    </a:solidFill>
                    <a:latin typeface="Times New Roman" panose="02020603050405020304" pitchFamily="18" charset="0"/>
                    <a:cs typeface="Times New Roman" panose="02020603050405020304" pitchFamily="18" charset="0"/>
                  </a:rPr>
                  <a:t>Cumulative TN Reductions (lbs/yr)</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586540232"/>
        <c:crosses val="autoZero"/>
        <c:crossBetween val="midCat"/>
        <c:majorUnit val="10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15241</xdr:colOff>
      <xdr:row>0</xdr:row>
      <xdr:rowOff>0</xdr:rowOff>
    </xdr:from>
    <xdr:to>
      <xdr:col>13</xdr:col>
      <xdr:colOff>597132</xdr:colOff>
      <xdr:row>30</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40041" y="0"/>
          <a:ext cx="4239491" cy="548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595312</xdr:colOff>
      <xdr:row>0</xdr:row>
      <xdr:rowOff>204787</xdr:rowOff>
    </xdr:from>
    <xdr:to>
      <xdr:col>22</xdr:col>
      <xdr:colOff>595312</xdr:colOff>
      <xdr:row>23</xdr:row>
      <xdr:rowOff>14287</xdr:rowOff>
    </xdr:to>
    <xdr:graphicFrame macro="">
      <xdr:nvGraphicFramePr>
        <xdr:cNvPr id="4" name="Chart 3">
          <a:extLst>
            <a:ext uri="{FF2B5EF4-FFF2-40B4-BE49-F238E27FC236}">
              <a16:creationId xmlns:a16="http://schemas.microsoft.com/office/drawing/2014/main" id="{BCEF9302-5B9C-4C49-8674-D15B388C7E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FileServer%20Data\FDEP%20Middle%20Basin\Gemini%20Springs\2018%20BMAP%20GS\Project%20Collection\2017\Received\FDOT%20D5%20Draft_Gemini_Project%20Collection%202018%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ra%20Savage/AppData/Local/Microsoft/Windows/INetCache/Content.Outlook/AUB5D889/Wekiva%20Summary%20broken%20link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erver\DATA\FileServer%20Data\FDEP%20Middle%20Basin\Gemini%20Springs\2018%20BMAP%20GS\NSILT\Gemini%20Updated_Received%201129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Project Updates"/>
      <sheetName val="New Project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Nurseries"/>
      <sheetName val="Old Livestock"/>
      <sheetName val="Livestock FSAID Ac"/>
    </sheetNames>
    <sheetDataSet>
      <sheetData sheetId="0"/>
      <sheetData sheetId="1"/>
      <sheetData sheetId="2">
        <row r="1">
          <cell r="D1" t="str">
            <v>Atm Dep</v>
          </cell>
          <cell r="I1" t="str">
            <v>Farm Fertilizer</v>
          </cell>
          <cell r="J1" t="str">
            <v>Livestock Waste</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ttenuation Summary"/>
      <sheetName val="Input Summary"/>
      <sheetName val="Attenuation Range"/>
      <sheetName val="Areas"/>
      <sheetName val="WMD Landuse"/>
      <sheetName val="Atm Dep"/>
      <sheetName val="Septic Tanks"/>
      <sheetName val="WWTF"/>
      <sheetName val="WWTF Reuse"/>
      <sheetName val="Urban Fertilizers"/>
      <sheetName val="Golf Courses"/>
      <sheetName val="FSAID Landuse"/>
      <sheetName val="Old Livestock"/>
      <sheetName val="Livestock FSAID Ac"/>
    </sheetNames>
    <sheetDataSet>
      <sheetData sheetId="0" refreshError="1">
        <row r="21">
          <cell r="K21">
            <v>39754.150133059615</v>
          </cell>
        </row>
        <row r="22">
          <cell r="K22">
            <v>893.93710064487937</v>
          </cell>
        </row>
        <row r="23">
          <cell r="K23">
            <v>12571.467897900706</v>
          </cell>
        </row>
        <row r="24">
          <cell r="K24">
            <v>53219.555131605201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Tina Gordon" id="{DA5B4880-8462-453F-AADC-4EDD3D968025}" userId="Tina Gordon" providerId="None"/>
  <person displayName="Owens, Jeremiah (P.E.)" id="{C3FF4CB2-FBA7-4E81-AB1A-8D3DE2E0FF0C}" userId="Owens, Jeremiah (P.E.)" providerId="None"/>
  <person displayName="Tina Gordon" id="{ECE654C0-97C1-4070-AE64-E76B80878B28}" userId="S::tgordon@wildwoodconsulting.net::be8fcd1c-da0f-4d3c-a8dc-61ad129164ed"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278.602876851852" createdVersion="5" refreshedVersion="5" minRefreshableVersion="3" recordCount="41" xr:uid="{00000000-000A-0000-FFFF-FFFF0D000000}">
  <cacheSource type="worksheet">
    <worksheetSource ref="B1:Z1048576" sheet="Gemini All Projects"/>
  </cacheSource>
  <cacheFields count="26">
    <cacheField name="Lead Entity " numFmtId="0">
      <sharedItems containsBlank="1"/>
    </cacheField>
    <cacheField name="Partners" numFmtId="0">
      <sharedItems containsBlank="1"/>
    </cacheField>
    <cacheField name="Project Number" numFmtId="0">
      <sharedItems containsBlank="1" count="46">
        <s v="SAN-001"/>
        <s v="SAN-002"/>
        <s v="DB-01"/>
        <s v="DB-02"/>
        <s v="DB-03"/>
        <s v="DB-04"/>
        <s v="FDOT-01"/>
        <s v="FDOT-02"/>
        <s v="FDOT-03"/>
        <s v="FDOT-04"/>
        <s v="FDOT-05"/>
        <s v="FDOT-06"/>
        <s v="FDOT-07"/>
        <s v="FDOT-08"/>
        <s v="FDOT-08a"/>
        <s v="FDOT-09"/>
        <s v="LM-01"/>
        <s v="SC-01"/>
        <s v="SC-02"/>
        <s v="SC-03"/>
        <s v="SC-04"/>
        <s v="SC-05"/>
        <s v="SC-06"/>
        <s v="SC-07"/>
        <s v="SC-08"/>
        <s v="VC-01"/>
        <s v="VC-02"/>
        <s v="VC-03"/>
        <s v="VC-04"/>
        <s v="VC-05"/>
        <s v="VC-06"/>
        <s v="VC-07"/>
        <s v="VC-08"/>
        <s v="FDACS-01"/>
        <s v="FDACS-02"/>
        <s v="GC-01"/>
        <s v="GC-02"/>
        <s v="WU-01"/>
        <s v="OSTDS-01"/>
        <s v="OSTDS-02"/>
        <m/>
        <s v="FDOT-26" u="1"/>
        <s v="FDOT-26b" u="1"/>
        <s v="FDOT-45" u="1"/>
        <s v="FDOT-26a" u="1"/>
        <s v="TBD" u="1"/>
      </sharedItems>
    </cacheField>
    <cacheField name="Project Name" numFmtId="0">
      <sharedItems containsBlank="1"/>
    </cacheField>
    <cacheField name="Project Description" numFmtId="0">
      <sharedItems containsBlank="1" longText="1"/>
    </cacheField>
    <cacheField name="Nitrogen Source Addressed by Project" numFmtId="0">
      <sharedItems containsBlank="1" count="7">
        <s v="UTF"/>
        <s v="OSTDS"/>
        <s v="WWTF"/>
        <s v="FF"/>
        <s v="LW"/>
        <s v="STF"/>
        <m/>
      </sharedItems>
    </cacheField>
    <cacheField name="Project Type" numFmtId="0">
      <sharedItems containsBlank="1" count="18">
        <s v="Street Sweeping"/>
        <s v="Education Efforts"/>
        <s v="Regulations, Ordinances, and Guidelines"/>
        <s v="Public Education Efforts"/>
        <s v="OSTDS Phase Out"/>
        <s v="Bioswales"/>
        <s v="On-line Retention BMPs"/>
        <s v="Wet Detention Pond"/>
        <s v="Land Acquisition"/>
        <s v="Sanitary Sewer Collection System  Rehabilitation, Maintenance, or Replacement"/>
        <s v="Non-contributing Basin"/>
        <s v="BMP Cleanout "/>
        <s v="Agricultural Farm Fertilizer BMP Implementation "/>
        <s v="Agricultural Livestock Waste BMP Implementation"/>
        <s v="Golf Course Reduction Credits"/>
        <s v="WWTF Policy Reductions"/>
        <s v="OSTDS Enhancement"/>
        <m/>
      </sharedItems>
    </cacheField>
    <cacheField name="Project Status" numFmtId="0">
      <sharedItems containsBlank="1" count="5">
        <s v="Completed"/>
        <s v="Planned"/>
        <s v="Underway"/>
        <m/>
        <s v="N/A" u="1"/>
      </sharedItems>
    </cacheField>
    <cacheField name="Estimated Completion Date" numFmtId="0">
      <sharedItems containsBlank="1" containsMixedTypes="1" containsNumber="1" containsInteger="1" minValue="2004" maxValue="2023" count="13">
        <s v="N/A"/>
        <n v="2023"/>
        <n v="2012"/>
        <n v="2004"/>
        <n v="2006"/>
        <n v="2019"/>
        <n v="2007"/>
        <n v="2015"/>
        <s v="Prior to 2015"/>
        <n v="2011"/>
        <s v="TBD"/>
        <m/>
        <n v="2017" u="1"/>
      </sharedItems>
    </cacheField>
    <cacheField name="TN Reduction (lbs/yr)" numFmtId="0">
      <sharedItems containsBlank="1" containsMixedTypes="1" containsNumber="1" minValue="0" maxValue="2788"/>
    </cacheField>
    <cacheField name="TP Reduction (lbs/yr)" numFmtId="0">
      <sharedItems containsBlank="1" containsMixedTypes="1" containsNumber="1" minValue="0" maxValue="16337"/>
    </cacheField>
    <cacheField name="Location" numFmtId="0">
      <sharedItems containsBlank="1"/>
    </cacheField>
    <cacheField name="Acres Treated" numFmtId="0">
      <sharedItems containsBlank="1" containsMixedTypes="1" containsNumber="1" minValue="0.2" maxValue="14267"/>
    </cacheField>
    <cacheField name="Cost Estimate" numFmtId="0">
      <sharedItems containsBlank="1" containsMixedTypes="1" containsNumber="1" containsInteger="1" minValue="55550" maxValue="9720000"/>
    </cacheField>
    <cacheField name="Cost Annual O&amp;M" numFmtId="0">
      <sharedItems containsBlank="1" containsMixedTypes="1" containsNumber="1" minValue="17054.400000000001" maxValue="65000"/>
    </cacheField>
    <cacheField name="Funding Source" numFmtId="0">
      <sharedItems containsBlank="1"/>
    </cacheField>
    <cacheField name="Funding Amount" numFmtId="0">
      <sharedItems containsBlank="1"/>
    </cacheField>
    <cacheField name="DEP Contract Agreement Number" numFmtId="0">
      <sharedItems containsBlank="1"/>
    </cacheField>
    <cacheField name="Structural,  Non-structural, or Trade" numFmtId="0">
      <sharedItems containsBlank="1" count="4">
        <s v="Non-structural"/>
        <s v="Structural"/>
        <m/>
        <s v="Non-structural " u="1"/>
      </sharedItems>
    </cacheField>
    <cacheField name="(Original) Project Status" numFmtId="0">
      <sharedItems containsBlank="1"/>
    </cacheField>
    <cacheField name=" Year Added " numFmtId="0">
      <sharedItems containsString="0" containsBlank="1" containsNumber="1" containsInteger="1" minValue="2018" maxValue="2018" count="2">
        <n v="2018"/>
        <m/>
      </sharedItems>
    </cacheField>
    <cacheField name="Attachments" numFmtId="0">
      <sharedItems containsBlank="1"/>
    </cacheField>
    <cacheField name="BMAP" numFmtId="0">
      <sharedItems containsBlank="1"/>
    </cacheField>
    <cacheField name="Latitude" numFmtId="0">
      <sharedItems containsBlank="1" containsMixedTypes="1" containsNumber="1" minValue="28.758368000000001" maxValue="28.846799000000001"/>
    </cacheField>
    <cacheField name="Longitude" numFmtId="0">
      <sharedItems containsBlank="1" containsMixedTypes="1" containsNumber="1" minValue="-81.363287" maxValue="-81.312730000000002"/>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0.567354513892" createdVersion="6" refreshedVersion="6" minRefreshableVersion="3" recordCount="41" xr:uid="{E39EFEE7-6E0E-4C59-B591-F1B2DCB9A56A}">
  <cacheSource type="worksheet">
    <worksheetSource ref="A1:Z1048576" sheet="Gemini All Projects"/>
  </cacheSource>
  <cacheFields count="26">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0.575827546294" createdVersion="6" refreshedVersion="6" minRefreshableVersion="3" recordCount="40" xr:uid="{1D908702-49F5-4754-829C-1C55B61E4C91}">
  <cacheSource type="worksheet">
    <worksheetSource ref="A1:AA41" sheet="Gemini All Projects"/>
  </cacheSource>
  <cacheFields count="27">
    <cacheField name="ProjID" numFmtId="0">
      <sharedItems/>
    </cacheField>
    <cacheField name="LeadEntity" numFmtId="0">
      <sharedItems/>
    </cacheField>
    <cacheField name="Partners" numFmtId="0">
      <sharedItems/>
    </cacheField>
    <cacheField name="ProjectNumber" numFmtId="0">
      <sharedItems/>
    </cacheField>
    <cacheField name="ProjectName" numFmtId="0">
      <sharedItems/>
    </cacheField>
    <cacheField name="ProjectDescription" numFmtId="0">
      <sharedItems/>
    </cacheField>
    <cacheField name="ProjectType" numFmtId="0">
      <sharedItems/>
    </cacheField>
    <cacheField name="ProjectStatus" numFmtId="0">
      <sharedItems count="3">
        <s v="Completed"/>
        <s v="Planned"/>
        <s v="Underway"/>
      </sharedItems>
    </cacheField>
    <cacheField name="EstimatedCompletionDate" numFmtId="0">
      <sharedItems containsMixedTypes="1" containsNumber="1" containsInteger="1" minValue="2004" maxValue="2033" count="12">
        <s v="N/A"/>
        <n v="2025"/>
        <n v="2012"/>
        <n v="2004"/>
        <n v="2006"/>
        <n v="2020"/>
        <n v="2007"/>
        <n v="2015"/>
        <s v="Prior to 2015"/>
        <n v="2011"/>
        <s v="TBD"/>
        <n v="2033" u="1"/>
      </sharedItems>
    </cacheField>
    <cacheField name="TNReduction(lbs/yr)" numFmtId="3">
      <sharedItems containsMixedTypes="1" containsNumber="1" minValue="0" maxValue="3301"/>
    </cacheField>
    <cacheField name="TPReduction(lbs/yr)" numFmtId="3">
      <sharedItems containsMixedTypes="1" containsNumber="1" minValue="0" maxValue="2007"/>
    </cacheField>
    <cacheField name="Location" numFmtId="0">
      <sharedItems/>
    </cacheField>
    <cacheField name="AcresTreated" numFmtId="3">
      <sharedItems containsMixedTypes="1" containsNumber="1" minValue="0.2" maxValue="14267"/>
    </cacheField>
    <cacheField name="CostEstimate" numFmtId="164">
      <sharedItems containsMixedTypes="1" containsNumber="1" containsInteger="1" minValue="55550" maxValue="9720000"/>
    </cacheField>
    <cacheField name="CostAnnualO&amp;M" numFmtId="164">
      <sharedItems containsMixedTypes="1" containsNumber="1" minValue="10000" maxValue="65000"/>
    </cacheField>
    <cacheField name="FundingSource" numFmtId="0">
      <sharedItems/>
    </cacheField>
    <cacheField name="FundingAmount" numFmtId="0">
      <sharedItems/>
    </cacheField>
    <cacheField name="DEPContractAgreementNumber" numFmtId="0">
      <sharedItems/>
    </cacheField>
    <cacheField name="Structural,  Non-structural, or Trade" numFmtId="0">
      <sharedItems/>
    </cacheField>
    <cacheField name="(Original) Project Status" numFmtId="0">
      <sharedItems/>
    </cacheField>
    <cacheField name="Year Added" numFmtId="0">
      <sharedItems containsSemiMixedTypes="0" containsString="0" containsNumber="1" containsInteger="1" minValue="2018" maxValue="2018"/>
    </cacheField>
    <cacheField name="Attachments" numFmtId="0">
      <sharedItems/>
    </cacheField>
    <cacheField name="BMAP" numFmtId="0">
      <sharedItems/>
    </cacheField>
    <cacheField name="Latitude" numFmtId="0">
      <sharedItems containsMixedTypes="1" containsNumber="1" minValue="28.753352" maxValue="28.947533"/>
    </cacheField>
    <cacheField name="Longitude" numFmtId="0">
      <sharedItems containsMixedTypes="1" containsNumber="1" minValue="-81.363168999999999" maxValue="-81.252013000000005"/>
    </cacheField>
    <cacheField name="Start Date" numFmtId="0">
      <sharedItems containsDate="1" containsMixedTypes="1" minDate="1900-01-02T18:40:04" maxDate="1900-01-05T18:40:04"/>
    </cacheField>
    <cacheField name="Nitrogen Source Addressed by Project"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ina Gordon" refreshedDate="43900.577165740739" createdVersion="6" refreshedVersion="6" minRefreshableVersion="3" recordCount="41" xr:uid="{7258E00B-2C3E-4FE3-8067-262FE45C6DE1}">
  <cacheSource type="worksheet">
    <worksheetSource ref="A1:AA1048576" sheet="Gemini All Projects"/>
  </cacheSource>
  <cacheFields count="27">
    <cacheField name="ProjID" numFmtId="0">
      <sharedItems containsBlank="1"/>
    </cacheField>
    <cacheField name="LeadEntity" numFmtId="0">
      <sharedItems containsBlank="1"/>
    </cacheField>
    <cacheField name="Partners" numFmtId="0">
      <sharedItems containsBlank="1"/>
    </cacheField>
    <cacheField name="ProjectNumber" numFmtId="0">
      <sharedItems containsBlank="1"/>
    </cacheField>
    <cacheField name="ProjectName" numFmtId="0">
      <sharedItems containsBlank="1"/>
    </cacheField>
    <cacheField name="ProjectDescription" numFmtId="0">
      <sharedItems containsBlank="1"/>
    </cacheField>
    <cacheField name="ProjectType" numFmtId="0">
      <sharedItems containsBlank="1"/>
    </cacheField>
    <cacheField name="ProjectStatus" numFmtId="0">
      <sharedItems containsBlank="1" count="4">
        <s v="Completed"/>
        <s v="Planned"/>
        <s v="Underway"/>
        <m/>
      </sharedItems>
    </cacheField>
    <cacheField name="EstimatedCompletionDate" numFmtId="0">
      <sharedItems containsBlank="1" containsMixedTypes="1" containsNumber="1" containsInteger="1" minValue="2004" maxValue="2025"/>
    </cacheField>
    <cacheField name="TNReduction(lbs/yr)" numFmtId="3">
      <sharedItems containsBlank="1" containsMixedTypes="1" containsNumber="1" minValue="0" maxValue="3301"/>
    </cacheField>
    <cacheField name="TPReduction(lbs/yr)" numFmtId="0">
      <sharedItems containsBlank="1" containsMixedTypes="1" containsNumber="1" minValue="0" maxValue="2007"/>
    </cacheField>
    <cacheField name="Location" numFmtId="0">
      <sharedItems containsBlank="1"/>
    </cacheField>
    <cacheField name="AcresTreated" numFmtId="3">
      <sharedItems containsBlank="1" containsMixedTypes="1" containsNumber="1" minValue="0.2" maxValue="14267"/>
    </cacheField>
    <cacheField name="CostEstimate" numFmtId="164">
      <sharedItems containsBlank="1" containsMixedTypes="1" containsNumber="1" containsInteger="1" minValue="55550" maxValue="9720000"/>
    </cacheField>
    <cacheField name="CostAnnualO&amp;M" numFmtId="164">
      <sharedItems containsBlank="1" containsMixedTypes="1" containsNumber="1" minValue="10000" maxValue="65000"/>
    </cacheField>
    <cacheField name="FundingSource" numFmtId="0">
      <sharedItems containsBlank="1"/>
    </cacheField>
    <cacheField name="FundingAmount" numFmtId="0">
      <sharedItems containsBlank="1"/>
    </cacheField>
    <cacheField name="DEPContractAgreementNumber" numFmtId="0">
      <sharedItems containsBlank="1"/>
    </cacheField>
    <cacheField name="Structural,  Non-structural, or Trade" numFmtId="0">
      <sharedItems containsBlank="1"/>
    </cacheField>
    <cacheField name="(Original) Project Status" numFmtId="0">
      <sharedItems containsBlank="1"/>
    </cacheField>
    <cacheField name="Year Added" numFmtId="0">
      <sharedItems containsString="0" containsBlank="1" containsNumber="1" containsInteger="1" minValue="2018" maxValue="2018"/>
    </cacheField>
    <cacheField name="Attachments" numFmtId="0">
      <sharedItems containsBlank="1"/>
    </cacheField>
    <cacheField name="BMAP" numFmtId="0">
      <sharedItems containsBlank="1"/>
    </cacheField>
    <cacheField name="Latitude" numFmtId="0">
      <sharedItems containsBlank="1" containsMixedTypes="1" containsNumber="1" minValue="28.753352" maxValue="28.947533"/>
    </cacheField>
    <cacheField name="Longitude" numFmtId="0">
      <sharedItems containsBlank="1" containsMixedTypes="1" containsNumber="1" minValue="-81.363168999999999" maxValue="-81.252013000000005"/>
    </cacheField>
    <cacheField name="Start Date" numFmtId="0">
      <sharedItems containsDate="1" containsBlank="1" containsMixedTypes="1" minDate="1900-01-02T18:40:04" maxDate="1900-01-05T18:40:04"/>
    </cacheField>
    <cacheField name="Nitrogen Source Addressed by Project"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City of Sanford"/>
    <s v="Not Applicable"/>
    <x v="0"/>
    <s v="Street Sweeping"/>
    <s v="Street sweeping throughout the city"/>
    <x v="0"/>
    <x v="0"/>
    <x v="0"/>
    <x v="0"/>
    <n v="187.41581891666496"/>
    <n v="399.33000000000004"/>
    <s v="N/A"/>
    <s v="N/A"/>
    <s v="N/A"/>
    <n v="17054.400000000001"/>
    <s v="City/Stormwater Utility"/>
    <s v="N/A"/>
    <s v="N/A"/>
    <x v="0"/>
    <s v="Ongoing "/>
    <x v="0"/>
    <s v="N/A"/>
    <s v="Gemini Springs"/>
    <s v="N/A"/>
    <s v="N/A"/>
    <s v="Ongoing"/>
  </r>
  <r>
    <s v="City of Sanford"/>
    <s v="Seminole County"/>
    <x v="1"/>
    <s v="Education Efforts"/>
    <s v="FYN, landscaping ordinance, irrigation ordinance, PSAs, pamphlets, website, illicit discharge program"/>
    <x v="0"/>
    <x v="1"/>
    <x v="0"/>
    <x v="0"/>
    <n v="111.42316960148284"/>
    <s v="N/A"/>
    <s v="N/A"/>
    <s v="N/A"/>
    <s v="N/A"/>
    <s v="TBD"/>
    <s v="City/Stormwater Utility"/>
    <s v="N/A"/>
    <s v="N/A"/>
    <x v="0"/>
    <s v="Ongoing "/>
    <x v="0"/>
    <s v="N/A"/>
    <s v="Gemini Springs"/>
    <s v="N/A"/>
    <s v="N/A"/>
    <s v="Ongoing"/>
  </r>
  <r>
    <s v="City of DeBary"/>
    <s v="Not Applicable"/>
    <x v="2"/>
    <s v="Fertilizer ordinance"/>
    <s v="Citywide fertilizer ordinance to reduce application"/>
    <x v="0"/>
    <x v="2"/>
    <x v="0"/>
    <x v="0"/>
    <n v="25"/>
    <s v="N/A"/>
    <s v="N/A"/>
    <s v="N/A"/>
    <s v="N/A"/>
    <s v="N/A"/>
    <s v="N/A"/>
    <s v="N/A"/>
    <s v="N/A"/>
    <x v="0"/>
    <s v="Ongoing "/>
    <x v="0"/>
    <s v="Copy of the revised ordinance"/>
    <s v="Gemini Springs"/>
    <s v="N/A"/>
    <s v="N/A"/>
    <s v="Ongoing"/>
  </r>
  <r>
    <s v="City of DeBary"/>
    <s v="Not Applicable"/>
    <x v="3"/>
    <s v="Illicit Discharge Education"/>
    <s v="Website, Pamphlets, Inspection Program, Call-in Number"/>
    <x v="0"/>
    <x v="3"/>
    <x v="0"/>
    <x v="0"/>
    <n v="50"/>
    <s v="N/A"/>
    <s v="N/A"/>
    <s v="N/A"/>
    <s v="N/A"/>
    <s v="N/A"/>
    <s v="N/A"/>
    <s v="N/A"/>
    <s v="N/A"/>
    <x v="0"/>
    <s v="Ongoing "/>
    <x v="0"/>
    <s v="City website link, PDFs"/>
    <s v="Gemini Springs"/>
    <s v="N/A"/>
    <s v="N/A"/>
    <s v="Ongoing"/>
  </r>
  <r>
    <s v="City of DeBary"/>
    <s v="Not Applicable"/>
    <x v="4"/>
    <s v="Irrigation Ordinance"/>
    <s v="Citywide restrictions on irrigation practices"/>
    <x v="0"/>
    <x v="2"/>
    <x v="0"/>
    <x v="0"/>
    <n v="25"/>
    <s v="N/A"/>
    <s v="N/A"/>
    <s v="N/A"/>
    <s v="N/A"/>
    <s v="N/A"/>
    <s v="N/A"/>
    <s v="N/A"/>
    <s v="N/A"/>
    <x v="0"/>
    <s v="Ongoing "/>
    <x v="0"/>
    <s v="Copy of Ordinance"/>
    <s v="Gemini Springs"/>
    <s v="N/A"/>
    <s v="N/A"/>
    <s v="Ongoing"/>
  </r>
  <r>
    <s v="City of DeBary"/>
    <s v="City of DeBary, Volusia County (potential funding from SJRWMD and/or FDEP)"/>
    <x v="5"/>
    <s v="Gemini Springs Septic Tank Abatement Program"/>
    <s v="Phase I: 360 septic tanks will be removed and converted to central sewer during the first 5 years (overall 1,200 septic tanks will be converted in the next 15 years)"/>
    <x v="1"/>
    <x v="4"/>
    <x v="1"/>
    <x v="1"/>
    <n v="2788"/>
    <s v="N/A"/>
    <s v="Inside PFA"/>
    <s v="360 Parcels"/>
    <n v="9720000"/>
    <s v="$10,000 (estimate)"/>
    <s v="City of DeBary, Volusia County (additional funding to be requested from SJRWMD and/or FDEP)"/>
    <s v="100% (City of DeBary and Volusia County) until funding by SJRWMD and/or FDEP is secured"/>
    <s v="Undetermined"/>
    <x v="1"/>
    <s v="Planned"/>
    <x v="0"/>
    <s v="Copy of 4/4/2018 City Council Meeting Minutes approving the Program and PowerPoint Presentation"/>
    <s v="Gemini Springs"/>
    <s v="N/A"/>
    <s v="N/A"/>
    <s v="TBD"/>
  </r>
  <r>
    <s v="FDOT District 5"/>
    <s v="Not Applicable"/>
    <x v="6"/>
    <s v="SR 46 - missing from model"/>
    <s v="Grass swales without swale blocks or raised culverts"/>
    <x v="0"/>
    <x v="5"/>
    <x v="0"/>
    <x v="2"/>
    <n v="6.9303707558811842"/>
    <n v="7.4"/>
    <s v="Outside PFA"/>
    <n v="48.2"/>
    <s v="Not Provided*"/>
    <s v="Not Provided*"/>
    <s v="Legislature"/>
    <s v="N/A"/>
    <s v="N/A"/>
    <x v="1"/>
    <s v="Completed"/>
    <x v="0"/>
    <s v="Provided during BMAP Development"/>
    <s v="Gemini Springs"/>
    <n v="28.811384"/>
    <n v="-81.358754000000005"/>
    <s v="Not available"/>
  </r>
  <r>
    <s v="FDOT District 5"/>
    <s v="Not Applicable"/>
    <x v="7"/>
    <s v="77160-3404-02 (Pond 1-NW)"/>
    <s v="On-line Retention BMPs"/>
    <x v="0"/>
    <x v="6"/>
    <x v="0"/>
    <x v="3"/>
    <n v="19.903686744024622"/>
    <n v="13.4"/>
    <s v="Outside PFA"/>
    <n v="25.5"/>
    <s v="Not Provided*"/>
    <s v="Not Provided*"/>
    <s v="Legislature"/>
    <s v="N/A"/>
    <s v="N/A"/>
    <x v="1"/>
    <s v="Completed"/>
    <x v="0"/>
    <s v="Provided during BMAP Development"/>
    <s v="Gemini Springs"/>
    <n v="28.758368000000001"/>
    <n v="-81.363287"/>
    <n v="2004"/>
  </r>
  <r>
    <s v="FDOT District 5"/>
    <s v="Not Applicable"/>
    <x v="8"/>
    <s v="77160-3404-06 (Pond pond 4-11)"/>
    <s v="Wet Detention Pond"/>
    <x v="0"/>
    <x v="7"/>
    <x v="0"/>
    <x v="3"/>
    <n v="21.657408612128702"/>
    <n v="24.4"/>
    <s v="Outside PFA"/>
    <n v="38.5"/>
    <s v="Not Provided*"/>
    <s v="Not Provided*"/>
    <s v="Legislature"/>
    <s v="N/A"/>
    <s v="N/A"/>
    <x v="1"/>
    <s v="Completed"/>
    <x v="0"/>
    <s v="Provided during BMAP Development"/>
    <s v="Gemini Springs"/>
    <n v="28.822102999999998"/>
    <n v="-81.338250000000002"/>
    <n v="2004"/>
  </r>
  <r>
    <s v="FDOT District 5"/>
    <s v="Not Applicable"/>
    <x v="9"/>
    <s v="77160-3404-05 (Pond pond 4-1)"/>
    <s v="Wet Detention Pond"/>
    <x v="0"/>
    <x v="7"/>
    <x v="0"/>
    <x v="3"/>
    <n v="9.4870014310690607"/>
    <n v="12.4"/>
    <s v="Outside PFA"/>
    <n v="32.4"/>
    <s v="Not Provided*"/>
    <s v="Not Provided*"/>
    <s v="Legislature"/>
    <s v="N/A"/>
    <s v="N/A"/>
    <x v="1"/>
    <s v="Completed"/>
    <x v="0"/>
    <s v="Provided during BMAP Development"/>
    <s v="Gemini Springs"/>
    <n v="28.817031"/>
    <n v="-81.333803000000003"/>
    <n v="2004"/>
  </r>
  <r>
    <s v="FDOT District 5"/>
    <s v="Not Applicable"/>
    <x v="10"/>
    <s v="77160-3404-07 (Pond 5)"/>
    <s v="Wet Detention Pond"/>
    <x v="0"/>
    <x v="7"/>
    <x v="0"/>
    <x v="3"/>
    <n v="10.015230909413663"/>
    <n v="8.6"/>
    <s v="Outside PFA"/>
    <n v="30.5"/>
    <s v="Not Provided*"/>
    <s v="Not Provided*"/>
    <s v="Legislature"/>
    <s v="N/A"/>
    <s v="N/A"/>
    <x v="1"/>
    <s v="Completed"/>
    <x v="0"/>
    <s v="Provided during BMAP Development"/>
    <s v="Gemini Springs"/>
    <n v="28.823732"/>
    <n v="-81.328095000000005"/>
    <n v="2004"/>
  </r>
  <r>
    <s v="FDOT District 5"/>
    <s v="Not Applicable"/>
    <x v="11"/>
    <s v="77160 3436 (pond A, A-1)"/>
    <s v="Wet Detention Pond"/>
    <x v="0"/>
    <x v="7"/>
    <x v="0"/>
    <x v="2"/>
    <n v="31.165539222331549"/>
    <n v="19.8"/>
    <s v="Outside PFA"/>
    <n v="56.5"/>
    <s v="Not Provided*"/>
    <s v="Not Provided*"/>
    <s v="Legislature"/>
    <s v="N/A"/>
    <s v="N/A"/>
    <x v="1"/>
    <s v="Completed"/>
    <x v="0"/>
    <s v="Provided during BMAP Development"/>
    <s v="Gemini Springs"/>
    <n v="28.831892"/>
    <n v="-81.322642999999999"/>
    <n v="2000"/>
  </r>
  <r>
    <s v="FDOT District 5"/>
    <s v="Not Applicable"/>
    <x v="12"/>
    <s v="77160-3439-01 (Pond 1)"/>
    <s v="Wet Detention Pond"/>
    <x v="0"/>
    <x v="7"/>
    <x v="0"/>
    <x v="4"/>
    <n v="1.5635592559000238"/>
    <n v="0.7"/>
    <s v="Outside PFA"/>
    <n v="20.3"/>
    <s v="Not Provided*"/>
    <s v="Not Provided*"/>
    <s v="Legislature"/>
    <s v="N/A"/>
    <s v="N/A"/>
    <x v="1"/>
    <s v="Completed"/>
    <x v="0"/>
    <s v="Provided during BMAP Development"/>
    <s v="Gemini Springs"/>
    <n v="28.783110000000001"/>
    <n v="-81.353210000000004"/>
    <n v="2010"/>
  </r>
  <r>
    <s v="FDOT District 5"/>
    <s v="Not Applicable"/>
    <x v="13"/>
    <s v="FM 242702 79110-3403-06 (RR-3)"/>
    <s v="Wet Detention Pond"/>
    <x v="0"/>
    <x v="7"/>
    <x v="0"/>
    <x v="3"/>
    <n v="14.388970990106969"/>
    <n v="16.899999999999999"/>
    <s v="Outside PFA"/>
    <n v="53.1"/>
    <s v="Not Provided*"/>
    <s v="Not Provided*"/>
    <s v="Legislature"/>
    <s v="N/A"/>
    <s v="N/A"/>
    <x v="1"/>
    <s v="Completed"/>
    <x v="0"/>
    <s v="Provided during BMAP Development"/>
    <s v="Gemini Springs"/>
    <n v="28.846799000000001"/>
    <n v="-81.312730000000002"/>
    <n v="2001"/>
  </r>
  <r>
    <s v="FDOT District 5"/>
    <s v="Not Applicable"/>
    <x v="14"/>
    <s v="FM 242702 79110-3403-04 &amp; 05 (Pond QQ3 &amp; QQ-5)(RR-3)"/>
    <s v="Wet Detention Pond"/>
    <x v="0"/>
    <x v="7"/>
    <x v="0"/>
    <x v="3"/>
    <n v="11.916857031454231"/>
    <n v="11.7"/>
    <s v="Outside PFA"/>
    <n v="47.6"/>
    <s v="Not Provided*"/>
    <s v="Not Provided*"/>
    <s v="Legislature"/>
    <s v="N/A"/>
    <s v="N/A"/>
    <x v="1"/>
    <s v="Completed"/>
    <x v="0"/>
    <s v="Provided during BMAP Development"/>
    <s v="Gemini Springs"/>
    <n v="28.831789000000001"/>
    <n v="-81.325278999999995"/>
    <n v="2001"/>
  </r>
  <r>
    <s v="FDOT District 5"/>
    <s v="Not Applicable"/>
    <x v="15"/>
    <s v="Not Provided"/>
    <s v="The project entails construction of a new state-of-the-art Regional Transportation Management Center (RTMC) for the Florida Department of Transportation and the Florida Highway Patrol Dispatch. There is a pond being builit with the project"/>
    <x v="0"/>
    <x v="6"/>
    <x v="2"/>
    <x v="5"/>
    <s v="TBD"/>
    <s v="TBD"/>
    <s v="Outside PFA"/>
    <s v="TBD"/>
    <s v="Not Provided*"/>
    <s v="Not Provided*"/>
    <s v="Legislature"/>
    <s v="N/A"/>
    <s v="N/A"/>
    <x v="1"/>
    <s v="Underway"/>
    <x v="0"/>
    <s v="Not Provided"/>
    <s v="Gemini Springs"/>
    <n v="28.800629000000001"/>
    <n v="-81.346728999999996"/>
    <n v="2017"/>
  </r>
  <r>
    <s v="City of Lake Mary"/>
    <s v="Not Applicable"/>
    <x v="16"/>
    <s v="Fertilizer ordinance"/>
    <s v="Fertilizer Ordinance"/>
    <x v="0"/>
    <x v="2"/>
    <x v="0"/>
    <x v="0"/>
    <n v="17"/>
    <s v="N/A"/>
    <s v="Outside PFA"/>
    <s v="N/A"/>
    <s v="N/A"/>
    <s v="N/A"/>
    <s v="N/A"/>
    <s v="N/A"/>
    <s v="N/A"/>
    <x v="0"/>
    <s v="Completed"/>
    <x v="0"/>
    <s v="Ordinance"/>
    <s v="Gemini Springs"/>
    <s v="N/A"/>
    <s v="N/A"/>
    <n v="2017"/>
  </r>
  <r>
    <s v="Seminole County"/>
    <s v="Not Provided"/>
    <x v="17"/>
    <s v="Elder RSF"/>
    <s v="RSF to collect and treat stormwater runoff"/>
    <x v="0"/>
    <x v="7"/>
    <x v="0"/>
    <x v="6"/>
    <n v="15.576000000000006"/>
    <n v="134.4"/>
    <s v="Not Provided"/>
    <n v="229.7"/>
    <n v="3884496"/>
    <n v="19251"/>
    <s v="Not Provided"/>
    <s v="Not Provided"/>
    <s v="N/A"/>
    <x v="1"/>
    <s v="Completed"/>
    <x v="0"/>
    <s v="Not Provided"/>
    <s v="Gemini Springs"/>
    <s v="Not Provided"/>
    <s v="Not Provided"/>
    <s v="Not Provided"/>
  </r>
  <r>
    <s v="Seminole County"/>
    <s v="Not Provided"/>
    <x v="18"/>
    <s v="Lockhart Smith RSF"/>
    <s v="RSF to collect and treat stormwater runoff"/>
    <x v="0"/>
    <x v="7"/>
    <x v="0"/>
    <x v="6"/>
    <n v="96.033000000000015"/>
    <n v="840.1"/>
    <s v="Not Provided"/>
    <n v="2757"/>
    <n v="3504755"/>
    <s v="Not Provided"/>
    <s v="Not Provided"/>
    <s v="Not Provided"/>
    <s v="N/A"/>
    <x v="1"/>
    <s v="Completed"/>
    <x v="0"/>
    <s v="Not Provided"/>
    <s v="Gemini Springs"/>
    <s v="Not Provided"/>
    <s v="Not Provided"/>
    <s v="Not Provided"/>
  </r>
  <r>
    <s v="Seminole County"/>
    <s v="Not Provided"/>
    <x v="19"/>
    <s v="Street Sweeping"/>
    <s v="Street sweeping throughout the county"/>
    <x v="0"/>
    <x v="0"/>
    <x v="0"/>
    <x v="0"/>
    <n v="9.0000000000000018"/>
    <n v="135.1"/>
    <s v="N/A"/>
    <s v="N/A"/>
    <s v="Not Provided"/>
    <s v="Not Provided"/>
    <s v="Not Provided"/>
    <s v="Not Provided"/>
    <s v="N/A"/>
    <x v="0"/>
    <s v="Completed"/>
    <x v="0"/>
    <s v="Not Provided"/>
    <s v="Gemini Springs"/>
    <s v="N/A"/>
    <s v="N/A"/>
    <s v="Not Provided"/>
  </r>
  <r>
    <s v="Seminole County"/>
    <s v="Not Provided"/>
    <x v="20"/>
    <s v="Education Efforts"/>
    <s v="FYN, landscaping ordinance, irrigation ordinance, pet waste ordinance, PSAs, pamphlets, website, illicit discharge program and standard credit for fertilizer ordinance. "/>
    <x v="0"/>
    <x v="3"/>
    <x v="0"/>
    <x v="0"/>
    <n v="822.05538461538458"/>
    <n v="282.3"/>
    <s v="N/A"/>
    <s v="N/A"/>
    <s v="Not Provided"/>
    <s v="Not Provided"/>
    <s v="Not Provided"/>
    <s v="Not Provided"/>
    <s v="N/A"/>
    <x v="0"/>
    <s v="Completed"/>
    <x v="0"/>
    <s v="Not Provided"/>
    <s v="Gemini Springs"/>
    <s v="N/A"/>
    <s v="N/A"/>
    <s v="Not Provided"/>
  </r>
  <r>
    <s v="Seminole County"/>
    <s v="Altamonte, Casselberry, Lake Mary, Longwood, Oviedo"/>
    <x v="21"/>
    <s v="Seminole County Fertilizer Ordinance"/>
    <s v="Reduction of Nitrogen and Phosporus sources, through public education and restrtictions on usage"/>
    <x v="0"/>
    <x v="2"/>
    <x v="0"/>
    <x v="0"/>
    <s v="TBD"/>
    <s v="Not Provided"/>
    <s v="N/A"/>
    <n v="14267"/>
    <n v="150000"/>
    <n v="65000"/>
    <s v="ad valorem taxes &amp; FFL cost shares"/>
    <s v="$28,000 annual city cost share total/$37,000 county portion"/>
    <s v="NF034"/>
    <x v="0"/>
    <s v="Completed"/>
    <x v="0"/>
    <s v="adopted ordinance, leaching calculations"/>
    <s v="Gemini Springs"/>
    <s v="N/A"/>
    <s v="N/A"/>
    <d v="2018-10-01T00:00:00"/>
  </r>
  <r>
    <s v="Seminole County"/>
    <s v="Not Provided"/>
    <x v="22"/>
    <s v="Black Bear Wilderness Area "/>
    <s v="Previous land use = natural land; management focus = preservation, passive recreation; acreage = 1,650."/>
    <x v="0"/>
    <x v="8"/>
    <x v="2"/>
    <x v="7"/>
    <s v="N/A"/>
    <s v="N/A"/>
    <s v="Not Provided"/>
    <s v="N/A"/>
    <s v="Not Provided"/>
    <s v="Not Provided"/>
    <s v="Not Provided"/>
    <s v="Not Provided"/>
    <s v="Not Provided"/>
    <x v="0"/>
    <s v="Underway"/>
    <x v="0"/>
    <s v="Not Provided"/>
    <s v="Gemini Springs"/>
    <s v="Not Provided"/>
    <s v="Not Provided"/>
    <s v="Not Provided"/>
  </r>
  <r>
    <s v="Seminole County"/>
    <s v="Not Provided"/>
    <x v="23"/>
    <s v="Gravity Main Testing and Repairs"/>
    <s v="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
    <x v="2"/>
    <x v="9"/>
    <x v="0"/>
    <x v="8"/>
    <s v="N/A"/>
    <s v="N/A"/>
    <s v="N/A"/>
    <s v="N/A"/>
    <n v="401878"/>
    <s v="Not Provided"/>
    <s v="Not Provided"/>
    <s v="Not Provided"/>
    <s v="Not Provided"/>
    <x v="1"/>
    <s v="Completed"/>
    <x v="0"/>
    <s v="Not Provided"/>
    <s v="Gemini Springs"/>
    <s v="Not Provided"/>
    <s v="Not Provided"/>
    <s v="Not Provided"/>
  </r>
  <r>
    <s v="Seminole County"/>
    <s v="Not Provided"/>
    <x v="24"/>
    <s v="Lift Station Rehab"/>
    <s v="Seal wet well and rehabilitate lines (Wilson School LS, Breckenridge LS, Stockbridge LS, Lake Forest #5 LS, Buckingham LS, Retreat at Wekiva LS, Aster Farms LS, Bel-Aire #3 LS, Bel-Aire #1 LS, Heathrow Master LS)."/>
    <x v="2"/>
    <x v="9"/>
    <x v="0"/>
    <x v="8"/>
    <s v="N/A"/>
    <s v="N/A"/>
    <s v="N/A"/>
    <s v="N/A"/>
    <n v="324353"/>
    <s v="Not Provided"/>
    <s v="Not Provided"/>
    <s v="Not Provided"/>
    <s v="Not Provided"/>
    <x v="1"/>
    <s v="Completed"/>
    <x v="0"/>
    <s v="Not Provided"/>
    <s v="Gemini Springs"/>
    <s v="Not Provided"/>
    <s v="Not Provided"/>
    <s v="Not Provided"/>
  </r>
  <r>
    <s v="Volusia County"/>
    <s v="Not Provided"/>
    <x v="25"/>
    <s v="Education and Outreach"/>
    <s v="Public education about fertilizer, wastewater, lawn clippings, pet waste, water conservation"/>
    <x v="0"/>
    <x v="3"/>
    <x v="0"/>
    <x v="0"/>
    <n v="0"/>
    <n v="0"/>
    <s v="N/A"/>
    <s v="N/A"/>
    <s v="Not Provided"/>
    <s v="Not Provided"/>
    <s v="Not Provided"/>
    <s v="Not Provided"/>
    <s v="N/A"/>
    <x v="0"/>
    <s v="Completed"/>
    <x v="0"/>
    <s v="Not Provided"/>
    <s v="Gemini Springs"/>
    <s v="N/A"/>
    <s v="N/A"/>
    <n v="2012"/>
  </r>
  <r>
    <s v="Volusia County"/>
    <s v="Not Provided"/>
    <x v="26"/>
    <s v="Street Sweeping"/>
    <s v="Street Sweeping"/>
    <x v="0"/>
    <x v="0"/>
    <x v="0"/>
    <x v="0"/>
    <n v="661.34330688744228"/>
    <n v="2007"/>
    <s v="N/A"/>
    <s v="N/A"/>
    <s v="Not Provided"/>
    <s v="Not Provided"/>
    <s v="Not Provided"/>
    <s v="Not Provided"/>
    <s v="N/A"/>
    <x v="0"/>
    <s v="Completed"/>
    <x v="0"/>
    <s v="Not Provided"/>
    <s v="Gemini Springs"/>
    <s v="N/A"/>
    <s v="N/A"/>
    <n v="2012"/>
  </r>
  <r>
    <s v="Volusia County"/>
    <s v="Not Provided"/>
    <x v="27"/>
    <s v="Lemon Bluff Road"/>
    <s v="Grass swales without swale blocks or raised culverts"/>
    <x v="0"/>
    <x v="5"/>
    <x v="0"/>
    <x v="9"/>
    <n v="1.3945258228297506"/>
    <n v="1.1000000000000001"/>
    <s v="Not Provided"/>
    <n v="1.8"/>
    <n v="145000"/>
    <s v="Not Provided"/>
    <s v="Not Provided"/>
    <s v="Not Provided"/>
    <s v="N/A"/>
    <x v="1"/>
    <s v="Completed"/>
    <x v="0"/>
    <s v="Not Provided"/>
    <s v="Gemini Springs"/>
    <s v="Not Provided"/>
    <s v="Not Provided"/>
    <n v="2012"/>
  </r>
  <r>
    <s v="Volusia County"/>
    <s v="Not Provided"/>
    <x v="28"/>
    <s v="Lemon Bluff Road Ramp"/>
    <s v="Grass swales without swale blocks or raised culverts"/>
    <x v="0"/>
    <x v="5"/>
    <x v="0"/>
    <x v="9"/>
    <n v="0.14790425393648871"/>
    <n v="0.1"/>
    <s v="Not Provided"/>
    <n v="0.2"/>
    <n v="55550"/>
    <s v="Not Provided"/>
    <s v="Not Provided"/>
    <s v="Not Provided"/>
    <s v="N/A"/>
    <x v="1"/>
    <s v="Completed"/>
    <x v="0"/>
    <s v="Not Provided"/>
    <s v="Gemini Springs"/>
    <s v="Not Provided"/>
    <s v="Not Provided"/>
    <n v="2012"/>
  </r>
  <r>
    <s v="Volusia County"/>
    <s v="Not Provided"/>
    <x v="29"/>
    <s v="DeBary Avenue Expansion"/>
    <s v="DeBary Avenue - Doyle Road Expansion"/>
    <x v="0"/>
    <x v="7"/>
    <x v="0"/>
    <x v="2"/>
    <n v="8.6629634448514814"/>
    <n v="10.3"/>
    <s v="Not Provided"/>
    <n v="123.3"/>
    <s v="Not Provided"/>
    <s v="Not Provided"/>
    <s v="Not Provided"/>
    <s v="Not Provided"/>
    <s v="N/A"/>
    <x v="1"/>
    <s v="Completed"/>
    <x v="0"/>
    <s v="Not Provided"/>
    <s v="Gemini Springs"/>
    <s v="Not Provided"/>
    <s v="Not Provided"/>
    <n v="2012"/>
  </r>
  <r>
    <s v="Volusia County"/>
    <s v="Not Provided"/>
    <x v="30"/>
    <s v="Lake Winnemissett Non-contributing Basin"/>
    <s v="Non-contributing Basin, not included in the TMDL model"/>
    <x v="0"/>
    <x v="10"/>
    <x v="0"/>
    <x v="2"/>
    <n v="139.00886952116559"/>
    <n v="93.8"/>
    <s v="N/A"/>
    <n v="1003.3"/>
    <s v="N/A"/>
    <s v="N/A"/>
    <s v="N/A"/>
    <s v="N/A"/>
    <s v="N/A"/>
    <x v="0"/>
    <s v="Completed"/>
    <x v="0"/>
    <s v="Not Provided"/>
    <s v="Gemini Springs"/>
    <s v="N/A"/>
    <s v="N/A"/>
    <n v="2012"/>
  </r>
  <r>
    <s v="Volusia County"/>
    <s v="Not Provided"/>
    <x v="31"/>
    <s v="Roadside Ditch Cleaning"/>
    <s v="Ongoing roadside ditch cleaning throughout county.  "/>
    <x v="0"/>
    <x v="11"/>
    <x v="0"/>
    <x v="0"/>
    <s v="TBD"/>
    <n v="16337"/>
    <s v="N/A"/>
    <s v="N/A"/>
    <s v="Not Provided"/>
    <s v="Not Provided"/>
    <s v="Not Provided"/>
    <s v="Not Provided"/>
    <s v="N/A"/>
    <x v="0"/>
    <s v="Ongoing "/>
    <x v="0"/>
    <s v="Not Provided"/>
    <s v="Gemini Springs"/>
    <s v="N/A"/>
    <s v="N/A"/>
    <n v="2016"/>
  </r>
  <r>
    <s v="Volusia County"/>
    <s v="Not"/>
    <x v="32"/>
    <s v="Fertilizer ordinance"/>
    <s v="Fertilizer restrictions including summer ban on N and P"/>
    <x v="0"/>
    <x v="2"/>
    <x v="0"/>
    <x v="0"/>
    <n v="0"/>
    <n v="0"/>
    <s v="N/A"/>
    <s v="N/A"/>
    <s v="Not Provided*"/>
    <s v="Not Provided*"/>
    <s v="Volusia County general fund"/>
    <s v="Not Provided"/>
    <s v="N/A"/>
    <x v="0"/>
    <s v="Ongoing "/>
    <x v="0"/>
    <s v="Not Provided"/>
    <s v="Gemini Springs"/>
    <s v="N/A"/>
    <s v="N/A"/>
    <n v="2015"/>
  </r>
  <r>
    <s v="FDACS"/>
    <s v="N/A"/>
    <x v="33"/>
    <s v="Agricultural Farm Fertilizer BMP Implementation "/>
    <s v="Enrollment and verification of BMPs by agricultural producers."/>
    <x v="3"/>
    <x v="12"/>
    <x v="1"/>
    <x v="1"/>
    <n v="68"/>
    <s v="N/A"/>
    <s v="N/A"/>
    <s v="N/A"/>
    <s v="N/A"/>
    <s v="N/A"/>
    <s v="N/A"/>
    <s v="N/A"/>
    <s v="N/A"/>
    <x v="0"/>
    <s v="Underway"/>
    <x v="0"/>
    <s v="Not Provided"/>
    <s v="Gemini Springs"/>
    <s v="N/A"/>
    <s v="N/A"/>
    <n v="2018"/>
  </r>
  <r>
    <s v="FDACS"/>
    <s v="N/A"/>
    <x v="34"/>
    <s v="Agricultural Livestock Waste BMP Implementation"/>
    <s v="Enrollment and verification of BMPs by agricultural producers."/>
    <x v="4"/>
    <x v="13"/>
    <x v="1"/>
    <x v="1"/>
    <n v="5.8000000000000007"/>
    <s v="N/A"/>
    <s v="N/A"/>
    <s v="N/A"/>
    <s v="N/A"/>
    <s v="N/A"/>
    <s v="N/A"/>
    <s v="N/A"/>
    <s v="N/A"/>
    <x v="0"/>
    <s v="Underway"/>
    <x v="0"/>
    <s v="Not Provided"/>
    <s v="Gemini Springs"/>
    <s v="N/A"/>
    <s v="N/A"/>
    <n v="2018"/>
  </r>
  <r>
    <s v="Golf Courses"/>
    <s v="TBD"/>
    <x v="35"/>
    <s v="Golf Course Reduction Credits"/>
    <s v="10 % BMP credit on golf course load to groundwater, assuming 100 % BMP implementation by golf course owners."/>
    <x v="5"/>
    <x v="14"/>
    <x v="1"/>
    <x v="10"/>
    <n v="239.65200000000004"/>
    <s v="N/A"/>
    <s v="N/A"/>
    <s v="N/A"/>
    <s v="N/A"/>
    <s v="N/A"/>
    <s v="N/A"/>
    <s v="N/A"/>
    <s v="N/A"/>
    <x v="0"/>
    <s v="Planned"/>
    <x v="0"/>
    <s v="Not Provided"/>
    <s v="Gemini Springs"/>
    <s v="N/A"/>
    <s v="N/A"/>
    <n v="2018"/>
  </r>
  <r>
    <s v="Golf Courses"/>
    <s v="N/A"/>
    <x v="36"/>
    <s v="Golf Course Reduction Credits"/>
    <s v="6 % BMP credit on sports field load to groundwater, assuming 100 % BMP implementation."/>
    <x v="5"/>
    <x v="14"/>
    <x v="1"/>
    <x v="10"/>
    <n v="3.6421182257114193"/>
    <s v="N/A"/>
    <s v="N/A"/>
    <s v="N/A"/>
    <s v="N/A"/>
    <s v="N/A"/>
    <s v="N/A"/>
    <s v="N/A"/>
    <s v="N/A"/>
    <x v="0"/>
    <s v="Planned"/>
    <x v="0"/>
    <s v="Not Provided"/>
    <s v="Gemini Springs"/>
    <s v="N/A"/>
    <s v="N/A"/>
    <n v="2018"/>
  </r>
  <r>
    <s v="Wastewater Utilities "/>
    <s v="TBD"/>
    <x v="37"/>
    <s v="WWTF Policy Reductions"/>
    <s v="Achieved by WWTF policy if implemented BMAP-wide, achieving 3 or 6 mg/L."/>
    <x v="2"/>
    <x v="15"/>
    <x v="1"/>
    <x v="10"/>
    <n v="1020"/>
    <s v="N/A"/>
    <s v="N/A"/>
    <s v="N/A"/>
    <s v="N/A"/>
    <s v="N/A"/>
    <s v="N/A"/>
    <s v="N/A"/>
    <s v="N/A"/>
    <x v="1"/>
    <s v="Planned"/>
    <x v="0"/>
    <s v="Not Provided"/>
    <s v="Gemini Springs"/>
    <s v="N/A"/>
    <s v="N/A"/>
    <n v="2018"/>
  </r>
  <r>
    <s v="Various"/>
    <s v="DEP"/>
    <x v="38"/>
    <s v="Enhancement of Existing OSTDS - Voluntary"/>
    <s v="Repair, upgrade, replacement, drainfield modification, addition of effective nitrogen reducing features, initial connection to a central sewerage system, or other action to reduce nutrient loading, voluntarily taken by the owner of an OSTDS within the BMAP."/>
    <x v="1"/>
    <x v="16"/>
    <x v="2"/>
    <x v="0"/>
    <s v="TBD"/>
    <s v="N/A"/>
    <s v="Basinwide"/>
    <s v="N/A"/>
    <s v="TBD"/>
    <s v="N/A"/>
    <s v="DEP"/>
    <s v="TBD"/>
    <s v="TBD"/>
    <x v="1"/>
    <s v="N/A"/>
    <x v="0"/>
    <s v="2018 BMAP Appendix D"/>
    <s v="Gemini Springs"/>
    <s v="N/A"/>
    <s v="N/A"/>
    <n v="2018"/>
  </r>
  <r>
    <s v="Various"/>
    <s v="DEP"/>
    <x v="39"/>
    <s v="Enhancement of Existing OSTDS - Required"/>
    <s v="Repair, upgrade, replacement, drainfield modification, addition of effective nitrogen reducing features, initial connection to a central sewerage system, or other action taken to comply with the OSTDS Remediation Plan for the group of systems identified for remediation (see Appendix D)."/>
    <x v="1"/>
    <x v="16"/>
    <x v="1"/>
    <x v="10"/>
    <s v="TBD"/>
    <s v="N/A"/>
    <s v="Inside PFA"/>
    <s v="N/A"/>
    <s v="TBD"/>
    <s v="N/A"/>
    <s v="DEP"/>
    <s v="TBD"/>
    <s v="TBD"/>
    <x v="1"/>
    <s v="N/A"/>
    <x v="0"/>
    <s v="2018 BMAP Appendix D"/>
    <s v="Gemini Springs"/>
    <s v="N/A"/>
    <s v="N/A"/>
    <s v="TBD"/>
  </r>
  <r>
    <m/>
    <m/>
    <x v="40"/>
    <m/>
    <m/>
    <x v="6"/>
    <x v="17"/>
    <x v="3"/>
    <x v="11"/>
    <m/>
    <m/>
    <m/>
    <m/>
    <m/>
    <m/>
    <m/>
    <m/>
    <m/>
    <x v="2"/>
    <m/>
    <x v="1"/>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r>
  <r>
    <s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r>
  <r>
    <s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r>
  <r>
    <s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r>
  <r>
    <s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r>
  <r>
    <s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r>
  <r>
    <s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r>
  <r>
    <s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r>
  <r>
    <s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r>
  <r>
    <s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r>
  <r>
    <s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r>
  <r>
    <s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r>
  <r>
    <s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r>
  <r>
    <s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r>
  <r>
    <s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r>
  <r>
    <s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r>
  <r>
    <s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r>
  <r>
    <s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r>
  <r>
    <s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r>
  <r>
    <s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r>
  <r>
    <s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r>
  <r>
    <s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r>
  <r>
    <s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r>
  <r>
    <s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r>
  <r>
    <s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r>
  <r>
    <s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r>
  <r>
    <s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r>
  <r>
    <s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r>
  <r>
    <s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r>
  <r>
    <s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r>
  <r>
    <s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r>
  <r>
    <s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r>
  <r>
    <s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r>
  <r>
    <s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r>
  <r>
    <s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r>
  <r>
    <s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r>
  <r>
    <s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r>
  <r>
    <s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r>
  <r>
    <s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r>
  <r>
    <s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r>
  <r>
    <m/>
    <m/>
    <m/>
    <m/>
    <m/>
    <m/>
    <m/>
    <x v="3"/>
    <m/>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5079"/>
    <s v="City of Sanford"/>
    <s v="N/A"/>
    <s v="SAN-001"/>
    <s v="Street Sweeping"/>
    <s v="Street sweeping throughout the city."/>
    <s v="Street Sweeping"/>
    <x v="0"/>
    <x v="0"/>
    <n v="187.41581891666496"/>
    <n v="399.33000000000004"/>
    <s v="Inside Springshed"/>
    <s v="N/A"/>
    <s v="N/A"/>
    <n v="17054.400000000001"/>
    <s v="City/Stormwater Utility"/>
    <s v="N/A"/>
    <s v="N/A"/>
    <s v="Non-structural"/>
    <s v="Ongoing"/>
    <n v="2018"/>
    <s v="N/A"/>
    <s v="Gemini Springs"/>
    <s v="N/A"/>
    <s v="N/A"/>
    <s v="Ongoing"/>
    <s v="UTF"/>
  </r>
  <r>
    <s v="5080"/>
    <s v="City of Sanford"/>
    <s v="Seminole County"/>
    <s v="SAN-002"/>
    <s v="Education Efforts"/>
    <s v="FYN, landscaping ordinance, irrigation ordinance, PSAs, pamphlets, website, Illicit Discharge Program."/>
    <s v="Education Efforts"/>
    <x v="0"/>
    <x v="0"/>
    <n v="111.42316960148284"/>
    <s v="N/A"/>
    <s v="Inside Springshed"/>
    <s v="N/A"/>
    <s v="N/A"/>
    <s v="TBD"/>
    <s v="City/Stormwater Utility"/>
    <s v="N/A"/>
    <s v="N/A"/>
    <s v="Non-structural"/>
    <s v="Ongoing"/>
    <n v="2018"/>
    <s v="N/A"/>
    <s v="Gemini Springs"/>
    <s v="N/A"/>
    <s v="N/A"/>
    <s v="Ongoing"/>
    <s v="UTF"/>
  </r>
  <r>
    <s v="5081"/>
    <s v="City of DeBary"/>
    <s v="N/A"/>
    <s v="DB-01"/>
    <s v="Fertilizer Ordinance"/>
    <s v="Citywide fertilizer ordinance to reduce application."/>
    <s v="Regulations, Ordinances, and Guidelines"/>
    <x v="0"/>
    <x v="0"/>
    <n v="25"/>
    <s v="N/A"/>
    <s v="Inside Springshed"/>
    <s v="N/A"/>
    <s v="N/A"/>
    <s v="N/A"/>
    <s v="N/A"/>
    <s v="N/A"/>
    <s v="N/A"/>
    <s v="Non-structural"/>
    <s v="Ongoing"/>
    <n v="2018"/>
    <s v="Copy of the revised ordinance"/>
    <s v="Gemini Springs"/>
    <s v="N/A"/>
    <s v="N/A"/>
    <s v="Ongoing"/>
    <s v="UTF"/>
  </r>
  <r>
    <s v="5082"/>
    <s v="City of DeBary"/>
    <s v="N/A"/>
    <s v="DB-02"/>
    <s v="Illicit Discharge Education"/>
    <s v="Website, pamphlets, inspection program, call-in number."/>
    <s v="Education Efforts"/>
    <x v="0"/>
    <x v="0"/>
    <n v="50"/>
    <s v="N/A"/>
    <s v="Inside Springshed"/>
    <s v="N/A"/>
    <s v="N/A"/>
    <s v="N/A"/>
    <s v="N/A"/>
    <s v="N/A"/>
    <s v="N/A"/>
    <s v="Non-structural"/>
    <s v="Ongoing"/>
    <n v="2018"/>
    <s v="City website link, PDFs"/>
    <s v="Gemini Springs"/>
    <s v="N/A"/>
    <s v="N/A"/>
    <s v="Ongoing"/>
    <s v="UTF"/>
  </r>
  <r>
    <s v="5083"/>
    <s v="City of DeBary"/>
    <s v="N/A"/>
    <s v="DB-03"/>
    <s v="Irrigation Ordinance"/>
    <s v="Citywide restrictions on irrigation practices."/>
    <s v="Regulations, Ordinances, and Guidelines"/>
    <x v="0"/>
    <x v="0"/>
    <n v="25"/>
    <s v="N/A"/>
    <s v="Inside Springshed"/>
    <s v="N/A"/>
    <s v="N/A"/>
    <s v="N/A"/>
    <s v="N/A"/>
    <s v="N/A"/>
    <s v="N/A"/>
    <s v="Non-structural"/>
    <s v="Ongoing"/>
    <n v="2018"/>
    <s v="Copy of Ordinance"/>
    <s v="Gemini Springs"/>
    <s v="N/A"/>
    <s v="N/A"/>
    <s v="Ongoing"/>
    <s v="UTF"/>
  </r>
  <r>
    <s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x v="1"/>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s v="5085"/>
    <s v="FDOT District 5"/>
    <s v="N/A"/>
    <s v="FDOT-01"/>
    <s v="SR 46"/>
    <s v="Grass swales without swale blocks or raised culverts."/>
    <s v="Bioswales"/>
    <x v="0"/>
    <x v="2"/>
    <n v="6.9303707558811842"/>
    <n v="7.4"/>
    <s v="Inside Springshed"/>
    <n v="48.2"/>
    <s v="Not provided"/>
    <s v="Not provided"/>
    <s v="Florida Legislature"/>
    <s v="N/A"/>
    <s v="N/A"/>
    <s v="Structural"/>
    <s v="Completed"/>
    <n v="2018"/>
    <s v="Provided during BMAP Development"/>
    <s v="Gemini Springs"/>
    <n v="28.811384"/>
    <n v="-81.358754000000005"/>
    <s v="Not provided"/>
    <s v="UTF"/>
  </r>
  <r>
    <s v="5086"/>
    <s v="FDOT District 5"/>
    <s v="N/A"/>
    <s v="FDOT-02"/>
    <s v="77160-3404-02 (Pond 1-NW)"/>
    <s v="On-line retention BMPs. Completion date of project outside the project collection period. No credit assigned."/>
    <s v="On-line Retention BMPs"/>
    <x v="0"/>
    <x v="3"/>
    <s v="N/A"/>
    <s v="N/A"/>
    <s v="Inside Springshed"/>
    <n v="25.5"/>
    <s v="Not provided"/>
    <s v="Not provided"/>
    <s v="Florida Legislature"/>
    <s v="N/A"/>
    <s v="N/A"/>
    <s v="Structural"/>
    <s v="Completed"/>
    <n v="2018"/>
    <s v="Provided during BMAP Development"/>
    <s v="Gemini Springs"/>
    <n v="28.753352"/>
    <n v="-81.363168999999999"/>
    <n v="2004"/>
    <s v="UTF"/>
  </r>
  <r>
    <s v="5087"/>
    <s v="FDOT District 5"/>
    <s v="N/A"/>
    <s v="FDOT-03"/>
    <s v="77160-3404-06 (Pond  4-11)"/>
    <s v="Wet detention pond. Completion date of project outside the project collection period. No credit assigned."/>
    <s v="Wet Detention Pond"/>
    <x v="0"/>
    <x v="3"/>
    <s v="N/A"/>
    <s v="N/A"/>
    <s v="Inside Springshed"/>
    <n v="38.5"/>
    <s v="Not provided"/>
    <s v="Not provided"/>
    <s v="Florida Legislature"/>
    <s v="N/A"/>
    <s v="N/A"/>
    <s v="Structural"/>
    <s v="Completed"/>
    <n v="2018"/>
    <s v="Provided during BMAP Development"/>
    <s v="Gemini Springs"/>
    <n v="28.822102999999998"/>
    <n v="-81.338250000000002"/>
    <n v="2004"/>
    <s v="UTF"/>
  </r>
  <r>
    <s v="5088"/>
    <s v="FDOT District 5"/>
    <s v="N/A"/>
    <s v="FDOT-04"/>
    <s v="77160-3404-05 (Pond  4-1)"/>
    <s v="Wet detention pond. Completion date of project outside the project collection period. No credit assigned."/>
    <s v="Wet Detention Pond"/>
    <x v="0"/>
    <x v="3"/>
    <s v="N/A"/>
    <s v="N/A"/>
    <s v="Inside Springshed"/>
    <n v="32.4"/>
    <s v="Not provided"/>
    <s v="Not provided"/>
    <s v="Florida Legislature"/>
    <s v="N/A"/>
    <s v="N/A"/>
    <s v="Structural"/>
    <s v="Completed"/>
    <n v="2018"/>
    <s v="Provided during BMAP Development"/>
    <s v="Gemini Springs"/>
    <n v="28.817031"/>
    <n v="-81.333803000000003"/>
    <n v="2004"/>
    <s v="UTF"/>
  </r>
  <r>
    <s v="5089"/>
    <s v="FDOT District 5"/>
    <s v="N/A"/>
    <s v="FDOT-05"/>
    <s v="77160-3404-07 (Pond 5)"/>
    <s v="Wet detention pond. Completion date of project outside the project collection period. No credit assigned."/>
    <s v="Wet Detention Pond"/>
    <x v="0"/>
    <x v="3"/>
    <s v="N/A"/>
    <s v="N/A"/>
    <s v="Inside Springshed"/>
    <n v="30.5"/>
    <s v="Not provided"/>
    <s v="Not provided"/>
    <s v="Florida Legislature"/>
    <s v="N/A"/>
    <s v="N/A"/>
    <s v="Structural"/>
    <s v="Completed"/>
    <n v="2018"/>
    <s v="Provided during BMAP Development"/>
    <s v="Gemini Springs"/>
    <n v="28.823732"/>
    <n v="-81.328095000000005"/>
    <n v="2004"/>
    <s v="UTF"/>
  </r>
  <r>
    <s v="5090"/>
    <s v="FDOT District 5"/>
    <s v="N/A"/>
    <s v="FDOT-06"/>
    <s v="77160 3436 (pond A, A-1)"/>
    <s v="Wet detention pond."/>
    <s v="Wet Detention Pond"/>
    <x v="0"/>
    <x v="2"/>
    <n v="31.165539222331549"/>
    <n v="19.8"/>
    <s v="Inside Springshed"/>
    <n v="56.5"/>
    <s v="Not provided"/>
    <s v="Not provided"/>
    <s v="Florida Legislature"/>
    <s v="N/A"/>
    <s v="N/A"/>
    <s v="Structural"/>
    <s v="Completed"/>
    <n v="2018"/>
    <s v="Provided during BMAP Development"/>
    <s v="Gemini Springs"/>
    <n v="28.785043999999999"/>
    <n v="-81.352759000000006"/>
    <n v="2000"/>
    <s v="UTF"/>
  </r>
  <r>
    <s v="5091"/>
    <s v="FDOT District 5"/>
    <s v="N/A"/>
    <s v="FDOT-07"/>
    <s v="77160-3439-01 (Pond 1)"/>
    <s v="Wet detention pond. Completion date of project outside the project collection period. No credit assigned."/>
    <s v="Wet Detention Pond"/>
    <x v="0"/>
    <x v="4"/>
    <s v="N/A"/>
    <s v="N/A"/>
    <s v="Inside Springshed"/>
    <n v="20.3"/>
    <s v="Not provided"/>
    <s v="Not provided"/>
    <s v="Florida Legislature"/>
    <s v="N/A"/>
    <s v="N/A"/>
    <s v="Structural"/>
    <s v="Completed"/>
    <n v="2018"/>
    <s v="Provided during BMAP Development"/>
    <s v="Gemini Springs"/>
    <n v="28.783110000000001"/>
    <n v="-81.353210000000004"/>
    <n v="2010"/>
    <s v="UTF"/>
  </r>
  <r>
    <s v="5092"/>
    <s v="FDOT District 5"/>
    <s v="N/A"/>
    <s v="FDOT-08"/>
    <s v="FM 242702 79110-3403-06 (RR-3)"/>
    <s v="Wet detention pond. Completion date of project outside the project collection period. No credit assigned."/>
    <s v="Wet Detention Pond"/>
    <x v="0"/>
    <x v="3"/>
    <s v="N/A"/>
    <s v="N/A"/>
    <s v="Inside Springshed"/>
    <n v="53.1"/>
    <s v="Not provided"/>
    <s v="Not provided"/>
    <s v="Florida Legislature"/>
    <s v="N/A"/>
    <s v="N/A"/>
    <s v="Structural"/>
    <s v="Completed"/>
    <n v="2018"/>
    <s v="Provided during BMAP Development"/>
    <s v="Gemini Springs"/>
    <n v="28.846799000000001"/>
    <n v="-81.312730000000002"/>
    <n v="2001"/>
    <s v="UTF"/>
  </r>
  <r>
    <s v="5093"/>
    <s v="FDOT District 5"/>
    <s v="N/A"/>
    <s v="FDOT-08a"/>
    <s v="FM 242702 79110-3403-04 &amp; 05 (Pond QQ3 &amp; QQ-5)(RR-3)"/>
    <s v="Wet detention pond. Completion date of project outside the project collection period. No credit assigned."/>
    <s v="Wet Detention Pond"/>
    <x v="0"/>
    <x v="3"/>
    <s v="N/A"/>
    <s v="N/A"/>
    <s v="Inside Springshed"/>
    <n v="47.6"/>
    <s v="Not provided"/>
    <s v="Not provided"/>
    <s v="Florida Legislature"/>
    <s v="N/A"/>
    <s v="N/A"/>
    <s v="Structural"/>
    <s v="Completed"/>
    <n v="2018"/>
    <s v="Provided during BMAP Development"/>
    <s v="Gemini Springs"/>
    <n v="28.947533"/>
    <n v="-81.252013000000005"/>
    <n v="2001"/>
    <s v="UTF"/>
  </r>
  <r>
    <s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x v="5"/>
    <n v="0.06"/>
    <n v="0"/>
    <s v="Inside Springshed"/>
    <n v="6.61"/>
    <s v="Not provided"/>
    <s v="Not provided"/>
    <s v="Florida Legislature"/>
    <s v="N/A"/>
    <s v="N/A"/>
    <s v="Structural"/>
    <s v="Underway"/>
    <n v="2018"/>
    <s v="Not provided"/>
    <s v="Gemini Springs"/>
    <n v="28.800643999999998"/>
    <n v="-81.345021000000003"/>
    <n v="2017"/>
    <s v="UTF"/>
  </r>
  <r>
    <s v="5095"/>
    <s v="City of Lake Mary"/>
    <s v="N/A"/>
    <s v="LM-01"/>
    <s v="Fertilizer Ordinance"/>
    <s v="Fertilizer ordinance."/>
    <s v="Regulations, Ordinances, and Guidelines"/>
    <x v="0"/>
    <x v="0"/>
    <n v="17"/>
    <s v="N/A"/>
    <s v="Inside Springshed"/>
    <s v="N/A"/>
    <s v="N/A"/>
    <s v="N/A"/>
    <s v="N/A"/>
    <s v="N/A"/>
    <s v="N/A"/>
    <s v="Non-structural"/>
    <s v="Completed"/>
    <n v="2018"/>
    <s v="Ordinance"/>
    <s v="Gemini Springs"/>
    <s v="N/A"/>
    <s v="N/A"/>
    <n v="2017"/>
    <s v="UTF"/>
  </r>
  <r>
    <s v="5096"/>
    <s v="Seminole County"/>
    <s v="Not provided"/>
    <s v="SC-01"/>
    <s v="Elder RSF"/>
    <s v="RSF to collect and treat stormwater runoff. Completion daate of project is outside the project collection period. No credit assigned."/>
    <s v="Wet Detention Pond"/>
    <x v="0"/>
    <x v="6"/>
    <s v="N/A"/>
    <s v="N/A"/>
    <s v="Not provided"/>
    <n v="229.7"/>
    <n v="3884496"/>
    <n v="19251"/>
    <s v="Not provided"/>
    <s v="Not provided"/>
    <s v="N/A"/>
    <s v="Structural"/>
    <s v="Completed"/>
    <n v="2018"/>
    <s v="Not provided"/>
    <s v="Gemini Springs"/>
    <s v="Not provided"/>
    <s v="Not provided"/>
    <s v="Not provided"/>
    <s v="UTF"/>
  </r>
  <r>
    <s v="5097"/>
    <s v="Seminole County"/>
    <s v="Not provided"/>
    <s v="SC-02"/>
    <s v="Lockhart Smith RSF"/>
    <s v="RSF to collect and treat stormwater runoff. Completion daate of project is outside the project collection period. No credit assigned."/>
    <s v="Wet Detention Pond"/>
    <x v="0"/>
    <x v="6"/>
    <s v="N/A"/>
    <s v="N/A"/>
    <s v="Not provided"/>
    <n v="2757"/>
    <n v="3504755"/>
    <s v="Not provided"/>
    <s v="Not provided"/>
    <s v="Not provided"/>
    <s v="N/A"/>
    <s v="Structural"/>
    <s v="Completed"/>
    <n v="2018"/>
    <s v="Not provided"/>
    <s v="Gemini Springs"/>
    <s v="Not provided"/>
    <s v="Not provided"/>
    <s v="Not provided"/>
    <s v="UTF"/>
  </r>
  <r>
    <s v="5098"/>
    <s v="Seminole County"/>
    <s v="Not provided"/>
    <s v="SC-03"/>
    <s v="Street Sweeping"/>
    <s v="Street sweeping throughout the county."/>
    <s v="Street Sweeping"/>
    <x v="0"/>
    <x v="0"/>
    <n v="9.0000000000000018"/>
    <n v="135.1"/>
    <s v="Inside Springshed"/>
    <s v="N/A"/>
    <s v="Not provided"/>
    <s v="Not provided"/>
    <s v="Not provided"/>
    <s v="Not provided"/>
    <s v="N/A"/>
    <s v="Non-structural"/>
    <s v="Completed"/>
    <n v="2018"/>
    <s v="Not provided"/>
    <s v="Gemini Springs"/>
    <s v="N/A"/>
    <s v="N/A"/>
    <s v="Not provided"/>
    <s v="UTF"/>
  </r>
  <r>
    <s v="5099"/>
    <s v="Seminole County"/>
    <s v="Not provided"/>
    <s v="SC-04"/>
    <s v="Education Efforts"/>
    <s v="FYN, landscaping ordinance, irrigation ordinance, pet waste ordinance, PSAs, pamphlets, website, Illicit Discharge Program and standard credit for fertilizer ordinance."/>
    <s v="Education Efforts"/>
    <x v="0"/>
    <x v="0"/>
    <n v="822.05538461538458"/>
    <n v="282.3"/>
    <s v="Inside Springshed"/>
    <s v="N/A"/>
    <s v="Not provided"/>
    <s v="Not provided"/>
    <s v="Not provided"/>
    <s v="Not provided"/>
    <s v="N/A"/>
    <s v="Non-structural"/>
    <s v="Completed"/>
    <n v="2018"/>
    <s v="Not provided"/>
    <s v="Gemini Springs"/>
    <s v="N/A"/>
    <s v="N/A"/>
    <s v="Not provided"/>
    <s v="UTF"/>
  </r>
  <r>
    <s v="5100"/>
    <s v="Seminole County"/>
    <s v="Altamonte/ Casselberry/ Lake Mary/ Longwood/ Oviedo"/>
    <s v="SC-05"/>
    <s v="Seminole County Fertilizer Ordinance"/>
    <s v="Reduction of nitrogen and phosphorus sources, through public education and restrictions on usage."/>
    <s v="Regulations, Ordinances, and Guidelines"/>
    <x v="0"/>
    <x v="0"/>
    <s v="TBD"/>
    <s v="Not provided"/>
    <s v="Inside Springshed"/>
    <n v="14267"/>
    <n v="150000"/>
    <n v="65000"/>
    <s v="Ad valorem/ FFL"/>
    <s v="City - $28,000/ County - $37,000"/>
    <s v="NF034"/>
    <s v="Non-structural"/>
    <s v="Completed"/>
    <n v="2018"/>
    <s v="adopted ordinance, leaching calculations"/>
    <s v="Gemini Springs"/>
    <s v="N/A"/>
    <s v="N/A"/>
    <d v="2018-10-01T00:00:00"/>
    <s v="UTF"/>
  </r>
  <r>
    <s v="5101"/>
    <s v="Seminole County"/>
    <s v="Not provided"/>
    <s v="SC-06"/>
    <s v="Black Bear Wilderness Area"/>
    <s v="Previous land use = natural land; management focus = preservation, passive recreation; acreage = 1,650."/>
    <s v="Land Acquisition"/>
    <x v="2"/>
    <x v="7"/>
    <s v="N/A"/>
    <s v="N/A"/>
    <s v="Not provided"/>
    <s v="N/A"/>
    <s v="Not provided"/>
    <s v="Not provided"/>
    <s v="Not provided"/>
    <s v="Not provided"/>
    <s v="Not provided"/>
    <s v="Non-structural"/>
    <s v="Underway"/>
    <n v="2018"/>
    <s v="Not provided"/>
    <s v="Gemini Springs"/>
    <s v="Not provided"/>
    <s v="Not provided"/>
    <s v="Not provided"/>
    <s v="UTF"/>
  </r>
  <r>
    <s v="5102"/>
    <s v="Seminole County"/>
    <s v="Not provided"/>
    <s v="SC-07"/>
    <s v="Gravity Main Testing and Repairs"/>
    <s v="Lateral repairs, gravity main repairs, smoke test and seal laterals."/>
    <s v="Sanitary Sewer and Wastewater Treatment Facility (WWTF) Maintenance"/>
    <x v="0"/>
    <x v="8"/>
    <s v="N/A"/>
    <s v="N/A"/>
    <s v="Inside Springshed"/>
    <s v="N/A"/>
    <n v="401878"/>
    <s v="Not provided"/>
    <s v="Not provided"/>
    <s v="Not provided"/>
    <s v="Not provided"/>
    <s v="Structural"/>
    <s v="Completed"/>
    <n v="2018"/>
    <s v="Not provided"/>
    <s v="Gemini Springs"/>
    <s v="Not provided"/>
    <s v="Not provided"/>
    <s v="Not provided"/>
    <s v="WWTF"/>
  </r>
  <r>
    <s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x v="8"/>
    <s v="N/A"/>
    <s v="N/A"/>
    <s v="Inside Springshed"/>
    <s v="N/A"/>
    <n v="324353"/>
    <s v="Not provided"/>
    <s v="Not provided"/>
    <s v="Not provided"/>
    <s v="Not provided"/>
    <s v="Structural"/>
    <s v="Completed"/>
    <n v="2018"/>
    <s v="Not provided"/>
    <s v="Gemini Springs"/>
    <s v="Not provided"/>
    <s v="Not provided"/>
    <s v="Not provided"/>
    <s v="WWTF"/>
  </r>
  <r>
    <s v="5104"/>
    <s v="Volusia County"/>
    <s v="Not provided"/>
    <s v="VC-01"/>
    <s v="Education and Outreach"/>
    <s v="Public education about fertilizer, wastewater, lawn clippings, pet waste, water conservation."/>
    <s v="Education Efforts"/>
    <x v="0"/>
    <x v="0"/>
    <n v="0"/>
    <n v="0"/>
    <s v="Inside Springshed"/>
    <s v="N/A"/>
    <s v="Not provided"/>
    <s v="Not provided"/>
    <s v="Not provided"/>
    <s v="Not provided"/>
    <s v="N/A"/>
    <s v="Non-structural"/>
    <s v="Completed"/>
    <n v="2018"/>
    <s v="Not provided"/>
    <s v="Gemini Springs"/>
    <s v="N/A"/>
    <s v="N/A"/>
    <n v="2012"/>
    <s v="UTF"/>
  </r>
  <r>
    <s v="5105"/>
    <s v="Volusia County"/>
    <s v="Not provided"/>
    <s v="VC-02"/>
    <s v="Street Sweeping"/>
    <s v="Street sweeping."/>
    <s v="Street Sweeping"/>
    <x v="0"/>
    <x v="0"/>
    <n v="661.34330688744228"/>
    <n v="2007"/>
    <s v="Inside Springshed"/>
    <s v="N/A"/>
    <s v="Not provided"/>
    <s v="Not provided"/>
    <s v="Not provided"/>
    <s v="Not provided"/>
    <s v="N/A"/>
    <s v="Non-structural"/>
    <s v="Completed"/>
    <n v="2018"/>
    <s v="Not provided"/>
    <s v="Gemini Springs"/>
    <s v="N/A"/>
    <s v="N/A"/>
    <n v="2012"/>
    <s v="UTF"/>
  </r>
  <r>
    <s v="5106"/>
    <s v="Volusia County"/>
    <s v="Not provided"/>
    <s v="VC-03"/>
    <s v="Lemon Bluff Road"/>
    <s v="Grass swales without swale blocks or raised culverts."/>
    <s v="Grass swales with swale blocks or raised culverts"/>
    <x v="0"/>
    <x v="9"/>
    <n v="1.3945258228297506"/>
    <n v="1.1000000000000001"/>
    <s v="Not provided"/>
    <n v="1.8"/>
    <n v="145000"/>
    <s v="Not provided"/>
    <s v="Not provided"/>
    <s v="Not provided"/>
    <s v="N/A"/>
    <s v="Structural"/>
    <s v="Completed"/>
    <n v="2018"/>
    <s v="Not provided"/>
    <s v="Gemini Springs"/>
    <s v="Not provided"/>
    <s v="Not provided"/>
    <n v="2012"/>
    <s v="UTF"/>
  </r>
  <r>
    <s v="5107"/>
    <s v="Volusia County"/>
    <s v="Not provided"/>
    <s v="VC-04"/>
    <s v="Lemon Bluff Road Ramp"/>
    <s v="Grass swales without swale blocks or raised culverts."/>
    <s v="Grass swales with swale blocks or raised culverts"/>
    <x v="0"/>
    <x v="9"/>
    <n v="0.14790425393648871"/>
    <n v="0.1"/>
    <s v="Not provided"/>
    <n v="0.2"/>
    <n v="55550"/>
    <s v="Not provided"/>
    <s v="Not provided"/>
    <s v="Not provided"/>
    <s v="N/A"/>
    <s v="Structural"/>
    <s v="Completed"/>
    <n v="2018"/>
    <s v="Not provided"/>
    <s v="Gemini Springs"/>
    <s v="Not provided"/>
    <s v="Not provided"/>
    <n v="2012"/>
    <s v="UTF"/>
  </r>
  <r>
    <s v="5108"/>
    <s v="Volusia County"/>
    <s v="Not provided"/>
    <s v="VC-05"/>
    <s v="DeBary Avenue Expansion"/>
    <s v="DeBary Avenue - Doyle Rd. expansion."/>
    <s v="Wet Detention Pond"/>
    <x v="0"/>
    <x v="2"/>
    <n v="8.6629634448514814"/>
    <n v="10.3"/>
    <s v="Not provided"/>
    <n v="123.3"/>
    <s v="Not provided"/>
    <s v="Not provided"/>
    <s v="Not provided"/>
    <s v="Not provided"/>
    <s v="N/A"/>
    <s v="Structural"/>
    <s v="Completed"/>
    <n v="2018"/>
    <s v="Not provided"/>
    <s v="Gemini Springs"/>
    <s v="Not provided"/>
    <s v="Not provided"/>
    <n v="2012"/>
    <s v="UTF"/>
  </r>
  <r>
    <s v="5109"/>
    <s v="Volusia County"/>
    <s v="Not provided"/>
    <s v="VC-06"/>
    <s v="Lake Winnemissett Non-contributing Basin"/>
    <s v="Non-contributing basin, not included in the TMDL model."/>
    <s v="Non-contributing Basin"/>
    <x v="0"/>
    <x v="0"/>
    <n v="139.00886952116559"/>
    <n v="93.8"/>
    <s v="Inside Springshed"/>
    <n v="1003.3"/>
    <s v="N/A"/>
    <s v="N/A"/>
    <s v="N/A"/>
    <s v="N/A"/>
    <s v="N/A"/>
    <s v="Non-structural"/>
    <s v="Completed"/>
    <n v="2018"/>
    <s v="Not provided"/>
    <s v="Gemini Springs"/>
    <s v="N/A"/>
    <s v="N/A"/>
    <n v="2012"/>
    <s v="UTF"/>
  </r>
  <r>
    <s v="5110"/>
    <s v="Volusia County"/>
    <s v="Not provided"/>
    <s v="VC-07"/>
    <s v="Roadside Ditch Cleaning"/>
    <s v="Ongoing roadside ditch cleaning throughout county."/>
    <s v="BMP Cleanout"/>
    <x v="0"/>
    <x v="0"/>
    <s v="TBD"/>
    <s v="N/A"/>
    <s v="Inside Springshed"/>
    <s v="N/A"/>
    <s v="Not provided"/>
    <s v="Not provided"/>
    <s v="Not provided"/>
    <s v="Not provided"/>
    <s v="N/A"/>
    <s v="Non-structural"/>
    <s v="Ongoing"/>
    <n v="2018"/>
    <s v="Not provided"/>
    <s v="Gemini Springs"/>
    <s v="N/A"/>
    <s v="N/A"/>
    <n v="2016"/>
    <s v="UTF"/>
  </r>
  <r>
    <s v="5111"/>
    <s v="Volusia County"/>
    <s v="Not provided"/>
    <s v="VC-08"/>
    <s v="Fertilizer Ordinance"/>
    <s v="Fertilizer restrictions including summer ban on nitrogen and phosphorus."/>
    <s v="Regulations, Ordinances, and Guidelines"/>
    <x v="0"/>
    <x v="0"/>
    <n v="0"/>
    <n v="0"/>
    <s v="Inside Springshed"/>
    <s v="N/A"/>
    <s v="Not provided"/>
    <s v="Not provided"/>
    <s v="Volusia County"/>
    <s v="Not provided"/>
    <s v="N/A"/>
    <s v="Non-structural"/>
    <s v="Ongoing"/>
    <n v="2018"/>
    <s v="Not provided"/>
    <s v="Gemini Springs"/>
    <s v="N/A"/>
    <s v="N/A"/>
    <n v="2015"/>
    <s v="UTF"/>
  </r>
  <r>
    <s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x v="0"/>
    <n v="68"/>
    <s v="N/A"/>
    <s v="Inside Springshed"/>
    <n v="34.208743229230002"/>
    <s v="TBD"/>
    <s v="TBD"/>
    <s v="FDACS"/>
    <s v="TBD"/>
    <s v="N/A"/>
    <s v="Non-structural"/>
    <s v="Underway"/>
    <n v="2018"/>
    <s v="Not provided"/>
    <s v="Gemini Springs"/>
    <s v="N/A"/>
    <s v="N/A"/>
    <n v="2018"/>
    <s v="FF"/>
  </r>
  <r>
    <s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x v="0"/>
    <n v="5.8000000000000007"/>
    <s v="N/A"/>
    <s v="Inside Springshed"/>
    <n v="195.75704551600001"/>
    <s v="TBD"/>
    <s v="TBD"/>
    <s v="FDACS"/>
    <s v="TBD"/>
    <s v="N/A"/>
    <s v="Non-structural"/>
    <s v="Underway"/>
    <n v="2018"/>
    <s v="Not provided"/>
    <s v="Gemini Springs"/>
    <s v="N/A"/>
    <s v="N/A"/>
    <n v="2018"/>
    <s v="LW"/>
  </r>
  <r>
    <s v="5114"/>
    <s v="Golf Courses"/>
    <s v="TBD"/>
    <s v="GC-01"/>
    <s v="Golf Course Reduction Credits"/>
    <s v="10 % BMP credit on golf course load to groundwater, assuming 100 % BMP implementation by golf course owners."/>
    <s v="Fertilizer Reduction"/>
    <x v="1"/>
    <x v="10"/>
    <n v="239.65200000000004"/>
    <s v="N/A"/>
    <s v="Inside Springshed"/>
    <s v="N/A"/>
    <s v="N/A"/>
    <s v="N/A"/>
    <s v="N/A"/>
    <s v="N/A"/>
    <s v="N/A"/>
    <s v="Non-structural"/>
    <s v="Planned"/>
    <n v="2018"/>
    <s v="Not provided"/>
    <s v="Gemini Springs"/>
    <s v="N/A"/>
    <s v="N/A"/>
    <n v="2018"/>
    <s v="STF"/>
  </r>
  <r>
    <s v="5115"/>
    <s v="Golf Courses"/>
    <s v="N/A"/>
    <s v="GC-02"/>
    <s v="Golf Course Reduction Credits"/>
    <s v="6 % BMP credit on sports field load to groundwater, assuming 100 % BMP implementation."/>
    <s v="Fertilizer Reduction"/>
    <x v="1"/>
    <x v="10"/>
    <n v="3.6421182257114193"/>
    <s v="N/A"/>
    <s v="Inside Springshed"/>
    <s v="N/A"/>
    <s v="N/A"/>
    <s v="N/A"/>
    <s v="N/A"/>
    <s v="N/A"/>
    <s v="N/A"/>
    <s v="Non-structural"/>
    <s v="Planned"/>
    <n v="2018"/>
    <s v="Not provided"/>
    <s v="Gemini Springs"/>
    <s v="N/A"/>
    <s v="N/A"/>
    <n v="2018"/>
    <s v="STF"/>
  </r>
  <r>
    <s v="5116"/>
    <s v="Wastewater Utilities"/>
    <s v="TBD"/>
    <s v="WU-01"/>
    <s v="WWTF Policy Reductions"/>
    <s v="Achieved by WWTF policy if implemented BMAP-wide, achieving 3 or 6 mg/L."/>
    <s v="WWTF Upgrade"/>
    <x v="1"/>
    <x v="10"/>
    <n v="1020"/>
    <s v="N/A"/>
    <s v="Inside Springshed"/>
    <s v="N/A"/>
    <s v="N/A"/>
    <s v="N/A"/>
    <s v="N/A"/>
    <s v="N/A"/>
    <s v="N/A"/>
    <s v="Structural"/>
    <s v="Planned"/>
    <n v="2018"/>
    <s v="Not provided"/>
    <s v="Gemini Springs"/>
    <s v="N/A"/>
    <s v="N/A"/>
    <n v="2018"/>
    <s v="WWTF"/>
  </r>
  <r>
    <s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x v="0"/>
    <s v="TBD"/>
    <s v="N/A"/>
    <s v="Inside Springshed"/>
    <s v="N/A"/>
    <s v="TBD"/>
    <s v="N/A"/>
    <s v="DEP"/>
    <s v="TBD"/>
    <s v="TBD"/>
    <s v="Structural"/>
    <s v="N/A"/>
    <n v="2018"/>
    <s v="2018 BMAP Appendix D"/>
    <s v="Gemini Springs"/>
    <s v="N/A"/>
    <s v="N/A"/>
    <n v="2018"/>
    <s v="OSTDS"/>
  </r>
  <r>
    <s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x v="10"/>
    <s v="TBD"/>
    <s v="N/A"/>
    <s v="PFA"/>
    <s v="N/A"/>
    <s v="TBD"/>
    <s v="N/A"/>
    <s v="DEP"/>
    <s v="TBD"/>
    <s v="TBD"/>
    <s v="Structural"/>
    <s v="N/A"/>
    <n v="2018"/>
    <s v="2018 BMAP Appendix D"/>
    <s v="Gemini Springs"/>
    <s v="N/A"/>
    <s v="N/A"/>
    <s v="TBD"/>
    <s v="OSTDS"/>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
  <r>
    <s v="5079"/>
    <s v="City of Sanford"/>
    <s v="N/A"/>
    <s v="SAN-001"/>
    <s v="Street Sweeping"/>
    <s v="Street sweeping throughout the city."/>
    <s v="Street Sweeping"/>
    <x v="0"/>
    <s v="N/A"/>
    <n v="187.41581891666496"/>
    <n v="399.33000000000004"/>
    <s v="Inside Springshed"/>
    <s v="N/A"/>
    <s v="N/A"/>
    <n v="17054.400000000001"/>
    <s v="City/Stormwater Utility"/>
    <s v="N/A"/>
    <s v="N/A"/>
    <s v="Non-structural"/>
    <s v="Ongoing"/>
    <n v="2018"/>
    <s v="N/A"/>
    <s v="Gemini Springs"/>
    <s v="N/A"/>
    <s v="N/A"/>
    <s v="Ongoing"/>
    <s v="UTF"/>
  </r>
  <r>
    <s v="5080"/>
    <s v="City of Sanford"/>
    <s v="Seminole County"/>
    <s v="SAN-002"/>
    <s v="Education Efforts"/>
    <s v="FYN, landscaping ordinance, irrigation ordinance, PSAs, pamphlets, website, Illicit Discharge Program."/>
    <s v="Education Efforts"/>
    <x v="0"/>
    <s v="N/A"/>
    <n v="111.42316960148284"/>
    <s v="N/A"/>
    <s v="Inside Springshed"/>
    <s v="N/A"/>
    <s v="N/A"/>
    <s v="TBD"/>
    <s v="City/Stormwater Utility"/>
    <s v="N/A"/>
    <s v="N/A"/>
    <s v="Non-structural"/>
    <s v="Ongoing"/>
    <n v="2018"/>
    <s v="N/A"/>
    <s v="Gemini Springs"/>
    <s v="N/A"/>
    <s v="N/A"/>
    <s v="Ongoing"/>
    <s v="UTF"/>
  </r>
  <r>
    <s v="5081"/>
    <s v="City of DeBary"/>
    <s v="N/A"/>
    <s v="DB-01"/>
    <s v="Fertilizer Ordinance"/>
    <s v="Citywide fertilizer ordinance to reduce application."/>
    <s v="Regulations, Ordinances, and Guidelines"/>
    <x v="0"/>
    <s v="N/A"/>
    <n v="25"/>
    <s v="N/A"/>
    <s v="Inside Springshed"/>
    <s v="N/A"/>
    <s v="N/A"/>
    <s v="N/A"/>
    <s v="N/A"/>
    <s v="N/A"/>
    <s v="N/A"/>
    <s v="Non-structural"/>
    <s v="Ongoing"/>
    <n v="2018"/>
    <s v="Copy of the revised ordinance"/>
    <s v="Gemini Springs"/>
    <s v="N/A"/>
    <s v="N/A"/>
    <s v="Ongoing"/>
    <s v="UTF"/>
  </r>
  <r>
    <s v="5082"/>
    <s v="City of DeBary"/>
    <s v="N/A"/>
    <s v="DB-02"/>
    <s v="Illicit Discharge Education"/>
    <s v="Website, pamphlets, inspection program, call-in number."/>
    <s v="Education Efforts"/>
    <x v="0"/>
    <s v="N/A"/>
    <n v="50"/>
    <s v="N/A"/>
    <s v="Inside Springshed"/>
    <s v="N/A"/>
    <s v="N/A"/>
    <s v="N/A"/>
    <s v="N/A"/>
    <s v="N/A"/>
    <s v="N/A"/>
    <s v="Non-structural"/>
    <s v="Ongoing"/>
    <n v="2018"/>
    <s v="City website link, PDFs"/>
    <s v="Gemini Springs"/>
    <s v="N/A"/>
    <s v="N/A"/>
    <s v="Ongoing"/>
    <s v="UTF"/>
  </r>
  <r>
    <s v="5083"/>
    <s v="City of DeBary"/>
    <s v="N/A"/>
    <s v="DB-03"/>
    <s v="Irrigation Ordinance"/>
    <s v="Citywide restrictions on irrigation practices."/>
    <s v="Regulations, Ordinances, and Guidelines"/>
    <x v="0"/>
    <s v="N/A"/>
    <n v="25"/>
    <s v="N/A"/>
    <s v="Inside Springshed"/>
    <s v="N/A"/>
    <s v="N/A"/>
    <s v="N/A"/>
    <s v="N/A"/>
    <s v="N/A"/>
    <s v="N/A"/>
    <s v="Non-structural"/>
    <s v="Ongoing"/>
    <n v="2018"/>
    <s v="Copy of Ordinance"/>
    <s v="Gemini Springs"/>
    <s v="N/A"/>
    <s v="N/A"/>
    <s v="Ongoing"/>
    <s v="UTF"/>
  </r>
  <r>
    <s v="5084"/>
    <s v="City of DeBary"/>
    <s v="Volusia County/ SJRWMD/ DEP"/>
    <s v="DB-04"/>
    <s v="Gemini Springs Septic Tank Abatement Program"/>
    <s v="Phase I: 360 septic tanks will be removed and converted to central sewer during the first 5 years (overall 1,200 septic tanks will be converted in the next 15 years)."/>
    <s v="OSTDS Phase Out"/>
    <x v="1"/>
    <n v="2025"/>
    <n v="3301"/>
    <s v="N/A"/>
    <s v="PFA"/>
    <n v="360"/>
    <n v="9720000"/>
    <n v="10000"/>
    <s v="City of DeBary/ Volusia County/ TBD"/>
    <s v="TBD"/>
    <s v="TBD"/>
    <s v="Structural"/>
    <s v="Planned"/>
    <n v="2018"/>
    <s v="Copy of 4/4/2018 City Council Meeting Minutes approving the Program and PowerPoint Presentation"/>
    <s v="Gemini Springs"/>
    <s v="N/A"/>
    <s v="N/A"/>
    <s v="TBD"/>
    <s v="OSTDS"/>
  </r>
  <r>
    <s v="5085"/>
    <s v="FDOT District 5"/>
    <s v="N/A"/>
    <s v="FDOT-01"/>
    <s v="SR 46"/>
    <s v="Grass swales without swale blocks or raised culverts."/>
    <s v="Bioswales"/>
    <x v="0"/>
    <n v="2012"/>
    <n v="6.9303707558811842"/>
    <n v="7.4"/>
    <s v="Inside Springshed"/>
    <n v="48.2"/>
    <s v="Not provided"/>
    <s v="Not provided"/>
    <s v="Florida Legislature"/>
    <s v="N/A"/>
    <s v="N/A"/>
    <s v="Structural"/>
    <s v="Completed"/>
    <n v="2018"/>
    <s v="Provided during BMAP Development"/>
    <s v="Gemini Springs"/>
    <n v="28.811384"/>
    <n v="-81.358754000000005"/>
    <s v="Not provided"/>
    <s v="UTF"/>
  </r>
  <r>
    <s v="5086"/>
    <s v="FDOT District 5"/>
    <s v="N/A"/>
    <s v="FDOT-02"/>
    <s v="77160-3404-02 (Pond 1-NW)"/>
    <s v="On-line retention BMPs. Completion date of project outside the project collection period. No credit assigned."/>
    <s v="On-line Retention BMPs"/>
    <x v="0"/>
    <n v="2004"/>
    <s v="N/A"/>
    <s v="N/A"/>
    <s v="Inside Springshed"/>
    <n v="25.5"/>
    <s v="Not provided"/>
    <s v="Not provided"/>
    <s v="Florida Legislature"/>
    <s v="N/A"/>
    <s v="N/A"/>
    <s v="Structural"/>
    <s v="Completed"/>
    <n v="2018"/>
    <s v="Provided during BMAP Development"/>
    <s v="Gemini Springs"/>
    <n v="28.753352"/>
    <n v="-81.363168999999999"/>
    <n v="2004"/>
    <s v="UTF"/>
  </r>
  <r>
    <s v="5087"/>
    <s v="FDOT District 5"/>
    <s v="N/A"/>
    <s v="FDOT-03"/>
    <s v="77160-3404-06 (Pond  4-11)"/>
    <s v="Wet detention pond. Completion date of project outside the project collection period. No credit assigned."/>
    <s v="Wet Detention Pond"/>
    <x v="0"/>
    <n v="2004"/>
    <s v="N/A"/>
    <s v="N/A"/>
    <s v="Inside Springshed"/>
    <n v="38.5"/>
    <s v="Not provided"/>
    <s v="Not provided"/>
    <s v="Florida Legislature"/>
    <s v="N/A"/>
    <s v="N/A"/>
    <s v="Structural"/>
    <s v="Completed"/>
    <n v="2018"/>
    <s v="Provided during BMAP Development"/>
    <s v="Gemini Springs"/>
    <n v="28.822102999999998"/>
    <n v="-81.338250000000002"/>
    <n v="2004"/>
    <s v="UTF"/>
  </r>
  <r>
    <s v="5088"/>
    <s v="FDOT District 5"/>
    <s v="N/A"/>
    <s v="FDOT-04"/>
    <s v="77160-3404-05 (Pond  4-1)"/>
    <s v="Wet detention pond. Completion date of project outside the project collection period. No credit assigned."/>
    <s v="Wet Detention Pond"/>
    <x v="0"/>
    <n v="2004"/>
    <s v="N/A"/>
    <s v="N/A"/>
    <s v="Inside Springshed"/>
    <n v="32.4"/>
    <s v="Not provided"/>
    <s v="Not provided"/>
    <s v="Florida Legislature"/>
    <s v="N/A"/>
    <s v="N/A"/>
    <s v="Structural"/>
    <s v="Completed"/>
    <n v="2018"/>
    <s v="Provided during BMAP Development"/>
    <s v="Gemini Springs"/>
    <n v="28.817031"/>
    <n v="-81.333803000000003"/>
    <n v="2004"/>
    <s v="UTF"/>
  </r>
  <r>
    <s v="5089"/>
    <s v="FDOT District 5"/>
    <s v="N/A"/>
    <s v="FDOT-05"/>
    <s v="77160-3404-07 (Pond 5)"/>
    <s v="Wet detention pond. Completion date of project outside the project collection period. No credit assigned."/>
    <s v="Wet Detention Pond"/>
    <x v="0"/>
    <n v="2004"/>
    <s v="N/A"/>
    <s v="N/A"/>
    <s v="Inside Springshed"/>
    <n v="30.5"/>
    <s v="Not provided"/>
    <s v="Not provided"/>
    <s v="Florida Legislature"/>
    <s v="N/A"/>
    <s v="N/A"/>
    <s v="Structural"/>
    <s v="Completed"/>
    <n v="2018"/>
    <s v="Provided during BMAP Development"/>
    <s v="Gemini Springs"/>
    <n v="28.823732"/>
    <n v="-81.328095000000005"/>
    <n v="2004"/>
    <s v="UTF"/>
  </r>
  <r>
    <s v="5090"/>
    <s v="FDOT District 5"/>
    <s v="N/A"/>
    <s v="FDOT-06"/>
    <s v="77160 3436 (pond A, A-1)"/>
    <s v="Wet detention pond."/>
    <s v="Wet Detention Pond"/>
    <x v="0"/>
    <n v="2012"/>
    <n v="31.165539222331549"/>
    <n v="19.8"/>
    <s v="Inside Springshed"/>
    <n v="56.5"/>
    <s v="Not provided"/>
    <s v="Not provided"/>
    <s v="Florida Legislature"/>
    <s v="N/A"/>
    <s v="N/A"/>
    <s v="Structural"/>
    <s v="Completed"/>
    <n v="2018"/>
    <s v="Provided during BMAP Development"/>
    <s v="Gemini Springs"/>
    <n v="28.785043999999999"/>
    <n v="-81.352759000000006"/>
    <n v="2000"/>
    <s v="UTF"/>
  </r>
  <r>
    <s v="5091"/>
    <s v="FDOT District 5"/>
    <s v="N/A"/>
    <s v="FDOT-07"/>
    <s v="77160-3439-01 (Pond 1)"/>
    <s v="Wet detention pond. Completion date of project outside the project collection period. No credit assigned."/>
    <s v="Wet Detention Pond"/>
    <x v="0"/>
    <n v="2006"/>
    <s v="N/A"/>
    <s v="N/A"/>
    <s v="Inside Springshed"/>
    <n v="20.3"/>
    <s v="Not provided"/>
    <s v="Not provided"/>
    <s v="Florida Legislature"/>
    <s v="N/A"/>
    <s v="N/A"/>
    <s v="Structural"/>
    <s v="Completed"/>
    <n v="2018"/>
    <s v="Provided during BMAP Development"/>
    <s v="Gemini Springs"/>
    <n v="28.783110000000001"/>
    <n v="-81.353210000000004"/>
    <n v="2010"/>
    <s v="UTF"/>
  </r>
  <r>
    <s v="5092"/>
    <s v="FDOT District 5"/>
    <s v="N/A"/>
    <s v="FDOT-08"/>
    <s v="FM 242702 79110-3403-06 (RR-3)"/>
    <s v="Wet detention pond. Completion date of project outside the project collection period. No credit assigned."/>
    <s v="Wet Detention Pond"/>
    <x v="0"/>
    <n v="2004"/>
    <s v="N/A"/>
    <s v="N/A"/>
    <s v="Inside Springshed"/>
    <n v="53.1"/>
    <s v="Not provided"/>
    <s v="Not provided"/>
    <s v="Florida Legislature"/>
    <s v="N/A"/>
    <s v="N/A"/>
    <s v="Structural"/>
    <s v="Completed"/>
    <n v="2018"/>
    <s v="Provided during BMAP Development"/>
    <s v="Gemini Springs"/>
    <n v="28.846799000000001"/>
    <n v="-81.312730000000002"/>
    <n v="2001"/>
    <s v="UTF"/>
  </r>
  <r>
    <s v="5093"/>
    <s v="FDOT District 5"/>
    <s v="N/A"/>
    <s v="FDOT-08a"/>
    <s v="FM 242702 79110-3403-04 &amp; 05 (Pond QQ3 &amp; QQ-5)(RR-3)"/>
    <s v="Wet detention pond. Completion date of project outside the project collection period. No credit assigned."/>
    <s v="Wet Detention Pond"/>
    <x v="0"/>
    <n v="2004"/>
    <s v="N/A"/>
    <s v="N/A"/>
    <s v="Inside Springshed"/>
    <n v="47.6"/>
    <s v="Not provided"/>
    <s v="Not provided"/>
    <s v="Florida Legislature"/>
    <s v="N/A"/>
    <s v="N/A"/>
    <s v="Structural"/>
    <s v="Completed"/>
    <n v="2018"/>
    <s v="Provided during BMAP Development"/>
    <s v="Gemini Springs"/>
    <n v="28.947533"/>
    <n v="-81.252013000000005"/>
    <n v="2001"/>
    <s v="UTF"/>
  </r>
  <r>
    <s v="5094"/>
    <s v="FDOT District 5"/>
    <s v="N/A"/>
    <s v="FDOT-09"/>
    <s v="FM 437100-1 Dry Detention Pond"/>
    <s v="The project entails construction of a new state-of-the-art Regional Transportation Management Center (RTMC) for the Florida Department of Transportation and the Florida Highway Patrol Dispatch. There is a pond being built with the project."/>
    <s v="On-line Retention BMPs"/>
    <x v="2"/>
    <n v="2020"/>
    <n v="0.06"/>
    <n v="0"/>
    <s v="Inside Springshed"/>
    <n v="6.61"/>
    <s v="Not provided"/>
    <s v="Not provided"/>
    <s v="Florida Legislature"/>
    <s v="N/A"/>
    <s v="N/A"/>
    <s v="Structural"/>
    <s v="Underway"/>
    <n v="2018"/>
    <s v="Not provided"/>
    <s v="Gemini Springs"/>
    <n v="28.800643999999998"/>
    <n v="-81.345021000000003"/>
    <n v="2017"/>
    <s v="UTF"/>
  </r>
  <r>
    <s v="5095"/>
    <s v="City of Lake Mary"/>
    <s v="N/A"/>
    <s v="LM-01"/>
    <s v="Fertilizer Ordinance"/>
    <s v="Fertilizer ordinance."/>
    <s v="Regulations, Ordinances, and Guidelines"/>
    <x v="0"/>
    <s v="N/A"/>
    <n v="17"/>
    <s v="N/A"/>
    <s v="Inside Springshed"/>
    <s v="N/A"/>
    <s v="N/A"/>
    <s v="N/A"/>
    <s v="N/A"/>
    <s v="N/A"/>
    <s v="N/A"/>
    <s v="Non-structural"/>
    <s v="Completed"/>
    <n v="2018"/>
    <s v="Ordinance"/>
    <s v="Gemini Springs"/>
    <s v="N/A"/>
    <s v="N/A"/>
    <n v="2017"/>
    <s v="UTF"/>
  </r>
  <r>
    <s v="5096"/>
    <s v="Seminole County"/>
    <s v="Not provided"/>
    <s v="SC-01"/>
    <s v="Elder RSF"/>
    <s v="RSF to collect and treat stormwater runoff. Completion daate of project is outside the project collection period. No credit assigned."/>
    <s v="Wet Detention Pond"/>
    <x v="0"/>
    <n v="2007"/>
    <s v="N/A"/>
    <s v="N/A"/>
    <s v="Not provided"/>
    <n v="229.7"/>
    <n v="3884496"/>
    <n v="19251"/>
    <s v="Not provided"/>
    <s v="Not provided"/>
    <s v="N/A"/>
    <s v="Structural"/>
    <s v="Completed"/>
    <n v="2018"/>
    <s v="Not provided"/>
    <s v="Gemini Springs"/>
    <s v="Not provided"/>
    <s v="Not provided"/>
    <s v="Not provided"/>
    <s v="UTF"/>
  </r>
  <r>
    <s v="5097"/>
    <s v="Seminole County"/>
    <s v="Not provided"/>
    <s v="SC-02"/>
    <s v="Lockhart Smith RSF"/>
    <s v="RSF to collect and treat stormwater runoff. Completion daate of project is outside the project collection period. No credit assigned."/>
    <s v="Wet Detention Pond"/>
    <x v="0"/>
    <n v="2007"/>
    <s v="N/A"/>
    <s v="N/A"/>
    <s v="Not provided"/>
    <n v="2757"/>
    <n v="3504755"/>
    <s v="Not provided"/>
    <s v="Not provided"/>
    <s v="Not provided"/>
    <s v="N/A"/>
    <s v="Structural"/>
    <s v="Completed"/>
    <n v="2018"/>
    <s v="Not provided"/>
    <s v="Gemini Springs"/>
    <s v="Not provided"/>
    <s v="Not provided"/>
    <s v="Not provided"/>
    <s v="UTF"/>
  </r>
  <r>
    <s v="5098"/>
    <s v="Seminole County"/>
    <s v="Not provided"/>
    <s v="SC-03"/>
    <s v="Street Sweeping"/>
    <s v="Street sweeping throughout the county."/>
    <s v="Street Sweeping"/>
    <x v="0"/>
    <s v="N/A"/>
    <n v="9.0000000000000018"/>
    <n v="135.1"/>
    <s v="Inside Springshed"/>
    <s v="N/A"/>
    <s v="Not provided"/>
    <s v="Not provided"/>
    <s v="Not provided"/>
    <s v="Not provided"/>
    <s v="N/A"/>
    <s v="Non-structural"/>
    <s v="Completed"/>
    <n v="2018"/>
    <s v="Not provided"/>
    <s v="Gemini Springs"/>
    <s v="N/A"/>
    <s v="N/A"/>
    <s v="Not provided"/>
    <s v="UTF"/>
  </r>
  <r>
    <s v="5099"/>
    <s v="Seminole County"/>
    <s v="Not provided"/>
    <s v="SC-04"/>
    <s v="Education Efforts"/>
    <s v="FYN, landscaping ordinance, irrigation ordinance, pet waste ordinance, PSAs, pamphlets, website, Illicit Discharge Program and standard credit for fertilizer ordinance."/>
    <s v="Education Efforts"/>
    <x v="0"/>
    <s v="N/A"/>
    <n v="822.05538461538458"/>
    <n v="282.3"/>
    <s v="Inside Springshed"/>
    <s v="N/A"/>
    <s v="Not provided"/>
    <s v="Not provided"/>
    <s v="Not provided"/>
    <s v="Not provided"/>
    <s v="N/A"/>
    <s v="Non-structural"/>
    <s v="Completed"/>
    <n v="2018"/>
    <s v="Not provided"/>
    <s v="Gemini Springs"/>
    <s v="N/A"/>
    <s v="N/A"/>
    <s v="Not provided"/>
    <s v="UTF"/>
  </r>
  <r>
    <s v="5100"/>
    <s v="Seminole County"/>
    <s v="Altamonte/ Casselberry/ Lake Mary/ Longwood/ Oviedo"/>
    <s v="SC-05"/>
    <s v="Seminole County Fertilizer Ordinance"/>
    <s v="Reduction of nitrogen and phosphorus sources, through public education and restrictions on usage."/>
    <s v="Regulations, Ordinances, and Guidelines"/>
    <x v="0"/>
    <s v="N/A"/>
    <s v="TBD"/>
    <s v="Not provided"/>
    <s v="Inside Springshed"/>
    <n v="14267"/>
    <n v="150000"/>
    <n v="65000"/>
    <s v="Ad valorem/ FFL"/>
    <s v="City - $28,000/ County - $37,000"/>
    <s v="NF034"/>
    <s v="Non-structural"/>
    <s v="Completed"/>
    <n v="2018"/>
    <s v="adopted ordinance, leaching calculations"/>
    <s v="Gemini Springs"/>
    <s v="N/A"/>
    <s v="N/A"/>
    <d v="2018-10-01T00:00:00"/>
    <s v="UTF"/>
  </r>
  <r>
    <s v="5101"/>
    <s v="Seminole County"/>
    <s v="Not provided"/>
    <s v="SC-06"/>
    <s v="Black Bear Wilderness Area"/>
    <s v="Previous land use = natural land; management focus = preservation, passive recreation; acreage = 1,650."/>
    <s v="Land Acquisition"/>
    <x v="2"/>
    <n v="2015"/>
    <s v="N/A"/>
    <s v="N/A"/>
    <s v="Not provided"/>
    <s v="N/A"/>
    <s v="Not provided"/>
    <s v="Not provided"/>
    <s v="Not provided"/>
    <s v="Not provided"/>
    <s v="Not provided"/>
    <s v="Non-structural"/>
    <s v="Underway"/>
    <n v="2018"/>
    <s v="Not provided"/>
    <s v="Gemini Springs"/>
    <s v="Not provided"/>
    <s v="Not provided"/>
    <s v="Not provided"/>
    <s v="UTF"/>
  </r>
  <r>
    <s v="5102"/>
    <s v="Seminole County"/>
    <s v="Not provided"/>
    <s v="SC-07"/>
    <s v="Gravity Main Testing and Repairs"/>
    <s v="Lateral repairs, gravity main repairs, smoke test and seal laterals."/>
    <s v="Sanitary Sewer and Wastewater Treatment Facility (WWTF) Maintenance"/>
    <x v="0"/>
    <s v="Prior to 2015"/>
    <s v="N/A"/>
    <s v="N/A"/>
    <s v="Inside Springshed"/>
    <s v="N/A"/>
    <n v="401878"/>
    <s v="Not provided"/>
    <s v="Not provided"/>
    <s v="Not provided"/>
    <s v="Not provided"/>
    <s v="Structural"/>
    <s v="Completed"/>
    <n v="2018"/>
    <s v="Not provided"/>
    <s v="Gemini Springs"/>
    <s v="Not provided"/>
    <s v="Not provided"/>
    <s v="Not provided"/>
    <s v="WWTF"/>
  </r>
  <r>
    <s v="5103"/>
    <s v="Seminole County"/>
    <s v="Not provided"/>
    <s v="SC-08"/>
    <s v="Lift Station Rehab"/>
    <s v="Seal wet well and rehabilitate lines (Wilson School LS, Breckenridge LS, Stockbridge LS, Lake Forest #5 LS, Buckingham LS, Retreat at Wekiva LS, Aster Farms LS, Bel-Aire #3 LS, Bel-Aire #1 LS, Heathrow Master LS)."/>
    <s v="Sanitary Sewer and Wastewater Treatment Facility (WWTF) Maintenance"/>
    <x v="0"/>
    <s v="Prior to 2015"/>
    <s v="N/A"/>
    <s v="N/A"/>
    <s v="Inside Springshed"/>
    <s v="N/A"/>
    <n v="324353"/>
    <s v="Not provided"/>
    <s v="Not provided"/>
    <s v="Not provided"/>
    <s v="Not provided"/>
    <s v="Structural"/>
    <s v="Completed"/>
    <n v="2018"/>
    <s v="Not provided"/>
    <s v="Gemini Springs"/>
    <s v="Not provided"/>
    <s v="Not provided"/>
    <s v="Not provided"/>
    <s v="WWTF"/>
  </r>
  <r>
    <s v="5104"/>
    <s v="Volusia County"/>
    <s v="Not provided"/>
    <s v="VC-01"/>
    <s v="Education and Outreach"/>
    <s v="Public education about fertilizer, wastewater, lawn clippings, pet waste, water conservation."/>
    <s v="Education Efforts"/>
    <x v="0"/>
    <s v="N/A"/>
    <n v="0"/>
    <n v="0"/>
    <s v="Inside Springshed"/>
    <s v="N/A"/>
    <s v="Not provided"/>
    <s v="Not provided"/>
    <s v="Not provided"/>
    <s v="Not provided"/>
    <s v="N/A"/>
    <s v="Non-structural"/>
    <s v="Completed"/>
    <n v="2018"/>
    <s v="Not provided"/>
    <s v="Gemini Springs"/>
    <s v="N/A"/>
    <s v="N/A"/>
    <n v="2012"/>
    <s v="UTF"/>
  </r>
  <r>
    <s v="5105"/>
    <s v="Volusia County"/>
    <s v="Not provided"/>
    <s v="VC-02"/>
    <s v="Street Sweeping"/>
    <s v="Street sweeping."/>
    <s v="Street Sweeping"/>
    <x v="0"/>
    <s v="N/A"/>
    <n v="661.34330688744228"/>
    <n v="2007"/>
    <s v="Inside Springshed"/>
    <s v="N/A"/>
    <s v="Not provided"/>
    <s v="Not provided"/>
    <s v="Not provided"/>
    <s v="Not provided"/>
    <s v="N/A"/>
    <s v="Non-structural"/>
    <s v="Completed"/>
    <n v="2018"/>
    <s v="Not provided"/>
    <s v="Gemini Springs"/>
    <s v="N/A"/>
    <s v="N/A"/>
    <n v="2012"/>
    <s v="UTF"/>
  </r>
  <r>
    <s v="5106"/>
    <s v="Volusia County"/>
    <s v="Not provided"/>
    <s v="VC-03"/>
    <s v="Lemon Bluff Road"/>
    <s v="Grass swales without swale blocks or raised culverts."/>
    <s v="Grass swales with swale blocks or raised culverts"/>
    <x v="0"/>
    <n v="2011"/>
    <n v="1.3945258228297506"/>
    <n v="1.1000000000000001"/>
    <s v="Not provided"/>
    <n v="1.8"/>
    <n v="145000"/>
    <s v="Not provided"/>
    <s v="Not provided"/>
    <s v="Not provided"/>
    <s v="N/A"/>
    <s v="Structural"/>
    <s v="Completed"/>
    <n v="2018"/>
    <s v="Not provided"/>
    <s v="Gemini Springs"/>
    <s v="Not provided"/>
    <s v="Not provided"/>
    <n v="2012"/>
    <s v="UTF"/>
  </r>
  <r>
    <s v="5107"/>
    <s v="Volusia County"/>
    <s v="Not provided"/>
    <s v="VC-04"/>
    <s v="Lemon Bluff Road Ramp"/>
    <s v="Grass swales without swale blocks or raised culverts."/>
    <s v="Grass swales with swale blocks or raised culverts"/>
    <x v="0"/>
    <n v="2011"/>
    <n v="0.14790425393648871"/>
    <n v="0.1"/>
    <s v="Not provided"/>
    <n v="0.2"/>
    <n v="55550"/>
    <s v="Not provided"/>
    <s v="Not provided"/>
    <s v="Not provided"/>
    <s v="N/A"/>
    <s v="Structural"/>
    <s v="Completed"/>
    <n v="2018"/>
    <s v="Not provided"/>
    <s v="Gemini Springs"/>
    <s v="Not provided"/>
    <s v="Not provided"/>
    <n v="2012"/>
    <s v="UTF"/>
  </r>
  <r>
    <s v="5108"/>
    <s v="Volusia County"/>
    <s v="Not provided"/>
    <s v="VC-05"/>
    <s v="DeBary Avenue Expansion"/>
    <s v="DeBary Avenue - Doyle Rd. expansion."/>
    <s v="Wet Detention Pond"/>
    <x v="0"/>
    <n v="2012"/>
    <n v="8.6629634448514814"/>
    <n v="10.3"/>
    <s v="Not provided"/>
    <n v="123.3"/>
    <s v="Not provided"/>
    <s v="Not provided"/>
    <s v="Not provided"/>
    <s v="Not provided"/>
    <s v="N/A"/>
    <s v="Structural"/>
    <s v="Completed"/>
    <n v="2018"/>
    <s v="Not provided"/>
    <s v="Gemini Springs"/>
    <s v="Not provided"/>
    <s v="Not provided"/>
    <n v="2012"/>
    <s v="UTF"/>
  </r>
  <r>
    <s v="5109"/>
    <s v="Volusia County"/>
    <s v="Not provided"/>
    <s v="VC-06"/>
    <s v="Lake Winnemissett Non-contributing Basin"/>
    <s v="Non-contributing basin, not included in the TMDL model."/>
    <s v="Non-contributing Basin"/>
    <x v="0"/>
    <s v="N/A"/>
    <n v="139.00886952116559"/>
    <n v="93.8"/>
    <s v="Inside Springshed"/>
    <n v="1003.3"/>
    <s v="N/A"/>
    <s v="N/A"/>
    <s v="N/A"/>
    <s v="N/A"/>
    <s v="N/A"/>
    <s v="Non-structural"/>
    <s v="Completed"/>
    <n v="2018"/>
    <s v="Not provided"/>
    <s v="Gemini Springs"/>
    <s v="N/A"/>
    <s v="N/A"/>
    <n v="2012"/>
    <s v="UTF"/>
  </r>
  <r>
    <s v="5110"/>
    <s v="Volusia County"/>
    <s v="Not provided"/>
    <s v="VC-07"/>
    <s v="Roadside Ditch Cleaning"/>
    <s v="Ongoing roadside ditch cleaning throughout county."/>
    <s v="BMP Cleanout"/>
    <x v="0"/>
    <s v="N/A"/>
    <s v="TBD"/>
    <s v="N/A"/>
    <s v="Inside Springshed"/>
    <s v="N/A"/>
    <s v="Not provided"/>
    <s v="Not provided"/>
    <s v="Not provided"/>
    <s v="Not provided"/>
    <s v="N/A"/>
    <s v="Non-structural"/>
    <s v="Ongoing"/>
    <n v="2018"/>
    <s v="Not provided"/>
    <s v="Gemini Springs"/>
    <s v="N/A"/>
    <s v="N/A"/>
    <n v="2016"/>
    <s v="UTF"/>
  </r>
  <r>
    <s v="5111"/>
    <s v="Volusia County"/>
    <s v="Not provided"/>
    <s v="VC-08"/>
    <s v="Fertilizer Ordinance"/>
    <s v="Fertilizer restrictions including summer ban on nitrogen and phosphorus."/>
    <s v="Regulations, Ordinances, and Guidelines"/>
    <x v="0"/>
    <s v="N/A"/>
    <n v="0"/>
    <n v="0"/>
    <s v="Inside Springshed"/>
    <s v="N/A"/>
    <s v="Not provided"/>
    <s v="Not provided"/>
    <s v="Volusia County"/>
    <s v="Not provided"/>
    <s v="N/A"/>
    <s v="Non-structural"/>
    <s v="Ongoing"/>
    <n v="2018"/>
    <s v="Not provided"/>
    <s v="Gemini Springs"/>
    <s v="N/A"/>
    <s v="N/A"/>
    <n v="2015"/>
    <s v="UTF"/>
  </r>
  <r>
    <s v="5112"/>
    <s v="FDACS"/>
    <s v="Agricultural Producers"/>
    <s v="FDACS-01"/>
    <s v="BMP Implementation and Verification - Farm Fertilizer"/>
    <s v="Enrollment and verification of farm fertilizer BMPs by agricultural producers. Acres Treated based on FDACS December 2019 NOI Enrollment and FSAID VI. Reductions based on efficiencies referenced in the BMAP and 100% NOI Enrollment."/>
    <s v="Agricultural BMPs"/>
    <x v="2"/>
    <s v="N/A"/>
    <n v="68"/>
    <s v="N/A"/>
    <s v="Inside Springshed"/>
    <n v="34.208743229230002"/>
    <s v="TBD"/>
    <s v="TBD"/>
    <s v="FDACS"/>
    <s v="TBD"/>
    <s v="N/A"/>
    <s v="Non-structural"/>
    <s v="Underway"/>
    <n v="2018"/>
    <s v="Not provided"/>
    <s v="Gemini Springs"/>
    <s v="N/A"/>
    <s v="N/A"/>
    <n v="2018"/>
    <s v="FF"/>
  </r>
  <r>
    <s v="5113"/>
    <s v="FDACS"/>
    <s v="Agricultural Producers"/>
    <s v="FDACS-02"/>
    <s v="BMP Implementation and Verification - Livestock Waste"/>
    <s v="Enrollment and verification of livestock waste BMPs by agricultural producers. Acres Treated based on FDACS December 2019 NOI Enrollment and FSAID VI. Reductions based on efficiencies referenced in the BMAP and 100% NOI Enrollment."/>
    <s v="Agricultural BMPs"/>
    <x v="2"/>
    <s v="N/A"/>
    <n v="5.8000000000000007"/>
    <s v="N/A"/>
    <s v="Inside Springshed"/>
    <n v="195.75704551600001"/>
    <s v="TBD"/>
    <s v="TBD"/>
    <s v="FDACS"/>
    <s v="TBD"/>
    <s v="N/A"/>
    <s v="Non-structural"/>
    <s v="Underway"/>
    <n v="2018"/>
    <s v="Not provided"/>
    <s v="Gemini Springs"/>
    <s v="N/A"/>
    <s v="N/A"/>
    <n v="2018"/>
    <s v="LW"/>
  </r>
  <r>
    <s v="5114"/>
    <s v="Golf Courses"/>
    <s v="TBD"/>
    <s v="GC-01"/>
    <s v="Golf Course Reduction Credits"/>
    <s v="10 % BMP credit on golf course load to groundwater, assuming 100 % BMP implementation by golf course owners."/>
    <s v="Fertilizer Reduction"/>
    <x v="1"/>
    <s v="TBD"/>
    <n v="239.65200000000004"/>
    <s v="N/A"/>
    <s v="Inside Springshed"/>
    <s v="N/A"/>
    <s v="N/A"/>
    <s v="N/A"/>
    <s v="N/A"/>
    <s v="N/A"/>
    <s v="N/A"/>
    <s v="Non-structural"/>
    <s v="Planned"/>
    <n v="2018"/>
    <s v="Not provided"/>
    <s v="Gemini Springs"/>
    <s v="N/A"/>
    <s v="N/A"/>
    <n v="2018"/>
    <s v="STF"/>
  </r>
  <r>
    <s v="5115"/>
    <s v="Golf Courses"/>
    <s v="N/A"/>
    <s v="GC-02"/>
    <s v="Golf Course Reduction Credits"/>
    <s v="6 % BMP credit on sports field load to groundwater, assuming 100 % BMP implementation."/>
    <s v="Fertilizer Reduction"/>
    <x v="1"/>
    <s v="TBD"/>
    <n v="3.6421182257114193"/>
    <s v="N/A"/>
    <s v="Inside Springshed"/>
    <s v="N/A"/>
    <s v="N/A"/>
    <s v="N/A"/>
    <s v="N/A"/>
    <s v="N/A"/>
    <s v="N/A"/>
    <s v="Non-structural"/>
    <s v="Planned"/>
    <n v="2018"/>
    <s v="Not provided"/>
    <s v="Gemini Springs"/>
    <s v="N/A"/>
    <s v="N/A"/>
    <n v="2018"/>
    <s v="STF"/>
  </r>
  <r>
    <s v="5116"/>
    <s v="Wastewater Utilities"/>
    <s v="TBD"/>
    <s v="WU-01"/>
    <s v="WWTF Policy Reductions"/>
    <s v="Achieved by WWTF policy if implemented BMAP-wide, achieving 3 or 6 mg/L."/>
    <s v="WWTF Upgrade"/>
    <x v="1"/>
    <s v="TBD"/>
    <n v="1020"/>
    <s v="N/A"/>
    <s v="Inside Springshed"/>
    <s v="N/A"/>
    <s v="N/A"/>
    <s v="N/A"/>
    <s v="N/A"/>
    <s v="N/A"/>
    <s v="N/A"/>
    <s v="Structural"/>
    <s v="Planned"/>
    <n v="2018"/>
    <s v="Not provided"/>
    <s v="Gemini Springs"/>
    <s v="N/A"/>
    <s v="N/A"/>
    <n v="2018"/>
    <s v="WWTF"/>
  </r>
  <r>
    <s v="5117"/>
    <s v="Various"/>
    <s v="DEP"/>
    <s v="OSTDS-01"/>
    <s v="Enhancement of Existing OSTDS - Voluntary"/>
    <s v="Upgrade, replacement, modification, addition of effective nitrogen reducing features, initial connection to a central sewer system, or other action to reduce nutrient loading, voluntarily taken by the owner of an OSTDS within the BMAP."/>
    <s v="Onsite Sewage Treatment and Disposal System (OSTDS) Enhancement"/>
    <x v="2"/>
    <s v="N/A"/>
    <s v="TBD"/>
    <s v="N/A"/>
    <s v="Inside Springshed"/>
    <s v="N/A"/>
    <s v="TBD"/>
    <s v="N/A"/>
    <s v="DEP"/>
    <s v="TBD"/>
    <s v="TBD"/>
    <s v="Structural"/>
    <s v="N/A"/>
    <n v="2018"/>
    <s v="2018 BMAP Appendix D"/>
    <s v="Gemini Springs"/>
    <s v="N/A"/>
    <s v="N/A"/>
    <n v="2018"/>
    <s v="OSTDS"/>
  </r>
  <r>
    <s v="5118"/>
    <s v="Various"/>
    <s v="DEP"/>
    <s v="OSTDS-02"/>
    <s v="Enhancement of Existing OSTDS - Required"/>
    <s v="Upgrade, replacement, modification, addition of effective nitrogen reducing features, initial connection to a central sewer system, or other action taken to comply with the OSTDS Remediation Plan for the group of systems identified for remediation."/>
    <s v="Onsite Sewage Treatment and Disposal System (OSTDS) Enhancement"/>
    <x v="1"/>
    <s v="TBD"/>
    <s v="TBD"/>
    <s v="N/A"/>
    <s v="PFA"/>
    <s v="N/A"/>
    <s v="TBD"/>
    <s v="N/A"/>
    <s v="DEP"/>
    <s v="TBD"/>
    <s v="TBD"/>
    <s v="Structural"/>
    <s v="N/A"/>
    <n v="2018"/>
    <s v="2018 BMAP Appendix D"/>
    <s v="Gemini Springs"/>
    <s v="N/A"/>
    <s v="N/A"/>
    <s v="TBD"/>
    <s v="OSTDS"/>
  </r>
  <r>
    <m/>
    <m/>
    <m/>
    <m/>
    <m/>
    <m/>
    <m/>
    <x v="3"/>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1000000}" name="PivotTable5"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H4:J5" firstHeaderRow="0"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6">
        <item m="1" x="4"/>
        <item h="1" x="0"/>
        <item x="1"/>
        <item x="2"/>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3">
    <i>
      <x/>
    </i>
    <i i="1">
      <x v="1"/>
    </i>
    <i i="2">
      <x v="2"/>
    </i>
  </colItems>
  <pageFields count="1">
    <pageField fld="7" hier="-1"/>
  </pageFields>
  <dataFields count="3">
    <dataField name="Sum of Cost Estimate" fld="13" baseField="0" baseItem="1" numFmtId="164"/>
    <dataField name="Sum of Cost Annual O&amp;M" fld="14" baseField="0" baseItem="1" numFmtId="164"/>
    <dataField name="Sum of TN Reduction (lbs/yr)" fld="9" baseField="0" baseItem="1" numFmtId="3"/>
  </dataFields>
  <formats count="4">
    <format dxfId="6">
      <pivotArea outline="0" collapsedLevelsAreSubtotals="1" fieldPosition="0">
        <references count="1">
          <reference field="4294967294" count="2" selected="0">
            <x v="0"/>
            <x v="1"/>
          </reference>
        </references>
      </pivotArea>
    </format>
    <format dxfId="5">
      <pivotArea dataOnly="0" labelOnly="1" outline="0" fieldPosition="0">
        <references count="1">
          <reference field="4294967294" count="2">
            <x v="0"/>
            <x v="1"/>
          </reference>
        </references>
      </pivotArea>
    </format>
    <format dxfId="4">
      <pivotArea outline="0" collapsedLevelsAreSubtotals="1" fieldPosition="0">
        <references count="1">
          <reference field="4294967294" count="1" selected="0">
            <x v="2"/>
          </reference>
        </references>
      </pivotArea>
    </format>
    <format dxfId="3">
      <pivotArea dataOnly="0" labelOnly="1" outline="0" fieldPosition="0">
        <references count="1">
          <reference field="4294967294"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PivotTable4"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D5" firstHeaderRow="0" firstDataRow="1" firstDataCol="0" rowPageCount="1" colPageCount="1"/>
  <pivotFields count="26">
    <pivotField showAll="0"/>
    <pivotField showAll="0"/>
    <pivotField showAll="0"/>
    <pivotField showAll="0"/>
    <pivotField showAll="0"/>
    <pivotField showAll="0"/>
    <pivotField showAll="0"/>
    <pivotField axis="axisPage" dataField="1" multipleItemSelectionAllowed="1" showAll="0">
      <items count="6">
        <item m="1" x="4"/>
        <item x="0"/>
        <item h="1" x="1"/>
        <item h="1" x="2"/>
        <item h="1" x="3"/>
        <item t="default"/>
      </items>
    </pivotField>
    <pivotField showAll="0"/>
    <pivotField dataField="1" showAll="0"/>
    <pivotField showAll="0"/>
    <pivotField showAll="0"/>
    <pivotField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s>
  <rowItems count="1">
    <i/>
  </rowItems>
  <colFields count="1">
    <field x="-2"/>
  </colFields>
  <colItems count="4">
    <i>
      <x/>
    </i>
    <i i="1">
      <x v="1"/>
    </i>
    <i i="2">
      <x v="2"/>
    </i>
    <i i="3">
      <x v="3"/>
    </i>
  </colItems>
  <pageFields count="1">
    <pageField fld="7" hier="-1"/>
  </pageFields>
  <dataFields count="4">
    <dataField name="Sum of Cost Estimate" fld="13" baseField="0" baseItem="1" numFmtId="164"/>
    <dataField name="Sum of Cost Annual O&amp;M" fld="14" baseField="0" baseItem="1" numFmtId="164"/>
    <dataField name="Sum of TN Reduction (lbs/yr)" fld="9" baseField="0" baseItem="1" numFmtId="3"/>
    <dataField name="Count of Project Status" fld="7" subtotal="count" baseField="0" baseItem="0" numFmtId="3"/>
  </dataFields>
  <formats count="4">
    <format dxfId="10">
      <pivotArea outline="0" collapsedLevelsAreSubtotals="1" fieldPosition="0">
        <references count="1">
          <reference field="4294967294" count="2" selected="0">
            <x v="0"/>
            <x v="1"/>
          </reference>
        </references>
      </pivotArea>
    </format>
    <format dxfId="9">
      <pivotArea dataOnly="0" labelOnly="1" outline="0" fieldPosition="0">
        <references count="1">
          <reference field="4294967294" count="2">
            <x v="0"/>
            <x v="1"/>
          </reference>
        </references>
      </pivotArea>
    </format>
    <format dxfId="8">
      <pivotArea outline="0" collapsedLevelsAreSubtotals="1" fieldPosition="0">
        <references count="1">
          <reference field="4294967294" count="2" selected="0">
            <x v="2"/>
            <x v="3"/>
          </reference>
        </references>
      </pivotArea>
    </format>
    <format dxfId="7">
      <pivotArea dataOnly="0" labelOnly="1" outline="0" fieldPosition="0">
        <references count="1">
          <reference field="4294967294" count="2">
            <x v="2"/>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363B3BE-374D-4BBB-A8D0-315145D6E69B}" name="PivotTable48" cacheId="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7:B21" firstHeaderRow="1" firstDataRow="1" firstDataCol="1"/>
  <pivotFields count="27">
    <pivotField showAll="0"/>
    <pivotField showAll="0"/>
    <pivotField showAll="0"/>
    <pivotField showAll="0"/>
    <pivotField showAll="0"/>
    <pivotField showAll="0"/>
    <pivotField showAll="0"/>
    <pivotField axis="axisRow" dataField="1" showAll="0">
      <items count="5">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4">
    <i>
      <x/>
    </i>
    <i>
      <x v="1"/>
    </i>
    <i>
      <x v="2"/>
    </i>
    <i t="grand">
      <x/>
    </i>
  </rowItems>
  <colItems count="1">
    <i/>
  </colItems>
  <dataFields count="1">
    <dataField name="Count of ProjectStatu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700-000002000000}" name="PivotTable6" cacheId="4"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11:B13" firstHeaderRow="1" firstDataRow="1" firstDataCol="1" rowPageCount="1" colPageCount="1"/>
  <pivotFields count="26">
    <pivotField showAll="0"/>
    <pivotField showAll="0"/>
    <pivotField showAll="0"/>
    <pivotField showAll="0"/>
    <pivotField showAll="0"/>
    <pivotField showAll="0"/>
    <pivotField showAll="0"/>
    <pivotField axis="axisPage" multipleItemSelectionAllowed="1" showAll="0">
      <items count="6">
        <item m="1" x="4"/>
        <item x="0"/>
        <item x="1"/>
        <item x="2"/>
        <item h="1"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h="1" x="1"/>
        <item t="default"/>
      </items>
    </pivotField>
    <pivotField showAll="0"/>
    <pivotField showAll="0"/>
    <pivotField showAll="0"/>
    <pivotField showAll="0"/>
    <pivotField showAll="0"/>
  </pivotFields>
  <rowFields count="1">
    <field x="20"/>
  </rowFields>
  <rowItems count="2">
    <i>
      <x/>
    </i>
    <i t="grand">
      <x/>
    </i>
  </rowItems>
  <colItems count="1">
    <i/>
  </colItems>
  <pageFields count="1">
    <pageField fld="7" hier="-1"/>
  </pageFields>
  <dataFields count="1">
    <dataField name="Count of  Year Added "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182CD84-FD9B-4484-9741-5337E0D74261}" name="PivotTable2" cacheId="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11" firstHeaderRow="1" firstDataRow="1" firstDataCol="1" rowPageCount="1" colPageCount="1"/>
  <pivotFields count="27">
    <pivotField showAll="0"/>
    <pivotField showAll="0"/>
    <pivotField showAll="0"/>
    <pivotField showAll="0"/>
    <pivotField showAll="0"/>
    <pivotField showAll="0"/>
    <pivotField showAll="0"/>
    <pivotField axis="axisPage" showAll="0">
      <items count="4">
        <item x="0"/>
        <item x="1"/>
        <item x="2"/>
        <item t="default"/>
      </items>
    </pivotField>
    <pivotField axis="axisRow" showAll="0">
      <items count="13">
        <item x="3"/>
        <item x="4"/>
        <item x="6"/>
        <item x="9"/>
        <item x="2"/>
        <item x="7"/>
        <item x="5"/>
        <item x="1"/>
        <item m="1" x="11"/>
        <item x="0"/>
        <item x="8"/>
        <item x="10"/>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8">
    <i>
      <x/>
    </i>
    <i>
      <x v="1"/>
    </i>
    <i>
      <x v="2"/>
    </i>
    <i>
      <x v="3"/>
    </i>
    <i>
      <x v="4"/>
    </i>
    <i>
      <x v="9"/>
    </i>
    <i>
      <x v="10"/>
    </i>
    <i t="grand">
      <x/>
    </i>
  </rowItems>
  <colItems count="1">
    <i/>
  </colItems>
  <pageFields count="1">
    <pageField fld="7" item="0" hier="-1"/>
  </pageFields>
  <dataFields count="1">
    <dataField name="Sum of TNReduction(lbs/yr)" fld="9" baseField="8"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A0C7B48-0F91-41A1-8E19-D68911D30C6C}" name="PivotTable1" cacheId="5" applyNumberFormats="0" applyBorderFormats="0" applyFontFormats="0" applyPatternFormats="0" applyAlignmentFormats="0" applyWidthHeightFormats="1" dataCaption="Values" updatedVersion="6" minRefreshableVersion="3" useAutoFormatting="1" itemPrintTitles="1" createdVersion="5" indent="0" outline="1" outlineData="1" multipleFieldFilters="0">
  <location ref="A4:A5" firstHeaderRow="1" firstDataRow="1" firstDataCol="0" rowPageCount="1" colPageCount="1"/>
  <pivotFields count="26">
    <pivotField showAll="0"/>
    <pivotField showAll="0"/>
    <pivotField showAll="0"/>
    <pivotField showAll="0"/>
    <pivotField showAll="0"/>
    <pivotField showAll="0"/>
    <pivotField showAll="0"/>
    <pivotField axis="axisPage" multipleItemSelectionAllowed="1" showAll="0">
      <items count="5">
        <item x="0"/>
        <item h="1" x="1"/>
        <item h="1" x="2"/>
        <item h="1" x="3"/>
        <item t="default"/>
      </items>
    </pivotField>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Items count="1">
    <i/>
  </rowItems>
  <colItems count="1">
    <i/>
  </colItems>
  <pageFields count="1">
    <pageField fld="7" hier="-1"/>
  </pageFields>
  <dataFields count="1">
    <dataField name="Sum of TNReduction(lbs/yr)" fld="9" baseField="0" baseItem="0"/>
  </dataFields>
  <formats count="3">
    <format dxfId="2">
      <pivotArea outline="0" collapsedLevelsAreSubtotals="1" fieldPosition="0"/>
    </format>
    <format dxfId="1">
      <pivotArea outline="0" collapsedLevelsAreSubtotals="1"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2" personId="{C3FF4CB2-FBA7-4E81-AB1A-8D3DE2E0FF0C}" id="{C383CD1C-F0AE-4945-8144-04C843A4FAF0}">
    <text>$17/mile</text>
  </threadedComment>
  <threadedComment ref="J14" dT="2020-03-10T17:31:32.21" personId="{ECE654C0-97C1-4070-AE64-E76B80878B28}" id="{1EF0DD7F-459E-425A-8BB6-F62E685FE8BB}">
    <text>Prior to project collection period of 2009.</text>
  </threadedComment>
  <threadedComment ref="J23" personId="{DA5B4880-8462-453F-AADC-4EDD3D968025}" id="{35C99964-87EC-4F9D-9AE1-377C96861AB8}">
    <text xml:space="preserve">7,421 submitted by stakeholder. Needs to be verified through monitoring. </text>
  </threadedComment>
  <threadedComment ref="F25" dT="2019-08-27T19:16:33.66" personId="{DA5B4880-8462-453F-AADC-4EDD3D968025}" id="{AA6EFAE0-6C8B-46E2-BF23-EEC31EF3CAA1}">
    <text>Lateral repair – 1512 Cherry Rdg., 2067 North Umbria, 169 Killarney Ct., Shadowmoss.  Gravity main repair – 844 Preserve Terr., International Dr. and County Road 46A, Lake Rena Dr. Smoke test and seal laterals – Alaqua Lakes, Heathrow Woods # 1 &amp; 2 LS, Lake Forest 1 &amp; 2, Lake Forest 1 &amp; 2.  Additional work – Lake Forest 3 &amp; 4, Aster Farms.</text>
  </threadedComment>
  <threadedComment ref="J27" personId="{DA5B4880-8462-453F-AADC-4EDD3D968025}" id="{E6E2DCC3-DE9D-4566-8443-7E1BB99DDB45}">
    <text xml:space="preserve">Volusia County does not have a UTF load obligation for this springshed. No reduction could be calculated. </text>
  </threadedComment>
  <threadedComment ref="J33" personId="{DA5B4880-8462-453F-AADC-4EDD3D968025}" id="{9EE6ED38-8DBE-492D-8B91-A702AE651496}">
    <text xml:space="preserve">40,350 initial reduction submitted by stakeholder. TBD until verified. Credit would be 8,526 lb-N/yr once attenuated and recharged. Confirm what percentage of work was conducted in the springshed and ask Moira whether ditch cleaning is a credit or load to groundwater. Full credit amount was also requested in LHM. </text>
  </threadedComment>
  <threadedComment ref="J33" dT="2020-03-10T17:24:57.98" personId="{ECE654C0-97C1-4070-AE64-E76B80878B28}" id="{E683D545-7147-4DC5-A8FD-59B22FB2D71C}" parentId="{9EE6ED38-8DBE-492D-8B91-A702AE651496}">
    <text>Volusia County has no UTF loading in the SRWB.</text>
  </threadedComment>
  <threadedComment ref="J34" personId="{DA5B4880-8462-453F-AADC-4EDD3D968025}" id="{96CF6948-6E7A-42DE-AA34-AD2C0FE1C305}">
    <text xml:space="preserve">Volusia County does not have a UTF load obligation for this springshed. No reduction could be calculated. </text>
  </threadedComment>
  <threadedComment ref="I35" dT="2020-02-19T14:55:11.60" personId="{DA5B4880-8462-453F-AADC-4EDD3D968025}" id="{74A1B42B-C749-4AE7-AA88-5C4434D0602F}">
    <text>FDACS has proposed changing these to N/A. The original completion date had been set to indicate that 100% reductions need to be reached by the end of the BMAP. This was mistakenly listed as 2023 previously and was updated to 2033 in 2019.</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DB2AEDF-F5E7-4733-A8A5-4C09DB32AA07}">
  <we:reference id="wa104379727" version="1.0.0.0" store="en-US" storeType="OMEX"/>
  <we:alternateReferences>
    <we:reference id="wa104379727" version="1.0.0.0" store="wa104379727" storeType="OMEX"/>
  </we:alternateReferences>
  <we:properties/>
  <we:bindings>
    <we:binding id="Range" type="matrix" appref="{ED3D4F8C-89A6-446A-9EEA-C56A7467DD4D}"/>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3"/>
  <sheetViews>
    <sheetView topLeftCell="A7" workbookViewId="0">
      <selection activeCell="A93" sqref="A93"/>
    </sheetView>
  </sheetViews>
  <sheetFormatPr defaultRowHeight="15" x14ac:dyDescent="0.25"/>
  <cols>
    <col min="1" max="1" width="50" customWidth="1"/>
    <col min="2" max="2" width="13.28515625" customWidth="1"/>
    <col min="3" max="3" width="11.85546875" customWidth="1"/>
    <col min="4" max="4" width="15.7109375" customWidth="1"/>
    <col min="5" max="5" width="16.42578125" customWidth="1"/>
  </cols>
  <sheetData>
    <row r="1" spans="1:5" x14ac:dyDescent="0.25">
      <c r="A1" s="66" t="s">
        <v>187</v>
      </c>
    </row>
    <row r="2" spans="1:5" x14ac:dyDescent="0.25">
      <c r="A2" s="67" t="s">
        <v>1</v>
      </c>
      <c r="B2" s="68"/>
      <c r="C2" s="69" t="s">
        <v>2</v>
      </c>
      <c r="D2" s="52" t="s">
        <v>4</v>
      </c>
      <c r="E2" s="68" t="s">
        <v>188</v>
      </c>
    </row>
    <row r="3" spans="1:5" x14ac:dyDescent="0.25">
      <c r="A3" s="70" t="s">
        <v>189</v>
      </c>
      <c r="B3" s="71" t="s">
        <v>21</v>
      </c>
      <c r="C3" s="71" t="s">
        <v>117</v>
      </c>
      <c r="D3" s="22" t="s">
        <v>249</v>
      </c>
      <c r="E3" s="72" t="s">
        <v>191</v>
      </c>
    </row>
    <row r="4" spans="1:5" x14ac:dyDescent="0.25">
      <c r="A4" s="73" t="s">
        <v>192</v>
      </c>
      <c r="B4" s="71" t="s">
        <v>193</v>
      </c>
      <c r="C4" s="71" t="s">
        <v>39</v>
      </c>
      <c r="D4" s="7" t="s">
        <v>190</v>
      </c>
      <c r="E4" s="72" t="s">
        <v>20</v>
      </c>
    </row>
    <row r="5" spans="1:5" x14ac:dyDescent="0.25">
      <c r="A5" s="73" t="s">
        <v>194</v>
      </c>
      <c r="B5" s="71" t="s">
        <v>195</v>
      </c>
      <c r="C5" s="71" t="s">
        <v>19</v>
      </c>
      <c r="D5" s="7" t="s">
        <v>15</v>
      </c>
    </row>
    <row r="6" spans="1:5" x14ac:dyDescent="0.25">
      <c r="A6" s="73" t="s">
        <v>196</v>
      </c>
      <c r="B6" s="74"/>
      <c r="C6" s="71" t="s">
        <v>197</v>
      </c>
      <c r="D6" s="7" t="s">
        <v>52</v>
      </c>
    </row>
    <row r="7" spans="1:5" x14ac:dyDescent="0.25">
      <c r="A7" s="73" t="s">
        <v>198</v>
      </c>
      <c r="B7" s="74"/>
      <c r="C7" s="74"/>
      <c r="D7" s="74"/>
    </row>
    <row r="8" spans="1:5" x14ac:dyDescent="0.25">
      <c r="A8" s="73" t="s">
        <v>199</v>
      </c>
      <c r="B8" s="74"/>
      <c r="C8" s="74"/>
      <c r="D8" s="74"/>
      <c r="E8" s="75"/>
    </row>
    <row r="9" spans="1:5" x14ac:dyDescent="0.25">
      <c r="A9" s="73" t="s">
        <v>282</v>
      </c>
      <c r="B9" s="74"/>
      <c r="C9" s="74"/>
      <c r="D9" s="74"/>
      <c r="E9" s="75"/>
    </row>
    <row r="10" spans="1:5" x14ac:dyDescent="0.25">
      <c r="A10" s="73" t="s">
        <v>284</v>
      </c>
      <c r="B10" s="74"/>
      <c r="C10" s="74"/>
      <c r="D10" s="74"/>
      <c r="E10" s="75"/>
    </row>
    <row r="11" spans="1:5" x14ac:dyDescent="0.25">
      <c r="A11" s="73" t="s">
        <v>200</v>
      </c>
      <c r="B11" s="74"/>
      <c r="C11" s="74"/>
      <c r="D11" s="74"/>
      <c r="E11" s="75"/>
    </row>
    <row r="12" spans="1:5" x14ac:dyDescent="0.25">
      <c r="A12" s="73" t="s">
        <v>61</v>
      </c>
      <c r="B12" s="74"/>
      <c r="C12" s="74"/>
      <c r="D12" s="74"/>
      <c r="E12" s="75"/>
    </row>
    <row r="13" spans="1:5" x14ac:dyDescent="0.25">
      <c r="A13" s="73" t="s">
        <v>285</v>
      </c>
      <c r="B13" s="74"/>
      <c r="C13" s="74"/>
      <c r="D13" s="74"/>
      <c r="E13" s="75"/>
    </row>
    <row r="14" spans="1:5" x14ac:dyDescent="0.25">
      <c r="A14" s="73" t="s">
        <v>201</v>
      </c>
      <c r="B14" s="74"/>
      <c r="C14" s="74"/>
      <c r="D14" s="74"/>
      <c r="E14" s="75"/>
    </row>
    <row r="15" spans="1:5" x14ac:dyDescent="0.25">
      <c r="A15" s="73" t="s">
        <v>202</v>
      </c>
      <c r="B15" s="74"/>
      <c r="C15" s="74"/>
      <c r="D15" s="74"/>
      <c r="E15" s="75"/>
    </row>
    <row r="16" spans="1:5" x14ac:dyDescent="0.25">
      <c r="A16" s="73" t="s">
        <v>203</v>
      </c>
      <c r="B16" s="74"/>
      <c r="C16" s="74"/>
      <c r="D16" s="74"/>
      <c r="E16" s="75"/>
    </row>
    <row r="17" spans="1:5" x14ac:dyDescent="0.25">
      <c r="A17" s="73" t="s">
        <v>204</v>
      </c>
      <c r="B17" s="74"/>
      <c r="C17" s="74"/>
      <c r="D17" s="74"/>
      <c r="E17" s="75"/>
    </row>
    <row r="18" spans="1:5" x14ac:dyDescent="0.25">
      <c r="A18" s="73" t="s">
        <v>286</v>
      </c>
      <c r="B18" s="74"/>
      <c r="C18" s="74"/>
      <c r="D18" s="74"/>
      <c r="E18" s="75"/>
    </row>
    <row r="19" spans="1:5" x14ac:dyDescent="0.25">
      <c r="A19" s="73" t="s">
        <v>287</v>
      </c>
      <c r="B19" s="74"/>
      <c r="C19" s="74"/>
      <c r="D19" s="74"/>
      <c r="E19" s="75"/>
    </row>
    <row r="20" spans="1:5" x14ac:dyDescent="0.25">
      <c r="A20" s="73" t="s">
        <v>288</v>
      </c>
      <c r="B20" s="74"/>
      <c r="C20" s="74"/>
      <c r="D20" s="74"/>
      <c r="E20" s="75"/>
    </row>
    <row r="21" spans="1:5" x14ac:dyDescent="0.25">
      <c r="A21" s="73" t="s">
        <v>205</v>
      </c>
      <c r="B21" s="74"/>
      <c r="C21" s="74"/>
      <c r="D21" s="74"/>
      <c r="E21" s="75"/>
    </row>
    <row r="22" spans="1:5" x14ac:dyDescent="0.25">
      <c r="A22" s="73" t="s">
        <v>289</v>
      </c>
      <c r="B22" s="74"/>
      <c r="C22" s="74"/>
      <c r="D22" s="74"/>
      <c r="E22" s="75"/>
    </row>
    <row r="23" spans="1:5" x14ac:dyDescent="0.25">
      <c r="A23" s="73" t="s">
        <v>206</v>
      </c>
      <c r="B23" s="74"/>
      <c r="C23" s="74"/>
      <c r="D23" s="74"/>
      <c r="E23" s="75"/>
    </row>
    <row r="24" spans="1:5" x14ac:dyDescent="0.25">
      <c r="A24" s="73" t="s">
        <v>207</v>
      </c>
      <c r="B24" s="74"/>
      <c r="C24" s="74"/>
      <c r="D24" s="74"/>
      <c r="E24" s="75"/>
    </row>
    <row r="25" spans="1:5" x14ac:dyDescent="0.25">
      <c r="A25" s="73" t="s">
        <v>208</v>
      </c>
      <c r="B25" s="74"/>
      <c r="C25" s="74"/>
      <c r="D25" s="74"/>
      <c r="E25" s="75"/>
    </row>
    <row r="26" spans="1:5" x14ac:dyDescent="0.25">
      <c r="A26" s="70" t="s">
        <v>209</v>
      </c>
      <c r="B26" s="74"/>
      <c r="C26" s="74"/>
      <c r="D26" s="74"/>
      <c r="E26" s="75"/>
    </row>
    <row r="27" spans="1:5" x14ac:dyDescent="0.25">
      <c r="A27" s="73" t="s">
        <v>29</v>
      </c>
      <c r="B27" s="74"/>
      <c r="C27" s="74"/>
      <c r="D27" s="74"/>
      <c r="E27" s="75"/>
    </row>
    <row r="28" spans="1:5" x14ac:dyDescent="0.25">
      <c r="A28" s="70" t="s">
        <v>210</v>
      </c>
      <c r="B28" s="74"/>
      <c r="C28" s="74"/>
      <c r="D28" s="74"/>
      <c r="E28" s="75"/>
    </row>
    <row r="29" spans="1:5" x14ac:dyDescent="0.25">
      <c r="A29" s="73" t="s">
        <v>211</v>
      </c>
      <c r="B29" s="74"/>
      <c r="C29" s="74"/>
      <c r="D29" s="74"/>
      <c r="E29" s="75"/>
    </row>
    <row r="30" spans="1:5" x14ac:dyDescent="0.25">
      <c r="A30" s="73" t="s">
        <v>212</v>
      </c>
      <c r="B30" s="74"/>
      <c r="C30" s="74"/>
      <c r="D30" s="74"/>
      <c r="E30" s="75"/>
    </row>
    <row r="31" spans="1:5" x14ac:dyDescent="0.25">
      <c r="A31" s="73" t="s">
        <v>290</v>
      </c>
      <c r="B31" s="74"/>
      <c r="C31" s="74"/>
      <c r="D31" s="74"/>
      <c r="E31" s="75"/>
    </row>
    <row r="32" spans="1:5" x14ac:dyDescent="0.25">
      <c r="A32" s="70" t="s">
        <v>213</v>
      </c>
      <c r="B32" s="74"/>
      <c r="C32" s="74"/>
      <c r="D32" s="74"/>
      <c r="E32" s="75"/>
    </row>
    <row r="33" spans="1:5" x14ac:dyDescent="0.25">
      <c r="A33" s="73" t="s">
        <v>291</v>
      </c>
      <c r="B33" s="74"/>
      <c r="C33" s="74"/>
      <c r="D33" s="74"/>
      <c r="E33" s="75"/>
    </row>
    <row r="34" spans="1:5" x14ac:dyDescent="0.25">
      <c r="A34" s="73" t="s">
        <v>292</v>
      </c>
      <c r="B34" s="74"/>
      <c r="C34" s="74"/>
      <c r="D34" s="74"/>
      <c r="E34" s="75"/>
    </row>
    <row r="35" spans="1:5" x14ac:dyDescent="0.25">
      <c r="A35" s="73" t="s">
        <v>214</v>
      </c>
      <c r="B35" s="74"/>
      <c r="C35" s="74"/>
      <c r="D35" s="74"/>
      <c r="E35" s="75"/>
    </row>
    <row r="36" spans="1:5" x14ac:dyDescent="0.25">
      <c r="A36" s="73" t="s">
        <v>215</v>
      </c>
      <c r="B36" s="74"/>
      <c r="C36" s="74"/>
      <c r="D36" s="74"/>
      <c r="E36" s="75"/>
    </row>
    <row r="37" spans="1:5" x14ac:dyDescent="0.25">
      <c r="A37" s="73" t="s">
        <v>293</v>
      </c>
      <c r="B37" s="74"/>
      <c r="C37" s="74"/>
      <c r="D37" s="74"/>
      <c r="E37" s="75"/>
    </row>
    <row r="38" spans="1:5" x14ac:dyDescent="0.25">
      <c r="A38" s="73" t="s">
        <v>216</v>
      </c>
      <c r="B38" s="74"/>
      <c r="C38" s="74"/>
      <c r="D38" s="74"/>
      <c r="E38" s="75"/>
    </row>
    <row r="39" spans="1:5" x14ac:dyDescent="0.25">
      <c r="A39" s="73" t="s">
        <v>60</v>
      </c>
      <c r="B39" s="74"/>
      <c r="C39" s="74"/>
      <c r="D39" s="74"/>
      <c r="E39" s="75"/>
    </row>
    <row r="40" spans="1:5" x14ac:dyDescent="0.25">
      <c r="A40" s="70" t="s">
        <v>217</v>
      </c>
      <c r="B40" s="74"/>
      <c r="C40" s="74"/>
      <c r="D40" s="74"/>
      <c r="E40" s="75"/>
    </row>
    <row r="41" spans="1:5" x14ac:dyDescent="0.25">
      <c r="A41" s="70" t="s">
        <v>294</v>
      </c>
      <c r="B41" s="74"/>
      <c r="C41" s="74"/>
      <c r="D41" s="74"/>
      <c r="E41" s="75"/>
    </row>
    <row r="42" spans="1:5" x14ac:dyDescent="0.25">
      <c r="A42" s="73" t="s">
        <v>218</v>
      </c>
      <c r="B42" s="74"/>
      <c r="C42" s="74"/>
      <c r="D42" s="74"/>
      <c r="E42" s="75"/>
    </row>
    <row r="43" spans="1:5" x14ac:dyDescent="0.25">
      <c r="A43" s="73" t="s">
        <v>219</v>
      </c>
      <c r="B43" s="74"/>
      <c r="C43" s="74"/>
      <c r="D43" s="74"/>
      <c r="E43" s="75"/>
    </row>
    <row r="44" spans="1:5" x14ac:dyDescent="0.25">
      <c r="A44" s="73" t="s">
        <v>295</v>
      </c>
      <c r="B44" s="74"/>
      <c r="C44" s="74"/>
      <c r="D44" s="74"/>
      <c r="E44" s="75"/>
    </row>
    <row r="45" spans="1:5" x14ac:dyDescent="0.25">
      <c r="A45" s="76" t="s">
        <v>38</v>
      </c>
      <c r="B45" s="74"/>
      <c r="C45" s="74"/>
      <c r="D45" s="74"/>
      <c r="E45" s="75"/>
    </row>
    <row r="46" spans="1:5" x14ac:dyDescent="0.25">
      <c r="A46" s="73" t="s">
        <v>220</v>
      </c>
      <c r="B46" s="74"/>
      <c r="C46" s="74"/>
      <c r="D46" s="74"/>
      <c r="E46" s="75"/>
    </row>
    <row r="47" spans="1:5" x14ac:dyDescent="0.25">
      <c r="A47" s="73" t="s">
        <v>221</v>
      </c>
      <c r="B47" s="74"/>
      <c r="C47" s="74"/>
      <c r="D47" s="74"/>
      <c r="E47" s="75"/>
    </row>
    <row r="48" spans="1:5" x14ac:dyDescent="0.25">
      <c r="A48" s="73" t="s">
        <v>222</v>
      </c>
      <c r="B48" s="74"/>
      <c r="C48" s="74"/>
      <c r="D48" s="74"/>
      <c r="E48" s="75"/>
    </row>
    <row r="49" spans="1:5" x14ac:dyDescent="0.25">
      <c r="A49" s="73" t="s">
        <v>225</v>
      </c>
      <c r="B49" s="74"/>
      <c r="C49" s="74"/>
      <c r="D49" s="74"/>
      <c r="E49" s="75"/>
    </row>
    <row r="50" spans="1:5" x14ac:dyDescent="0.25">
      <c r="A50" s="73" t="s">
        <v>223</v>
      </c>
      <c r="B50" s="74"/>
      <c r="C50" s="74"/>
      <c r="D50" s="74"/>
      <c r="E50" s="75"/>
    </row>
    <row r="51" spans="1:5" x14ac:dyDescent="0.25">
      <c r="A51" s="73" t="s">
        <v>224</v>
      </c>
      <c r="B51" s="74"/>
      <c r="C51" s="74"/>
      <c r="D51" s="74"/>
      <c r="E51" s="75"/>
    </row>
    <row r="52" spans="1:5" x14ac:dyDescent="0.25">
      <c r="A52" s="73" t="s">
        <v>226</v>
      </c>
      <c r="B52" s="74"/>
      <c r="C52" s="74"/>
      <c r="D52" s="74"/>
      <c r="E52" s="75"/>
    </row>
    <row r="53" spans="1:5" x14ac:dyDescent="0.25">
      <c r="A53" s="73" t="s">
        <v>227</v>
      </c>
      <c r="B53" s="74"/>
      <c r="C53" s="74"/>
      <c r="D53" s="74"/>
      <c r="E53" s="75"/>
    </row>
    <row r="54" spans="1:5" x14ac:dyDescent="0.25">
      <c r="A54" s="73" t="s">
        <v>228</v>
      </c>
      <c r="B54" s="74"/>
      <c r="C54" s="74"/>
      <c r="D54" s="74"/>
      <c r="E54" s="75"/>
    </row>
    <row r="55" spans="1:5" x14ac:dyDescent="0.25">
      <c r="A55" s="73" t="s">
        <v>229</v>
      </c>
      <c r="B55" s="74"/>
      <c r="C55" s="74"/>
      <c r="D55" s="74"/>
      <c r="E55" s="75"/>
    </row>
    <row r="56" spans="1:5" x14ac:dyDescent="0.25">
      <c r="A56" s="73" t="s">
        <v>68</v>
      </c>
      <c r="B56" s="74"/>
      <c r="C56" s="74"/>
      <c r="D56" s="74"/>
      <c r="E56" s="75"/>
    </row>
    <row r="57" spans="1:5" x14ac:dyDescent="0.25">
      <c r="A57" s="73" t="s">
        <v>230</v>
      </c>
      <c r="B57" s="74"/>
      <c r="C57" s="74"/>
      <c r="D57" s="74"/>
      <c r="E57" s="75"/>
    </row>
    <row r="58" spans="1:5" x14ac:dyDescent="0.25">
      <c r="A58" s="73" t="s">
        <v>75</v>
      </c>
      <c r="B58" s="74"/>
      <c r="C58" s="74"/>
      <c r="D58" s="74"/>
      <c r="E58" s="75"/>
    </row>
    <row r="59" spans="1:5" ht="25.5" x14ac:dyDescent="0.25">
      <c r="A59" s="73" t="s">
        <v>296</v>
      </c>
      <c r="B59" s="74"/>
      <c r="C59" s="74"/>
      <c r="D59" s="74"/>
      <c r="E59" s="75"/>
    </row>
    <row r="60" spans="1:5" x14ac:dyDescent="0.25">
      <c r="A60" s="73" t="s">
        <v>141</v>
      </c>
      <c r="B60" s="74"/>
      <c r="C60" s="74"/>
      <c r="D60" s="74"/>
      <c r="E60" s="75"/>
    </row>
    <row r="61" spans="1:5" x14ac:dyDescent="0.25">
      <c r="A61" s="73" t="s">
        <v>231</v>
      </c>
      <c r="B61" s="74"/>
      <c r="C61" s="74"/>
      <c r="D61" s="74"/>
      <c r="E61" s="75"/>
    </row>
    <row r="62" spans="1:5" x14ac:dyDescent="0.25">
      <c r="A62" s="73" t="s">
        <v>232</v>
      </c>
      <c r="B62" s="74"/>
      <c r="C62" s="74"/>
      <c r="D62" s="74"/>
      <c r="E62" s="75"/>
    </row>
    <row r="63" spans="1:5" x14ac:dyDescent="0.25">
      <c r="A63" s="70" t="s">
        <v>233</v>
      </c>
      <c r="B63" s="74"/>
      <c r="C63" s="74"/>
      <c r="D63" s="74"/>
      <c r="E63" s="75"/>
    </row>
    <row r="64" spans="1:5" x14ac:dyDescent="0.25">
      <c r="A64" s="70" t="s">
        <v>234</v>
      </c>
      <c r="B64" s="74"/>
      <c r="C64" s="74"/>
      <c r="D64" s="74"/>
      <c r="E64" s="75"/>
    </row>
    <row r="65" spans="1:5" x14ac:dyDescent="0.25">
      <c r="A65" s="73" t="s">
        <v>235</v>
      </c>
      <c r="B65" s="74"/>
      <c r="C65" s="74"/>
      <c r="D65" s="74"/>
      <c r="E65" s="75"/>
    </row>
    <row r="66" spans="1:5" x14ac:dyDescent="0.25">
      <c r="A66" s="73" t="s">
        <v>33</v>
      </c>
      <c r="B66" s="74"/>
      <c r="C66" s="74"/>
      <c r="D66" s="74"/>
      <c r="E66" s="75"/>
    </row>
    <row r="67" spans="1:5" ht="25.5" x14ac:dyDescent="0.25">
      <c r="A67" s="73" t="s">
        <v>297</v>
      </c>
      <c r="B67" s="74"/>
      <c r="C67" s="74"/>
      <c r="D67" s="74"/>
      <c r="E67" s="75"/>
    </row>
    <row r="68" spans="1:5" x14ac:dyDescent="0.25">
      <c r="A68" s="73" t="s">
        <v>298</v>
      </c>
      <c r="B68" s="74"/>
      <c r="C68" s="74"/>
      <c r="D68" s="74"/>
      <c r="E68" s="75"/>
    </row>
    <row r="69" spans="1:5" ht="25.5" x14ac:dyDescent="0.25">
      <c r="A69" s="73" t="s">
        <v>299</v>
      </c>
      <c r="B69" s="74"/>
      <c r="C69" s="74"/>
      <c r="D69" s="74"/>
      <c r="E69" s="75"/>
    </row>
    <row r="70" spans="1:5" x14ac:dyDescent="0.25">
      <c r="A70" s="73" t="s">
        <v>300</v>
      </c>
      <c r="B70" s="74"/>
      <c r="C70" s="74"/>
      <c r="D70" s="74"/>
      <c r="E70" s="75"/>
    </row>
    <row r="71" spans="1:5" x14ac:dyDescent="0.25">
      <c r="A71" s="73" t="s">
        <v>301</v>
      </c>
      <c r="B71" s="74"/>
      <c r="C71" s="74"/>
      <c r="D71" s="74"/>
      <c r="E71" s="75"/>
    </row>
    <row r="72" spans="1:5" x14ac:dyDescent="0.25">
      <c r="A72" s="73" t="s">
        <v>236</v>
      </c>
      <c r="B72" s="74"/>
      <c r="C72" s="74"/>
      <c r="D72" s="74"/>
      <c r="E72" s="75"/>
    </row>
    <row r="73" spans="1:5" x14ac:dyDescent="0.25">
      <c r="A73" s="70" t="s">
        <v>237</v>
      </c>
      <c r="B73" s="74"/>
      <c r="C73" s="74"/>
      <c r="D73" s="74"/>
      <c r="E73" s="75"/>
    </row>
    <row r="74" spans="1:5" x14ac:dyDescent="0.25">
      <c r="A74" s="70" t="s">
        <v>238</v>
      </c>
      <c r="B74" s="74"/>
      <c r="C74" s="74"/>
      <c r="D74" s="74"/>
      <c r="E74" s="75"/>
    </row>
    <row r="75" spans="1:5" x14ac:dyDescent="0.25">
      <c r="A75" s="73" t="s">
        <v>239</v>
      </c>
      <c r="B75" s="74"/>
      <c r="C75" s="74"/>
      <c r="D75" s="74"/>
      <c r="E75" s="75"/>
    </row>
    <row r="76" spans="1:5" x14ac:dyDescent="0.25">
      <c r="A76" s="73" t="s">
        <v>240</v>
      </c>
      <c r="B76" s="74"/>
      <c r="C76" s="74"/>
      <c r="D76" s="74"/>
      <c r="E76" s="75"/>
    </row>
    <row r="77" spans="1:5" x14ac:dyDescent="0.25">
      <c r="A77" s="73" t="s">
        <v>25</v>
      </c>
      <c r="B77" s="74"/>
      <c r="C77" s="74"/>
      <c r="D77" s="74"/>
      <c r="E77" s="75"/>
    </row>
    <row r="78" spans="1:5" x14ac:dyDescent="0.25">
      <c r="A78" s="73" t="s">
        <v>302</v>
      </c>
      <c r="B78" s="74"/>
      <c r="C78" s="74"/>
      <c r="D78" s="74"/>
      <c r="E78" s="75"/>
    </row>
    <row r="79" spans="1:5" x14ac:dyDescent="0.25">
      <c r="A79" s="73" t="s">
        <v>241</v>
      </c>
      <c r="B79" s="74"/>
      <c r="C79" s="74"/>
      <c r="D79" s="74"/>
      <c r="E79" s="75"/>
    </row>
    <row r="80" spans="1:5" x14ac:dyDescent="0.25">
      <c r="A80" s="73" t="s">
        <v>242</v>
      </c>
      <c r="B80" s="74"/>
      <c r="C80" s="74"/>
      <c r="D80" s="74"/>
      <c r="E80" s="75"/>
    </row>
    <row r="81" spans="1:5" x14ac:dyDescent="0.25">
      <c r="A81" s="70" t="s">
        <v>243</v>
      </c>
      <c r="B81" s="74"/>
      <c r="C81" s="74"/>
      <c r="D81" s="74"/>
      <c r="E81" s="75"/>
    </row>
    <row r="82" spans="1:5" x14ac:dyDescent="0.25">
      <c r="A82" s="73" t="s">
        <v>18</v>
      </c>
      <c r="B82" s="74"/>
      <c r="C82" s="74"/>
      <c r="D82" s="74"/>
      <c r="E82" s="75"/>
    </row>
    <row r="83" spans="1:5" x14ac:dyDescent="0.25">
      <c r="A83" s="70" t="s">
        <v>244</v>
      </c>
      <c r="B83" s="74"/>
      <c r="C83" s="74"/>
      <c r="D83" s="74"/>
      <c r="E83" s="75"/>
    </row>
    <row r="84" spans="1:5" x14ac:dyDescent="0.25">
      <c r="A84" s="70" t="s">
        <v>245</v>
      </c>
      <c r="B84" s="74"/>
      <c r="C84" s="74"/>
      <c r="D84" s="74"/>
      <c r="E84" s="75"/>
    </row>
    <row r="85" spans="1:5" x14ac:dyDescent="0.25">
      <c r="A85" s="70" t="s">
        <v>246</v>
      </c>
      <c r="B85" s="74"/>
      <c r="C85" s="74"/>
      <c r="E85" s="75"/>
    </row>
    <row r="86" spans="1:5" x14ac:dyDescent="0.25">
      <c r="A86" s="70" t="s">
        <v>247</v>
      </c>
    </row>
    <row r="87" spans="1:5" x14ac:dyDescent="0.25">
      <c r="A87" s="70" t="s">
        <v>248</v>
      </c>
    </row>
    <row r="88" spans="1:5" x14ac:dyDescent="0.25">
      <c r="A88" s="70" t="s">
        <v>303</v>
      </c>
    </row>
    <row r="89" spans="1:5" x14ac:dyDescent="0.25">
      <c r="A89" s="70" t="s">
        <v>304</v>
      </c>
    </row>
    <row r="90" spans="1:5" x14ac:dyDescent="0.25">
      <c r="A90" s="70" t="s">
        <v>306</v>
      </c>
    </row>
    <row r="91" spans="1:5" x14ac:dyDescent="0.25">
      <c r="A91" s="70" t="s">
        <v>307</v>
      </c>
    </row>
    <row r="92" spans="1:5" x14ac:dyDescent="0.25">
      <c r="A92" s="70" t="s">
        <v>308</v>
      </c>
    </row>
    <row r="93" spans="1:5" x14ac:dyDescent="0.25">
      <c r="A93" s="70" t="s">
        <v>309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1"/>
  <sheetViews>
    <sheetView tabSelected="1" zoomScaleNormal="100" workbookViewId="0">
      <pane ySplit="1" topLeftCell="A38" activePane="bottomLeft" state="frozen"/>
      <selection pane="bottomLeft"/>
    </sheetView>
  </sheetViews>
  <sheetFormatPr defaultColWidth="9.140625" defaultRowHeight="12.75" x14ac:dyDescent="0.25"/>
  <cols>
    <col min="1" max="1" width="9.140625" style="96"/>
    <col min="2" max="5" width="15.7109375" style="23" customWidth="1"/>
    <col min="6" max="6" width="30.7109375" style="23" customWidth="1"/>
    <col min="7" max="7" width="15.7109375" style="24" customWidth="1"/>
    <col min="8" max="8" width="16" style="23" customWidth="1"/>
    <col min="9" max="9" width="15.5703125" style="23" customWidth="1"/>
    <col min="10" max="10" width="15.7109375" style="30" customWidth="1"/>
    <col min="11" max="12" width="15.7109375" style="23" customWidth="1"/>
    <col min="13" max="13" width="12.42578125" style="30" customWidth="1"/>
    <col min="14" max="14" width="25.28515625" style="94" customWidth="1"/>
    <col min="15" max="15" width="19.85546875" style="94" customWidth="1"/>
    <col min="16" max="17" width="19.5703125" style="23" customWidth="1"/>
    <col min="18" max="18" width="21.28515625" style="23" customWidth="1"/>
    <col min="19" max="19" width="21.28515625" style="23" bestFit="1" customWidth="1"/>
    <col min="20" max="20" width="21.28515625" style="23" customWidth="1"/>
    <col min="21" max="21" width="15.7109375" style="23" customWidth="1"/>
    <col min="22" max="22" width="23.28515625" style="23" bestFit="1" customWidth="1"/>
    <col min="23" max="23" width="13.28515625" style="23" customWidth="1"/>
    <col min="24" max="26" width="15.7109375" style="23" customWidth="1"/>
    <col min="27" max="27" width="15.5703125" style="23" customWidth="1"/>
    <col min="28" max="16384" width="9.140625" style="23"/>
  </cols>
  <sheetData>
    <row r="1" spans="1:28" s="4" customFormat="1" ht="36.75" customHeight="1" x14ac:dyDescent="0.2">
      <c r="A1" s="95" t="s">
        <v>264</v>
      </c>
      <c r="B1" s="77" t="s">
        <v>265</v>
      </c>
      <c r="C1" s="77" t="s">
        <v>0</v>
      </c>
      <c r="D1" s="77" t="s">
        <v>266</v>
      </c>
      <c r="E1" s="77" t="s">
        <v>267</v>
      </c>
      <c r="F1" s="77" t="s">
        <v>268</v>
      </c>
      <c r="G1" s="77" t="s">
        <v>269</v>
      </c>
      <c r="H1" s="77" t="s">
        <v>270</v>
      </c>
      <c r="I1" s="78" t="s">
        <v>271</v>
      </c>
      <c r="J1" s="79" t="s">
        <v>272</v>
      </c>
      <c r="K1" s="79" t="s">
        <v>273</v>
      </c>
      <c r="L1" s="80" t="s">
        <v>4</v>
      </c>
      <c r="M1" s="79" t="s">
        <v>274</v>
      </c>
      <c r="N1" s="81" t="s">
        <v>275</v>
      </c>
      <c r="O1" s="81" t="s">
        <v>276</v>
      </c>
      <c r="P1" s="80" t="s">
        <v>277</v>
      </c>
      <c r="Q1" s="80" t="s">
        <v>278</v>
      </c>
      <c r="R1" s="80" t="s">
        <v>279</v>
      </c>
      <c r="S1" s="3" t="s">
        <v>8</v>
      </c>
      <c r="T1" s="3" t="s">
        <v>9</v>
      </c>
      <c r="U1" s="3" t="s">
        <v>320</v>
      </c>
      <c r="V1" s="2" t="s">
        <v>10</v>
      </c>
      <c r="W1" s="2" t="s">
        <v>47</v>
      </c>
      <c r="X1" s="2" t="s">
        <v>11</v>
      </c>
      <c r="Y1" s="2" t="s">
        <v>12</v>
      </c>
      <c r="Z1" s="2" t="s">
        <v>13</v>
      </c>
      <c r="AA1" s="1" t="s">
        <v>46</v>
      </c>
    </row>
    <row r="2" spans="1:28" ht="36.6" customHeight="1" x14ac:dyDescent="0.25">
      <c r="A2" s="104" t="s">
        <v>343</v>
      </c>
      <c r="B2" s="12" t="s">
        <v>51</v>
      </c>
      <c r="C2" s="6" t="s">
        <v>20</v>
      </c>
      <c r="D2" s="12" t="s">
        <v>128</v>
      </c>
      <c r="E2" s="7" t="s">
        <v>25</v>
      </c>
      <c r="F2" s="12" t="s">
        <v>251</v>
      </c>
      <c r="G2" s="12" t="s">
        <v>25</v>
      </c>
      <c r="H2" s="6" t="s">
        <v>19</v>
      </c>
      <c r="I2" s="7" t="s">
        <v>20</v>
      </c>
      <c r="J2" s="13">
        <v>187.41581891666496</v>
      </c>
      <c r="K2" s="13">
        <v>399.33000000000004</v>
      </c>
      <c r="L2" s="6" t="s">
        <v>190</v>
      </c>
      <c r="M2" s="13" t="s">
        <v>20</v>
      </c>
      <c r="N2" s="11" t="s">
        <v>20</v>
      </c>
      <c r="O2" s="11">
        <v>17054.400000000001</v>
      </c>
      <c r="P2" s="25" t="s">
        <v>53</v>
      </c>
      <c r="Q2" s="10" t="s">
        <v>20</v>
      </c>
      <c r="R2" s="10" t="s">
        <v>20</v>
      </c>
      <c r="S2" s="12" t="s">
        <v>27</v>
      </c>
      <c r="T2" s="12" t="s">
        <v>26</v>
      </c>
      <c r="U2" s="7">
        <v>2018</v>
      </c>
      <c r="V2" s="10" t="s">
        <v>20</v>
      </c>
      <c r="W2" s="10" t="s">
        <v>48</v>
      </c>
      <c r="X2" s="10" t="s">
        <v>20</v>
      </c>
      <c r="Y2" s="10" t="s">
        <v>20</v>
      </c>
      <c r="Z2" s="6" t="s">
        <v>26</v>
      </c>
      <c r="AA2" s="12" t="s">
        <v>49</v>
      </c>
      <c r="AB2" s="18"/>
    </row>
    <row r="3" spans="1:28" ht="51" x14ac:dyDescent="0.25">
      <c r="A3" s="104" t="s">
        <v>344</v>
      </c>
      <c r="B3" s="5" t="s">
        <v>51</v>
      </c>
      <c r="C3" s="6" t="s">
        <v>14</v>
      </c>
      <c r="D3" s="5" t="s">
        <v>129</v>
      </c>
      <c r="E3" s="7" t="s">
        <v>29</v>
      </c>
      <c r="F3" s="5" t="s">
        <v>252</v>
      </c>
      <c r="G3" s="5" t="s">
        <v>29</v>
      </c>
      <c r="H3" s="6" t="s">
        <v>19</v>
      </c>
      <c r="I3" s="7" t="s">
        <v>20</v>
      </c>
      <c r="J3" s="13">
        <v>111.42316960148284</v>
      </c>
      <c r="K3" s="8" t="s">
        <v>20</v>
      </c>
      <c r="L3" s="6" t="s">
        <v>190</v>
      </c>
      <c r="M3" s="13" t="s">
        <v>20</v>
      </c>
      <c r="N3" s="11" t="s">
        <v>20</v>
      </c>
      <c r="O3" s="11" t="s">
        <v>52</v>
      </c>
      <c r="P3" s="25" t="s">
        <v>53</v>
      </c>
      <c r="Q3" s="10" t="s">
        <v>20</v>
      </c>
      <c r="R3" s="10" t="s">
        <v>20</v>
      </c>
      <c r="S3" s="12" t="s">
        <v>27</v>
      </c>
      <c r="T3" s="5" t="s">
        <v>26</v>
      </c>
      <c r="U3" s="7">
        <v>2018</v>
      </c>
      <c r="V3" s="10" t="s">
        <v>20</v>
      </c>
      <c r="W3" s="10" t="s">
        <v>48</v>
      </c>
      <c r="X3" s="10" t="s">
        <v>20</v>
      </c>
      <c r="Y3" s="10" t="s">
        <v>20</v>
      </c>
      <c r="Z3" s="6" t="s">
        <v>26</v>
      </c>
      <c r="AA3" s="5" t="s">
        <v>49</v>
      </c>
      <c r="AB3" s="18"/>
    </row>
    <row r="4" spans="1:28" ht="38.25" x14ac:dyDescent="0.25">
      <c r="A4" s="104" t="s">
        <v>345</v>
      </c>
      <c r="B4" s="5" t="s">
        <v>130</v>
      </c>
      <c r="C4" s="32" t="s">
        <v>20</v>
      </c>
      <c r="D4" s="6" t="s">
        <v>131</v>
      </c>
      <c r="E4" s="7" t="s">
        <v>312</v>
      </c>
      <c r="F4" s="5" t="s">
        <v>253</v>
      </c>
      <c r="G4" s="5" t="s">
        <v>33</v>
      </c>
      <c r="H4" s="6" t="s">
        <v>19</v>
      </c>
      <c r="I4" s="7" t="s">
        <v>20</v>
      </c>
      <c r="J4" s="13">
        <v>25</v>
      </c>
      <c r="K4" s="8" t="s">
        <v>20</v>
      </c>
      <c r="L4" s="6" t="s">
        <v>190</v>
      </c>
      <c r="M4" s="13" t="s">
        <v>20</v>
      </c>
      <c r="N4" s="11" t="s">
        <v>20</v>
      </c>
      <c r="O4" s="11" t="s">
        <v>20</v>
      </c>
      <c r="P4" s="11" t="s">
        <v>20</v>
      </c>
      <c r="Q4" s="11" t="s">
        <v>20</v>
      </c>
      <c r="R4" s="11" t="s">
        <v>20</v>
      </c>
      <c r="S4" s="12" t="s">
        <v>27</v>
      </c>
      <c r="T4" s="5" t="s">
        <v>26</v>
      </c>
      <c r="U4" s="7">
        <v>2018</v>
      </c>
      <c r="V4" s="36" t="s">
        <v>137</v>
      </c>
      <c r="W4" s="10" t="s">
        <v>48</v>
      </c>
      <c r="X4" s="10" t="s">
        <v>20</v>
      </c>
      <c r="Y4" s="10" t="s">
        <v>20</v>
      </c>
      <c r="Z4" s="6" t="s">
        <v>26</v>
      </c>
      <c r="AA4" s="5" t="s">
        <v>49</v>
      </c>
      <c r="AB4" s="18"/>
    </row>
    <row r="5" spans="1:28" ht="25.5" x14ac:dyDescent="0.25">
      <c r="A5" s="104" t="s">
        <v>346</v>
      </c>
      <c r="B5" s="5" t="s">
        <v>130</v>
      </c>
      <c r="C5" s="32" t="s">
        <v>20</v>
      </c>
      <c r="D5" s="6" t="s">
        <v>132</v>
      </c>
      <c r="E5" s="7" t="s">
        <v>135</v>
      </c>
      <c r="F5" s="22" t="s">
        <v>254</v>
      </c>
      <c r="G5" s="5" t="s">
        <v>29</v>
      </c>
      <c r="H5" s="6" t="s">
        <v>19</v>
      </c>
      <c r="I5" s="7" t="s">
        <v>20</v>
      </c>
      <c r="J5" s="13">
        <v>50</v>
      </c>
      <c r="K5" s="8" t="s">
        <v>20</v>
      </c>
      <c r="L5" s="6" t="s">
        <v>190</v>
      </c>
      <c r="M5" s="13" t="s">
        <v>20</v>
      </c>
      <c r="N5" s="11" t="s">
        <v>20</v>
      </c>
      <c r="O5" s="11" t="s">
        <v>20</v>
      </c>
      <c r="P5" s="11" t="s">
        <v>20</v>
      </c>
      <c r="Q5" s="11" t="s">
        <v>20</v>
      </c>
      <c r="R5" s="11" t="s">
        <v>20</v>
      </c>
      <c r="S5" s="12" t="s">
        <v>27</v>
      </c>
      <c r="T5" s="5" t="s">
        <v>26</v>
      </c>
      <c r="U5" s="7">
        <v>2018</v>
      </c>
      <c r="V5" s="36" t="s">
        <v>138</v>
      </c>
      <c r="W5" s="10" t="s">
        <v>48</v>
      </c>
      <c r="X5" s="10" t="s">
        <v>20</v>
      </c>
      <c r="Y5" s="10" t="s">
        <v>20</v>
      </c>
      <c r="Z5" s="6" t="s">
        <v>26</v>
      </c>
      <c r="AA5" s="5" t="s">
        <v>49</v>
      </c>
      <c r="AB5" s="18"/>
    </row>
    <row r="6" spans="1:28" ht="38.25" x14ac:dyDescent="0.25">
      <c r="A6" s="104" t="s">
        <v>347</v>
      </c>
      <c r="B6" s="5" t="s">
        <v>130</v>
      </c>
      <c r="C6" s="32" t="s">
        <v>20</v>
      </c>
      <c r="D6" s="6" t="s">
        <v>133</v>
      </c>
      <c r="E6" s="7" t="s">
        <v>136</v>
      </c>
      <c r="F6" s="5" t="s">
        <v>255</v>
      </c>
      <c r="G6" s="5" t="s">
        <v>33</v>
      </c>
      <c r="H6" s="6" t="s">
        <v>19</v>
      </c>
      <c r="I6" s="7" t="s">
        <v>20</v>
      </c>
      <c r="J6" s="13">
        <v>25</v>
      </c>
      <c r="K6" s="8" t="s">
        <v>20</v>
      </c>
      <c r="L6" s="6" t="s">
        <v>190</v>
      </c>
      <c r="M6" s="13" t="s">
        <v>20</v>
      </c>
      <c r="N6" s="11" t="s">
        <v>20</v>
      </c>
      <c r="O6" s="11" t="s">
        <v>20</v>
      </c>
      <c r="P6" s="11" t="s">
        <v>20</v>
      </c>
      <c r="Q6" s="11" t="s">
        <v>20</v>
      </c>
      <c r="R6" s="11" t="s">
        <v>20</v>
      </c>
      <c r="S6" s="12" t="s">
        <v>27</v>
      </c>
      <c r="T6" s="5" t="s">
        <v>26</v>
      </c>
      <c r="U6" s="7">
        <v>2018</v>
      </c>
      <c r="V6" s="36" t="s">
        <v>139</v>
      </c>
      <c r="W6" s="10" t="s">
        <v>48</v>
      </c>
      <c r="X6" s="10" t="s">
        <v>20</v>
      </c>
      <c r="Y6" s="10" t="s">
        <v>20</v>
      </c>
      <c r="Z6" s="6" t="s">
        <v>26</v>
      </c>
      <c r="AA6" s="5" t="s">
        <v>49</v>
      </c>
      <c r="AB6" s="18"/>
    </row>
    <row r="7" spans="1:28" ht="63.75" x14ac:dyDescent="0.25">
      <c r="A7" s="104" t="s">
        <v>348</v>
      </c>
      <c r="B7" s="5" t="s">
        <v>130</v>
      </c>
      <c r="C7" s="36" t="s">
        <v>310</v>
      </c>
      <c r="D7" s="6" t="s">
        <v>134</v>
      </c>
      <c r="E7" s="36" t="s">
        <v>140</v>
      </c>
      <c r="F7" s="36" t="s">
        <v>256</v>
      </c>
      <c r="G7" s="5" t="s">
        <v>141</v>
      </c>
      <c r="H7" s="6" t="s">
        <v>117</v>
      </c>
      <c r="I7" s="97">
        <v>2025</v>
      </c>
      <c r="J7" s="102">
        <v>3301</v>
      </c>
      <c r="K7" s="8" t="s">
        <v>20</v>
      </c>
      <c r="L7" s="6" t="s">
        <v>249</v>
      </c>
      <c r="M7" s="13">
        <v>360</v>
      </c>
      <c r="N7" s="93">
        <v>9720000</v>
      </c>
      <c r="O7" s="93">
        <v>10000</v>
      </c>
      <c r="P7" s="36" t="s">
        <v>384</v>
      </c>
      <c r="Q7" s="59" t="s">
        <v>52</v>
      </c>
      <c r="R7" s="36" t="s">
        <v>52</v>
      </c>
      <c r="S7" s="12" t="s">
        <v>21</v>
      </c>
      <c r="T7" s="5" t="s">
        <v>117</v>
      </c>
      <c r="U7" s="7">
        <v>2018</v>
      </c>
      <c r="V7" s="36" t="s">
        <v>142</v>
      </c>
      <c r="W7" s="10" t="s">
        <v>48</v>
      </c>
      <c r="X7" s="10" t="s">
        <v>20</v>
      </c>
      <c r="Y7" s="10" t="s">
        <v>20</v>
      </c>
      <c r="Z7" s="6" t="s">
        <v>52</v>
      </c>
      <c r="AA7" s="36" t="s">
        <v>93</v>
      </c>
      <c r="AB7" s="18"/>
    </row>
    <row r="8" spans="1:28" s="28" customFormat="1" ht="25.5" x14ac:dyDescent="0.25">
      <c r="A8" s="105" t="s">
        <v>350</v>
      </c>
      <c r="B8" s="20" t="s">
        <v>150</v>
      </c>
      <c r="C8" s="32" t="s">
        <v>20</v>
      </c>
      <c r="D8" s="20" t="s">
        <v>80</v>
      </c>
      <c r="E8" s="20" t="s">
        <v>313</v>
      </c>
      <c r="F8" s="20" t="s">
        <v>257</v>
      </c>
      <c r="G8" s="20" t="s">
        <v>61</v>
      </c>
      <c r="H8" s="20" t="s">
        <v>19</v>
      </c>
      <c r="I8" s="20">
        <v>2012</v>
      </c>
      <c r="J8" s="33">
        <v>6.9303707558811842</v>
      </c>
      <c r="K8" s="33">
        <v>7.4</v>
      </c>
      <c r="L8" s="33" t="s">
        <v>190</v>
      </c>
      <c r="M8" s="33">
        <v>48.2</v>
      </c>
      <c r="N8" s="26" t="s">
        <v>250</v>
      </c>
      <c r="O8" s="26" t="s">
        <v>250</v>
      </c>
      <c r="P8" s="22" t="s">
        <v>318</v>
      </c>
      <c r="Q8" s="34" t="s">
        <v>20</v>
      </c>
      <c r="R8" s="34" t="s">
        <v>20</v>
      </c>
      <c r="S8" s="20" t="s">
        <v>21</v>
      </c>
      <c r="T8" s="20" t="s">
        <v>19</v>
      </c>
      <c r="U8" s="7">
        <v>2018</v>
      </c>
      <c r="V8" s="20" t="s">
        <v>73</v>
      </c>
      <c r="W8" s="10" t="s">
        <v>48</v>
      </c>
      <c r="X8" s="98">
        <v>28.811384</v>
      </c>
      <c r="Y8" s="98">
        <v>-81.358754000000005</v>
      </c>
      <c r="Z8" s="32" t="s">
        <v>250</v>
      </c>
      <c r="AA8" s="5" t="s">
        <v>49</v>
      </c>
      <c r="AB8" s="23"/>
    </row>
    <row r="9" spans="1:28" ht="38.25" x14ac:dyDescent="0.25">
      <c r="A9" s="104" t="s">
        <v>351</v>
      </c>
      <c r="B9" s="20" t="s">
        <v>150</v>
      </c>
      <c r="C9" s="32" t="s">
        <v>20</v>
      </c>
      <c r="D9" s="20" t="s">
        <v>81</v>
      </c>
      <c r="E9" s="86" t="s">
        <v>74</v>
      </c>
      <c r="F9" s="20" t="s">
        <v>394</v>
      </c>
      <c r="G9" s="20" t="s">
        <v>75</v>
      </c>
      <c r="H9" s="20" t="s">
        <v>19</v>
      </c>
      <c r="I9" s="20">
        <v>2004</v>
      </c>
      <c r="J9" s="102" t="s">
        <v>20</v>
      </c>
      <c r="K9" s="102" t="s">
        <v>20</v>
      </c>
      <c r="L9" s="33" t="s">
        <v>190</v>
      </c>
      <c r="M9" s="33">
        <v>25.5</v>
      </c>
      <c r="N9" s="26" t="s">
        <v>250</v>
      </c>
      <c r="O9" s="26" t="s">
        <v>250</v>
      </c>
      <c r="P9" s="22" t="s">
        <v>318</v>
      </c>
      <c r="Q9" s="34" t="s">
        <v>20</v>
      </c>
      <c r="R9" s="34" t="s">
        <v>20</v>
      </c>
      <c r="S9" s="20" t="s">
        <v>21</v>
      </c>
      <c r="T9" s="20" t="s">
        <v>19</v>
      </c>
      <c r="U9" s="7">
        <v>2018</v>
      </c>
      <c r="V9" s="20" t="s">
        <v>73</v>
      </c>
      <c r="W9" s="10" t="s">
        <v>48</v>
      </c>
      <c r="X9" s="98">
        <v>28.753352</v>
      </c>
      <c r="Y9" s="98">
        <v>-81.363168999999999</v>
      </c>
      <c r="Z9" s="32">
        <v>2004</v>
      </c>
      <c r="AA9" s="5" t="s">
        <v>49</v>
      </c>
    </row>
    <row r="10" spans="1:28" ht="38.25" x14ac:dyDescent="0.25">
      <c r="A10" s="104" t="s">
        <v>352</v>
      </c>
      <c r="B10" s="20" t="s">
        <v>150</v>
      </c>
      <c r="C10" s="32" t="s">
        <v>20</v>
      </c>
      <c r="D10" s="20" t="s">
        <v>82</v>
      </c>
      <c r="E10" s="86" t="s">
        <v>332</v>
      </c>
      <c r="F10" s="20" t="s">
        <v>395</v>
      </c>
      <c r="G10" s="20" t="s">
        <v>18</v>
      </c>
      <c r="H10" s="20" t="s">
        <v>19</v>
      </c>
      <c r="I10" s="20">
        <v>2004</v>
      </c>
      <c r="J10" s="102" t="s">
        <v>20</v>
      </c>
      <c r="K10" s="102" t="s">
        <v>20</v>
      </c>
      <c r="L10" s="33" t="s">
        <v>190</v>
      </c>
      <c r="M10" s="33">
        <v>38.5</v>
      </c>
      <c r="N10" s="26" t="s">
        <v>250</v>
      </c>
      <c r="O10" s="26" t="s">
        <v>250</v>
      </c>
      <c r="P10" s="22" t="s">
        <v>318</v>
      </c>
      <c r="Q10" s="34" t="s">
        <v>20</v>
      </c>
      <c r="R10" s="34" t="s">
        <v>20</v>
      </c>
      <c r="S10" s="20" t="s">
        <v>21</v>
      </c>
      <c r="T10" s="20" t="s">
        <v>19</v>
      </c>
      <c r="U10" s="7">
        <v>2018</v>
      </c>
      <c r="V10" s="20" t="s">
        <v>73</v>
      </c>
      <c r="W10" s="10" t="s">
        <v>48</v>
      </c>
      <c r="X10" s="98">
        <v>28.822102999999998</v>
      </c>
      <c r="Y10" s="98">
        <v>-81.338250000000002</v>
      </c>
      <c r="Z10" s="32">
        <v>2004</v>
      </c>
      <c r="AA10" s="5" t="s">
        <v>49</v>
      </c>
    </row>
    <row r="11" spans="1:28" s="18" customFormat="1" ht="36.75" customHeight="1" x14ac:dyDescent="0.25">
      <c r="A11" s="105" t="s">
        <v>353</v>
      </c>
      <c r="B11" s="20" t="s">
        <v>150</v>
      </c>
      <c r="C11" s="32" t="s">
        <v>20</v>
      </c>
      <c r="D11" s="20" t="s">
        <v>83</v>
      </c>
      <c r="E11" s="86" t="s">
        <v>333</v>
      </c>
      <c r="F11" s="20" t="s">
        <v>395</v>
      </c>
      <c r="G11" s="20" t="s">
        <v>18</v>
      </c>
      <c r="H11" s="20" t="s">
        <v>19</v>
      </c>
      <c r="I11" s="20">
        <v>2004</v>
      </c>
      <c r="J11" s="102" t="s">
        <v>20</v>
      </c>
      <c r="K11" s="102" t="s">
        <v>20</v>
      </c>
      <c r="L11" s="33" t="s">
        <v>190</v>
      </c>
      <c r="M11" s="33">
        <v>32.4</v>
      </c>
      <c r="N11" s="26" t="s">
        <v>250</v>
      </c>
      <c r="O11" s="26" t="s">
        <v>250</v>
      </c>
      <c r="P11" s="22" t="s">
        <v>318</v>
      </c>
      <c r="Q11" s="34" t="s">
        <v>20</v>
      </c>
      <c r="R11" s="34" t="s">
        <v>20</v>
      </c>
      <c r="S11" s="20" t="s">
        <v>21</v>
      </c>
      <c r="T11" s="20" t="s">
        <v>19</v>
      </c>
      <c r="U11" s="7">
        <v>2018</v>
      </c>
      <c r="V11" s="20" t="s">
        <v>73</v>
      </c>
      <c r="W11" s="10" t="s">
        <v>48</v>
      </c>
      <c r="X11" s="98">
        <v>28.817031</v>
      </c>
      <c r="Y11" s="98">
        <v>-81.333803000000003</v>
      </c>
      <c r="Z11" s="32">
        <v>2004</v>
      </c>
      <c r="AA11" s="5" t="s">
        <v>49</v>
      </c>
      <c r="AB11" s="23"/>
    </row>
    <row r="12" spans="1:28" s="28" customFormat="1" ht="32.25" customHeight="1" x14ac:dyDescent="0.25">
      <c r="A12" s="105" t="s">
        <v>354</v>
      </c>
      <c r="B12" s="20" t="s">
        <v>150</v>
      </c>
      <c r="C12" s="32" t="s">
        <v>20</v>
      </c>
      <c r="D12" s="20" t="s">
        <v>84</v>
      </c>
      <c r="E12" s="86" t="s">
        <v>76</v>
      </c>
      <c r="F12" s="20" t="s">
        <v>395</v>
      </c>
      <c r="G12" s="20" t="s">
        <v>18</v>
      </c>
      <c r="H12" s="20" t="s">
        <v>19</v>
      </c>
      <c r="I12" s="20">
        <v>2004</v>
      </c>
      <c r="J12" s="102" t="s">
        <v>20</v>
      </c>
      <c r="K12" s="102" t="s">
        <v>20</v>
      </c>
      <c r="L12" s="33" t="s">
        <v>190</v>
      </c>
      <c r="M12" s="33">
        <v>30.5</v>
      </c>
      <c r="N12" s="26" t="s">
        <v>250</v>
      </c>
      <c r="O12" s="26" t="s">
        <v>250</v>
      </c>
      <c r="P12" s="22" t="s">
        <v>318</v>
      </c>
      <c r="Q12" s="34" t="s">
        <v>20</v>
      </c>
      <c r="R12" s="34" t="s">
        <v>20</v>
      </c>
      <c r="S12" s="20" t="s">
        <v>21</v>
      </c>
      <c r="T12" s="20" t="s">
        <v>19</v>
      </c>
      <c r="U12" s="7">
        <v>2018</v>
      </c>
      <c r="V12" s="20" t="s">
        <v>73</v>
      </c>
      <c r="W12" s="10" t="s">
        <v>48</v>
      </c>
      <c r="X12" s="98">
        <v>28.823732</v>
      </c>
      <c r="Y12" s="98">
        <v>-81.328095000000005</v>
      </c>
      <c r="Z12" s="32">
        <v>2004</v>
      </c>
      <c r="AA12" s="5" t="s">
        <v>49</v>
      </c>
      <c r="AB12" s="23"/>
    </row>
    <row r="13" spans="1:28" s="28" customFormat="1" ht="39" customHeight="1" x14ac:dyDescent="0.25">
      <c r="A13" s="105" t="s">
        <v>355</v>
      </c>
      <c r="B13" s="20" t="s">
        <v>150</v>
      </c>
      <c r="C13" s="32" t="s">
        <v>20</v>
      </c>
      <c r="D13" s="20" t="s">
        <v>85</v>
      </c>
      <c r="E13" s="86" t="s">
        <v>77</v>
      </c>
      <c r="F13" s="20" t="s">
        <v>258</v>
      </c>
      <c r="G13" s="32" t="s">
        <v>18</v>
      </c>
      <c r="H13" s="20" t="s">
        <v>19</v>
      </c>
      <c r="I13" s="20">
        <v>2012</v>
      </c>
      <c r="J13" s="33">
        <v>31.165539222331549</v>
      </c>
      <c r="K13" s="33">
        <v>19.8</v>
      </c>
      <c r="L13" s="33" t="s">
        <v>190</v>
      </c>
      <c r="M13" s="33">
        <v>56.5</v>
      </c>
      <c r="N13" s="26" t="s">
        <v>250</v>
      </c>
      <c r="O13" s="26" t="s">
        <v>250</v>
      </c>
      <c r="P13" s="22" t="s">
        <v>318</v>
      </c>
      <c r="Q13" s="34" t="s">
        <v>20</v>
      </c>
      <c r="R13" s="34" t="s">
        <v>20</v>
      </c>
      <c r="S13" s="20" t="s">
        <v>21</v>
      </c>
      <c r="T13" s="20" t="s">
        <v>19</v>
      </c>
      <c r="U13" s="7">
        <v>2018</v>
      </c>
      <c r="V13" s="20" t="s">
        <v>73</v>
      </c>
      <c r="W13" s="10" t="s">
        <v>48</v>
      </c>
      <c r="X13" s="98">
        <v>28.785043999999999</v>
      </c>
      <c r="Y13" s="98">
        <v>-81.352759000000006</v>
      </c>
      <c r="Z13" s="32">
        <v>2000</v>
      </c>
      <c r="AA13" s="5" t="s">
        <v>49</v>
      </c>
      <c r="AB13" s="23"/>
    </row>
    <row r="14" spans="1:28" s="18" customFormat="1" ht="36.75" customHeight="1" x14ac:dyDescent="0.25">
      <c r="A14" s="105" t="s">
        <v>356</v>
      </c>
      <c r="B14" s="20" t="s">
        <v>150</v>
      </c>
      <c r="C14" s="32" t="s">
        <v>20</v>
      </c>
      <c r="D14" s="20" t="s">
        <v>86</v>
      </c>
      <c r="E14" s="86" t="s">
        <v>78</v>
      </c>
      <c r="F14" s="20" t="s">
        <v>395</v>
      </c>
      <c r="G14" s="20" t="s">
        <v>18</v>
      </c>
      <c r="H14" s="20" t="s">
        <v>19</v>
      </c>
      <c r="I14" s="20">
        <v>2006</v>
      </c>
      <c r="J14" s="102" t="s">
        <v>20</v>
      </c>
      <c r="K14" s="102" t="s">
        <v>20</v>
      </c>
      <c r="L14" s="33" t="s">
        <v>190</v>
      </c>
      <c r="M14" s="33">
        <v>20.3</v>
      </c>
      <c r="N14" s="26" t="s">
        <v>250</v>
      </c>
      <c r="O14" s="26" t="s">
        <v>250</v>
      </c>
      <c r="P14" s="22" t="s">
        <v>318</v>
      </c>
      <c r="Q14" s="34" t="s">
        <v>20</v>
      </c>
      <c r="R14" s="34" t="s">
        <v>20</v>
      </c>
      <c r="S14" s="20" t="s">
        <v>21</v>
      </c>
      <c r="T14" s="20" t="s">
        <v>19</v>
      </c>
      <c r="U14" s="7">
        <v>2018</v>
      </c>
      <c r="V14" s="20" t="s">
        <v>73</v>
      </c>
      <c r="W14" s="10" t="s">
        <v>48</v>
      </c>
      <c r="X14" s="98">
        <v>28.783110000000001</v>
      </c>
      <c r="Y14" s="98">
        <v>-81.353210000000004</v>
      </c>
      <c r="Z14" s="32">
        <v>2010</v>
      </c>
      <c r="AA14" s="5" t="s">
        <v>49</v>
      </c>
      <c r="AB14" s="23"/>
    </row>
    <row r="15" spans="1:28" s="18" customFormat="1" ht="36.75" customHeight="1" x14ac:dyDescent="0.25">
      <c r="A15" s="105" t="s">
        <v>357</v>
      </c>
      <c r="B15" s="20" t="s">
        <v>150</v>
      </c>
      <c r="C15" s="32" t="s">
        <v>20</v>
      </c>
      <c r="D15" s="20" t="s">
        <v>146</v>
      </c>
      <c r="E15" s="20" t="s">
        <v>79</v>
      </c>
      <c r="F15" s="20" t="s">
        <v>395</v>
      </c>
      <c r="G15" s="20" t="s">
        <v>18</v>
      </c>
      <c r="H15" s="20" t="s">
        <v>19</v>
      </c>
      <c r="I15" s="20">
        <v>2004</v>
      </c>
      <c r="J15" s="102" t="s">
        <v>20</v>
      </c>
      <c r="K15" s="102" t="s">
        <v>20</v>
      </c>
      <c r="L15" s="33" t="s">
        <v>190</v>
      </c>
      <c r="M15" s="33">
        <v>53.1</v>
      </c>
      <c r="N15" s="26" t="s">
        <v>250</v>
      </c>
      <c r="O15" s="26" t="s">
        <v>250</v>
      </c>
      <c r="P15" s="22" t="s">
        <v>318</v>
      </c>
      <c r="Q15" s="34" t="s">
        <v>20</v>
      </c>
      <c r="R15" s="34" t="s">
        <v>20</v>
      </c>
      <c r="S15" s="20" t="s">
        <v>21</v>
      </c>
      <c r="T15" s="20" t="s">
        <v>19</v>
      </c>
      <c r="U15" s="7">
        <v>2018</v>
      </c>
      <c r="V15" s="20" t="s">
        <v>73</v>
      </c>
      <c r="W15" s="10" t="s">
        <v>48</v>
      </c>
      <c r="X15" s="98">
        <v>28.846799000000001</v>
      </c>
      <c r="Y15" s="98">
        <v>-81.312730000000002</v>
      </c>
      <c r="Z15" s="32">
        <v>2001</v>
      </c>
      <c r="AA15" s="5" t="s">
        <v>49</v>
      </c>
      <c r="AB15" s="23"/>
    </row>
    <row r="16" spans="1:28" s="18" customFormat="1" ht="36.75" customHeight="1" x14ac:dyDescent="0.25">
      <c r="A16" s="105" t="s">
        <v>358</v>
      </c>
      <c r="B16" s="20" t="s">
        <v>150</v>
      </c>
      <c r="C16" s="32" t="s">
        <v>20</v>
      </c>
      <c r="D16" s="20" t="s">
        <v>147</v>
      </c>
      <c r="E16" s="20" t="s">
        <v>149</v>
      </c>
      <c r="F16" s="20" t="s">
        <v>395</v>
      </c>
      <c r="G16" s="20" t="s">
        <v>18</v>
      </c>
      <c r="H16" s="20" t="s">
        <v>19</v>
      </c>
      <c r="I16" s="20">
        <v>2004</v>
      </c>
      <c r="J16" s="102" t="s">
        <v>20</v>
      </c>
      <c r="K16" s="102" t="s">
        <v>20</v>
      </c>
      <c r="L16" s="33" t="s">
        <v>190</v>
      </c>
      <c r="M16" s="33">
        <v>47.6</v>
      </c>
      <c r="N16" s="26" t="s">
        <v>250</v>
      </c>
      <c r="O16" s="26" t="s">
        <v>250</v>
      </c>
      <c r="P16" s="22" t="s">
        <v>318</v>
      </c>
      <c r="Q16" s="34" t="s">
        <v>20</v>
      </c>
      <c r="R16" s="34" t="s">
        <v>20</v>
      </c>
      <c r="S16" s="20" t="s">
        <v>21</v>
      </c>
      <c r="T16" s="20" t="s">
        <v>19</v>
      </c>
      <c r="U16" s="7">
        <v>2018</v>
      </c>
      <c r="V16" s="20" t="s">
        <v>73</v>
      </c>
      <c r="W16" s="10" t="s">
        <v>48</v>
      </c>
      <c r="X16" s="98">
        <v>28.947533</v>
      </c>
      <c r="Y16" s="98">
        <v>-81.252013000000005</v>
      </c>
      <c r="Z16" s="32">
        <v>2001</v>
      </c>
      <c r="AA16" s="5" t="s">
        <v>49</v>
      </c>
      <c r="AB16" s="23"/>
    </row>
    <row r="17" spans="1:28" s="18" customFormat="1" ht="36.75" customHeight="1" x14ac:dyDescent="0.25">
      <c r="A17" s="105" t="s">
        <v>359</v>
      </c>
      <c r="B17" s="20" t="s">
        <v>150</v>
      </c>
      <c r="C17" s="32" t="s">
        <v>20</v>
      </c>
      <c r="D17" s="35" t="s">
        <v>148</v>
      </c>
      <c r="E17" s="99" t="s">
        <v>385</v>
      </c>
      <c r="F17" s="36" t="s">
        <v>334</v>
      </c>
      <c r="G17" s="36" t="s">
        <v>75</v>
      </c>
      <c r="H17" s="35" t="s">
        <v>39</v>
      </c>
      <c r="I17" s="35">
        <v>2020</v>
      </c>
      <c r="J17" s="100">
        <v>0.06</v>
      </c>
      <c r="K17" s="100">
        <v>0</v>
      </c>
      <c r="L17" s="33" t="s">
        <v>190</v>
      </c>
      <c r="M17" s="100">
        <v>6.61</v>
      </c>
      <c r="N17" s="26" t="s">
        <v>250</v>
      </c>
      <c r="O17" s="26" t="s">
        <v>250</v>
      </c>
      <c r="P17" s="22" t="s">
        <v>318</v>
      </c>
      <c r="Q17" s="34" t="s">
        <v>20</v>
      </c>
      <c r="R17" s="34" t="s">
        <v>20</v>
      </c>
      <c r="S17" s="35" t="s">
        <v>21</v>
      </c>
      <c r="T17" s="35" t="s">
        <v>39</v>
      </c>
      <c r="U17" s="35">
        <v>2018</v>
      </c>
      <c r="V17" s="35" t="s">
        <v>250</v>
      </c>
      <c r="W17" s="35" t="s">
        <v>48</v>
      </c>
      <c r="X17" s="98">
        <v>28.800643999999998</v>
      </c>
      <c r="Y17" s="98">
        <v>-81.345021000000003</v>
      </c>
      <c r="Z17" s="35">
        <v>2017</v>
      </c>
      <c r="AA17" s="35" t="s">
        <v>49</v>
      </c>
      <c r="AB17" s="23"/>
    </row>
    <row r="18" spans="1:28" s="18" customFormat="1" ht="36.75" customHeight="1" x14ac:dyDescent="0.25">
      <c r="A18" s="105" t="s">
        <v>360</v>
      </c>
      <c r="B18" s="35" t="s">
        <v>143</v>
      </c>
      <c r="C18" s="32" t="s">
        <v>20</v>
      </c>
      <c r="D18" s="35" t="s">
        <v>144</v>
      </c>
      <c r="E18" s="35" t="s">
        <v>71</v>
      </c>
      <c r="F18" s="36" t="s">
        <v>259</v>
      </c>
      <c r="G18" s="36" t="s">
        <v>33</v>
      </c>
      <c r="H18" s="35" t="s">
        <v>19</v>
      </c>
      <c r="I18" s="35" t="s">
        <v>20</v>
      </c>
      <c r="J18" s="85">
        <v>17</v>
      </c>
      <c r="K18" s="85" t="s">
        <v>20</v>
      </c>
      <c r="L18" s="33" t="s">
        <v>190</v>
      </c>
      <c r="M18" s="85" t="s">
        <v>20</v>
      </c>
      <c r="N18" s="26" t="s">
        <v>20</v>
      </c>
      <c r="O18" s="26" t="s">
        <v>20</v>
      </c>
      <c r="P18" s="35" t="s">
        <v>20</v>
      </c>
      <c r="Q18" s="34" t="s">
        <v>20</v>
      </c>
      <c r="R18" s="34" t="s">
        <v>20</v>
      </c>
      <c r="S18" s="35" t="s">
        <v>27</v>
      </c>
      <c r="T18" s="35" t="s">
        <v>19</v>
      </c>
      <c r="U18" s="35">
        <v>2018</v>
      </c>
      <c r="V18" s="35" t="s">
        <v>145</v>
      </c>
      <c r="W18" s="35" t="s">
        <v>48</v>
      </c>
      <c r="X18" s="35" t="s">
        <v>20</v>
      </c>
      <c r="Y18" s="35" t="s">
        <v>20</v>
      </c>
      <c r="Z18" s="35">
        <v>2017</v>
      </c>
      <c r="AA18" s="35" t="s">
        <v>49</v>
      </c>
      <c r="AB18" s="23"/>
    </row>
    <row r="19" spans="1:28" s="18" customFormat="1" ht="36.75" customHeight="1" x14ac:dyDescent="0.25">
      <c r="A19" s="105" t="s">
        <v>361</v>
      </c>
      <c r="B19" s="5" t="s">
        <v>14</v>
      </c>
      <c r="C19" s="6" t="s">
        <v>250</v>
      </c>
      <c r="D19" s="5" t="s">
        <v>16</v>
      </c>
      <c r="E19" s="7" t="s">
        <v>17</v>
      </c>
      <c r="F19" s="5" t="s">
        <v>396</v>
      </c>
      <c r="G19" s="5" t="s">
        <v>18</v>
      </c>
      <c r="H19" s="5" t="s">
        <v>19</v>
      </c>
      <c r="I19" s="7">
        <v>2007</v>
      </c>
      <c r="J19" s="102" t="s">
        <v>20</v>
      </c>
      <c r="K19" s="102" t="s">
        <v>20</v>
      </c>
      <c r="L19" s="8" t="s">
        <v>250</v>
      </c>
      <c r="M19" s="8">
        <v>229.7</v>
      </c>
      <c r="N19" s="9">
        <v>3884496</v>
      </c>
      <c r="O19" s="9">
        <v>19251</v>
      </c>
      <c r="P19" s="10" t="s">
        <v>250</v>
      </c>
      <c r="Q19" s="10" t="s">
        <v>250</v>
      </c>
      <c r="R19" s="10" t="s">
        <v>20</v>
      </c>
      <c r="S19" s="7" t="s">
        <v>21</v>
      </c>
      <c r="T19" s="5" t="s">
        <v>19</v>
      </c>
      <c r="U19" s="7">
        <v>2018</v>
      </c>
      <c r="V19" s="10" t="s">
        <v>250</v>
      </c>
      <c r="W19" s="10" t="s">
        <v>48</v>
      </c>
      <c r="X19" s="6" t="s">
        <v>250</v>
      </c>
      <c r="Y19" s="6" t="s">
        <v>250</v>
      </c>
      <c r="Z19" s="6" t="s">
        <v>250</v>
      </c>
      <c r="AA19" s="5" t="s">
        <v>49</v>
      </c>
      <c r="AB19" s="23"/>
    </row>
    <row r="20" spans="1:28" s="18" customFormat="1" ht="36.75" customHeight="1" x14ac:dyDescent="0.25">
      <c r="A20" s="105" t="s">
        <v>362</v>
      </c>
      <c r="B20" s="5" t="s">
        <v>14</v>
      </c>
      <c r="C20" s="6" t="s">
        <v>250</v>
      </c>
      <c r="D20" s="5" t="s">
        <v>22</v>
      </c>
      <c r="E20" s="7" t="s">
        <v>23</v>
      </c>
      <c r="F20" s="5" t="s">
        <v>396</v>
      </c>
      <c r="G20" s="5" t="s">
        <v>18</v>
      </c>
      <c r="H20" s="5" t="s">
        <v>19</v>
      </c>
      <c r="I20" s="7">
        <v>2007</v>
      </c>
      <c r="J20" s="102" t="s">
        <v>20</v>
      </c>
      <c r="K20" s="102" t="s">
        <v>20</v>
      </c>
      <c r="L20" s="8" t="s">
        <v>250</v>
      </c>
      <c r="M20" s="8">
        <v>2757</v>
      </c>
      <c r="N20" s="9">
        <v>3504755</v>
      </c>
      <c r="O20" s="11" t="s">
        <v>250</v>
      </c>
      <c r="P20" s="10" t="s">
        <v>250</v>
      </c>
      <c r="Q20" s="10" t="s">
        <v>250</v>
      </c>
      <c r="R20" s="10" t="s">
        <v>20</v>
      </c>
      <c r="S20" s="7" t="s">
        <v>21</v>
      </c>
      <c r="T20" s="5" t="s">
        <v>19</v>
      </c>
      <c r="U20" s="7">
        <v>2018</v>
      </c>
      <c r="V20" s="10" t="s">
        <v>250</v>
      </c>
      <c r="W20" s="10" t="s">
        <v>48</v>
      </c>
      <c r="X20" s="6" t="s">
        <v>250</v>
      </c>
      <c r="Y20" s="6" t="s">
        <v>250</v>
      </c>
      <c r="Z20" s="6" t="s">
        <v>250</v>
      </c>
      <c r="AA20" s="5" t="s">
        <v>49</v>
      </c>
      <c r="AB20" s="23"/>
    </row>
    <row r="21" spans="1:28" s="18" customFormat="1" ht="36.75" customHeight="1" x14ac:dyDescent="0.25">
      <c r="A21" s="105" t="s">
        <v>363</v>
      </c>
      <c r="B21" s="12" t="s">
        <v>14</v>
      </c>
      <c r="C21" s="6" t="s">
        <v>250</v>
      </c>
      <c r="D21" s="12" t="s">
        <v>24</v>
      </c>
      <c r="E21" s="7" t="s">
        <v>25</v>
      </c>
      <c r="F21" s="12" t="s">
        <v>260</v>
      </c>
      <c r="G21" s="12" t="s">
        <v>25</v>
      </c>
      <c r="H21" s="5" t="s">
        <v>19</v>
      </c>
      <c r="I21" s="7" t="s">
        <v>20</v>
      </c>
      <c r="J21" s="13">
        <v>9.0000000000000018</v>
      </c>
      <c r="K21" s="13">
        <v>135.1</v>
      </c>
      <c r="L21" s="8" t="s">
        <v>190</v>
      </c>
      <c r="M21" s="13" t="s">
        <v>20</v>
      </c>
      <c r="N21" s="11" t="s">
        <v>250</v>
      </c>
      <c r="O21" s="11" t="s">
        <v>250</v>
      </c>
      <c r="P21" s="10" t="s">
        <v>250</v>
      </c>
      <c r="Q21" s="10" t="s">
        <v>250</v>
      </c>
      <c r="R21" s="10" t="s">
        <v>20</v>
      </c>
      <c r="S21" s="12" t="s">
        <v>27</v>
      </c>
      <c r="T21" s="12" t="s">
        <v>19</v>
      </c>
      <c r="U21" s="7">
        <v>2018</v>
      </c>
      <c r="V21" s="10" t="s">
        <v>250</v>
      </c>
      <c r="W21" s="10" t="s">
        <v>48</v>
      </c>
      <c r="X21" s="6" t="s">
        <v>20</v>
      </c>
      <c r="Y21" s="6" t="s">
        <v>20</v>
      </c>
      <c r="Z21" s="6" t="s">
        <v>250</v>
      </c>
      <c r="AA21" s="5" t="s">
        <v>49</v>
      </c>
      <c r="AB21" s="28"/>
    </row>
    <row r="22" spans="1:28" s="18" customFormat="1" ht="36.75" customHeight="1" x14ac:dyDescent="0.25">
      <c r="A22" s="105" t="s">
        <v>364</v>
      </c>
      <c r="B22" s="5" t="s">
        <v>14</v>
      </c>
      <c r="C22" s="6" t="s">
        <v>250</v>
      </c>
      <c r="D22" s="5" t="s">
        <v>28</v>
      </c>
      <c r="E22" s="7" t="s">
        <v>29</v>
      </c>
      <c r="F22" s="5" t="s">
        <v>321</v>
      </c>
      <c r="G22" s="5" t="s">
        <v>29</v>
      </c>
      <c r="H22" s="5" t="s">
        <v>19</v>
      </c>
      <c r="I22" s="7" t="s">
        <v>20</v>
      </c>
      <c r="J22" s="8">
        <v>822.05538461538458</v>
      </c>
      <c r="K22" s="8">
        <v>282.3</v>
      </c>
      <c r="L22" s="8" t="s">
        <v>190</v>
      </c>
      <c r="M22" s="8" t="s">
        <v>20</v>
      </c>
      <c r="N22" s="11" t="s">
        <v>250</v>
      </c>
      <c r="O22" s="11" t="s">
        <v>250</v>
      </c>
      <c r="P22" s="10" t="s">
        <v>250</v>
      </c>
      <c r="Q22" s="10" t="s">
        <v>250</v>
      </c>
      <c r="R22" s="10" t="s">
        <v>20</v>
      </c>
      <c r="S22" s="12" t="s">
        <v>27</v>
      </c>
      <c r="T22" s="5" t="s">
        <v>19</v>
      </c>
      <c r="U22" s="7">
        <v>2018</v>
      </c>
      <c r="V22" s="10" t="s">
        <v>250</v>
      </c>
      <c r="W22" s="10" t="s">
        <v>48</v>
      </c>
      <c r="X22" s="6" t="s">
        <v>20</v>
      </c>
      <c r="Y22" s="6" t="s">
        <v>20</v>
      </c>
      <c r="Z22" s="6" t="s">
        <v>250</v>
      </c>
      <c r="AA22" s="5" t="s">
        <v>49</v>
      </c>
      <c r="AB22" s="23"/>
    </row>
    <row r="23" spans="1:28" s="18" customFormat="1" ht="36.75" customHeight="1" x14ac:dyDescent="0.25">
      <c r="A23" s="105" t="s">
        <v>365</v>
      </c>
      <c r="B23" s="10" t="s">
        <v>14</v>
      </c>
      <c r="C23" s="22" t="s">
        <v>311</v>
      </c>
      <c r="D23" s="10" t="s">
        <v>31</v>
      </c>
      <c r="E23" s="22" t="s">
        <v>32</v>
      </c>
      <c r="F23" s="22" t="s">
        <v>335</v>
      </c>
      <c r="G23" s="22" t="s">
        <v>33</v>
      </c>
      <c r="H23" s="5" t="s">
        <v>19</v>
      </c>
      <c r="I23" s="10" t="s">
        <v>20</v>
      </c>
      <c r="J23" s="41" t="s">
        <v>52</v>
      </c>
      <c r="K23" s="21" t="s">
        <v>250</v>
      </c>
      <c r="L23" s="8" t="s">
        <v>190</v>
      </c>
      <c r="M23" s="21">
        <v>14267</v>
      </c>
      <c r="N23" s="11">
        <v>150000</v>
      </c>
      <c r="O23" s="11">
        <v>65000</v>
      </c>
      <c r="P23" s="22" t="s">
        <v>392</v>
      </c>
      <c r="Q23" s="22" t="s">
        <v>319</v>
      </c>
      <c r="R23" s="10" t="s">
        <v>34</v>
      </c>
      <c r="S23" s="12" t="s">
        <v>27</v>
      </c>
      <c r="T23" s="10" t="s">
        <v>19</v>
      </c>
      <c r="U23" s="7">
        <v>2018</v>
      </c>
      <c r="V23" s="22" t="s">
        <v>35</v>
      </c>
      <c r="W23" s="10" t="s">
        <v>48</v>
      </c>
      <c r="X23" s="6" t="s">
        <v>20</v>
      </c>
      <c r="Y23" s="6" t="s">
        <v>20</v>
      </c>
      <c r="Z23" s="40">
        <v>43374</v>
      </c>
      <c r="AA23" s="5" t="s">
        <v>49</v>
      </c>
      <c r="AB23" s="23"/>
    </row>
    <row r="24" spans="1:28" ht="39" customHeight="1" x14ac:dyDescent="0.25">
      <c r="A24" s="104" t="s">
        <v>366</v>
      </c>
      <c r="B24" s="12" t="s">
        <v>14</v>
      </c>
      <c r="C24" s="6" t="s">
        <v>250</v>
      </c>
      <c r="D24" s="6" t="s">
        <v>36</v>
      </c>
      <c r="E24" s="12" t="s">
        <v>322</v>
      </c>
      <c r="F24" s="12" t="s">
        <v>37</v>
      </c>
      <c r="G24" s="12" t="s">
        <v>38</v>
      </c>
      <c r="H24" s="6" t="s">
        <v>39</v>
      </c>
      <c r="I24" s="6">
        <v>2015</v>
      </c>
      <c r="J24" s="14" t="s">
        <v>20</v>
      </c>
      <c r="K24" s="15" t="s">
        <v>20</v>
      </c>
      <c r="L24" s="6" t="s">
        <v>250</v>
      </c>
      <c r="M24" s="29" t="s">
        <v>20</v>
      </c>
      <c r="N24" s="16" t="s">
        <v>250</v>
      </c>
      <c r="O24" s="16" t="s">
        <v>250</v>
      </c>
      <c r="P24" s="6" t="s">
        <v>250</v>
      </c>
      <c r="Q24" s="17" t="s">
        <v>250</v>
      </c>
      <c r="R24" s="6" t="s">
        <v>250</v>
      </c>
      <c r="S24" s="12" t="s">
        <v>27</v>
      </c>
      <c r="T24" s="12" t="s">
        <v>39</v>
      </c>
      <c r="U24" s="7">
        <v>2018</v>
      </c>
      <c r="V24" s="6" t="s">
        <v>250</v>
      </c>
      <c r="W24" s="10" t="s">
        <v>48</v>
      </c>
      <c r="X24" s="6" t="s">
        <v>250</v>
      </c>
      <c r="Y24" s="6" t="s">
        <v>250</v>
      </c>
      <c r="Z24" s="37" t="s">
        <v>250</v>
      </c>
      <c r="AA24" s="5" t="s">
        <v>49</v>
      </c>
      <c r="AB24" s="18"/>
    </row>
    <row r="25" spans="1:28" ht="63.75" x14ac:dyDescent="0.25">
      <c r="A25" s="104" t="s">
        <v>367</v>
      </c>
      <c r="B25" s="12" t="s">
        <v>14</v>
      </c>
      <c r="C25" s="6" t="s">
        <v>250</v>
      </c>
      <c r="D25" s="6" t="s">
        <v>40</v>
      </c>
      <c r="E25" s="12" t="s">
        <v>41</v>
      </c>
      <c r="F25" s="7" t="s">
        <v>316</v>
      </c>
      <c r="G25" s="12" t="s">
        <v>299</v>
      </c>
      <c r="H25" s="37" t="s">
        <v>19</v>
      </c>
      <c r="I25" s="6" t="s">
        <v>42</v>
      </c>
      <c r="J25" s="39" t="s">
        <v>20</v>
      </c>
      <c r="K25" s="15" t="s">
        <v>20</v>
      </c>
      <c r="L25" s="6" t="s">
        <v>190</v>
      </c>
      <c r="M25" s="29" t="s">
        <v>20</v>
      </c>
      <c r="N25" s="16">
        <v>401878</v>
      </c>
      <c r="O25" s="16" t="s">
        <v>250</v>
      </c>
      <c r="P25" s="6" t="s">
        <v>250</v>
      </c>
      <c r="Q25" s="17" t="s">
        <v>250</v>
      </c>
      <c r="R25" s="6" t="s">
        <v>250</v>
      </c>
      <c r="S25" s="19" t="s">
        <v>21</v>
      </c>
      <c r="T25" s="12" t="s">
        <v>19</v>
      </c>
      <c r="U25" s="7">
        <v>2018</v>
      </c>
      <c r="V25" s="6" t="s">
        <v>250</v>
      </c>
      <c r="W25" s="10" t="s">
        <v>48</v>
      </c>
      <c r="X25" s="6" t="s">
        <v>250</v>
      </c>
      <c r="Y25" s="6" t="s">
        <v>250</v>
      </c>
      <c r="Z25" s="6" t="s">
        <v>250</v>
      </c>
      <c r="AA25" s="7" t="s">
        <v>50</v>
      </c>
      <c r="AB25" s="28"/>
    </row>
    <row r="26" spans="1:28" ht="76.5" x14ac:dyDescent="0.25">
      <c r="A26" s="104" t="s">
        <v>368</v>
      </c>
      <c r="B26" s="12" t="s">
        <v>14</v>
      </c>
      <c r="C26" s="6" t="s">
        <v>250</v>
      </c>
      <c r="D26" s="6" t="s">
        <v>43</v>
      </c>
      <c r="E26" s="12" t="s">
        <v>44</v>
      </c>
      <c r="F26" s="12" t="s">
        <v>45</v>
      </c>
      <c r="G26" s="12" t="s">
        <v>299</v>
      </c>
      <c r="H26" s="6" t="s">
        <v>19</v>
      </c>
      <c r="I26" s="38" t="s">
        <v>42</v>
      </c>
      <c r="J26" s="15" t="s">
        <v>20</v>
      </c>
      <c r="K26" s="15" t="s">
        <v>20</v>
      </c>
      <c r="L26" s="6" t="s">
        <v>190</v>
      </c>
      <c r="M26" s="29" t="s">
        <v>20</v>
      </c>
      <c r="N26" s="16">
        <v>324353</v>
      </c>
      <c r="O26" s="16" t="s">
        <v>250</v>
      </c>
      <c r="P26" s="6" t="s">
        <v>250</v>
      </c>
      <c r="Q26" s="17" t="s">
        <v>250</v>
      </c>
      <c r="R26" s="6" t="s">
        <v>250</v>
      </c>
      <c r="S26" s="19" t="s">
        <v>21</v>
      </c>
      <c r="T26" s="12" t="s">
        <v>19</v>
      </c>
      <c r="U26" s="7">
        <v>2018</v>
      </c>
      <c r="V26" s="6" t="s">
        <v>250</v>
      </c>
      <c r="W26" s="10" t="s">
        <v>48</v>
      </c>
      <c r="X26" s="6" t="s">
        <v>250</v>
      </c>
      <c r="Y26" s="6" t="s">
        <v>250</v>
      </c>
      <c r="Z26" s="6" t="s">
        <v>250</v>
      </c>
      <c r="AA26" s="7" t="s">
        <v>50</v>
      </c>
      <c r="AB26" s="28"/>
    </row>
    <row r="27" spans="1:28" ht="38.25" x14ac:dyDescent="0.25">
      <c r="A27" s="104" t="s">
        <v>369</v>
      </c>
      <c r="B27" s="5" t="s">
        <v>54</v>
      </c>
      <c r="C27" s="6" t="s">
        <v>250</v>
      </c>
      <c r="D27" s="5" t="s">
        <v>55</v>
      </c>
      <c r="E27" s="7" t="s">
        <v>56</v>
      </c>
      <c r="F27" s="22" t="s">
        <v>261</v>
      </c>
      <c r="G27" s="5" t="s">
        <v>29</v>
      </c>
      <c r="H27" s="6" t="s">
        <v>19</v>
      </c>
      <c r="I27" s="7" t="s">
        <v>20</v>
      </c>
      <c r="J27" s="8">
        <v>0</v>
      </c>
      <c r="K27" s="8">
        <v>0</v>
      </c>
      <c r="L27" s="6" t="s">
        <v>190</v>
      </c>
      <c r="M27" s="13" t="s">
        <v>20</v>
      </c>
      <c r="N27" s="11" t="s">
        <v>250</v>
      </c>
      <c r="O27" s="11" t="s">
        <v>250</v>
      </c>
      <c r="P27" s="6" t="s">
        <v>250</v>
      </c>
      <c r="Q27" s="6" t="s">
        <v>250</v>
      </c>
      <c r="R27" s="6" t="s">
        <v>20</v>
      </c>
      <c r="S27" s="12" t="s">
        <v>27</v>
      </c>
      <c r="T27" s="5" t="s">
        <v>19</v>
      </c>
      <c r="U27" s="7">
        <v>2018</v>
      </c>
      <c r="V27" s="6" t="s">
        <v>250</v>
      </c>
      <c r="W27" s="10" t="s">
        <v>48</v>
      </c>
      <c r="X27" s="6" t="s">
        <v>20</v>
      </c>
      <c r="Y27" s="6" t="s">
        <v>20</v>
      </c>
      <c r="Z27" s="7">
        <v>2012</v>
      </c>
      <c r="AA27" s="5" t="s">
        <v>49</v>
      </c>
      <c r="AB27" s="18"/>
    </row>
    <row r="28" spans="1:28" ht="30" customHeight="1" x14ac:dyDescent="0.25">
      <c r="A28" s="104" t="s">
        <v>370</v>
      </c>
      <c r="B28" s="12" t="s">
        <v>54</v>
      </c>
      <c r="C28" s="6" t="s">
        <v>250</v>
      </c>
      <c r="D28" s="12" t="s">
        <v>57</v>
      </c>
      <c r="E28" s="7" t="s">
        <v>25</v>
      </c>
      <c r="F28" s="7" t="s">
        <v>262</v>
      </c>
      <c r="G28" s="12" t="s">
        <v>25</v>
      </c>
      <c r="H28" s="6" t="s">
        <v>19</v>
      </c>
      <c r="I28" s="7" t="s">
        <v>20</v>
      </c>
      <c r="J28" s="42">
        <v>661.34330688744228</v>
      </c>
      <c r="K28" s="42">
        <v>2007</v>
      </c>
      <c r="L28" s="6" t="s">
        <v>190</v>
      </c>
      <c r="M28" s="13" t="s">
        <v>20</v>
      </c>
      <c r="N28" s="11" t="s">
        <v>250</v>
      </c>
      <c r="O28" s="11" t="s">
        <v>250</v>
      </c>
      <c r="P28" s="6" t="s">
        <v>250</v>
      </c>
      <c r="Q28" s="6" t="s">
        <v>250</v>
      </c>
      <c r="R28" s="6" t="s">
        <v>20</v>
      </c>
      <c r="S28" s="12" t="s">
        <v>27</v>
      </c>
      <c r="T28" s="12" t="s">
        <v>19</v>
      </c>
      <c r="U28" s="7">
        <v>2018</v>
      </c>
      <c r="V28" s="6" t="s">
        <v>250</v>
      </c>
      <c r="W28" s="10" t="s">
        <v>48</v>
      </c>
      <c r="X28" s="6" t="s">
        <v>20</v>
      </c>
      <c r="Y28" s="6" t="s">
        <v>20</v>
      </c>
      <c r="Z28" s="7">
        <v>2012</v>
      </c>
      <c r="AA28" s="5" t="s">
        <v>49</v>
      </c>
      <c r="AB28" s="18"/>
    </row>
    <row r="29" spans="1:28" ht="38.25" x14ac:dyDescent="0.25">
      <c r="A29" s="104" t="s">
        <v>371</v>
      </c>
      <c r="B29" s="5" t="s">
        <v>54</v>
      </c>
      <c r="C29" s="6" t="s">
        <v>250</v>
      </c>
      <c r="D29" s="5" t="s">
        <v>58</v>
      </c>
      <c r="E29" s="7" t="s">
        <v>59</v>
      </c>
      <c r="F29" s="5" t="s">
        <v>257</v>
      </c>
      <c r="G29" s="22" t="s">
        <v>216</v>
      </c>
      <c r="H29" s="5" t="s">
        <v>19</v>
      </c>
      <c r="I29" s="7">
        <v>2011</v>
      </c>
      <c r="J29" s="8">
        <v>1.3945258228297506</v>
      </c>
      <c r="K29" s="8">
        <v>1.1000000000000001</v>
      </c>
      <c r="L29" s="8" t="s">
        <v>250</v>
      </c>
      <c r="M29" s="8">
        <v>1.8</v>
      </c>
      <c r="N29" s="9">
        <v>145000</v>
      </c>
      <c r="O29" s="11" t="s">
        <v>250</v>
      </c>
      <c r="P29" s="6" t="s">
        <v>250</v>
      </c>
      <c r="Q29" s="6" t="s">
        <v>250</v>
      </c>
      <c r="R29" s="6" t="s">
        <v>20</v>
      </c>
      <c r="S29" s="7" t="s">
        <v>21</v>
      </c>
      <c r="T29" s="5" t="s">
        <v>19</v>
      </c>
      <c r="U29" s="7">
        <v>2018</v>
      </c>
      <c r="V29" s="6" t="s">
        <v>250</v>
      </c>
      <c r="W29" s="10" t="s">
        <v>48</v>
      </c>
      <c r="X29" s="10" t="s">
        <v>250</v>
      </c>
      <c r="Y29" s="10" t="s">
        <v>250</v>
      </c>
      <c r="Z29" s="7">
        <v>2012</v>
      </c>
      <c r="AA29" s="5" t="s">
        <v>49</v>
      </c>
      <c r="AB29" s="18"/>
    </row>
    <row r="30" spans="1:28" ht="38.25" x14ac:dyDescent="0.25">
      <c r="A30" s="104" t="s">
        <v>372</v>
      </c>
      <c r="B30" s="5" t="s">
        <v>54</v>
      </c>
      <c r="C30" s="6" t="s">
        <v>250</v>
      </c>
      <c r="D30" s="5" t="s">
        <v>62</v>
      </c>
      <c r="E30" s="7" t="s">
        <v>63</v>
      </c>
      <c r="F30" s="5" t="s">
        <v>257</v>
      </c>
      <c r="G30" s="22" t="s">
        <v>216</v>
      </c>
      <c r="H30" s="5" t="s">
        <v>19</v>
      </c>
      <c r="I30" s="7">
        <v>2011</v>
      </c>
      <c r="J30" s="8">
        <v>0.14790425393648871</v>
      </c>
      <c r="K30" s="8">
        <v>0.1</v>
      </c>
      <c r="L30" s="8" t="s">
        <v>250</v>
      </c>
      <c r="M30" s="8">
        <v>0.2</v>
      </c>
      <c r="N30" s="9">
        <v>55550</v>
      </c>
      <c r="O30" s="11" t="s">
        <v>250</v>
      </c>
      <c r="P30" s="6" t="s">
        <v>250</v>
      </c>
      <c r="Q30" s="6" t="s">
        <v>250</v>
      </c>
      <c r="R30" s="6" t="s">
        <v>20</v>
      </c>
      <c r="S30" s="7" t="s">
        <v>21</v>
      </c>
      <c r="T30" s="5" t="s">
        <v>19</v>
      </c>
      <c r="U30" s="7">
        <v>2018</v>
      </c>
      <c r="V30" s="6" t="s">
        <v>250</v>
      </c>
      <c r="W30" s="10" t="s">
        <v>48</v>
      </c>
      <c r="X30" s="10" t="s">
        <v>250</v>
      </c>
      <c r="Y30" s="10" t="s">
        <v>250</v>
      </c>
      <c r="Z30" s="7">
        <v>2012</v>
      </c>
      <c r="AA30" s="5" t="s">
        <v>49</v>
      </c>
      <c r="AB30" s="18"/>
    </row>
    <row r="31" spans="1:28" ht="25.5" x14ac:dyDescent="0.25">
      <c r="A31" s="104" t="s">
        <v>373</v>
      </c>
      <c r="B31" s="5" t="s">
        <v>54</v>
      </c>
      <c r="C31" s="6" t="s">
        <v>250</v>
      </c>
      <c r="D31" s="5" t="s">
        <v>64</v>
      </c>
      <c r="E31" s="7" t="s">
        <v>65</v>
      </c>
      <c r="F31" s="5" t="s">
        <v>263</v>
      </c>
      <c r="G31" s="5" t="s">
        <v>18</v>
      </c>
      <c r="H31" s="5" t="s">
        <v>19</v>
      </c>
      <c r="I31" s="7">
        <v>2012</v>
      </c>
      <c r="J31" s="8">
        <v>8.6629634448514814</v>
      </c>
      <c r="K31" s="8">
        <v>10.3</v>
      </c>
      <c r="L31" s="8" t="s">
        <v>250</v>
      </c>
      <c r="M31" s="8">
        <v>123.3</v>
      </c>
      <c r="N31" s="11" t="s">
        <v>250</v>
      </c>
      <c r="O31" s="11" t="s">
        <v>250</v>
      </c>
      <c r="P31" s="6" t="s">
        <v>250</v>
      </c>
      <c r="Q31" s="6" t="s">
        <v>250</v>
      </c>
      <c r="R31" s="6" t="s">
        <v>20</v>
      </c>
      <c r="S31" s="7" t="s">
        <v>21</v>
      </c>
      <c r="T31" s="5" t="s">
        <v>19</v>
      </c>
      <c r="U31" s="7">
        <v>2018</v>
      </c>
      <c r="V31" s="10" t="s">
        <v>250</v>
      </c>
      <c r="W31" s="10" t="s">
        <v>48</v>
      </c>
      <c r="X31" s="10" t="s">
        <v>250</v>
      </c>
      <c r="Y31" s="10" t="s">
        <v>250</v>
      </c>
      <c r="Z31" s="7">
        <v>2012</v>
      </c>
      <c r="AA31" s="5" t="s">
        <v>49</v>
      </c>
      <c r="AB31" s="18"/>
    </row>
    <row r="32" spans="1:28" ht="38.25" x14ac:dyDescent="0.25">
      <c r="A32" s="104" t="s">
        <v>374</v>
      </c>
      <c r="B32" s="5" t="s">
        <v>54</v>
      </c>
      <c r="C32" s="6" t="s">
        <v>250</v>
      </c>
      <c r="D32" s="5" t="s">
        <v>66</v>
      </c>
      <c r="E32" s="5" t="s">
        <v>67</v>
      </c>
      <c r="F32" s="5" t="s">
        <v>317</v>
      </c>
      <c r="G32" s="7" t="s">
        <v>68</v>
      </c>
      <c r="H32" s="5" t="s">
        <v>19</v>
      </c>
      <c r="I32" s="7" t="s">
        <v>20</v>
      </c>
      <c r="J32" s="8">
        <v>139.00886952116559</v>
      </c>
      <c r="K32" s="8">
        <v>93.8</v>
      </c>
      <c r="L32" s="6" t="s">
        <v>190</v>
      </c>
      <c r="M32" s="8">
        <v>1003.3</v>
      </c>
      <c r="N32" s="26" t="s">
        <v>20</v>
      </c>
      <c r="O32" s="11" t="s">
        <v>20</v>
      </c>
      <c r="P32" s="10" t="s">
        <v>20</v>
      </c>
      <c r="Q32" s="10" t="s">
        <v>20</v>
      </c>
      <c r="R32" s="10" t="s">
        <v>20</v>
      </c>
      <c r="S32" s="12" t="s">
        <v>27</v>
      </c>
      <c r="T32" s="5" t="s">
        <v>19</v>
      </c>
      <c r="U32" s="7">
        <v>2018</v>
      </c>
      <c r="V32" s="10" t="s">
        <v>250</v>
      </c>
      <c r="W32" s="10" t="s">
        <v>48</v>
      </c>
      <c r="X32" s="10" t="s">
        <v>20</v>
      </c>
      <c r="Y32" s="10" t="s">
        <v>20</v>
      </c>
      <c r="Z32" s="7">
        <v>2012</v>
      </c>
      <c r="AA32" s="5" t="s">
        <v>49</v>
      </c>
      <c r="AB32" s="18"/>
    </row>
    <row r="33" spans="1:28" ht="25.5" x14ac:dyDescent="0.25">
      <c r="A33" s="104" t="s">
        <v>375</v>
      </c>
      <c r="B33" s="5" t="s">
        <v>54</v>
      </c>
      <c r="C33" s="6" t="s">
        <v>250</v>
      </c>
      <c r="D33" s="5" t="s">
        <v>69</v>
      </c>
      <c r="E33" s="12" t="s">
        <v>70</v>
      </c>
      <c r="F33" s="12" t="s">
        <v>323</v>
      </c>
      <c r="G33" s="7" t="s">
        <v>285</v>
      </c>
      <c r="H33" s="5" t="s">
        <v>19</v>
      </c>
      <c r="I33" s="7" t="s">
        <v>20</v>
      </c>
      <c r="J33" s="8" t="s">
        <v>52</v>
      </c>
      <c r="K33" s="8" t="s">
        <v>20</v>
      </c>
      <c r="L33" s="6" t="s">
        <v>190</v>
      </c>
      <c r="M33" s="29" t="s">
        <v>20</v>
      </c>
      <c r="N33" s="26" t="s">
        <v>250</v>
      </c>
      <c r="O33" s="11" t="s">
        <v>250</v>
      </c>
      <c r="P33" s="10" t="s">
        <v>250</v>
      </c>
      <c r="Q33" s="10" t="s">
        <v>250</v>
      </c>
      <c r="R33" s="10" t="s">
        <v>20</v>
      </c>
      <c r="S33" s="12" t="s">
        <v>27</v>
      </c>
      <c r="T33" s="7" t="s">
        <v>26</v>
      </c>
      <c r="U33" s="7">
        <v>2018</v>
      </c>
      <c r="V33" s="10" t="s">
        <v>250</v>
      </c>
      <c r="W33" s="10" t="s">
        <v>48</v>
      </c>
      <c r="X33" s="10" t="s">
        <v>20</v>
      </c>
      <c r="Y33" s="10" t="s">
        <v>20</v>
      </c>
      <c r="Z33" s="7">
        <v>2016</v>
      </c>
      <c r="AA33" s="5" t="s">
        <v>49</v>
      </c>
      <c r="AB33" s="18"/>
    </row>
    <row r="34" spans="1:28" ht="38.25" x14ac:dyDescent="0.25">
      <c r="A34" s="104" t="s">
        <v>376</v>
      </c>
      <c r="B34" s="5" t="s">
        <v>54</v>
      </c>
      <c r="C34" s="6" t="s">
        <v>250</v>
      </c>
      <c r="D34" s="10" t="s">
        <v>72</v>
      </c>
      <c r="E34" s="10" t="s">
        <v>71</v>
      </c>
      <c r="F34" s="22" t="s">
        <v>324</v>
      </c>
      <c r="G34" s="22" t="s">
        <v>33</v>
      </c>
      <c r="H34" s="5" t="s">
        <v>19</v>
      </c>
      <c r="I34" s="7" t="s">
        <v>20</v>
      </c>
      <c r="J34" s="29">
        <v>0</v>
      </c>
      <c r="K34" s="21">
        <v>0</v>
      </c>
      <c r="L34" s="6" t="s">
        <v>190</v>
      </c>
      <c r="M34" s="29" t="s">
        <v>20</v>
      </c>
      <c r="N34" s="26" t="s">
        <v>250</v>
      </c>
      <c r="O34" s="26" t="s">
        <v>250</v>
      </c>
      <c r="P34" s="22" t="s">
        <v>54</v>
      </c>
      <c r="Q34" s="10" t="s">
        <v>250</v>
      </c>
      <c r="R34" s="10" t="s">
        <v>20</v>
      </c>
      <c r="S34" s="12" t="s">
        <v>27</v>
      </c>
      <c r="T34" s="7" t="s">
        <v>26</v>
      </c>
      <c r="U34" s="7">
        <v>2018</v>
      </c>
      <c r="V34" s="10" t="s">
        <v>250</v>
      </c>
      <c r="W34" s="10" t="s">
        <v>48</v>
      </c>
      <c r="X34" s="10" t="s">
        <v>20</v>
      </c>
      <c r="Y34" s="10" t="s">
        <v>20</v>
      </c>
      <c r="Z34" s="10">
        <v>2015</v>
      </c>
      <c r="AA34" s="5" t="s">
        <v>49</v>
      </c>
      <c r="AB34" s="31"/>
    </row>
    <row r="35" spans="1:28" ht="89.25" x14ac:dyDescent="0.25">
      <c r="A35" s="104" t="s">
        <v>377</v>
      </c>
      <c r="B35" s="5" t="s">
        <v>110</v>
      </c>
      <c r="C35" s="101" t="s">
        <v>386</v>
      </c>
      <c r="D35" s="5" t="s">
        <v>111</v>
      </c>
      <c r="E35" s="101" t="s">
        <v>387</v>
      </c>
      <c r="F35" s="101" t="s">
        <v>388</v>
      </c>
      <c r="G35" s="5" t="s">
        <v>192</v>
      </c>
      <c r="H35" s="101" t="s">
        <v>39</v>
      </c>
      <c r="I35" s="101" t="s">
        <v>20</v>
      </c>
      <c r="J35" s="8">
        <v>68</v>
      </c>
      <c r="K35" s="8" t="s">
        <v>20</v>
      </c>
      <c r="L35" s="6" t="s">
        <v>190</v>
      </c>
      <c r="M35" s="102">
        <v>34.208743229230002</v>
      </c>
      <c r="N35" s="103" t="s">
        <v>52</v>
      </c>
      <c r="O35" s="103" t="s">
        <v>52</v>
      </c>
      <c r="P35" s="101" t="s">
        <v>110</v>
      </c>
      <c r="Q35" s="101" t="s">
        <v>52</v>
      </c>
      <c r="R35" s="5" t="s">
        <v>20</v>
      </c>
      <c r="S35" s="5" t="s">
        <v>27</v>
      </c>
      <c r="T35" s="5" t="s">
        <v>39</v>
      </c>
      <c r="U35" s="5">
        <v>2018</v>
      </c>
      <c r="V35" s="5" t="s">
        <v>250</v>
      </c>
      <c r="W35" s="5" t="s">
        <v>48</v>
      </c>
      <c r="X35" s="5" t="s">
        <v>20</v>
      </c>
      <c r="Y35" s="5" t="s">
        <v>20</v>
      </c>
      <c r="Z35" s="5">
        <v>2018</v>
      </c>
      <c r="AA35" s="5" t="s">
        <v>91</v>
      </c>
    </row>
    <row r="36" spans="1:28" ht="89.25" x14ac:dyDescent="0.25">
      <c r="A36" s="104" t="s">
        <v>378</v>
      </c>
      <c r="B36" s="5" t="s">
        <v>110</v>
      </c>
      <c r="C36" s="101" t="s">
        <v>386</v>
      </c>
      <c r="D36" s="5" t="s">
        <v>112</v>
      </c>
      <c r="E36" s="101" t="s">
        <v>389</v>
      </c>
      <c r="F36" s="101" t="s">
        <v>390</v>
      </c>
      <c r="G36" s="5" t="s">
        <v>192</v>
      </c>
      <c r="H36" s="101" t="s">
        <v>39</v>
      </c>
      <c r="I36" s="101" t="s">
        <v>20</v>
      </c>
      <c r="J36" s="8">
        <v>5.8000000000000007</v>
      </c>
      <c r="K36" s="8" t="s">
        <v>20</v>
      </c>
      <c r="L36" s="6" t="s">
        <v>190</v>
      </c>
      <c r="M36" s="102">
        <v>195.75704551600001</v>
      </c>
      <c r="N36" s="103" t="s">
        <v>52</v>
      </c>
      <c r="O36" s="103" t="s">
        <v>52</v>
      </c>
      <c r="P36" s="101" t="s">
        <v>110</v>
      </c>
      <c r="Q36" s="101" t="s">
        <v>52</v>
      </c>
      <c r="R36" s="5" t="s">
        <v>20</v>
      </c>
      <c r="S36" s="5" t="s">
        <v>27</v>
      </c>
      <c r="T36" s="5" t="s">
        <v>39</v>
      </c>
      <c r="U36" s="5">
        <v>2018</v>
      </c>
      <c r="V36" s="5" t="s">
        <v>250</v>
      </c>
      <c r="W36" s="5" t="s">
        <v>48</v>
      </c>
      <c r="X36" s="5" t="s">
        <v>20</v>
      </c>
      <c r="Y36" s="5" t="s">
        <v>20</v>
      </c>
      <c r="Z36" s="5">
        <v>2018</v>
      </c>
      <c r="AA36" s="5" t="s">
        <v>94</v>
      </c>
    </row>
    <row r="37" spans="1:28" ht="51" x14ac:dyDescent="0.25">
      <c r="A37" s="104" t="s">
        <v>379</v>
      </c>
      <c r="B37" s="5" t="s">
        <v>113</v>
      </c>
      <c r="C37" s="5" t="s">
        <v>52</v>
      </c>
      <c r="D37" s="5" t="s">
        <v>114</v>
      </c>
      <c r="E37" s="5" t="s">
        <v>115</v>
      </c>
      <c r="F37" s="87" t="s">
        <v>116</v>
      </c>
      <c r="G37" s="5" t="s">
        <v>213</v>
      </c>
      <c r="H37" s="5" t="s">
        <v>117</v>
      </c>
      <c r="I37" s="5" t="s">
        <v>52</v>
      </c>
      <c r="J37" s="8">
        <v>239.65200000000004</v>
      </c>
      <c r="K37" s="8" t="s">
        <v>20</v>
      </c>
      <c r="L37" s="6" t="s">
        <v>190</v>
      </c>
      <c r="M37" s="8" t="s">
        <v>20</v>
      </c>
      <c r="N37" s="9" t="s">
        <v>20</v>
      </c>
      <c r="O37" s="9" t="s">
        <v>20</v>
      </c>
      <c r="P37" s="5" t="s">
        <v>20</v>
      </c>
      <c r="Q37" s="5" t="s">
        <v>20</v>
      </c>
      <c r="R37" s="5" t="s">
        <v>20</v>
      </c>
      <c r="S37" s="5" t="s">
        <v>27</v>
      </c>
      <c r="T37" s="5" t="s">
        <v>117</v>
      </c>
      <c r="U37" s="5">
        <v>2018</v>
      </c>
      <c r="V37" s="5" t="s">
        <v>250</v>
      </c>
      <c r="W37" s="5" t="s">
        <v>48</v>
      </c>
      <c r="X37" s="5" t="s">
        <v>20</v>
      </c>
      <c r="Y37" s="5" t="s">
        <v>20</v>
      </c>
      <c r="Z37" s="5">
        <v>2018</v>
      </c>
      <c r="AA37" s="5" t="s">
        <v>92</v>
      </c>
    </row>
    <row r="38" spans="1:28" ht="38.25" x14ac:dyDescent="0.25">
      <c r="A38" s="104" t="s">
        <v>380</v>
      </c>
      <c r="B38" s="5" t="s">
        <v>113</v>
      </c>
      <c r="C38" s="5" t="s">
        <v>20</v>
      </c>
      <c r="D38" s="5" t="s">
        <v>121</v>
      </c>
      <c r="E38" s="5" t="s">
        <v>115</v>
      </c>
      <c r="F38" s="87" t="s">
        <v>127</v>
      </c>
      <c r="G38" s="5" t="s">
        <v>213</v>
      </c>
      <c r="H38" s="5" t="s">
        <v>117</v>
      </c>
      <c r="I38" s="5" t="s">
        <v>52</v>
      </c>
      <c r="J38" s="8">
        <v>3.6421182257114193</v>
      </c>
      <c r="K38" s="8" t="s">
        <v>20</v>
      </c>
      <c r="L38" s="6" t="s">
        <v>190</v>
      </c>
      <c r="M38" s="8" t="s">
        <v>20</v>
      </c>
      <c r="N38" s="9" t="s">
        <v>20</v>
      </c>
      <c r="O38" s="9" t="s">
        <v>20</v>
      </c>
      <c r="P38" s="5" t="s">
        <v>20</v>
      </c>
      <c r="Q38" s="5" t="s">
        <v>20</v>
      </c>
      <c r="R38" s="5" t="s">
        <v>20</v>
      </c>
      <c r="S38" s="5" t="s">
        <v>27</v>
      </c>
      <c r="T38" s="5" t="s">
        <v>117</v>
      </c>
      <c r="U38" s="5">
        <v>2018</v>
      </c>
      <c r="V38" s="5" t="s">
        <v>250</v>
      </c>
      <c r="W38" s="5" t="s">
        <v>48</v>
      </c>
      <c r="X38" s="5" t="s">
        <v>20</v>
      </c>
      <c r="Y38" s="5" t="s">
        <v>20</v>
      </c>
      <c r="Z38" s="5">
        <v>2018</v>
      </c>
      <c r="AA38" s="5" t="s">
        <v>92</v>
      </c>
    </row>
    <row r="39" spans="1:28" ht="38.25" x14ac:dyDescent="0.25">
      <c r="A39" s="104" t="s">
        <v>381</v>
      </c>
      <c r="B39" s="5" t="s">
        <v>325</v>
      </c>
      <c r="C39" s="5" t="s">
        <v>52</v>
      </c>
      <c r="D39" s="5" t="s">
        <v>118</v>
      </c>
      <c r="E39" s="5" t="s">
        <v>119</v>
      </c>
      <c r="F39" s="5" t="s">
        <v>120</v>
      </c>
      <c r="G39" s="5" t="s">
        <v>303</v>
      </c>
      <c r="H39" s="5" t="s">
        <v>117</v>
      </c>
      <c r="I39" s="5" t="s">
        <v>52</v>
      </c>
      <c r="J39" s="8">
        <v>1020</v>
      </c>
      <c r="K39" s="8" t="s">
        <v>20</v>
      </c>
      <c r="L39" s="6" t="s">
        <v>190</v>
      </c>
      <c r="M39" s="8" t="s">
        <v>20</v>
      </c>
      <c r="N39" s="9" t="s">
        <v>20</v>
      </c>
      <c r="O39" s="9" t="s">
        <v>20</v>
      </c>
      <c r="P39" s="5" t="s">
        <v>20</v>
      </c>
      <c r="Q39" s="5" t="s">
        <v>20</v>
      </c>
      <c r="R39" s="5" t="s">
        <v>20</v>
      </c>
      <c r="S39" s="5" t="s">
        <v>21</v>
      </c>
      <c r="T39" s="5" t="s">
        <v>117</v>
      </c>
      <c r="U39" s="5">
        <v>2018</v>
      </c>
      <c r="V39" s="5" t="s">
        <v>250</v>
      </c>
      <c r="W39" s="5" t="s">
        <v>48</v>
      </c>
      <c r="X39" s="5" t="s">
        <v>20</v>
      </c>
      <c r="Y39" s="5" t="s">
        <v>20</v>
      </c>
      <c r="Z39" s="5">
        <v>2018</v>
      </c>
      <c r="AA39" s="5" t="s">
        <v>50</v>
      </c>
    </row>
    <row r="40" spans="1:28" ht="89.25" x14ac:dyDescent="0.25">
      <c r="A40" s="104" t="s">
        <v>382</v>
      </c>
      <c r="B40" s="12" t="s">
        <v>151</v>
      </c>
      <c r="C40" s="6" t="s">
        <v>152</v>
      </c>
      <c r="D40" s="6" t="s">
        <v>153</v>
      </c>
      <c r="E40" s="12" t="s">
        <v>154</v>
      </c>
      <c r="F40" s="84" t="s">
        <v>314</v>
      </c>
      <c r="G40" s="5" t="s">
        <v>296</v>
      </c>
      <c r="H40" s="6" t="s">
        <v>39</v>
      </c>
      <c r="I40" s="50" t="s">
        <v>20</v>
      </c>
      <c r="J40" s="60" t="s">
        <v>52</v>
      </c>
      <c r="K40" s="60" t="s">
        <v>20</v>
      </c>
      <c r="L40" s="6" t="s">
        <v>190</v>
      </c>
      <c r="M40" s="29" t="s">
        <v>20</v>
      </c>
      <c r="N40" s="16" t="s">
        <v>52</v>
      </c>
      <c r="O40" s="16" t="s">
        <v>20</v>
      </c>
      <c r="P40" s="7" t="s">
        <v>152</v>
      </c>
      <c r="Q40" s="16" t="s">
        <v>52</v>
      </c>
      <c r="R40" s="6" t="s">
        <v>52</v>
      </c>
      <c r="S40" s="19" t="s">
        <v>21</v>
      </c>
      <c r="T40" s="12" t="s">
        <v>20</v>
      </c>
      <c r="U40" s="6">
        <v>2018</v>
      </c>
      <c r="V40" s="88" t="s">
        <v>155</v>
      </c>
      <c r="W40" s="5" t="s">
        <v>48</v>
      </c>
      <c r="X40" s="6" t="s">
        <v>20</v>
      </c>
      <c r="Y40" s="6" t="s">
        <v>20</v>
      </c>
      <c r="Z40" s="6">
        <v>2018</v>
      </c>
      <c r="AA40" s="6" t="s">
        <v>93</v>
      </c>
    </row>
    <row r="41" spans="1:28" ht="102" x14ac:dyDescent="0.25">
      <c r="A41" s="104" t="s">
        <v>383</v>
      </c>
      <c r="B41" s="12" t="s">
        <v>151</v>
      </c>
      <c r="C41" s="6" t="s">
        <v>152</v>
      </c>
      <c r="D41" s="6" t="s">
        <v>156</v>
      </c>
      <c r="E41" s="12" t="s">
        <v>157</v>
      </c>
      <c r="F41" s="84" t="s">
        <v>315</v>
      </c>
      <c r="G41" s="5" t="s">
        <v>296</v>
      </c>
      <c r="H41" s="6" t="s">
        <v>117</v>
      </c>
      <c r="I41" s="50" t="s">
        <v>52</v>
      </c>
      <c r="J41" s="60" t="s">
        <v>52</v>
      </c>
      <c r="K41" s="60" t="s">
        <v>20</v>
      </c>
      <c r="L41" s="60" t="s">
        <v>249</v>
      </c>
      <c r="M41" s="29" t="s">
        <v>20</v>
      </c>
      <c r="N41" s="16" t="s">
        <v>52</v>
      </c>
      <c r="O41" s="16" t="s">
        <v>20</v>
      </c>
      <c r="P41" s="7" t="s">
        <v>152</v>
      </c>
      <c r="Q41" s="16" t="s">
        <v>52</v>
      </c>
      <c r="R41" s="6" t="s">
        <v>52</v>
      </c>
      <c r="S41" s="19" t="s">
        <v>21</v>
      </c>
      <c r="T41" s="12" t="s">
        <v>20</v>
      </c>
      <c r="U41" s="6">
        <v>2018</v>
      </c>
      <c r="V41" s="88" t="s">
        <v>155</v>
      </c>
      <c r="W41" s="5" t="s">
        <v>48</v>
      </c>
      <c r="X41" s="6" t="s">
        <v>20</v>
      </c>
      <c r="Y41" s="6" t="s">
        <v>20</v>
      </c>
      <c r="Z41" s="6" t="s">
        <v>52</v>
      </c>
      <c r="AA41" s="6" t="s">
        <v>93</v>
      </c>
    </row>
  </sheetData>
  <autoFilter ref="A1:AA41" xr:uid="{E8694B4E-3840-4A1A-9650-5D1997EAC6B1}"/>
  <sortState xmlns:xlrd2="http://schemas.microsoft.com/office/spreadsheetml/2017/richdata2" ref="B2:AB32">
    <sortCondition ref="B2:B32"/>
    <sortCondition ref="D2:D32"/>
  </sortState>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'Z:\FileServer Data\FDEP Middle Basin\Gemini Springs\2018 BMAP GS\Project Collection\2017\Received\[FDOT D5 Draft_Gemini_Project Collection 2018 - final.xlsx]Instructions'!#REF!</xm:f>
          </x14:formula1>
          <xm:sqref>T25:T34 S25:S26 S29:S31</xm:sqref>
        </x14:dataValidation>
      </x14:dataValidations>
    </ext>
    <ext xmlns:x15="http://schemas.microsoft.com/office/spreadsheetml/2010/11/main" uri="{F7C9EE02-42E1-4005-9D12-6889AFFD525C}">
      <x15:webExtensions xmlns:xm="http://schemas.microsoft.com/office/excel/2006/main">
        <x15:webExtension appRef="{ED3D4F8C-89A6-446A-9EEA-C56A7467DD4D}">
          <xm:f>'Gemini All Projects'!$A$1:$AA$41</xm:f>
        </x15:webExtension>
      </x15:webExtens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
  <sheetViews>
    <sheetView workbookViewId="0">
      <selection activeCell="P4" sqref="P4"/>
    </sheetView>
  </sheetViews>
  <sheetFormatPr defaultRowHeight="15" x14ac:dyDescent="0.25"/>
  <cols>
    <col min="1" max="1" width="15" customWidth="1"/>
    <col min="4" max="5" width="13.42578125" customWidth="1"/>
    <col min="8" max="9" width="14.7109375" customWidth="1"/>
  </cols>
  <sheetData>
    <row r="1" spans="1:12" x14ac:dyDescent="0.25">
      <c r="A1" t="s">
        <v>342</v>
      </c>
    </row>
    <row r="2" spans="1:12" ht="38.25" x14ac:dyDescent="0.25">
      <c r="A2" s="61" t="s">
        <v>158</v>
      </c>
      <c r="B2" s="61" t="s">
        <v>159</v>
      </c>
      <c r="C2" s="61" t="s">
        <v>160</v>
      </c>
      <c r="D2" s="61" t="s">
        <v>161</v>
      </c>
      <c r="E2" s="61" t="s">
        <v>1</v>
      </c>
      <c r="F2" s="61" t="s">
        <v>162</v>
      </c>
      <c r="G2" s="61" t="s">
        <v>163</v>
      </c>
      <c r="H2" s="61" t="s">
        <v>3</v>
      </c>
      <c r="I2" s="61" t="s">
        <v>46</v>
      </c>
      <c r="J2" s="61" t="s">
        <v>5</v>
      </c>
      <c r="K2" s="61" t="s">
        <v>6</v>
      </c>
      <c r="L2" s="61" t="s">
        <v>7</v>
      </c>
    </row>
    <row r="3" spans="1:12" ht="76.5" x14ac:dyDescent="0.25">
      <c r="A3" s="22" t="s">
        <v>164</v>
      </c>
      <c r="B3" s="5" t="s">
        <v>165</v>
      </c>
      <c r="C3" s="5" t="s">
        <v>166</v>
      </c>
      <c r="D3" s="5" t="s">
        <v>167</v>
      </c>
      <c r="E3" s="5" t="s">
        <v>30</v>
      </c>
      <c r="F3" s="5" t="s">
        <v>117</v>
      </c>
      <c r="G3" s="5">
        <v>2018</v>
      </c>
      <c r="H3" s="5">
        <v>2020</v>
      </c>
      <c r="I3" s="5" t="s">
        <v>93</v>
      </c>
      <c r="J3" s="62">
        <v>30000</v>
      </c>
      <c r="K3" s="5" t="s">
        <v>15</v>
      </c>
      <c r="L3" s="5" t="s">
        <v>15</v>
      </c>
    </row>
    <row r="4" spans="1:12" ht="63.75" x14ac:dyDescent="0.25">
      <c r="A4" s="22" t="s">
        <v>164</v>
      </c>
      <c r="B4" s="5" t="s">
        <v>168</v>
      </c>
      <c r="C4" s="5" t="s">
        <v>169</v>
      </c>
      <c r="D4" s="5" t="s">
        <v>170</v>
      </c>
      <c r="E4" s="5" t="s">
        <v>30</v>
      </c>
      <c r="F4" s="5" t="s">
        <v>117</v>
      </c>
      <c r="G4" s="5">
        <v>2018</v>
      </c>
      <c r="H4" s="5">
        <v>2018</v>
      </c>
      <c r="I4" s="5" t="s">
        <v>93</v>
      </c>
      <c r="J4" s="62">
        <v>7000</v>
      </c>
      <c r="K4" s="5" t="s">
        <v>15</v>
      </c>
      <c r="L4" s="5" t="s">
        <v>15</v>
      </c>
    </row>
    <row r="5" spans="1:12" ht="76.5" x14ac:dyDescent="0.25">
      <c r="A5" s="22" t="s">
        <v>164</v>
      </c>
      <c r="B5" s="5" t="s">
        <v>171</v>
      </c>
      <c r="C5" s="5" t="s">
        <v>172</v>
      </c>
      <c r="D5" s="5" t="s">
        <v>173</v>
      </c>
      <c r="E5" s="5" t="s">
        <v>30</v>
      </c>
      <c r="F5" s="5" t="s">
        <v>117</v>
      </c>
      <c r="G5" s="5">
        <v>2018</v>
      </c>
      <c r="H5" s="5">
        <v>2018</v>
      </c>
      <c r="I5" s="5" t="s">
        <v>93</v>
      </c>
      <c r="J5" s="62">
        <v>10000</v>
      </c>
      <c r="K5" s="5" t="s">
        <v>15</v>
      </c>
      <c r="L5" s="5" t="s">
        <v>15</v>
      </c>
    </row>
    <row r="6" spans="1:12" ht="51" x14ac:dyDescent="0.25">
      <c r="A6" s="22" t="s">
        <v>164</v>
      </c>
      <c r="B6" s="5" t="s">
        <v>174</v>
      </c>
      <c r="C6" s="5" t="s">
        <v>175</v>
      </c>
      <c r="D6" s="5" t="s">
        <v>176</v>
      </c>
      <c r="E6" s="5" t="s">
        <v>30</v>
      </c>
      <c r="F6" s="5" t="s">
        <v>117</v>
      </c>
      <c r="G6" s="5">
        <v>2018</v>
      </c>
      <c r="H6" s="5">
        <v>2019</v>
      </c>
      <c r="I6" s="5" t="s">
        <v>93</v>
      </c>
      <c r="J6" s="62">
        <v>5000</v>
      </c>
      <c r="K6" s="5" t="s">
        <v>15</v>
      </c>
      <c r="L6" s="5" t="s">
        <v>15</v>
      </c>
    </row>
    <row r="7" spans="1:12" ht="51" x14ac:dyDescent="0.25">
      <c r="A7" s="22" t="s">
        <v>164</v>
      </c>
      <c r="B7" s="5" t="s">
        <v>177</v>
      </c>
      <c r="C7" s="5" t="s">
        <v>178</v>
      </c>
      <c r="D7" s="5" t="s">
        <v>179</v>
      </c>
      <c r="E7" s="5" t="s">
        <v>30</v>
      </c>
      <c r="F7" s="5" t="s">
        <v>117</v>
      </c>
      <c r="G7" s="5">
        <v>2018</v>
      </c>
      <c r="H7" s="5">
        <v>2020</v>
      </c>
      <c r="I7" s="5" t="s">
        <v>93</v>
      </c>
      <c r="J7" s="62">
        <v>25000</v>
      </c>
      <c r="K7" s="5" t="s">
        <v>15</v>
      </c>
      <c r="L7" s="5" t="s">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4"/>
  <sheetViews>
    <sheetView workbookViewId="0">
      <selection activeCell="F21" sqref="F21"/>
    </sheetView>
  </sheetViews>
  <sheetFormatPr defaultRowHeight="15" x14ac:dyDescent="0.25"/>
  <cols>
    <col min="1" max="1" width="13.28515625" style="65" bestFit="1" customWidth="1"/>
    <col min="2" max="2" width="20.42578125" style="65" bestFit="1" customWidth="1"/>
    <col min="3" max="3" width="25.85546875" style="49" customWidth="1"/>
    <col min="4" max="4" width="20.7109375" style="49" bestFit="1" customWidth="1"/>
    <col min="8" max="8" width="19.85546875" bestFit="1" customWidth="1"/>
    <col min="9" max="9" width="23.85546875" bestFit="1" customWidth="1"/>
    <col min="10" max="10" width="27" bestFit="1" customWidth="1"/>
  </cols>
  <sheetData>
    <row r="1" spans="1:10" x14ac:dyDescent="0.25">
      <c r="A1" s="106" t="s">
        <v>185</v>
      </c>
      <c r="B1" s="106"/>
      <c r="C1" s="106"/>
      <c r="H1" s="106" t="s">
        <v>184</v>
      </c>
      <c r="I1" s="106"/>
      <c r="J1" s="106"/>
    </row>
    <row r="2" spans="1:10" x14ac:dyDescent="0.25">
      <c r="A2" s="46" t="s">
        <v>2</v>
      </c>
      <c r="B2" t="s">
        <v>19</v>
      </c>
      <c r="H2" s="46" t="s">
        <v>2</v>
      </c>
      <c r="I2" t="s">
        <v>109</v>
      </c>
      <c r="J2" s="49"/>
    </row>
    <row r="3" spans="1:10" x14ac:dyDescent="0.25">
      <c r="H3" s="65"/>
      <c r="I3" s="65"/>
      <c r="J3" s="49"/>
    </row>
    <row r="4" spans="1:10" x14ac:dyDescent="0.25">
      <c r="A4" s="65" t="s">
        <v>182</v>
      </c>
      <c r="B4" s="65" t="s">
        <v>183</v>
      </c>
      <c r="C4" s="49" t="s">
        <v>108</v>
      </c>
      <c r="D4" s="49" t="s">
        <v>107</v>
      </c>
      <c r="H4" s="65" t="s">
        <v>182</v>
      </c>
      <c r="I4" s="65" t="s">
        <v>183</v>
      </c>
      <c r="J4" s="49" t="s">
        <v>108</v>
      </c>
    </row>
    <row r="5" spans="1:10" x14ac:dyDescent="0.25">
      <c r="A5" s="65">
        <v>8466032</v>
      </c>
      <c r="B5" s="65">
        <v>101305.4</v>
      </c>
      <c r="C5" s="49">
        <v>2296.0895680160679</v>
      </c>
      <c r="D5" s="49">
        <v>30</v>
      </c>
      <c r="H5" s="65">
        <v>9720000</v>
      </c>
      <c r="I5" s="65">
        <v>0</v>
      </c>
      <c r="J5" s="49">
        <v>4125.094118225712</v>
      </c>
    </row>
    <row r="9" spans="1:10" x14ac:dyDescent="0.25">
      <c r="A9" s="46" t="s">
        <v>2</v>
      </c>
      <c r="B9" t="s">
        <v>109</v>
      </c>
    </row>
    <row r="11" spans="1:10" x14ac:dyDescent="0.25">
      <c r="A11" s="46" t="s">
        <v>105</v>
      </c>
      <c r="B11" t="s">
        <v>186</v>
      </c>
      <c r="C11"/>
    </row>
    <row r="12" spans="1:10" x14ac:dyDescent="0.25">
      <c r="A12" s="47">
        <v>2018</v>
      </c>
      <c r="B12" s="48">
        <v>40</v>
      </c>
      <c r="C12"/>
    </row>
    <row r="13" spans="1:10" x14ac:dyDescent="0.25">
      <c r="A13" s="47" t="s">
        <v>106</v>
      </c>
      <c r="B13" s="48">
        <v>40</v>
      </c>
      <c r="C13"/>
    </row>
    <row r="14" spans="1:10" x14ac:dyDescent="0.25">
      <c r="A14"/>
      <c r="B14"/>
      <c r="C14"/>
    </row>
    <row r="15" spans="1:10" x14ac:dyDescent="0.25">
      <c r="A15"/>
      <c r="B15"/>
      <c r="C15"/>
    </row>
    <row r="16" spans="1:10" x14ac:dyDescent="0.25">
      <c r="A16" t="s">
        <v>337</v>
      </c>
      <c r="B16"/>
      <c r="C16"/>
    </row>
    <row r="17" spans="1:3" x14ac:dyDescent="0.25">
      <c r="A17" s="46" t="s">
        <v>105</v>
      </c>
      <c r="B17" t="s">
        <v>338</v>
      </c>
      <c r="C17"/>
    </row>
    <row r="18" spans="1:3" x14ac:dyDescent="0.25">
      <c r="A18" s="47" t="s">
        <v>19</v>
      </c>
      <c r="B18" s="48">
        <v>30</v>
      </c>
      <c r="C18"/>
    </row>
    <row r="19" spans="1:3" x14ac:dyDescent="0.25">
      <c r="A19" s="47" t="s">
        <v>117</v>
      </c>
      <c r="B19" s="48">
        <v>5</v>
      </c>
      <c r="C19"/>
    </row>
    <row r="20" spans="1:3" x14ac:dyDescent="0.25">
      <c r="A20" s="47" t="s">
        <v>39</v>
      </c>
      <c r="B20" s="48">
        <v>5</v>
      </c>
      <c r="C20"/>
    </row>
    <row r="21" spans="1:3" x14ac:dyDescent="0.25">
      <c r="A21" s="47" t="s">
        <v>106</v>
      </c>
      <c r="B21" s="48">
        <v>40</v>
      </c>
      <c r="C21"/>
    </row>
    <row r="22" spans="1:3" x14ac:dyDescent="0.25">
      <c r="A22"/>
      <c r="B22"/>
      <c r="C22"/>
    </row>
    <row r="23" spans="1:3" x14ac:dyDescent="0.25">
      <c r="A23"/>
      <c r="B23"/>
      <c r="C23"/>
    </row>
    <row r="24" spans="1:3" x14ac:dyDescent="0.25">
      <c r="A24"/>
      <c r="B24"/>
      <c r="C24"/>
    </row>
    <row r="25" spans="1:3" x14ac:dyDescent="0.25">
      <c r="A25"/>
      <c r="B25"/>
      <c r="C25"/>
    </row>
    <row r="26" spans="1:3" x14ac:dyDescent="0.25">
      <c r="A26"/>
      <c r="B26"/>
      <c r="C26"/>
    </row>
    <row r="27" spans="1:3" x14ac:dyDescent="0.25">
      <c r="A27"/>
      <c r="B27"/>
      <c r="C27"/>
    </row>
    <row r="28" spans="1:3" x14ac:dyDescent="0.25">
      <c r="A28"/>
      <c r="B28"/>
      <c r="C28"/>
    </row>
    <row r="29" spans="1:3" x14ac:dyDescent="0.25">
      <c r="A29"/>
      <c r="B29"/>
      <c r="C29"/>
    </row>
    <row r="30" spans="1:3" x14ac:dyDescent="0.25">
      <c r="A30"/>
      <c r="B30"/>
      <c r="C30"/>
    </row>
    <row r="31" spans="1:3" x14ac:dyDescent="0.25">
      <c r="A31"/>
      <c r="B31"/>
      <c r="C31"/>
    </row>
    <row r="32" spans="1:3" x14ac:dyDescent="0.25">
      <c r="A32"/>
      <c r="B32"/>
      <c r="C32"/>
    </row>
    <row r="33" spans="1:3" x14ac:dyDescent="0.25">
      <c r="A33"/>
      <c r="B33"/>
      <c r="C33"/>
    </row>
    <row r="34" spans="1:3" x14ac:dyDescent="0.25">
      <c r="A34"/>
      <c r="B34"/>
      <c r="C34"/>
    </row>
  </sheetData>
  <mergeCells count="2">
    <mergeCell ref="H1:J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FF8D0-4E74-4C68-9F9E-C6C5F87C96E9}">
  <dimension ref="A1:J22"/>
  <sheetViews>
    <sheetView workbookViewId="0"/>
  </sheetViews>
  <sheetFormatPr defaultRowHeight="15" x14ac:dyDescent="0.25"/>
  <cols>
    <col min="1" max="1" width="13.140625" bestFit="1" customWidth="1"/>
    <col min="2" max="2" width="26.140625" bestFit="1" customWidth="1"/>
    <col min="3" max="3" width="25.85546875" bestFit="1" customWidth="1"/>
  </cols>
  <sheetData>
    <row r="1" spans="1:10" ht="45" x14ac:dyDescent="0.25">
      <c r="A1" s="46" t="s">
        <v>270</v>
      </c>
      <c r="B1" t="s">
        <v>19</v>
      </c>
      <c r="E1" s="43" t="s">
        <v>327</v>
      </c>
      <c r="F1" s="89" t="s">
        <v>393</v>
      </c>
      <c r="G1" s="90" t="s">
        <v>328</v>
      </c>
      <c r="H1" s="89" t="s">
        <v>329</v>
      </c>
      <c r="I1" s="89" t="s">
        <v>330</v>
      </c>
      <c r="J1" s="89" t="s">
        <v>331</v>
      </c>
    </row>
    <row r="2" spans="1:10" x14ac:dyDescent="0.25">
      <c r="E2" s="43">
        <v>2018</v>
      </c>
      <c r="F2" s="89">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2" s="91"/>
      <c r="H2" s="91"/>
      <c r="I2" s="91"/>
      <c r="J2" s="91"/>
    </row>
    <row r="3" spans="1:10" x14ac:dyDescent="0.25">
      <c r="A3" s="46" t="s">
        <v>105</v>
      </c>
      <c r="B3" t="s">
        <v>326</v>
      </c>
      <c r="E3" s="43">
        <v>2019</v>
      </c>
      <c r="F3" s="89">
        <f>SUM(GETPIVOTDATA("TNReduction(lbs/yr)",$A$3,"EstimatedCompletionDate",2004)+GETPIVOTDATA("TNReduction(lbs/yr)",$A$3,"EstimatedCompletionDate",2006)+GETPIVOTDATA("TNReduction(lbs/yr)",$A$3,"EstimatedCompletionDate",2007)+GETPIVOTDATA("TNReduction(lbs/yr)",$A$3,"EstimatedCompletionDate",2011)+GETPIVOTDATA("TNReduction(lbs/yr)",$A$3,"EstimatedCompletionDate",2012)+GETPIVOTDATA("TNReduction(lbs/yr)",$A$3,"EstimatedCompletionDate","N/A")+GETPIVOTDATA("TNReduction(lbs/yr)",$A$3,"EstimatedCompletionDate","Prior to 2015"))</f>
        <v>2095.5478530419705</v>
      </c>
      <c r="G3" s="91"/>
      <c r="H3" s="91"/>
      <c r="I3" s="91"/>
      <c r="J3" s="91"/>
    </row>
    <row r="4" spans="1:10" x14ac:dyDescent="0.25">
      <c r="A4" s="47">
        <v>2004</v>
      </c>
      <c r="B4" s="49">
        <v>0</v>
      </c>
      <c r="E4" s="43">
        <v>2020</v>
      </c>
      <c r="F4" s="92"/>
      <c r="G4" s="91"/>
      <c r="H4" s="91"/>
      <c r="I4" s="91"/>
      <c r="J4" s="91"/>
    </row>
    <row r="5" spans="1:10" x14ac:dyDescent="0.25">
      <c r="A5" s="47">
        <v>2006</v>
      </c>
      <c r="B5" s="49">
        <v>0</v>
      </c>
      <c r="E5" s="43">
        <v>2021</v>
      </c>
      <c r="F5" s="92"/>
      <c r="G5" s="91"/>
      <c r="H5" s="91"/>
      <c r="I5" s="91"/>
      <c r="J5" s="91"/>
    </row>
    <row r="6" spans="1:10" x14ac:dyDescent="0.25">
      <c r="A6" s="47">
        <v>2007</v>
      </c>
      <c r="B6" s="49">
        <v>0</v>
      </c>
      <c r="E6" s="43">
        <v>2022</v>
      </c>
      <c r="F6" s="92"/>
      <c r="G6" s="91"/>
      <c r="H6" s="91"/>
      <c r="I6" s="91"/>
      <c r="J6" s="91"/>
    </row>
    <row r="7" spans="1:10" x14ac:dyDescent="0.25">
      <c r="A7" s="47">
        <v>2011</v>
      </c>
      <c r="B7" s="49">
        <v>1.5424300767662393</v>
      </c>
      <c r="E7" s="43">
        <v>2023</v>
      </c>
      <c r="F7" s="92"/>
      <c r="G7" s="92">
        <v>4281</v>
      </c>
      <c r="H7" s="91"/>
      <c r="I7" s="91"/>
      <c r="J7" s="91"/>
    </row>
    <row r="8" spans="1:10" x14ac:dyDescent="0.25">
      <c r="A8" s="47">
        <v>2012</v>
      </c>
      <c r="B8" s="49">
        <v>46.758873423064216</v>
      </c>
      <c r="E8" s="43">
        <v>2024</v>
      </c>
      <c r="F8" s="92"/>
      <c r="G8" s="91"/>
      <c r="H8" s="91"/>
      <c r="I8" s="91"/>
      <c r="J8" s="91"/>
    </row>
    <row r="9" spans="1:10" x14ac:dyDescent="0.25">
      <c r="A9" s="47" t="s">
        <v>20</v>
      </c>
      <c r="B9" s="49">
        <v>2047.2465495421402</v>
      </c>
      <c r="E9" s="43">
        <v>2025</v>
      </c>
      <c r="F9" s="92"/>
      <c r="G9" s="91"/>
      <c r="H9" s="91"/>
      <c r="I9" s="91"/>
      <c r="J9" s="91"/>
    </row>
    <row r="10" spans="1:10" x14ac:dyDescent="0.25">
      <c r="A10" s="47" t="s">
        <v>42</v>
      </c>
      <c r="B10" s="49">
        <v>0</v>
      </c>
      <c r="E10" s="43">
        <v>2026</v>
      </c>
      <c r="F10" s="92"/>
      <c r="G10" s="91"/>
      <c r="H10" s="91"/>
      <c r="I10" s="91"/>
      <c r="J10" s="91"/>
    </row>
    <row r="11" spans="1:10" x14ac:dyDescent="0.25">
      <c r="A11" s="47" t="s">
        <v>106</v>
      </c>
      <c r="B11" s="49">
        <v>2095.5478530419705</v>
      </c>
      <c r="E11" s="43">
        <v>2027</v>
      </c>
      <c r="F11" s="92"/>
      <c r="G11" s="91"/>
      <c r="H11" s="91"/>
      <c r="I11" s="91"/>
      <c r="J11" s="91"/>
    </row>
    <row r="12" spans="1:10" x14ac:dyDescent="0.25">
      <c r="E12" s="43">
        <v>2028</v>
      </c>
      <c r="F12" s="92"/>
      <c r="G12" s="91"/>
      <c r="H12" s="92">
        <f>G7+7135</f>
        <v>11416</v>
      </c>
      <c r="I12" s="91"/>
      <c r="J12" s="91"/>
    </row>
    <row r="13" spans="1:10" x14ac:dyDescent="0.25">
      <c r="E13" s="43">
        <v>2029</v>
      </c>
      <c r="F13" s="92"/>
      <c r="G13" s="91"/>
      <c r="H13" s="91"/>
      <c r="I13" s="91"/>
      <c r="J13" s="91"/>
    </row>
    <row r="14" spans="1:10" x14ac:dyDescent="0.25">
      <c r="E14" s="43">
        <v>2030</v>
      </c>
      <c r="F14" s="92"/>
      <c r="G14" s="91"/>
      <c r="H14" s="91"/>
      <c r="I14" s="91"/>
      <c r="J14" s="91"/>
    </row>
    <row r="15" spans="1:10" x14ac:dyDescent="0.25">
      <c r="E15" s="43">
        <v>2031</v>
      </c>
      <c r="F15" s="92"/>
      <c r="G15" s="91"/>
      <c r="H15" s="91"/>
      <c r="I15" s="91"/>
      <c r="J15" s="91"/>
    </row>
    <row r="16" spans="1:10" x14ac:dyDescent="0.25">
      <c r="E16" s="43">
        <v>2032</v>
      </c>
      <c r="F16" s="92"/>
      <c r="G16" s="91"/>
      <c r="H16" s="91"/>
      <c r="I16" s="91"/>
      <c r="J16" s="91"/>
    </row>
    <row r="17" spans="5:10" x14ac:dyDescent="0.25">
      <c r="E17" s="43">
        <v>2033</v>
      </c>
      <c r="F17" s="92"/>
      <c r="G17" s="91"/>
      <c r="H17" s="91"/>
      <c r="I17" s="92">
        <f>H12+2854</f>
        <v>14270</v>
      </c>
      <c r="J17" s="91"/>
    </row>
    <row r="18" spans="5:10" x14ac:dyDescent="0.25">
      <c r="E18" s="43">
        <v>2034</v>
      </c>
      <c r="F18" s="92"/>
      <c r="G18" s="91"/>
      <c r="H18" s="91"/>
      <c r="I18" s="91"/>
      <c r="J18" s="91"/>
    </row>
    <row r="19" spans="5:10" x14ac:dyDescent="0.25">
      <c r="E19" s="43">
        <v>2035</v>
      </c>
      <c r="F19" s="92"/>
      <c r="G19" s="91"/>
      <c r="H19" s="91"/>
      <c r="I19" s="91"/>
      <c r="J19" s="91"/>
    </row>
    <row r="20" spans="5:10" x14ac:dyDescent="0.25">
      <c r="E20" s="43">
        <v>2036</v>
      </c>
      <c r="F20" s="92"/>
      <c r="G20" s="91"/>
      <c r="H20" s="91"/>
      <c r="I20" s="91"/>
      <c r="J20" s="91"/>
    </row>
    <row r="21" spans="5:10" x14ac:dyDescent="0.25">
      <c r="E21" s="43">
        <v>2037</v>
      </c>
      <c r="F21" s="92"/>
      <c r="G21" s="91"/>
      <c r="H21" s="91"/>
      <c r="I21" s="91"/>
      <c r="J21" s="91"/>
    </row>
    <row r="22" spans="5:10" x14ac:dyDescent="0.25">
      <c r="E22" s="43">
        <v>2038</v>
      </c>
      <c r="F22" s="92"/>
      <c r="G22" s="91"/>
      <c r="H22" s="91"/>
      <c r="I22" s="91"/>
      <c r="J22" s="92">
        <f>I17</f>
        <v>14270</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3"/>
  <sheetViews>
    <sheetView workbookViewId="0">
      <selection activeCell="I5" sqref="I5"/>
    </sheetView>
  </sheetViews>
  <sheetFormatPr defaultRowHeight="15" x14ac:dyDescent="0.25"/>
  <cols>
    <col min="1" max="1" width="26.140625" bestFit="1" customWidth="1"/>
    <col min="2" max="2" width="13.140625" bestFit="1" customWidth="1"/>
    <col min="3" max="3" width="27.7109375" customWidth="1"/>
    <col min="4" max="4" width="19" customWidth="1"/>
    <col min="5" max="5" width="18.28515625" customWidth="1"/>
    <col min="6" max="6" width="20.140625" customWidth="1"/>
    <col min="7" max="7" width="17" customWidth="1"/>
    <col min="8" max="8" width="26.28515625" customWidth="1"/>
    <col min="9" max="9" width="26.140625" customWidth="1"/>
    <col min="10" max="10" width="17.85546875" customWidth="1"/>
    <col min="11" max="11" width="38.42578125" customWidth="1"/>
  </cols>
  <sheetData>
    <row r="1" spans="1:8" ht="25.5" x14ac:dyDescent="0.25">
      <c r="F1" s="27" t="s">
        <v>122</v>
      </c>
      <c r="G1" s="51" t="s">
        <v>123</v>
      </c>
      <c r="H1" s="51" t="s">
        <v>124</v>
      </c>
    </row>
    <row r="2" spans="1:8" x14ac:dyDescent="0.25">
      <c r="A2" s="46" t="s">
        <v>270</v>
      </c>
      <c r="B2" t="s">
        <v>19</v>
      </c>
      <c r="F2" s="52" t="s">
        <v>125</v>
      </c>
      <c r="G2" s="53">
        <v>0.9</v>
      </c>
      <c r="H2" s="54">
        <f t="shared" ref="H2:H10" si="0">1-G2</f>
        <v>9.9999999999999978E-2</v>
      </c>
    </row>
    <row r="3" spans="1:8" x14ac:dyDescent="0.25">
      <c r="F3" s="52" t="s">
        <v>93</v>
      </c>
      <c r="G3" s="56">
        <v>0.5</v>
      </c>
      <c r="H3" s="54">
        <f t="shared" si="0"/>
        <v>0.5</v>
      </c>
    </row>
    <row r="4" spans="1:8" ht="25.5" x14ac:dyDescent="0.25">
      <c r="A4" t="s">
        <v>326</v>
      </c>
      <c r="F4" s="52" t="s">
        <v>87</v>
      </c>
      <c r="G4" s="53">
        <v>0.7</v>
      </c>
      <c r="H4" s="54">
        <f t="shared" si="0"/>
        <v>0.30000000000000004</v>
      </c>
    </row>
    <row r="5" spans="1:8" x14ac:dyDescent="0.25">
      <c r="A5" s="63">
        <v>2095.5478530419705</v>
      </c>
      <c r="F5" s="52" t="str">
        <f>'[2]Input Summary'!I1</f>
        <v>Farm Fertilizer</v>
      </c>
      <c r="G5" s="53">
        <v>0.7</v>
      </c>
      <c r="H5" s="54">
        <f t="shared" si="0"/>
        <v>0.30000000000000004</v>
      </c>
    </row>
    <row r="6" spans="1:8" x14ac:dyDescent="0.25">
      <c r="F6" s="52" t="str">
        <f>'[2]Input Summary'!J1</f>
        <v>Livestock Waste</v>
      </c>
      <c r="G6" s="53">
        <v>0.8</v>
      </c>
      <c r="H6" s="54">
        <f t="shared" si="0"/>
        <v>0.19999999999999996</v>
      </c>
    </row>
    <row r="7" spans="1:8" x14ac:dyDescent="0.25">
      <c r="F7" s="52" t="s">
        <v>126</v>
      </c>
      <c r="G7" s="53">
        <v>0.7</v>
      </c>
      <c r="H7" s="54">
        <f t="shared" si="0"/>
        <v>0.30000000000000004</v>
      </c>
    </row>
    <row r="8" spans="1:8" x14ac:dyDescent="0.25">
      <c r="F8" s="55" t="s">
        <v>88</v>
      </c>
      <c r="G8" s="7">
        <v>0.25</v>
      </c>
      <c r="H8" s="54">
        <f t="shared" si="0"/>
        <v>0.75</v>
      </c>
    </row>
    <row r="9" spans="1:8" x14ac:dyDescent="0.25">
      <c r="F9" s="55" t="s">
        <v>89</v>
      </c>
      <c r="G9" s="7">
        <v>0.6</v>
      </c>
      <c r="H9" s="54">
        <f t="shared" si="0"/>
        <v>0.4</v>
      </c>
    </row>
    <row r="10" spans="1:8" x14ac:dyDescent="0.25">
      <c r="F10" s="55" t="s">
        <v>90</v>
      </c>
      <c r="G10" s="7">
        <v>0.75</v>
      </c>
      <c r="H10" s="54">
        <f t="shared" si="0"/>
        <v>0.25</v>
      </c>
    </row>
    <row r="12" spans="1:8" x14ac:dyDescent="0.25">
      <c r="A12" s="109" t="s">
        <v>180</v>
      </c>
      <c r="B12" s="110"/>
      <c r="C12" s="64">
        <v>14270</v>
      </c>
    </row>
    <row r="13" spans="1:8" x14ac:dyDescent="0.25">
      <c r="A13" s="109" t="s">
        <v>339</v>
      </c>
      <c r="B13" s="110"/>
      <c r="C13" s="64">
        <f>C12*0.3</f>
        <v>4281</v>
      </c>
    </row>
    <row r="14" spans="1:8" x14ac:dyDescent="0.25">
      <c r="A14" s="109" t="s">
        <v>340</v>
      </c>
      <c r="B14" s="110"/>
      <c r="C14" s="64">
        <f>C12*0.5</f>
        <v>7135</v>
      </c>
    </row>
    <row r="15" spans="1:8" x14ac:dyDescent="0.25">
      <c r="A15" s="109" t="s">
        <v>341</v>
      </c>
      <c r="B15" s="110"/>
      <c r="C15" s="64">
        <f>C12*0.2</f>
        <v>2854</v>
      </c>
    </row>
    <row r="16" spans="1:8" x14ac:dyDescent="0.25">
      <c r="A16" s="109" t="s">
        <v>181</v>
      </c>
      <c r="B16" s="110"/>
      <c r="C16" s="64">
        <f>GETPIVOTDATA("TNReduction(lbs/yr)",$A$4)</f>
        <v>2095.5478530419705</v>
      </c>
    </row>
    <row r="19" spans="1:5" x14ac:dyDescent="0.25">
      <c r="A19" s="44" t="s">
        <v>98</v>
      </c>
      <c r="B19" s="44" t="s">
        <v>99</v>
      </c>
      <c r="C19" s="44" t="s">
        <v>100</v>
      </c>
      <c r="D19" s="44" t="s">
        <v>102</v>
      </c>
      <c r="E19" s="44" t="s">
        <v>104</v>
      </c>
    </row>
    <row r="20" spans="1:5" x14ac:dyDescent="0.25">
      <c r="A20" s="45" t="s">
        <v>95</v>
      </c>
      <c r="B20" s="43">
        <f>[3]Summary!K21</f>
        <v>39754.150133059615</v>
      </c>
      <c r="C20" s="57">
        <v>0.9</v>
      </c>
      <c r="D20" s="57">
        <f>B20/$B$23</f>
        <v>0.74698388655735004</v>
      </c>
      <c r="E20" s="57">
        <f>D20*C20</f>
        <v>0.67228549790161507</v>
      </c>
    </row>
    <row r="21" spans="1:5" x14ac:dyDescent="0.25">
      <c r="A21" s="45" t="s">
        <v>96</v>
      </c>
      <c r="B21" s="43">
        <f>[3]Summary!K22</f>
        <v>893.93710064487937</v>
      </c>
      <c r="C21" s="57">
        <v>0.5</v>
      </c>
      <c r="D21" s="57">
        <f>B21/$B$23</f>
        <v>1.6797154700641269E-2</v>
      </c>
      <c r="E21" s="57">
        <f>D21*C21</f>
        <v>8.3985773503206344E-3</v>
      </c>
    </row>
    <row r="22" spans="1:5" x14ac:dyDescent="0.25">
      <c r="A22" s="45" t="s">
        <v>97</v>
      </c>
      <c r="B22" s="43">
        <f>[3]Summary!K23</f>
        <v>12571.467897900706</v>
      </c>
      <c r="C22" s="57">
        <v>0.1</v>
      </c>
      <c r="D22" s="57">
        <f>B22/$B$23</f>
        <v>0.23621895874200868</v>
      </c>
      <c r="E22" s="57">
        <f>D22*C22</f>
        <v>2.3621895874200868E-2</v>
      </c>
    </row>
    <row r="23" spans="1:5" x14ac:dyDescent="0.25">
      <c r="A23" s="44" t="s">
        <v>101</v>
      </c>
      <c r="B23" s="44">
        <f>[3]Summary!K24</f>
        <v>53219.555131605201</v>
      </c>
      <c r="C23" s="107" t="s">
        <v>103</v>
      </c>
      <c r="D23" s="108"/>
      <c r="E23" s="58">
        <f>SUM(E20:E22)</f>
        <v>0.70430597112613658</v>
      </c>
    </row>
  </sheetData>
  <mergeCells count="6">
    <mergeCell ref="C23:D23"/>
    <mergeCell ref="A12:B12"/>
    <mergeCell ref="A13:B13"/>
    <mergeCell ref="A14:B14"/>
    <mergeCell ref="A15:B15"/>
    <mergeCell ref="A16:B16"/>
  </mergeCell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0FCE5-0234-43DE-B72F-54C6F6D0D925}">
  <dimension ref="A1:E92"/>
  <sheetViews>
    <sheetView workbookViewId="0">
      <selection activeCell="D2" sqref="D2:D92"/>
    </sheetView>
  </sheetViews>
  <sheetFormatPr defaultRowHeight="15" x14ac:dyDescent="0.25"/>
  <cols>
    <col min="1" max="1" width="15.7109375" style="24" customWidth="1"/>
    <col min="2" max="2" width="15" customWidth="1"/>
    <col min="4" max="4" width="35" customWidth="1"/>
    <col min="5" max="5" width="63.28515625" customWidth="1"/>
  </cols>
  <sheetData>
    <row r="1" spans="1:5" x14ac:dyDescent="0.25">
      <c r="A1" s="77" t="s">
        <v>269</v>
      </c>
      <c r="D1" s="82" t="s">
        <v>1</v>
      </c>
      <c r="E1" s="82" t="s">
        <v>280</v>
      </c>
    </row>
    <row r="2" spans="1:5" x14ac:dyDescent="0.25">
      <c r="A2" s="12" t="s">
        <v>25</v>
      </c>
      <c r="B2" t="str">
        <f>VLOOKUP(A2,$D$2:$E$92,2,FALSE)</f>
        <v>Non-structural</v>
      </c>
      <c r="D2" s="82" t="s">
        <v>189</v>
      </c>
      <c r="E2" s="82" t="s">
        <v>21</v>
      </c>
    </row>
    <row r="3" spans="1:5" x14ac:dyDescent="0.25">
      <c r="A3" s="5" t="s">
        <v>29</v>
      </c>
      <c r="B3" t="str">
        <f t="shared" ref="B3:B17" si="0">VLOOKUP(A3,$D$2:$E$92,2,FALSE)</f>
        <v>Non-structural</v>
      </c>
      <c r="D3" s="82" t="s">
        <v>192</v>
      </c>
      <c r="E3" s="82" t="s">
        <v>281</v>
      </c>
    </row>
    <row r="4" spans="1:5" ht="38.25" x14ac:dyDescent="0.25">
      <c r="A4" s="5" t="s">
        <v>33</v>
      </c>
      <c r="B4" t="str">
        <f t="shared" si="0"/>
        <v>Non-structural</v>
      </c>
      <c r="D4" s="82" t="s">
        <v>194</v>
      </c>
      <c r="E4" s="82" t="s">
        <v>21</v>
      </c>
    </row>
    <row r="5" spans="1:5" x14ac:dyDescent="0.25">
      <c r="A5" s="5" t="s">
        <v>141</v>
      </c>
      <c r="B5" t="str">
        <f t="shared" si="0"/>
        <v>Structural</v>
      </c>
      <c r="D5" s="82" t="s">
        <v>196</v>
      </c>
      <c r="E5" s="82" t="s">
        <v>27</v>
      </c>
    </row>
    <row r="6" spans="1:5" ht="30" x14ac:dyDescent="0.25">
      <c r="A6" s="20" t="s">
        <v>61</v>
      </c>
      <c r="B6" t="str">
        <f t="shared" si="0"/>
        <v>Structural</v>
      </c>
      <c r="D6" s="82" t="s">
        <v>198</v>
      </c>
      <c r="E6" s="82" t="s">
        <v>21</v>
      </c>
    </row>
    <row r="7" spans="1:5" ht="25.5" x14ac:dyDescent="0.25">
      <c r="A7" s="20" t="s">
        <v>75</v>
      </c>
      <c r="B7" t="str">
        <f t="shared" si="0"/>
        <v>Structural</v>
      </c>
      <c r="D7" s="82" t="s">
        <v>199</v>
      </c>
      <c r="E7" s="82" t="s">
        <v>21</v>
      </c>
    </row>
    <row r="8" spans="1:5" ht="30" x14ac:dyDescent="0.25">
      <c r="A8" s="20" t="s">
        <v>18</v>
      </c>
      <c r="B8" t="str">
        <f t="shared" si="0"/>
        <v>Structural</v>
      </c>
      <c r="D8" s="82" t="s">
        <v>282</v>
      </c>
      <c r="E8" s="82" t="s">
        <v>283</v>
      </c>
    </row>
    <row r="9" spans="1:5" x14ac:dyDescent="0.25">
      <c r="A9" s="12" t="s">
        <v>38</v>
      </c>
      <c r="B9" t="str">
        <f t="shared" si="0"/>
        <v>Non-structural</v>
      </c>
      <c r="D9" s="82" t="s">
        <v>284</v>
      </c>
      <c r="E9" s="82" t="s">
        <v>21</v>
      </c>
    </row>
    <row r="10" spans="1:5" ht="63.75" x14ac:dyDescent="0.25">
      <c r="A10" s="12" t="s">
        <v>299</v>
      </c>
      <c r="B10" t="str">
        <f t="shared" si="0"/>
        <v>Structural</v>
      </c>
      <c r="D10" s="82" t="s">
        <v>200</v>
      </c>
      <c r="E10" s="82" t="s">
        <v>21</v>
      </c>
    </row>
    <row r="11" spans="1:5" ht="38.25" x14ac:dyDescent="0.25">
      <c r="A11" s="22" t="s">
        <v>216</v>
      </c>
      <c r="B11" t="str">
        <f t="shared" si="0"/>
        <v>Structural</v>
      </c>
      <c r="D11" s="82" t="s">
        <v>61</v>
      </c>
      <c r="E11" s="82" t="s">
        <v>21</v>
      </c>
    </row>
    <row r="12" spans="1:5" ht="25.5" x14ac:dyDescent="0.25">
      <c r="A12" s="7" t="s">
        <v>68</v>
      </c>
      <c r="B12" t="str">
        <f t="shared" si="0"/>
        <v>Non-structural</v>
      </c>
      <c r="D12" s="82" t="s">
        <v>285</v>
      </c>
      <c r="E12" s="82" t="s">
        <v>27</v>
      </c>
    </row>
    <row r="13" spans="1:5" x14ac:dyDescent="0.25">
      <c r="A13" s="7" t="s">
        <v>285</v>
      </c>
      <c r="B13" t="str">
        <f t="shared" si="0"/>
        <v>Non-structural</v>
      </c>
      <c r="D13" s="82" t="s">
        <v>201</v>
      </c>
      <c r="E13" s="82" t="s">
        <v>21</v>
      </c>
    </row>
    <row r="14" spans="1:5" ht="30" x14ac:dyDescent="0.25">
      <c r="A14" s="5" t="s">
        <v>192</v>
      </c>
      <c r="B14" t="str">
        <f t="shared" si="0"/>
        <v>Use Past Designation</v>
      </c>
      <c r="D14" s="82" t="s">
        <v>202</v>
      </c>
      <c r="E14" s="82" t="s">
        <v>27</v>
      </c>
    </row>
    <row r="15" spans="1:5" ht="25.5" x14ac:dyDescent="0.25">
      <c r="A15" s="5" t="s">
        <v>213</v>
      </c>
      <c r="B15" t="str">
        <f t="shared" si="0"/>
        <v>Non-structural</v>
      </c>
      <c r="D15" s="82" t="s">
        <v>203</v>
      </c>
      <c r="E15" s="82" t="s">
        <v>27</v>
      </c>
    </row>
    <row r="16" spans="1:5" x14ac:dyDescent="0.25">
      <c r="A16" s="5" t="s">
        <v>303</v>
      </c>
      <c r="B16" t="str">
        <f t="shared" si="0"/>
        <v>Structural</v>
      </c>
      <c r="D16" s="82" t="s">
        <v>204</v>
      </c>
      <c r="E16" s="82" t="s">
        <v>21</v>
      </c>
    </row>
    <row r="17" spans="1:5" ht="63.75" x14ac:dyDescent="0.25">
      <c r="A17" s="5" t="s">
        <v>296</v>
      </c>
      <c r="B17" t="str">
        <f t="shared" si="0"/>
        <v>Structural</v>
      </c>
      <c r="D17" s="82" t="s">
        <v>286</v>
      </c>
      <c r="E17" s="82" t="s">
        <v>21</v>
      </c>
    </row>
    <row r="18" spans="1:5" x14ac:dyDescent="0.25">
      <c r="A18" s="83"/>
      <c r="D18" s="82" t="s">
        <v>287</v>
      </c>
      <c r="E18" s="82" t="s">
        <v>21</v>
      </c>
    </row>
    <row r="19" spans="1:5" x14ac:dyDescent="0.25">
      <c r="A19"/>
      <c r="D19" s="82" t="s">
        <v>288</v>
      </c>
      <c r="E19" s="82" t="s">
        <v>195</v>
      </c>
    </row>
    <row r="20" spans="1:5" x14ac:dyDescent="0.25">
      <c r="A20"/>
      <c r="D20" s="82" t="s">
        <v>205</v>
      </c>
      <c r="E20" s="82" t="s">
        <v>21</v>
      </c>
    </row>
    <row r="21" spans="1:5" x14ac:dyDescent="0.25">
      <c r="A21"/>
      <c r="D21" s="82" t="s">
        <v>289</v>
      </c>
      <c r="E21" s="82" t="s">
        <v>27</v>
      </c>
    </row>
    <row r="22" spans="1:5" x14ac:dyDescent="0.25">
      <c r="A22"/>
      <c r="D22" s="82" t="s">
        <v>206</v>
      </c>
      <c r="E22" s="82" t="s">
        <v>21</v>
      </c>
    </row>
    <row r="23" spans="1:5" x14ac:dyDescent="0.25">
      <c r="A23"/>
      <c r="D23" s="82" t="s">
        <v>207</v>
      </c>
      <c r="E23" s="82" t="s">
        <v>21</v>
      </c>
    </row>
    <row r="24" spans="1:5" ht="30" x14ac:dyDescent="0.25">
      <c r="A24"/>
      <c r="D24" s="82" t="s">
        <v>208</v>
      </c>
      <c r="E24" s="82" t="s">
        <v>21</v>
      </c>
    </row>
    <row r="25" spans="1:5" x14ac:dyDescent="0.25">
      <c r="A25"/>
      <c r="D25" s="82" t="s">
        <v>209</v>
      </c>
      <c r="E25" s="82" t="s">
        <v>21</v>
      </c>
    </row>
    <row r="26" spans="1:5" x14ac:dyDescent="0.25">
      <c r="A26"/>
      <c r="D26" s="82" t="s">
        <v>29</v>
      </c>
      <c r="E26" s="82" t="s">
        <v>27</v>
      </c>
    </row>
    <row r="27" spans="1:5" x14ac:dyDescent="0.25">
      <c r="A27"/>
      <c r="D27" s="82" t="s">
        <v>210</v>
      </c>
      <c r="E27" s="82" t="s">
        <v>27</v>
      </c>
    </row>
    <row r="28" spans="1:5" x14ac:dyDescent="0.25">
      <c r="A28"/>
      <c r="D28" s="82" t="s">
        <v>211</v>
      </c>
      <c r="E28" s="82" t="s">
        <v>21</v>
      </c>
    </row>
    <row r="29" spans="1:5" x14ac:dyDescent="0.25">
      <c r="A29"/>
      <c r="D29" s="82" t="s">
        <v>212</v>
      </c>
      <c r="E29" s="82" t="s">
        <v>27</v>
      </c>
    </row>
    <row r="30" spans="1:5" x14ac:dyDescent="0.25">
      <c r="A30"/>
      <c r="D30" s="82" t="s">
        <v>290</v>
      </c>
      <c r="E30" s="82" t="s">
        <v>27</v>
      </c>
    </row>
    <row r="31" spans="1:5" x14ac:dyDescent="0.25">
      <c r="A31"/>
      <c r="D31" s="82" t="s">
        <v>213</v>
      </c>
      <c r="E31" s="82" t="s">
        <v>27</v>
      </c>
    </row>
    <row r="32" spans="1:5" x14ac:dyDescent="0.25">
      <c r="A32"/>
      <c r="D32" s="82" t="s">
        <v>291</v>
      </c>
      <c r="E32" s="82" t="s">
        <v>21</v>
      </c>
    </row>
    <row r="33" spans="1:5" x14ac:dyDescent="0.25">
      <c r="A33"/>
      <c r="D33" s="82" t="s">
        <v>292</v>
      </c>
      <c r="E33" s="82" t="s">
        <v>27</v>
      </c>
    </row>
    <row r="34" spans="1:5" ht="30" x14ac:dyDescent="0.25">
      <c r="A34"/>
      <c r="D34" s="82" t="s">
        <v>214</v>
      </c>
      <c r="E34" s="82" t="s">
        <v>21</v>
      </c>
    </row>
    <row r="35" spans="1:5" x14ac:dyDescent="0.25">
      <c r="A35"/>
      <c r="D35" s="82" t="s">
        <v>215</v>
      </c>
      <c r="E35" s="82" t="s">
        <v>21</v>
      </c>
    </row>
    <row r="36" spans="1:5" x14ac:dyDescent="0.25">
      <c r="A36"/>
      <c r="D36" s="82" t="s">
        <v>293</v>
      </c>
      <c r="E36" s="82" t="s">
        <v>27</v>
      </c>
    </row>
    <row r="37" spans="1:5" ht="30" x14ac:dyDescent="0.25">
      <c r="A37"/>
      <c r="D37" s="82" t="s">
        <v>216</v>
      </c>
      <c r="E37" s="82" t="s">
        <v>21</v>
      </c>
    </row>
    <row r="38" spans="1:5" ht="30" x14ac:dyDescent="0.25">
      <c r="A38"/>
      <c r="D38" s="82" t="s">
        <v>60</v>
      </c>
      <c r="E38" s="82" t="s">
        <v>21</v>
      </c>
    </row>
    <row r="39" spans="1:5" ht="30" x14ac:dyDescent="0.25">
      <c r="A39"/>
      <c r="D39" s="82" t="s">
        <v>217</v>
      </c>
      <c r="E39" s="82" t="s">
        <v>21</v>
      </c>
    </row>
    <row r="40" spans="1:5" x14ac:dyDescent="0.25">
      <c r="A40"/>
      <c r="D40" s="82" t="s">
        <v>294</v>
      </c>
      <c r="E40" s="82" t="s">
        <v>21</v>
      </c>
    </row>
    <row r="41" spans="1:5" x14ac:dyDescent="0.25">
      <c r="A41"/>
      <c r="D41" s="82" t="s">
        <v>218</v>
      </c>
      <c r="E41" s="82" t="s">
        <v>21</v>
      </c>
    </row>
    <row r="42" spans="1:5" x14ac:dyDescent="0.25">
      <c r="A42"/>
      <c r="D42" s="82" t="s">
        <v>219</v>
      </c>
      <c r="E42" s="82" t="s">
        <v>21</v>
      </c>
    </row>
    <row r="43" spans="1:5" x14ac:dyDescent="0.25">
      <c r="A43"/>
      <c r="D43" s="82" t="s">
        <v>295</v>
      </c>
      <c r="E43" s="82" t="s">
        <v>21</v>
      </c>
    </row>
    <row r="44" spans="1:5" x14ac:dyDescent="0.25">
      <c r="A44"/>
      <c r="D44" s="82" t="s">
        <v>38</v>
      </c>
      <c r="E44" s="82" t="s">
        <v>27</v>
      </c>
    </row>
    <row r="45" spans="1:5" x14ac:dyDescent="0.25">
      <c r="A45"/>
      <c r="D45" s="82" t="s">
        <v>220</v>
      </c>
      <c r="E45" s="82" t="s">
        <v>27</v>
      </c>
    </row>
    <row r="46" spans="1:5" x14ac:dyDescent="0.25">
      <c r="A46"/>
      <c r="D46" s="82" t="s">
        <v>221</v>
      </c>
      <c r="E46" s="82" t="s">
        <v>27</v>
      </c>
    </row>
    <row r="47" spans="1:5" x14ac:dyDescent="0.25">
      <c r="A47"/>
      <c r="D47" s="82" t="s">
        <v>222</v>
      </c>
      <c r="E47" s="82" t="s">
        <v>21</v>
      </c>
    </row>
    <row r="48" spans="1:5" x14ac:dyDescent="0.25">
      <c r="A48"/>
      <c r="D48" s="82" t="s">
        <v>225</v>
      </c>
      <c r="E48" s="82" t="s">
        <v>21</v>
      </c>
    </row>
    <row r="49" spans="1:5" x14ac:dyDescent="0.25">
      <c r="A49"/>
      <c r="D49" s="82" t="s">
        <v>223</v>
      </c>
      <c r="E49" s="82" t="s">
        <v>21</v>
      </c>
    </row>
    <row r="50" spans="1:5" x14ac:dyDescent="0.25">
      <c r="A50"/>
      <c r="D50" s="82" t="s">
        <v>224</v>
      </c>
      <c r="E50" s="82" t="s">
        <v>21</v>
      </c>
    </row>
    <row r="51" spans="1:5" x14ac:dyDescent="0.25">
      <c r="A51"/>
      <c r="D51" s="82" t="s">
        <v>226</v>
      </c>
      <c r="E51" s="82" t="s">
        <v>27</v>
      </c>
    </row>
    <row r="52" spans="1:5" x14ac:dyDescent="0.25">
      <c r="A52"/>
      <c r="D52" s="82" t="s">
        <v>227</v>
      </c>
      <c r="E52" s="82" t="s">
        <v>27</v>
      </c>
    </row>
    <row r="53" spans="1:5" x14ac:dyDescent="0.25">
      <c r="A53"/>
      <c r="D53" s="82" t="s">
        <v>228</v>
      </c>
      <c r="E53" s="82" t="s">
        <v>27</v>
      </c>
    </row>
    <row r="54" spans="1:5" x14ac:dyDescent="0.25">
      <c r="A54"/>
      <c r="D54" s="82" t="s">
        <v>229</v>
      </c>
      <c r="E54" s="82" t="s">
        <v>27</v>
      </c>
    </row>
    <row r="55" spans="1:5" x14ac:dyDescent="0.25">
      <c r="A55"/>
      <c r="D55" s="82" t="s">
        <v>68</v>
      </c>
      <c r="E55" s="82" t="s">
        <v>27</v>
      </c>
    </row>
    <row r="56" spans="1:5" x14ac:dyDescent="0.25">
      <c r="A56"/>
      <c r="D56" s="82" t="s">
        <v>230</v>
      </c>
      <c r="E56" s="82" t="s">
        <v>21</v>
      </c>
    </row>
    <row r="57" spans="1:5" x14ac:dyDescent="0.25">
      <c r="A57"/>
      <c r="D57" s="82" t="s">
        <v>75</v>
      </c>
      <c r="E57" s="82" t="s">
        <v>21</v>
      </c>
    </row>
    <row r="58" spans="1:5" ht="45" x14ac:dyDescent="0.25">
      <c r="A58"/>
      <c r="D58" s="82" t="s">
        <v>296</v>
      </c>
      <c r="E58" s="82" t="s">
        <v>21</v>
      </c>
    </row>
    <row r="59" spans="1:5" x14ac:dyDescent="0.25">
      <c r="A59"/>
      <c r="D59" s="82" t="s">
        <v>141</v>
      </c>
      <c r="E59" s="82" t="s">
        <v>21</v>
      </c>
    </row>
    <row r="60" spans="1:5" x14ac:dyDescent="0.25">
      <c r="A60"/>
      <c r="D60" s="82" t="s">
        <v>231</v>
      </c>
      <c r="E60" s="82" t="s">
        <v>21</v>
      </c>
    </row>
    <row r="61" spans="1:5" x14ac:dyDescent="0.25">
      <c r="A61"/>
      <c r="D61" s="82" t="s">
        <v>232</v>
      </c>
      <c r="E61" s="82" t="s">
        <v>21</v>
      </c>
    </row>
    <row r="62" spans="1:5" x14ac:dyDescent="0.25">
      <c r="A62"/>
      <c r="D62" s="82" t="s">
        <v>233</v>
      </c>
      <c r="E62" s="82" t="s">
        <v>21</v>
      </c>
    </row>
    <row r="63" spans="1:5" x14ac:dyDescent="0.25">
      <c r="A63"/>
      <c r="D63" s="82" t="s">
        <v>234</v>
      </c>
      <c r="E63" s="82" t="s">
        <v>21</v>
      </c>
    </row>
    <row r="64" spans="1:5" x14ac:dyDescent="0.25">
      <c r="A64"/>
      <c r="D64" s="82" t="s">
        <v>235</v>
      </c>
      <c r="E64" s="82" t="s">
        <v>21</v>
      </c>
    </row>
    <row r="65" spans="1:5" ht="30" x14ac:dyDescent="0.25">
      <c r="A65"/>
      <c r="D65" s="82" t="s">
        <v>33</v>
      </c>
      <c r="E65" s="82" t="s">
        <v>27</v>
      </c>
    </row>
    <row r="66" spans="1:5" ht="30" x14ac:dyDescent="0.25">
      <c r="A66"/>
      <c r="D66" s="82" t="s">
        <v>297</v>
      </c>
      <c r="E66" s="82" t="s">
        <v>21</v>
      </c>
    </row>
    <row r="67" spans="1:5" ht="30" x14ac:dyDescent="0.25">
      <c r="A67"/>
      <c r="D67" s="82" t="s">
        <v>298</v>
      </c>
      <c r="E67" s="82" t="s">
        <v>21</v>
      </c>
    </row>
    <row r="68" spans="1:5" ht="45" x14ac:dyDescent="0.25">
      <c r="A68"/>
      <c r="D68" s="82" t="s">
        <v>299</v>
      </c>
      <c r="E68" s="82" t="s">
        <v>21</v>
      </c>
    </row>
    <row r="69" spans="1:5" x14ac:dyDescent="0.25">
      <c r="A69"/>
      <c r="D69" s="82" t="s">
        <v>300</v>
      </c>
      <c r="E69" s="82" t="s">
        <v>27</v>
      </c>
    </row>
    <row r="70" spans="1:5" x14ac:dyDescent="0.25">
      <c r="A70"/>
      <c r="D70" s="82" t="s">
        <v>301</v>
      </c>
      <c r="E70" s="82" t="s">
        <v>21</v>
      </c>
    </row>
    <row r="71" spans="1:5" x14ac:dyDescent="0.25">
      <c r="A71"/>
      <c r="D71" s="82" t="s">
        <v>236</v>
      </c>
      <c r="E71" s="82" t="s">
        <v>21</v>
      </c>
    </row>
    <row r="72" spans="1:5" x14ac:dyDescent="0.25">
      <c r="A72"/>
      <c r="D72" s="82" t="s">
        <v>237</v>
      </c>
      <c r="E72" s="82" t="s">
        <v>21</v>
      </c>
    </row>
    <row r="73" spans="1:5" x14ac:dyDescent="0.25">
      <c r="A73"/>
      <c r="D73" s="82" t="s">
        <v>238</v>
      </c>
      <c r="E73" s="82" t="s">
        <v>21</v>
      </c>
    </row>
    <row r="74" spans="1:5" x14ac:dyDescent="0.25">
      <c r="A74"/>
      <c r="D74" s="82" t="s">
        <v>239</v>
      </c>
      <c r="E74" s="82" t="s">
        <v>21</v>
      </c>
    </row>
    <row r="75" spans="1:5" x14ac:dyDescent="0.25">
      <c r="A75"/>
      <c r="D75" s="82" t="s">
        <v>240</v>
      </c>
      <c r="E75" s="82" t="s">
        <v>21</v>
      </c>
    </row>
    <row r="76" spans="1:5" x14ac:dyDescent="0.25">
      <c r="A76"/>
      <c r="D76" s="82" t="s">
        <v>25</v>
      </c>
      <c r="E76" s="82" t="s">
        <v>27</v>
      </c>
    </row>
    <row r="77" spans="1:5" x14ac:dyDescent="0.25">
      <c r="A77"/>
      <c r="D77" s="82" t="s">
        <v>302</v>
      </c>
      <c r="E77" s="82" t="s">
        <v>27</v>
      </c>
    </row>
    <row r="78" spans="1:5" ht="30" x14ac:dyDescent="0.25">
      <c r="A78"/>
      <c r="D78" s="82" t="s">
        <v>241</v>
      </c>
      <c r="E78" s="82" t="s">
        <v>27</v>
      </c>
    </row>
    <row r="79" spans="1:5" x14ac:dyDescent="0.25">
      <c r="A79"/>
      <c r="D79" s="82" t="s">
        <v>242</v>
      </c>
      <c r="E79" s="82" t="s">
        <v>27</v>
      </c>
    </row>
    <row r="80" spans="1:5" x14ac:dyDescent="0.25">
      <c r="A80"/>
      <c r="D80" s="82" t="s">
        <v>243</v>
      </c>
      <c r="E80" s="82" t="s">
        <v>21</v>
      </c>
    </row>
    <row r="81" spans="1:5" x14ac:dyDescent="0.25">
      <c r="A81"/>
      <c r="D81" s="82" t="s">
        <v>18</v>
      </c>
      <c r="E81" s="82" t="s">
        <v>21</v>
      </c>
    </row>
    <row r="82" spans="1:5" x14ac:dyDescent="0.25">
      <c r="A82"/>
      <c r="D82" s="82" t="s">
        <v>244</v>
      </c>
      <c r="E82" s="82" t="s">
        <v>21</v>
      </c>
    </row>
    <row r="83" spans="1:5" x14ac:dyDescent="0.25">
      <c r="A83"/>
      <c r="D83" s="82" t="s">
        <v>245</v>
      </c>
      <c r="E83" s="82" t="s">
        <v>21</v>
      </c>
    </row>
    <row r="84" spans="1:5" x14ac:dyDescent="0.25">
      <c r="A84"/>
      <c r="D84" s="82" t="s">
        <v>246</v>
      </c>
      <c r="E84" s="82" t="s">
        <v>21</v>
      </c>
    </row>
    <row r="85" spans="1:5" x14ac:dyDescent="0.25">
      <c r="A85"/>
      <c r="D85" s="82" t="s">
        <v>247</v>
      </c>
      <c r="E85" s="82" t="s">
        <v>21</v>
      </c>
    </row>
    <row r="86" spans="1:5" x14ac:dyDescent="0.25">
      <c r="A86"/>
      <c r="D86" s="82" t="s">
        <v>248</v>
      </c>
      <c r="E86" s="82" t="s">
        <v>21</v>
      </c>
    </row>
    <row r="87" spans="1:5" x14ac:dyDescent="0.25">
      <c r="A87"/>
      <c r="D87" s="82" t="s">
        <v>303</v>
      </c>
      <c r="E87" s="82" t="s">
        <v>21</v>
      </c>
    </row>
    <row r="88" spans="1:5" x14ac:dyDescent="0.25">
      <c r="A88"/>
      <c r="D88" s="82" t="s">
        <v>304</v>
      </c>
      <c r="E88" s="82" t="s">
        <v>305</v>
      </c>
    </row>
    <row r="89" spans="1:5" x14ac:dyDescent="0.25">
      <c r="A89"/>
      <c r="D89" s="82" t="s">
        <v>306</v>
      </c>
      <c r="E89" s="82" t="s">
        <v>305</v>
      </c>
    </row>
    <row r="90" spans="1:5" x14ac:dyDescent="0.25">
      <c r="A90"/>
      <c r="D90" s="82" t="s">
        <v>307</v>
      </c>
      <c r="E90" s="82" t="s">
        <v>305</v>
      </c>
    </row>
    <row r="91" spans="1:5" x14ac:dyDescent="0.25">
      <c r="A91"/>
      <c r="D91" s="82" t="s">
        <v>308</v>
      </c>
      <c r="E91" s="82" t="s">
        <v>305</v>
      </c>
    </row>
    <row r="92" spans="1:5" ht="30" x14ac:dyDescent="0.25">
      <c r="A92"/>
      <c r="D92" s="82" t="s">
        <v>309</v>
      </c>
      <c r="E92" s="82" t="s">
        <v>305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A66FA-5BDD-41BC-A473-9E6D1E65FF9A}">
  <dimension ref="A1:A3"/>
  <sheetViews>
    <sheetView workbookViewId="0">
      <selection activeCell="D10" sqref="D10"/>
    </sheetView>
  </sheetViews>
  <sheetFormatPr defaultRowHeight="15" x14ac:dyDescent="0.25"/>
  <sheetData>
    <row r="1" spans="1:1" x14ac:dyDescent="0.25">
      <c r="A1" t="s">
        <v>336</v>
      </c>
    </row>
    <row r="2" spans="1:1" x14ac:dyDescent="0.25">
      <c r="A2" t="s">
        <v>349</v>
      </c>
    </row>
    <row r="3" spans="1:1" x14ac:dyDescent="0.25">
      <c r="A3" t="s">
        <v>391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vt:lpstr>
      <vt:lpstr>Gemini All Projects</vt:lpstr>
      <vt:lpstr>OSTDS Education</vt:lpstr>
      <vt:lpstr>Summary Info</vt:lpstr>
      <vt:lpstr>Progress Charts 030620</vt:lpstr>
      <vt:lpstr>2017 Load Reduction to Springs</vt:lpstr>
      <vt:lpstr>Project Type Check 082719</vt:lpstr>
      <vt:lpstr>Changes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Gordon</dc:creator>
  <cp:lastModifiedBy>Homann, Moira</cp:lastModifiedBy>
  <dcterms:created xsi:type="dcterms:W3CDTF">2018-03-07T18:33:29Z</dcterms:created>
  <dcterms:modified xsi:type="dcterms:W3CDTF">2020-03-26T20:29:15Z</dcterms:modified>
</cp:coreProperties>
</file>