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Chris Caschera\Desktop\Teamwork Upload STAR 2019 V2\"/>
    </mc:Choice>
  </mc:AlternateContent>
  <xr:revisionPtr revIDLastSave="0" documentId="13_ncr:1_{A191591B-0BB8-421F-8A74-386E200BD459}" xr6:coauthVersionLast="45" xr6:coauthVersionMax="45" xr10:uidLastSave="{00000000-0000-0000-0000-000000000000}"/>
  <bookViews>
    <workbookView xWindow="-120" yWindow="-120" windowWidth="29040" windowHeight="15840" activeTab="1" xr2:uid="{00000000-000D-0000-FFFF-FFFF00000000}"/>
  </bookViews>
  <sheets>
    <sheet name="Intro" sheetId="11" r:id="rId1"/>
    <sheet name="Gemini All Projects" sheetId="1" r:id="rId2"/>
    <sheet name="Append Existing 032320" sheetId="18" r:id="rId3"/>
    <sheet name="OSTDS Education" sheetId="3" r:id="rId4"/>
    <sheet name="Summary Info" sheetId="10" r:id="rId5"/>
    <sheet name="Progress Charts 030620" sheetId="17" r:id="rId6"/>
    <sheet name="2017 Load Reduction to Springs" sheetId="7" r:id="rId7"/>
    <sheet name="Project Type Check 082719" sheetId="13" r:id="rId8"/>
    <sheet name="Changes" sheetId="15" r:id="rId9"/>
  </sheets>
  <externalReferences>
    <externalReference r:id="rId10"/>
    <externalReference r:id="rId11"/>
    <externalReference r:id="rId12"/>
  </externalReferences>
  <definedNames>
    <definedName name="_xlnm._FilterDatabase" localSheetId="1" hidden="1">'Gemini All Projects'!$A$1:$AB$41</definedName>
  </definedNames>
  <calcPr calcId="191029"/>
  <pivotCaches>
    <pivotCache cacheId="95" r:id="rId13"/>
    <pivotCache cacheId="96" r:id="rId14"/>
    <pivotCache cacheId="97" r:id="rId15"/>
    <pivotCache cacheId="98"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 i="17" l="1"/>
  <c r="C16" i="7"/>
  <c r="F2" i="17"/>
  <c r="B17" i="13" l="1"/>
  <c r="B16" i="13"/>
  <c r="B15" i="13"/>
  <c r="B14" i="13"/>
  <c r="B13" i="13"/>
  <c r="B12" i="13"/>
  <c r="B11" i="13"/>
  <c r="B10" i="13"/>
  <c r="B9" i="13"/>
  <c r="B8" i="13"/>
  <c r="B7" i="13"/>
  <c r="B6" i="13"/>
  <c r="B5" i="13"/>
  <c r="B4" i="13"/>
  <c r="B3" i="13"/>
  <c r="B2" i="13"/>
  <c r="B23" i="7"/>
  <c r="B22" i="7"/>
  <c r="D22" i="7" s="1"/>
  <c r="E22" i="7" s="1"/>
  <c r="B21" i="7"/>
  <c r="B20" i="7"/>
  <c r="H10" i="7"/>
  <c r="H9" i="7"/>
  <c r="H8" i="7"/>
  <c r="H7" i="7"/>
  <c r="H6" i="7"/>
  <c r="F6" i="7"/>
  <c r="H5" i="7"/>
  <c r="F5" i="7"/>
  <c r="H4" i="7"/>
  <c r="H3" i="7"/>
  <c r="H2" i="7"/>
  <c r="J22" i="17"/>
  <c r="I17" i="17"/>
  <c r="F3" i="17"/>
  <c r="D21" i="7" l="1"/>
  <c r="E21" i="7" s="1"/>
  <c r="D20" i="7"/>
  <c r="E20" i="7" s="1"/>
  <c r="E23" i="7" s="1"/>
  <c r="C13" i="7"/>
  <c r="C15" i="7"/>
  <c r="C1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tc={C383CD1C-F0AE-4945-8144-04C843A4FAF0}</author>
    <author>tc={1EF0DD7F-459E-425A-8BB6-F62E685FE8BB}</author>
    <author>tc={35C99964-87EC-4F9D-9AE1-377C96861AB8}</author>
    <author>tc={AA6EFAE0-6C8B-46E2-BF23-EEC31EF3CAA1}</author>
    <author>tc={E6E2DCC3-DE9D-4566-8443-7E1BB99DDB45}</author>
    <author>tc={9EE6ED38-8DBE-492D-8B91-A702AE651496}</author>
    <author>tc={96CF6948-6E7A-42DE-AA34-AD2C0FE1C305}</author>
    <author>tc={74A1B42B-C749-4AE7-AA88-5C4434D0602F}</author>
  </authors>
  <commentList>
    <comment ref="O2" authorId="0" shapeId="0" xr:uid="{C383CD1C-F0AE-4945-8144-04C843A4FAF0}">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1EF0DD7F-459E-425A-8BB6-F62E685FE8BB}">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35C99964-87EC-4F9D-9AE1-377C96861AB8}">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AA6EFAE0-6C8B-46E2-BF23-EEC31EF3CAA1}">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E6E2DCC3-DE9D-4566-8443-7E1BB99DDB4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9EE6ED38-8DBE-492D-8B91-A702AE65149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96CF6948-6E7A-42DE-AA34-AD2C0FE1C30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74A1B42B-C749-4AE7-AA88-5C4434D0602F}">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tc={5D2B92EF-7459-43BC-ADE6-C6B376E8A9FC}</author>
    <author>tc={E0053B58-CCDF-4C39-A8AE-E036AB9AD1E3}</author>
    <author>tc={B90233C0-E91E-43B0-B69F-CB3F79A17E57}</author>
    <author>tc={D6EDB11D-EAE1-436D-A57D-5166731D1B85}</author>
    <author>tc={F39B8A86-C6BE-4972-A3B3-B053C801DB1C}</author>
    <author>tc={D676888F-25EE-4833-9F30-D93EB75FA566}</author>
    <author>tc={FC233BF5-9D5B-4BA5-8C23-8F249A6E6740}</author>
    <author>tc={501262F9-41BE-42BB-8409-A91D479CB072}</author>
  </authors>
  <commentList>
    <comment ref="O2" authorId="0" shapeId="0" xr:uid="{5D2B92EF-7459-43BC-ADE6-C6B376E8A9FC}">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E0053B58-CCDF-4C39-A8AE-E036AB9AD1E3}">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B90233C0-E91E-43B0-B69F-CB3F79A17E57}">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D6EDB11D-EAE1-436D-A57D-5166731D1B85}">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F39B8A86-C6BE-4972-A3B3-B053C801DB1C}">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D676888F-25EE-4833-9F30-D93EB75FA56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FC233BF5-9D5B-4BA5-8C23-8F249A6E6740}">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501262F9-41BE-42BB-8409-A91D479CB072}">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sharedStrings.xml><?xml version="1.0" encoding="utf-8"?>
<sst xmlns="http://schemas.openxmlformats.org/spreadsheetml/2006/main" count="1930" uniqueCount="352">
  <si>
    <t>Partners</t>
  </si>
  <si>
    <t>Project Type</t>
  </si>
  <si>
    <t>Project Status</t>
  </si>
  <si>
    <t>Estimated Completion Date</t>
  </si>
  <si>
    <t>Location</t>
  </si>
  <si>
    <t>Cost Estimate</t>
  </si>
  <si>
    <t>Funding Source</t>
  </si>
  <si>
    <t>Funding Amount</t>
  </si>
  <si>
    <t>Structural,  Non-structural, or Trade</t>
  </si>
  <si>
    <t>(Original) Project Status</t>
  </si>
  <si>
    <t>Attachments</t>
  </si>
  <si>
    <t>Latitude</t>
  </si>
  <si>
    <t>Longitude</t>
  </si>
  <si>
    <t>Start Date</t>
  </si>
  <si>
    <t>Seminole County</t>
  </si>
  <si>
    <t>Not Provided</t>
  </si>
  <si>
    <t>SC-01</t>
  </si>
  <si>
    <t>Elder RSF</t>
  </si>
  <si>
    <t>Wet Detention Pond</t>
  </si>
  <si>
    <t>Completed</t>
  </si>
  <si>
    <t>N/A</t>
  </si>
  <si>
    <t>Structural</t>
  </si>
  <si>
    <t>SC-02</t>
  </si>
  <si>
    <t>Lockhart Smith RSF</t>
  </si>
  <si>
    <t>SC-03</t>
  </si>
  <si>
    <t>Street Sweeping</t>
  </si>
  <si>
    <t>Ongoing</t>
  </si>
  <si>
    <t>Non-structural</t>
  </si>
  <si>
    <t>SC-04</t>
  </si>
  <si>
    <t>Education Efforts</t>
  </si>
  <si>
    <t>Public Education Efforts</t>
  </si>
  <si>
    <t>SC-05</t>
  </si>
  <si>
    <t>Seminole County Fertilizer Ordinance</t>
  </si>
  <si>
    <t>Regulations, Ordinances, and Guidelines</t>
  </si>
  <si>
    <t>NF034</t>
  </si>
  <si>
    <t>adopted ordinance, leaching calculations</t>
  </si>
  <si>
    <t>SC-06</t>
  </si>
  <si>
    <t>Previous land use = natural land; management focus = preservation, passive recreation; acreage = 1,650.</t>
  </si>
  <si>
    <t>Land Acquisition</t>
  </si>
  <si>
    <t>Underway</t>
  </si>
  <si>
    <t>SC-07</t>
  </si>
  <si>
    <t>Gravity Main Testing and Repairs</t>
  </si>
  <si>
    <t>Prior to 2015</t>
  </si>
  <si>
    <t>SC-08</t>
  </si>
  <si>
    <t>Lift Station Rehab</t>
  </si>
  <si>
    <t>Seal wet well and rehabilitate lines (Wilson School LS, Breckenridge LS, Stockbridge LS, Lake Forest #5 LS, Buckingham LS, Retreat at Wekiva LS, Aster Farms LS, Bel-Aire #3 LS, Bel-Aire #1 LS, Heathrow Master LS).</t>
  </si>
  <si>
    <t>Nitrogen Source Addressed by Project</t>
  </si>
  <si>
    <t>BMAP</t>
  </si>
  <si>
    <t>Gemini Springs</t>
  </si>
  <si>
    <t>UTF</t>
  </si>
  <si>
    <t>WWTF</t>
  </si>
  <si>
    <t>City of Sanford</t>
  </si>
  <si>
    <t>TBD</t>
  </si>
  <si>
    <t>City/Stormwater Utility</t>
  </si>
  <si>
    <t>Volusia County</t>
  </si>
  <si>
    <t>VC-01</t>
  </si>
  <si>
    <t>Education and Outreach</t>
  </si>
  <si>
    <t>VC-02</t>
  </si>
  <si>
    <t>VC-03</t>
  </si>
  <si>
    <t>Lemon Bluff Road</t>
  </si>
  <si>
    <t>Grass swales without swale blocks or raised culverts</t>
  </si>
  <si>
    <t>Bioswales</t>
  </si>
  <si>
    <t>VC-04</t>
  </si>
  <si>
    <t>Lemon Bluff Road Ramp</t>
  </si>
  <si>
    <t>VC-05</t>
  </si>
  <si>
    <t>DeBary Avenue Expansion</t>
  </si>
  <si>
    <t>VC-06</t>
  </si>
  <si>
    <t>Lake Winnemissett Non-contributing Basin</t>
  </si>
  <si>
    <t>Non-contributing Basin</t>
  </si>
  <si>
    <t>VC-07</t>
  </si>
  <si>
    <t>Roadside Ditch Cleaning</t>
  </si>
  <si>
    <t>Fertilizer ordinance</t>
  </si>
  <si>
    <t>VC-08</t>
  </si>
  <si>
    <t>Provided during BMAP Development</t>
  </si>
  <si>
    <t>77160-3404-02 (Pond 1-NW)</t>
  </si>
  <si>
    <t>On-line Retention BMPs</t>
  </si>
  <si>
    <t>77160-3404-07 (Pond 5)</t>
  </si>
  <si>
    <t>77160 3436 (pond A, A-1)</t>
  </si>
  <si>
    <t>77160-3439-01 (Pond 1)</t>
  </si>
  <si>
    <t>FM 242702 79110-3403-06 (RR-3)</t>
  </si>
  <si>
    <t>FDOT-01</t>
  </si>
  <si>
    <t>FDOT-02</t>
  </si>
  <si>
    <t>FDOT-03</t>
  </si>
  <si>
    <t>FDOT-04</t>
  </si>
  <si>
    <t>FDOT-05</t>
  </si>
  <si>
    <t>FDOT-06</t>
  </si>
  <si>
    <t>FDOT-07</t>
  </si>
  <si>
    <t>Sports Turfgrass Fertilizer</t>
  </si>
  <si>
    <t>WWTF-   RIB</t>
  </si>
  <si>
    <t>WWTF-    Sprayfield</t>
  </si>
  <si>
    <t>WWTF- Reuse</t>
  </si>
  <si>
    <t>FF</t>
  </si>
  <si>
    <t>STF</t>
  </si>
  <si>
    <t>OSTDS</t>
  </si>
  <si>
    <t>LW</t>
  </si>
  <si>
    <t>High</t>
  </si>
  <si>
    <t>Medium</t>
  </si>
  <si>
    <t>Low</t>
  </si>
  <si>
    <t>Recharge</t>
  </si>
  <si>
    <t>Acres</t>
  </si>
  <si>
    <t>Rate</t>
  </si>
  <si>
    <t>Totals Acres</t>
  </si>
  <si>
    <t>% Acres</t>
  </si>
  <si>
    <t>Weighted Recharge</t>
  </si>
  <si>
    <t>Averages</t>
  </si>
  <si>
    <t>Row Labels</t>
  </si>
  <si>
    <t>Grand Total</t>
  </si>
  <si>
    <t>FDACS</t>
  </si>
  <si>
    <t>FDACS-01</t>
  </si>
  <si>
    <t>FDACS-02</t>
  </si>
  <si>
    <t>Golf Courses</t>
  </si>
  <si>
    <t>GC-01</t>
  </si>
  <si>
    <t>Golf Course Reduction Credits</t>
  </si>
  <si>
    <t>10 % BMP credit on golf course load to groundwater, assuming 100 % BMP implementation by golf course owners.</t>
  </si>
  <si>
    <t>Planned</t>
  </si>
  <si>
    <t>WU-01</t>
  </si>
  <si>
    <t>WWTF Policy Reductions</t>
  </si>
  <si>
    <t>Achieved by WWTF policy if implemented BMAP-wide, achieving 3 or 6 mg/L.</t>
  </si>
  <si>
    <t>GC-02</t>
  </si>
  <si>
    <t>Source</t>
  </si>
  <si>
    <t xml:space="preserve">Attenuation Factor </t>
  </si>
  <si>
    <t>Portion that Leaches to Groundwater</t>
  </si>
  <si>
    <t>Atmospheric Deposition</t>
  </si>
  <si>
    <t>Urban Feritlizer</t>
  </si>
  <si>
    <t>6 % BMP credit on sports field load to groundwater, assuming 100 % BMP implementation.</t>
  </si>
  <si>
    <t>SAN-001</t>
  </si>
  <si>
    <t>SAN-002</t>
  </si>
  <si>
    <t>City of DeBary</t>
  </si>
  <si>
    <t>DB-01</t>
  </si>
  <si>
    <t>DB-02</t>
  </si>
  <si>
    <t>DB-03</t>
  </si>
  <si>
    <t>DB-04</t>
  </si>
  <si>
    <t>Illicit Discharge Education</t>
  </si>
  <si>
    <t>Irrigation Ordinance</t>
  </si>
  <si>
    <t>Copy of the revised ordinance</t>
  </si>
  <si>
    <t>City website link, PDFs</t>
  </si>
  <si>
    <t>Copy of Ordinance</t>
  </si>
  <si>
    <t>Gemini Springs Septic Tank Abatement Program</t>
  </si>
  <si>
    <t>OSTDS Phase Out</t>
  </si>
  <si>
    <t>Copy of 4/4/2018 City Council Meeting Minutes approving the Program and PowerPoint Presentation</t>
  </si>
  <si>
    <t>City of Lake Mary</t>
  </si>
  <si>
    <t>LM-01</t>
  </si>
  <si>
    <t>Ordinance</t>
  </si>
  <si>
    <t>FDOT-08</t>
  </si>
  <si>
    <t>FDOT-08a</t>
  </si>
  <si>
    <t>FDOT-09</t>
  </si>
  <si>
    <t>FM 242702 79110-3403-04 &amp; 05 (Pond QQ3 &amp; QQ-5)(RR-3)</t>
  </si>
  <si>
    <t>FDOT District 5</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</si>
  <si>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</si>
  <si>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</si>
  <si>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</si>
  <si>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</si>
  <si>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</si>
  <si>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</si>
  <si>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</si>
  <si>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</si>
  <si>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</si>
  <si>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</si>
  <si>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</si>
  <si>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</si>
  <si>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</si>
  <si>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</si>
  <si>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</si>
  <si>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</si>
  <si>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</si>
  <si>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</si>
  <si>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</si>
  <si>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</si>
  <si>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</si>
  <si>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</si>
  <si>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</si>
  <si>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</si>
  <si>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</si>
  <si>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</si>
  <si>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</si>
  <si>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</si>
  <si>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</si>
  <si>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</si>
  <si>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</si>
  <si>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Total Underway and Planned Projects Cost and Reductions</t>
  </si>
  <si>
    <t>Total Completed Projects Cost, Reductions, and Number of Projects</t>
  </si>
  <si>
    <t>DROPDOWN MENUS</t>
  </si>
  <si>
    <t>Yes</t>
  </si>
  <si>
    <t>100% On-site Retention</t>
  </si>
  <si>
    <t>Inside Springshed</t>
  </si>
  <si>
    <t>No</t>
  </si>
  <si>
    <t>Agricultural BMPs</t>
  </si>
  <si>
    <t xml:space="preserve">Non-structural </t>
  </si>
  <si>
    <t>Alum Injection Systems</t>
  </si>
  <si>
    <t>Trade</t>
  </si>
  <si>
    <t>Aquatic Vegetation Harvesting</t>
  </si>
  <si>
    <t>Cancelled</t>
  </si>
  <si>
    <t>Baffle Boxes- First Generation (hydrodynamic separator)</t>
  </si>
  <si>
    <t>Baffle Boxes- Second Generation</t>
  </si>
  <si>
    <t>Biosorption Activated Media (BAM)</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</si>
  <si>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</si>
  <si>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</si>
  <si>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</si>
  <si>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</si>
  <si>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</si>
  <si>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</si>
  <si>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</si>
  <si>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</si>
  <si>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</si>
  <si>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</si>
  <si>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</si>
  <si>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</si>
  <si>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</si>
  <si>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</si>
  <si>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</si>
  <si>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</si>
  <si>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Hybrid wetland treatment technology (HWTT)</t>
  </si>
  <si>
    <t>Hydrologic Restoration</t>
  </si>
  <si>
    <t>Impoundment</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</si>
  <si>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</si>
  <si>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</si>
  <si>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</si>
  <si>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</si>
  <si>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</si>
  <si>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</si>
  <si>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</si>
  <si>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</si>
  <si>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</si>
  <si>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</si>
  <si>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Off-line Retention BMPs</t>
  </si>
  <si>
    <t>Pervious Pavement</t>
  </si>
  <si>
    <t>Pervious Pavers</t>
  </si>
  <si>
    <t>Plugging Artesian Wells</t>
  </si>
  <si>
    <t>Reclaimed Water</t>
  </si>
  <si>
    <t>Regional Stormwater Treatment</t>
  </si>
  <si>
    <t>Shoreline Stabilization</t>
  </si>
  <si>
    <t>Stormwater Aeration System</t>
  </si>
  <si>
    <t>Stormwater Reuse</t>
  </si>
  <si>
    <t>Stormwater System Rehabilitation</t>
  </si>
  <si>
    <t>Stormwater Treatment Areas (STAs)</t>
  </si>
  <si>
    <t>Turbidity Reducing Polymers (e.g., Floc logs ®)</t>
  </si>
  <si>
    <t>Vegetated Buffers</t>
  </si>
  <si>
    <t>Wastewater Service Area Expansion</t>
  </si>
  <si>
    <t>Wetland Restoration</t>
  </si>
  <si>
    <t>Wetland Treatment</t>
  </si>
  <si>
    <t>WWTF Disposal Site</t>
  </si>
  <si>
    <t>WWTF Diversion to Reuse</t>
  </si>
  <si>
    <t>WWTF Nutrient Reduction</t>
  </si>
  <si>
    <t>PFA</t>
  </si>
  <si>
    <t>Not provided</t>
  </si>
  <si>
    <t>Street sweeping throughout the city.</t>
  </si>
  <si>
    <t>FYN, landscaping ordinance, irrigation ordinance, PSAs, pamphlets, website, Illicit Discharge Program.</t>
  </si>
  <si>
    <t>Citywide fertilizer ordinance to reduce application.</t>
  </si>
  <si>
    <t>Website, pamphlets, inspection program, call-in number.</t>
  </si>
  <si>
    <t>Citywide restrictions on irrigation practices.</t>
  </si>
  <si>
    <t>Phase I: 360 septic tanks will be removed and converted to central sewer during the first 5 years (overall 1,200 septic tanks will be converted in the next 15 years).</t>
  </si>
  <si>
    <t>Grass swales without swale blocks or raised culverts.</t>
  </si>
  <si>
    <t>Wet detention pond.</t>
  </si>
  <si>
    <t>Fertilizer ordinance.</t>
  </si>
  <si>
    <t>Street sweeping throughout the county.</t>
  </si>
  <si>
    <t>Public education about fertilizer, wastewater, lawn clippings, pet waste, water conservation.</t>
  </si>
  <si>
    <t>Street sweeping.</t>
  </si>
  <si>
    <t>DeBary Avenue - Doyle Rd. expansion.</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</si>
  <si>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</si>
  <si>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</si>
  <si>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</si>
  <si>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</si>
  <si>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</si>
  <si>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</si>
  <si>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</si>
  <si>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</si>
  <si>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</si>
  <si>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</si>
  <si>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</si>
  <si>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</si>
  <si>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</si>
  <si>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</si>
  <si>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</si>
  <si>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</si>
  <si>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</si>
  <si>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Use Past Designation</t>
  </si>
  <si>
    <t>Baffle Boxes- Second Generation with Media</t>
  </si>
  <si>
    <t>Structural   </t>
  </si>
  <si>
    <t>Biological/ Bacteria Treatment</t>
  </si>
  <si>
    <t>BMP Cleanout</t>
  </si>
  <si>
    <t>Creating/ Enhancing Living Shoreline</t>
  </si>
  <si>
    <t>Creating/ Enhancing Oyster Reefs</t>
  </si>
  <si>
    <t>Credit Trade</t>
  </si>
  <si>
    <t>Decommission/ Abandonment</t>
  </si>
  <si>
    <t>Fertilizer Cessation</t>
  </si>
  <si>
    <t>Filter Marsh</t>
  </si>
  <si>
    <t>Fish Harvesting</t>
  </si>
  <si>
    <t>Golf Course or Sports Field BMPs</t>
  </si>
  <si>
    <t>Hydrodynamic Separators</t>
  </si>
  <si>
    <t>Industrial Facility Upgrades</t>
  </si>
  <si>
    <t>Onsite Sewage Treatment and Disposal System (OSTDS) Enhancement</t>
  </si>
  <si>
    <t>Retention/Detention BMP Retrofit with Nutrient Reducing Media</t>
  </si>
  <si>
    <t>Retention/Detention BMP with Nutrient Reducing Media </t>
  </si>
  <si>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</si>
  <si>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</si>
  <si>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</si>
  <si>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</si>
  <si>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</si>
  <si>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</si>
  <si>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</si>
  <si>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</si>
  <si>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</si>
  <si>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</si>
  <si>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</si>
  <si>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Volusia County/ SJRWMD/ DEP</t>
  </si>
  <si>
    <t>Altamonte/ Casselberry/ Lake Mary/ Longwood/ Oviedo</t>
  </si>
  <si>
    <t>Fertilizer Ordinance</t>
  </si>
  <si>
    <t>SR 46</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</si>
  <si>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</si>
  <si>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</si>
  <si>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Lateral repairs, gravity main repairs, smoke test and seal laterals.</t>
  </si>
  <si>
    <t>Non-contributing basin, not included in the TMDL model.</t>
  </si>
  <si>
    <t>Florida Legislature</t>
  </si>
  <si>
    <t>City - $28,000/ County - $37,000</t>
  </si>
  <si>
    <t>Year Added</t>
  </si>
  <si>
    <t>FYN, landscaping ordinance, irrigation ordinance, pet waste ordinance, PSAs, pamphlets, website, Illicit Discharge Program and standard credit for fertilizer ordinance.</t>
  </si>
  <si>
    <t>Black Bear Wilderness Area</t>
  </si>
  <si>
    <t>Ongoing roadside ditch cleaning throughout county.</t>
  </si>
  <si>
    <t>Fertilizer restrictions including summer ban on nitrogen and phosphorus.</t>
  </si>
  <si>
    <t>Wastewater Utilities</t>
  </si>
  <si>
    <t>Sum of TNReduction(lbs/yr)</t>
  </si>
  <si>
    <t>Year</t>
  </si>
  <si>
    <t xml:space="preserve">5-Year Milestone </t>
  </si>
  <si>
    <t>10-Year Milestone</t>
  </si>
  <si>
    <t>15-Year Milestone</t>
  </si>
  <si>
    <t>77160-3404-06 (Pond  4-11)</t>
  </si>
  <si>
    <t>77160-3404-05 (Pond  4-1)</t>
  </si>
  <si>
    <t>The project entails construction of a new state-of-the-art Regional Transportation Management Center (RTMC) for the Florida Department of Transportation and the Florida Highway Patrol Dispatch. There is a pond being built with the project.</t>
  </si>
  <si>
    <t>Reduction of nitrogen and phosphorus sources, through public education and restrictions on usage.</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</si>
  <si>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</si>
  <si>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2020 Status</t>
  </si>
  <si>
    <t>Count of ProjectStatus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</si>
  <si>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</si>
  <si>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</si>
  <si>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</si>
  <si>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</si>
  <si>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02052020- added project IDs from 2019 STAR, new projects may still need IDs generated from Access</t>
  </si>
  <si>
    <t>City of DeBary/ Volusia County/ TBD</t>
  </si>
  <si>
    <t>FM 437100-1 Dry Detention Pond</t>
  </si>
  <si>
    <t>Agricultural Producers</t>
  </si>
  <si>
    <t>BMP Implementation and Verification - Farm Fertilizer</t>
  </si>
  <si>
    <t>Enrollment and verification of farm fertilizer BMPs by agricultural producers. Acres Treated based on FDACS December 2019 NOI Enrollment and FSAID VI. Reductions based on efficiencies referenced in the BMAP and 100% NOI Enrollment.</t>
  </si>
  <si>
    <t>BMP Implementation and Verification - Livestock Waste</t>
  </si>
  <si>
    <t>Enrollment and verification of livestock waste BMPs by agricultural producers. Acres Treated based on FDACS December 2019 NOI Enrollment and FSAID VI. Reductions based on efficiencies referenced in the BMAP and 100% NOI Enrollment.</t>
  </si>
  <si>
    <t>022720- SOP and duplicates check, Milestone Line graph creation</t>
  </si>
  <si>
    <t>Ad valorem/ FFL</t>
  </si>
  <si>
    <t>Project Reductions (TN)</t>
  </si>
  <si>
    <t>On-line retention BMPs. Completion date of project outside the project collection period. No credit assigned.</t>
  </si>
  <si>
    <t>Wet detention pond. Completion date of project outside the project collection period. No credit assigned.</t>
  </si>
  <si>
    <t>RSF to collect and treat stormwater runoff. Completion daate of project is outside the project collection period. No credit assigned.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</si>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</sst>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mm/dd/yy;@"/>
    <numFmt numFmtId="166" formatCode="&quot;$&quot;#,##0.00"/>
    <numFmt numFmtId="167" formatCode="_(* #,##0_);_(* \(#,##0\);_(* &quot;-&quot;??_);_(@_)"/>
  </numFmts>
  <fonts count="15" x14ac:knownFonts="1">
    <font>
      <sz val="11"/>
      <color theme="1"/>
      <name val="Calibri"/>
      <family val="2"/>
      <scheme val="minor"/>
    </font>
    <font>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sz val="10"/>
      <color rgb="FF000000"/>
      <name val="Times New Roman"/>
      <family val="1"/>
    </font>
    <font>
      <sz val="10"/>
      <color theme="1"/>
      <name val="Calibri"/>
      <family val="2"/>
      <scheme val="minor"/>
    </font>
    <font>
      <sz val="10"/>
      <name val="Times New Roman"/>
      <family val="1"/>
    </font>
    <font>
      <b/>
      <sz val="10"/>
      <name val="Times New Roman"/>
      <family val="1"/>
    </font>
    <font>
      <b/>
      <sz val="11"/>
      <color theme="1"/>
      <name val="Calibri"/>
      <family val="2"/>
      <scheme val="minor"/>
    </font>
    <font>
      <b/>
      <sz val="10"/>
      <color theme="1"/>
      <name val="Calibri"/>
      <family val="2"/>
      <scheme val="minor"/>
    </font>
    <font>
      <b/>
      <sz val="11"/>
      <color theme="1"/>
      <name val="Times New Roman"/>
      <family val="1"/>
    </font>
    <font>
      <b/>
      <sz val="11"/>
      <color rgb="FF000000"/>
      <name val="Calibri"/>
      <family val="2"/>
    </font>
    <font>
      <sz val="10"/>
      <color rgb="FFFF0000"/>
      <name val="Times New Roman"/>
      <family val="1"/>
    </font>
    <font>
      <b/>
      <sz val="11"/>
      <color rgb="FF000000"/>
      <name val="Times New Roman"/>
      <family val="1"/>
    </font>
  </fonts>
  <fills count="12">
    <fill>
      <patternFill patternType="none"/>
    </fill>
    <fill>
      <patternFill patternType="gray125"/>
    </fill>
    <fill>
      <patternFill patternType="solid">
        <f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D9E2F3"/>
        <bgColor indexed="64"/>
      </patternFill>
    </fill>
    <fill>
      <patternFill patternType="solid">
        <fgColor rgb="FFC0C0C0"/>
        <bgColor rgb="FFC0C0C0"/>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cellStyleXfs>
  <cellXfs count="147">
    <xf numFmtId="0" fontId="0" fillId="0" borderId="0" xfId="0"/>
    <xf numFmtId="0" fontId="3" fillId="3" borderId="1" xfId="0" applyFont="1" applyFill="1" applyBorder="1" applyAlignment="1">
      <alignment horizontal="center" wrapText="1"/>
    </xf>
    <xf numFmtId="0" fontId="3" fillId="4" borderId="1" xfId="0" applyFont="1" applyFill="1" applyBorder="1" applyAlignment="1">
      <alignment horizontal="center"/>
    </xf>
    <xf numFmtId="0" fontId="3" fillId="4" borderId="1" xfId="0" applyFont="1" applyFill="1" applyBorder="1" applyAlignment="1">
      <alignment horizontal="center" wrapText="1"/>
    </xf>
    <xf numFmtId="0" fontId="4" fillId="0" borderId="0" xfId="0" applyFont="1" applyFill="1" applyAlignment="1">
      <alignment horizont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3" fontId="5" fillId="0" borderId="1" xfId="1" applyNumberFormat="1" applyFont="1" applyFill="1" applyBorder="1" applyAlignment="1" applyProtection="1">
      <alignment horizontal="center" vertical="center" wrapText="1"/>
      <protection locked="0"/>
    </xf>
    <xf numFmtId="164" fontId="4" fillId="0" borderId="1" xfId="2" applyNumberFormat="1" applyFont="1" applyFill="1" applyBorder="1" applyAlignment="1">
      <alignment horizontal="center" vertical="center"/>
    </xf>
    <xf numFmtId="166"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NumberFormat="1" applyFont="1" applyAlignment="1">
      <alignment horizontal="center" vertical="center"/>
    </xf>
    <xf numFmtId="164" fontId="4" fillId="0" borderId="1" xfId="0" applyNumberFormat="1" applyFont="1" applyFill="1" applyBorder="1" applyAlignment="1">
      <alignment horizontal="center" vertical="center"/>
    </xf>
    <xf numFmtId="164" fontId="4" fillId="0" borderId="1" xfId="2" applyNumberFormat="1" applyFont="1" applyBorder="1" applyAlignment="1">
      <alignment horizontal="center" vertical="center"/>
    </xf>
    <xf numFmtId="0" fontId="3" fillId="4" borderId="1" xfId="0" applyFont="1" applyFill="1" applyBorder="1" applyAlignment="1">
      <alignment horizontal="center" vertical="center" wrapText="1"/>
    </xf>
    <xf numFmtId="0" fontId="6" fillId="0" borderId="0" xfId="0" applyFont="1" applyFill="1" applyAlignment="1">
      <alignment horizontal="center" vertical="center"/>
    </xf>
    <xf numFmtId="3" fontId="4" fillId="0" borderId="1" xfId="0" applyNumberFormat="1" applyFont="1" applyFill="1" applyBorder="1" applyAlignment="1">
      <alignment horizontal="center" vertical="center"/>
    </xf>
    <xf numFmtId="3" fontId="6" fillId="0" borderId="0" xfId="0" applyNumberFormat="1" applyFont="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3" fontId="5" fillId="0" borderId="3" xfId="1" applyNumberFormat="1" applyFont="1" applyFill="1" applyBorder="1" applyAlignment="1" applyProtection="1">
      <alignment horizontal="center" vertical="center" wrapText="1"/>
      <protection locked="0"/>
    </xf>
    <xf numFmtId="165" fontId="4" fillId="0" borderId="2" xfId="0" applyNumberFormat="1" applyFont="1" applyBorder="1" applyAlignment="1">
      <alignment horizontal="center" vertical="center"/>
    </xf>
    <xf numFmtId="3" fontId="4" fillId="6"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0" fillId="0" borderId="1" xfId="0" applyBorder="1"/>
    <xf numFmtId="0" fontId="0" fillId="8" borderId="1" xfId="0" applyFill="1" applyBorder="1"/>
    <xf numFmtId="0" fontId="0" fillId="7" borderId="1" xfId="0" applyFill="1" applyBorder="1"/>
    <xf numFmtId="0" fontId="0" fillId="0" borderId="0" xfId="0" pivotButton="1"/>
    <xf numFmtId="0" fontId="0" fillId="0" borderId="0" xfId="0" applyAlignment="1">
      <alignment horizontal="left"/>
    </xf>
    <xf numFmtId="0" fontId="0" fillId="0" borderId="0" xfId="0" applyNumberFormat="1"/>
    <xf numFmtId="3" fontId="0" fillId="0" borderId="0" xfId="0" applyNumberFormat="1"/>
    <xf numFmtId="1" fontId="4" fillId="0" borderId="1" xfId="0" applyNumberFormat="1" applyFont="1" applyFill="1" applyBorder="1" applyAlignment="1">
      <alignment horizontal="center" vertical="center"/>
    </xf>
    <xf numFmtId="9"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167" fontId="8" fillId="0" borderId="1" xfId="1" applyNumberFormat="1" applyFont="1" applyFill="1" applyBorder="1" applyAlignment="1">
      <alignment horizontal="center" vertical="center" wrapText="1"/>
    </xf>
    <xf numFmtId="2" fontId="7" fillId="0" borderId="1" xfId="3" applyNumberFormat="1" applyFont="1" applyFill="1" applyBorder="1" applyAlignment="1">
      <alignment horizontal="center" vertical="center" wrapText="1"/>
    </xf>
    <xf numFmtId="2" fontId="0" fillId="0" borderId="1" xfId="0" applyNumberFormat="1" applyBorder="1"/>
    <xf numFmtId="2" fontId="0" fillId="5" borderId="1" xfId="0" applyNumberFormat="1" applyFill="1" applyBorder="1"/>
    <xf numFmtId="6" fontId="7" fillId="0" borderId="1" xfId="0" applyNumberFormat="1" applyFont="1" applyBorder="1" applyAlignment="1">
      <alignment horizontal="center" vertical="center" wrapText="1"/>
    </xf>
    <xf numFmtId="3" fontId="4" fillId="0" borderId="1" xfId="1" applyNumberFormat="1" applyFont="1" applyBorder="1" applyAlignment="1">
      <alignment horizontal="center" vertical="center"/>
    </xf>
    <xf numFmtId="0" fontId="4" fillId="9" borderId="1" xfId="0" applyFont="1" applyFill="1" applyBorder="1" applyAlignment="1">
      <alignment horizontal="center" vertical="center" wrapText="1"/>
    </xf>
    <xf numFmtId="6" fontId="5" fillId="0" borderId="1" xfId="0" applyNumberFormat="1" applyFont="1" applyBorder="1" applyAlignment="1">
      <alignment horizontal="center" vertical="center" wrapText="1"/>
    </xf>
    <xf numFmtId="3" fontId="4" fillId="0" borderId="0" xfId="0" applyNumberFormat="1" applyFont="1"/>
    <xf numFmtId="3" fontId="0" fillId="0" borderId="1" xfId="0" applyNumberFormat="1" applyBorder="1" applyAlignment="1">
      <alignment horizontal="left"/>
    </xf>
    <xf numFmtId="164" fontId="0" fillId="0" borderId="0" xfId="0" applyNumberFormat="1"/>
    <xf numFmtId="0" fontId="11" fillId="0" borderId="0" xfId="0" applyFont="1"/>
    <xf numFmtId="0" fontId="3" fillId="0" borderId="1" xfId="0" applyFont="1" applyBorder="1"/>
    <xf numFmtId="0" fontId="4" fillId="0" borderId="1" xfId="0" applyFont="1" applyBorder="1"/>
    <xf numFmtId="0" fontId="3" fillId="0" borderId="1" xfId="0" applyFont="1" applyBorder="1" applyAlignment="1">
      <alignment horizontal="center"/>
    </xf>
    <xf numFmtId="0" fontId="4" fillId="0" borderId="1" xfId="0" applyFont="1" applyFill="1" applyBorder="1" applyAlignment="1">
      <alignment vertical="center" wrapText="1"/>
    </xf>
    <xf numFmtId="0" fontId="4" fillId="0" borderId="1" xfId="0" applyFont="1" applyBorder="1" applyAlignment="1">
      <alignment horizontal="center"/>
    </xf>
    <xf numFmtId="0" fontId="4" fillId="0" borderId="1" xfId="0" applyFont="1" applyFill="1" applyBorder="1"/>
    <xf numFmtId="0" fontId="4" fillId="0" borderId="1" xfId="0" applyFont="1" applyFill="1" applyBorder="1" applyAlignment="1">
      <alignment horizontal="left" vertical="center" wrapText="1"/>
    </xf>
    <xf numFmtId="0" fontId="4" fillId="0" borderId="0" xfId="0" applyFont="1" applyBorder="1"/>
    <xf numFmtId="0" fontId="0" fillId="0" borderId="0" xfId="0" applyBorder="1"/>
    <xf numFmtId="0" fontId="7" fillId="0" borderId="1" xfId="0" applyFont="1" applyFill="1" applyBorder="1" applyAlignment="1">
      <alignment horizontal="left" vertical="center" wrapText="1"/>
    </xf>
    <xf numFmtId="0" fontId="12" fillId="10" borderId="1" xfId="0" applyFont="1" applyFill="1" applyBorder="1" applyAlignment="1">
      <alignment horizontal="center" vertical="center"/>
    </xf>
    <xf numFmtId="49" fontId="12" fillId="10" borderId="1" xfId="0" applyNumberFormat="1" applyFont="1" applyFill="1" applyBorder="1" applyAlignment="1">
      <alignment horizontal="center" vertical="center" wrapText="1"/>
    </xf>
    <xf numFmtId="3"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164" fontId="12" fillId="10" borderId="1" xfId="0" applyNumberFormat="1" applyFont="1" applyFill="1" applyBorder="1" applyAlignment="1">
      <alignment horizontal="center" vertical="center" wrapText="1"/>
    </xf>
    <xf numFmtId="0" fontId="0" fillId="0" borderId="0" xfId="0" applyAlignment="1">
      <alignment vertical="center" wrapText="1"/>
    </xf>
    <xf numFmtId="0" fontId="6"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quotePrefix="1" applyFont="1" applyFill="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3" fontId="1" fillId="0" borderId="1" xfId="0" applyNumberFormat="1" applyFont="1" applyBorder="1" applyAlignment="1">
      <alignment wrapText="1"/>
    </xf>
    <xf numFmtId="3" fontId="0" fillId="0" borderId="1" xfId="0" applyNumberFormat="1" applyBorder="1" applyAlignment="1">
      <alignment wrapText="1"/>
    </xf>
    <xf numFmtId="3" fontId="1" fillId="11" borderId="1" xfId="0" applyNumberFormat="1" applyFont="1" applyFill="1" applyBorder="1"/>
    <xf numFmtId="3" fontId="1" fillId="0" borderId="1" xfId="0" applyNumberFormat="1" applyFont="1" applyBorder="1"/>
    <xf numFmtId="164" fontId="7" fillId="0" borderId="1" xfId="0" applyNumberFormat="1" applyFont="1" applyBorder="1" applyAlignment="1">
      <alignment horizontal="center" vertical="center" wrapText="1"/>
    </xf>
    <xf numFmtId="164" fontId="6" fillId="0" borderId="0" xfId="0" applyNumberFormat="1" applyFont="1" applyAlignment="1">
      <alignment horizontal="center" vertical="center"/>
    </xf>
    <xf numFmtId="0" fontId="14" fillId="10" borderId="1" xfId="0" applyFont="1" applyFill="1" applyBorder="1" applyAlignment="1">
      <alignment horizontal="center" vertical="center"/>
    </xf>
    <xf numFmtId="0" fontId="4" fillId="0" borderId="0" xfId="0" applyFont="1" applyAlignment="1">
      <alignment horizontal="center" vertical="center"/>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4" fillId="0" borderId="1" xfId="0" quotePrefix="1" applyNumberFormat="1" applyFont="1" applyBorder="1" applyAlignment="1">
      <alignment horizontal="center" vertical="center"/>
    </xf>
    <xf numFmtId="0" fontId="4" fillId="0" borderId="1" xfId="0" quotePrefix="1" applyNumberFormat="1" applyFont="1" applyFill="1" applyBorder="1" applyAlignment="1">
      <alignment horizontal="center" vertical="center"/>
    </xf>
    <xf numFmtId="49" fontId="12" fillId="1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49" fontId="7" fillId="0" borderId="1" xfId="0" quotePrefix="1" applyNumberFormat="1" applyFont="1" applyFill="1" applyBorder="1" applyAlignment="1">
      <alignment horizontal="center" vertical="center" wrapText="1"/>
    </xf>
    <xf numFmtId="49" fontId="7" fillId="0" borderId="1" xfId="0" applyNumberFormat="1" applyFont="1" applyBorder="1" applyAlignment="1">
      <alignment horizontal="center" vertical="center"/>
    </xf>
    <xf numFmtId="49"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xf>
    <xf numFmtId="49" fontId="4" fillId="6" borderId="1" xfId="0" applyNumberFormat="1" applyFont="1" applyFill="1" applyBorder="1" applyAlignment="1">
      <alignment horizontal="center" vertical="center"/>
    </xf>
    <xf numFmtId="49" fontId="4" fillId="0" borderId="1" xfId="1" applyNumberFormat="1" applyFont="1" applyFill="1" applyBorder="1" applyAlignment="1">
      <alignment horizontal="center" vertical="center" wrapText="1"/>
    </xf>
    <xf numFmtId="49" fontId="5" fillId="0" borderId="1" xfId="1" applyNumberFormat="1" applyFont="1" applyFill="1" applyBorder="1" applyAlignment="1" applyProtection="1">
      <alignment horizontal="center" vertical="center" wrapText="1"/>
      <protection locked="0"/>
    </xf>
    <xf numFmtId="49" fontId="4" fillId="0" borderId="1" xfId="2"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5" fillId="0" borderId="3" xfId="1" applyNumberFormat="1" applyFont="1" applyFill="1" applyBorder="1" applyAlignment="1" applyProtection="1">
      <alignment horizontal="center" vertical="center" wrapText="1"/>
      <protection locked="0"/>
    </xf>
    <xf numFmtId="49" fontId="4" fillId="0" borderId="4" xfId="0" applyNumberFormat="1" applyFont="1" applyFill="1" applyBorder="1" applyAlignment="1">
      <alignment horizontal="center" vertical="center"/>
    </xf>
    <xf numFmtId="49" fontId="5" fillId="0" borderId="1" xfId="0" quotePrefix="1"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xf>
    <xf numFmtId="49" fontId="0" fillId="0" borderId="0" xfId="0" applyNumberForma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164" fontId="9" fillId="0" borderId="0" xfId="0" applyNumberFormat="1" applyFont="1" applyAlignment="1">
      <alignment horizontal="left"/>
    </xf>
    <xf numFmtId="0" fontId="0" fillId="5" borderId="2" xfId="0" applyFill="1" applyBorder="1" applyAlignment="1">
      <alignment horizontal="center"/>
    </xf>
    <xf numFmtId="0" fontId="0" fillId="5" borderId="3" xfId="0" applyFill="1" applyBorder="1" applyAlignment="1">
      <alignment horizontal="center"/>
    </xf>
    <xf numFmtId="0" fontId="10" fillId="4" borderId="2" xfId="0" applyFont="1" applyFill="1" applyBorder="1" applyAlignment="1">
      <alignment horizontal="left" wrapText="1"/>
    </xf>
    <xf numFmtId="0" fontId="10" fillId="4" borderId="3" xfId="0" applyFont="1" applyFill="1" applyBorder="1" applyAlignment="1">
      <alignment horizontal="left" wrapText="1"/>
    </xf>
  </cellXfs>
  <cellStyles count="4">
    <cellStyle name="Accent1" xfId="3" builtinId="29"/>
    <cellStyle name="Comma" xfId="1" builtinId="3"/>
    <cellStyle name="Currency" xfId="2" builtinId="4"/>
    <cellStyle name="Normal" xfId="0" builtinId="0"/>
  </cellStyles>
  <dxfs count="3">
    <dxf>
      <font>
        <sz val="10"/>
      </font>
    </dxf>
    <dxf>
      <font>
        <name val="Times New Roman"/>
        <scheme val="none"/>
      </font>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solidFill>
                  <a:sysClr val="windowText" lastClr="000000"/>
                </a:solidFill>
                <a:latin typeface="Times New Roman" panose="02020603050405020304" pitchFamily="18" charset="0"/>
                <a:cs typeface="Times New Roman" panose="02020603050405020304" pitchFamily="18" charset="0"/>
              </a:rPr>
              <a:t>Gemini Springs TN Project Reductions</a:t>
            </a:r>
          </a:p>
        </c:rich>
      </c:tx>
      <c:layout>
        <c:manualLayout>
          <c:xMode val="edge"/>
          <c:yMode val="edge"/>
          <c:x val="0.2670346675415573"/>
          <c:y val="3.70369641294838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9.7637521872265973E-2"/>
          <c:y val="9.1944444444444454E-2"/>
          <c:w val="0.87805692257217849"/>
          <c:h val="0.78154636920384957"/>
        </c:manualLayout>
      </c:layout>
      <c:lineChart>
        <c:grouping val="standard"/>
        <c:varyColors val="0"/>
        <c:ser>
          <c:idx val="1"/>
          <c:order val="0"/>
          <c:tx>
            <c:strRef>
              <c:f>'Progress Charts 030620'!$F$1</c:f>
              <c:strCache>
                <c:ptCount val="1"/>
                <c:pt idx="0">
                  <c:v>Project Reductions (TN)</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030620'!$F$2:$F$22</c:f>
              <c:numCache>
                <c:formatCode>#,##0</c:formatCode>
                <c:ptCount val="21"/>
                <c:pt idx="0">
                  <c:v>2095.5478530419705</c:v>
                </c:pt>
                <c:pt idx="1">
                  <c:v>2095.5478530419705</c:v>
                </c:pt>
              </c:numCache>
            </c:numRef>
          </c:val>
          <c:smooth val="0"/>
          <c:extLst>
            <c:ext xmlns:c16="http://schemas.microsoft.com/office/drawing/2014/chart" uri="{C3380CC4-5D6E-409C-BE32-E72D297353CC}">
              <c16:uniqueId val="{0000000D-CD84-478E-899B-F6A02F4F8820}"/>
            </c:ext>
          </c:extLst>
        </c:ser>
        <c:ser>
          <c:idx val="2"/>
          <c:order val="1"/>
          <c:tx>
            <c:strRef>
              <c:f>'Progress Charts 030620'!$G$1</c:f>
              <c:strCache>
                <c:ptCount val="1"/>
                <c:pt idx="0">
                  <c:v>5-Year Milestone </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030620'!$G$2:$G$22</c:f>
              <c:numCache>
                <c:formatCode>#,##0</c:formatCode>
                <c:ptCount val="21"/>
                <c:pt idx="5">
                  <c:v>4281</c:v>
                </c:pt>
              </c:numCache>
            </c:numRef>
          </c:val>
          <c:smooth val="0"/>
          <c:extLst>
            <c:ext xmlns:c16="http://schemas.microsoft.com/office/drawing/2014/chart" uri="{C3380CC4-5D6E-409C-BE32-E72D297353CC}">
              <c16:uniqueId val="{0000000E-CD84-478E-899B-F6A02F4F8820}"/>
            </c:ext>
          </c:extLst>
        </c:ser>
        <c:ser>
          <c:idx val="3"/>
          <c:order val="2"/>
          <c:tx>
            <c:strRef>
              <c:f>'Progress Charts 030620'!$H$1</c:f>
              <c:strCache>
                <c:ptCount val="1"/>
                <c:pt idx="0">
                  <c:v>10-Year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10"/>
              <c:dLblPos val="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BA06-4669-A9F8-208FCBBD0F9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030620'!$H$2:$H$22</c:f>
              <c:numCache>
                <c:formatCode>#,##0</c:formatCode>
                <c:ptCount val="21"/>
                <c:pt idx="10">
                  <c:v>11416</c:v>
                </c:pt>
              </c:numCache>
            </c:numRef>
          </c:val>
          <c:smooth val="0"/>
          <c:extLst>
            <c:ext xmlns:c16="http://schemas.microsoft.com/office/drawing/2014/chart" uri="{C3380CC4-5D6E-409C-BE32-E72D297353CC}">
              <c16:uniqueId val="{0000000F-CD84-478E-899B-F6A02F4F8820}"/>
            </c:ext>
          </c:extLst>
        </c:ser>
        <c:ser>
          <c:idx val="4"/>
          <c:order val="3"/>
          <c:tx>
            <c:strRef>
              <c:f>'Progress Charts 030620'!$I$1</c:f>
              <c:strCache>
                <c:ptCount val="1"/>
                <c:pt idx="0">
                  <c:v>15-Year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dLbl>
              <c:idx val="15"/>
              <c:layout>
                <c:manualLayout>
                  <c:x val="-7.7925415573053367E-2"/>
                  <c:y val="-6.0124890638670166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A06-4669-A9F8-208FCBBD0F9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030620'!$I$2:$I$22</c:f>
              <c:numCache>
                <c:formatCode>#,##0</c:formatCode>
                <c:ptCount val="21"/>
                <c:pt idx="15">
                  <c:v>14270</c:v>
                </c:pt>
              </c:numCache>
            </c:numRef>
          </c:val>
          <c:smooth val="0"/>
          <c:extLst>
            <c:ext xmlns:c16="http://schemas.microsoft.com/office/drawing/2014/chart" uri="{C3380CC4-5D6E-409C-BE32-E72D297353CC}">
              <c16:uniqueId val="{00000010-CD84-478E-899B-F6A02F4F8820}"/>
            </c:ext>
          </c:extLst>
        </c:ser>
        <c:ser>
          <c:idx val="5"/>
          <c:order val="4"/>
          <c:tx>
            <c:strRef>
              <c:f>'Progress Charts 030620'!$J$1</c:f>
              <c:strCache>
                <c:ptCount val="1"/>
                <c:pt idx="0">
                  <c:v>Total Reductions Required</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chemeClr val="tx1"/>
                </a:solidFill>
                <a:ln w="9525">
                  <a:solidFill>
                    <a:schemeClr val="tx1"/>
                  </a:solidFill>
                </a:ln>
                <a:effectLst/>
              </c:spPr>
            </c:marker>
            <c:bubble3D val="0"/>
            <c:spPr>
              <a:ln w="28575" cap="rnd">
                <a:solidFill>
                  <a:schemeClr val="tx1"/>
                </a:solidFill>
                <a:round/>
              </a:ln>
              <a:effectLst/>
            </c:spPr>
            <c:extLst>
              <c:ext xmlns:c16="http://schemas.microsoft.com/office/drawing/2014/chart" uri="{C3380CC4-5D6E-409C-BE32-E72D297353CC}">
                <c16:uniqueId val="{00000024-CD84-478E-899B-F6A02F4F8820}"/>
              </c:ext>
            </c:extLst>
          </c:dPt>
          <c:dLbls>
            <c:dLbl>
              <c:idx val="20"/>
              <c:layout>
                <c:manualLayout>
                  <c:x val="0"/>
                  <c:y val="-4.9013779527559045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4-CD84-478E-899B-F6A02F4F882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030620'!$J$2:$J$22</c:f>
              <c:numCache>
                <c:formatCode>#,##0</c:formatCode>
                <c:ptCount val="21"/>
                <c:pt idx="20">
                  <c:v>14270</c:v>
                </c:pt>
              </c:numCache>
            </c:numRef>
          </c:val>
          <c:smooth val="0"/>
          <c:extLst>
            <c:ext xmlns:c16="http://schemas.microsoft.com/office/drawing/2014/chart" uri="{C3380CC4-5D6E-409C-BE32-E72D297353CC}">
              <c16:uniqueId val="{00000011-CD84-478E-899B-F6A02F4F8820}"/>
            </c:ext>
          </c:extLst>
        </c:ser>
        <c:dLbls>
          <c:showLegendKey val="0"/>
          <c:showVal val="0"/>
          <c:showCatName val="0"/>
          <c:showSerName val="0"/>
          <c:showPercent val="0"/>
          <c:showBubbleSize val="0"/>
        </c:dLbls>
        <c:marker val="1"/>
        <c:smooth val="0"/>
        <c:axId val="586540232"/>
        <c:axId val="586540888"/>
      </c:lineChart>
      <c:catAx>
        <c:axId val="586540232"/>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86540888"/>
        <c:crosses val="autoZero"/>
        <c:auto val="1"/>
        <c:lblAlgn val="ctr"/>
        <c:lblOffset val="100"/>
        <c:noMultiLvlLbl val="0"/>
      </c:catAx>
      <c:valAx>
        <c:axId val="586540888"/>
        <c:scaling>
          <c:orientation val="minMax"/>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865402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15241</xdr:colOff>
      <xdr:row>0</xdr:row>
      <xdr:rowOff>0</xdr:rowOff>
    </xdr:from>
    <xdr:to>
      <xdr:col>13</xdr:col>
      <xdr:colOff>597132</xdr:colOff>
      <xdr:row>30</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0041" y="0"/>
          <a:ext cx="4239491" cy="548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595312</xdr:colOff>
      <xdr:row>0</xdr:row>
      <xdr:rowOff>204787</xdr:rowOff>
    </xdr:from>
    <xdr:to>
      <xdr:col>22</xdr:col>
      <xdr:colOff>595312</xdr:colOff>
      <xdr:row>22</xdr:row>
      <xdr:rowOff>14287</xdr:rowOff>
    </xdr:to>
    <xdr:graphicFrame macro="">
      <xdr:nvGraphicFramePr>
        <xdr:cNvPr id="4" name="Chart 3">
          <a:extLst>
            <a:ext uri="{FF2B5EF4-FFF2-40B4-BE49-F238E27FC236}">
              <a16:creationId xmlns:a16="http://schemas.microsoft.com/office/drawing/2014/main" id="{BCEF9302-5B9C-4C49-8674-D15B388C7E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Gemini%20Springs\2018%20BMAP%20GS\Project%20Collection\2017\Received\FDOT%20D5%20Draft_Gemini_Project%20Collection%202018%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2">
          <cell r="K22">
            <v>893.93710064487937</v>
          </cell>
        </row>
        <row r="23">
          <cell r="K23">
            <v>12571.467897900706</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DA5B4880-8462-453F-AADC-4EDD3D968025}" userId="Tina Gordon" providerId="None"/>
  <person displayName="Owens, Jeremiah (P.E.)" id="{C3FF4CB2-FBA7-4E81-AB1A-8D3DE2E0FF0C}" userId="Owens, Jeremiah (P.E.)" providerId="None"/>
  <person displayName="Tina Gordon" id="{ECE654C0-97C1-4070-AE64-E76B80878B28}"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550924" createdVersion="6" refreshedVersion="6" minRefreshableVersion="3" recordCount="41" xr:uid="{7258E00B-2C3E-4FE3-8067-262FE45C6DE1}">
  <cacheSource type="worksheet">
    <worksheetSource ref="A1:AA1048576" sheet="Gemini All Projects"/>
  </cacheSource>
  <cacheFields count="27">
    <cacheField name="ProjID" numFmtId="0">
      <sharedItems containsString="0" containsBlank="1" containsNumber="1" containsInteger="1" minValue="5079" maxValue="511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 name="Nitrogen Source Addressed by Projec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898147" createdVersion="6" refreshedVersion="6" minRefreshableVersion="3" recordCount="41" xr:uid="{E39EFEE7-6E0E-4C59-B591-F1B2DCB9A56A}">
  <cacheSource type="worksheet">
    <worksheetSource ref="A1:Z1048576" sheet="Gemini All Projects"/>
  </cacheSource>
  <cacheFields count="26">
    <cacheField name="ProjID" numFmtId="0">
      <sharedItems containsString="0" containsBlank="1" containsNumber="1" containsInteger="1" minValue="5079" maxValue="511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898147" createdVersion="5" refreshedVersion="6" minRefreshableVersion="3" recordCount="41" xr:uid="{00000000-000A-0000-FFFF-FFFF0D000000}">
  <cacheSource type="worksheet">
    <worksheetSource ref="B1:Z1048576" sheet="Gemini All Projects"/>
  </cacheSource>
  <cacheFields count="25">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9.465147222225" createdVersion="6" refreshedVersion="6" minRefreshableVersion="3" recordCount="40" xr:uid="{1D908702-49F5-4754-829C-1C55B61E4C91}">
  <cacheSource type="worksheet">
    <worksheetSource ref="A1:AA41" sheet="Gemini All Projects"/>
  </cacheSource>
  <cacheFields count="27">
    <cacheField name="ProjID" numFmtId="0">
      <sharedItems containsSemiMixedTypes="0" containsString="0" containsNumber="1" containsInteger="1" minValue="5079" maxValue="5118"/>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Planned"/>
        <s v="Underway"/>
      </sharedItems>
    </cacheField>
    <cacheField name="EstimatedCompletionDate" numFmtId="0">
      <sharedItems containsMixedTypes="1" containsNumber="1" containsInteger="1" minValue="2004" maxValue="2033" count="12">
        <s v="N/A"/>
        <n v="2025"/>
        <n v="2012"/>
        <n v="2004"/>
        <n v="2006"/>
        <n v="2020"/>
        <n v="2007"/>
        <n v="2015"/>
        <s v="Prior to 2015"/>
        <n v="2011"/>
        <s v="TBD"/>
        <n v="2033" u="1"/>
      </sharedItems>
    </cacheField>
    <cacheField name="TNReduction(lbs/yr)" numFmtId="3">
      <sharedItems containsMixedTypes="1" containsNumber="1" minValue="0" maxValue="3301"/>
    </cacheField>
    <cacheField name="TPReduction(lbs/yr)" numFmtId="3">
      <sharedItems containsMixedTypes="1" containsNumber="1" minValue="0" maxValue="2007"/>
    </cacheField>
    <cacheField name="Location" numFmtId="0">
      <sharedItems/>
    </cacheField>
    <cacheField name="AcresTreated" numFmtId="3">
      <sharedItems containsMixedTypes="1" containsNumber="1" minValue="0.2" maxValue="14267"/>
    </cacheField>
    <cacheField name="CostEstimate" numFmtId="164">
      <sharedItems containsMixedTypes="1" containsNumber="1" containsInteger="1" minValue="55550" maxValue="9720000"/>
    </cacheField>
    <cacheField name="CostAnnualO&amp;M" numFmtId="164">
      <sharedItems containsMixedTypes="1" containsNumber="1" minValue="10000" maxValue="65000"/>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ontainsMixedTypes="1" containsNumber="1" minValue="28.753352" maxValue="28.947533"/>
    </cacheField>
    <cacheField name="Longitude" numFmtId="0">
      <sharedItems containsMixedTypes="1" containsNumber="1" minValue="-81.363168999999999" maxValue="-81.252013000000005"/>
    </cacheField>
    <cacheField name="Start Date" numFmtId="0">
      <sharedItems containsDate="1" containsMixedTypes="1" minDate="1900-01-02T18:40:04" maxDate="1900-01-05T18:40:04"/>
    </cacheField>
    <cacheField name="Nitrogen Source Addressed by Projec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n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s v="UTF"/>
  </r>
  <r>
    <n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s v="UTF"/>
  </r>
  <r>
    <n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s v="UTF"/>
  </r>
  <r>
    <n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s v="UTF"/>
  </r>
  <r>
    <n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s v="UTF"/>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n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s v="UTF"/>
  </r>
  <r>
    <n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s v="UTF"/>
  </r>
  <r>
    <n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s v="UTF"/>
  </r>
  <r>
    <n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s v="UTF"/>
  </r>
  <r>
    <n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s v="UTF"/>
  </r>
  <r>
    <n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s v="UTF"/>
  </r>
  <r>
    <n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s v="UTF"/>
  </r>
  <r>
    <n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s v="UTF"/>
  </r>
  <r>
    <n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s v="UTF"/>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s v="UTF"/>
  </r>
  <r>
    <n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s v="UTF"/>
  </r>
  <r>
    <n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s v="UTF"/>
  </r>
  <r>
    <n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s v="UTF"/>
  </r>
  <r>
    <n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s v="UTF"/>
  </r>
  <r>
    <n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s v="UTF"/>
  </r>
  <r>
    <n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s v="UTF"/>
  </r>
  <r>
    <n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s v="UTF"/>
  </r>
  <r>
    <n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s v="WWTF"/>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s v="WWTF"/>
  </r>
  <r>
    <n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s v="UTF"/>
  </r>
  <r>
    <n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s v="UTF"/>
  </r>
  <r>
    <n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s v="UTF"/>
  </r>
  <r>
    <n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s v="UTF"/>
  </r>
  <r>
    <n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s v="UTF"/>
  </r>
  <r>
    <n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s v="UTF"/>
  </r>
  <r>
    <n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s v="UTF"/>
  </r>
  <r>
    <n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s v="UTF"/>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s v="FF"/>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s v="LW"/>
  </r>
  <r>
    <n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s v="STF"/>
  </r>
  <r>
    <n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s v="STF"/>
  </r>
  <r>
    <n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s v="WWTF"/>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s v="OSTDS"/>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s v="OSTDS"/>
  </r>
  <r>
    <m/>
    <m/>
    <m/>
    <m/>
    <m/>
    <m/>
    <m/>
    <x v="3"/>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n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r>
  <r>
    <n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r>
  <r>
    <n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r>
  <r>
    <n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r>
  <r>
    <n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r>
  <r>
    <n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r>
  <r>
    <n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r>
  <r>
    <n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r>
  <r>
    <n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r>
  <r>
    <n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r>
  <r>
    <n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r>
  <r>
    <n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r>
  <r>
    <n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r>
  <r>
    <n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r>
  <r>
    <n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r>
  <r>
    <n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r>
  <r>
    <n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r>
  <r>
    <n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r>
  <r>
    <n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r>
  <r>
    <n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r>
  <r>
    <n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r>
  <r>
    <n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r>
  <r>
    <n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r>
  <r>
    <n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r>
  <r>
    <n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r>
  <r>
    <n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r>
  <r>
    <n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r>
  <r>
    <n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r>
  <r>
    <n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r>
  <r>
    <n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r>
  <r>
    <n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r>
  <r>
    <n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r>
  <r>
    <n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r>
  <r>
    <m/>
    <m/>
    <m/>
    <m/>
    <m/>
    <m/>
    <m/>
    <x v="3"/>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City of Sanford"/>
    <s v="N/A"/>
    <s v="SAN-001"/>
    <s v="Street Sweeping"/>
    <s v="Street sweeping throughout the city."/>
    <s v="Street Sweeping"/>
    <s v="Completed"/>
    <s v="N/A"/>
    <n v="187.41581891666496"/>
    <n v="399.33000000000004"/>
    <s v="Inside Springshed"/>
    <s v="N/A"/>
    <s v="N/A"/>
    <n v="17054.400000000001"/>
    <s v="City/Stormwater Utility"/>
    <s v="N/A"/>
    <s v="N/A"/>
    <s v="Non-structural"/>
    <s v="Ongoing"/>
    <n v="2018"/>
    <s v="N/A"/>
    <s v="Gemini Springs"/>
    <s v="N/A"/>
    <s v="N/A"/>
    <s v="Ongoing"/>
  </r>
  <r>
    <s v="City of Sanford"/>
    <s v="Seminole County"/>
    <s v="SAN-002"/>
    <s v="Education Efforts"/>
    <s v="FYN, landscaping ordinance, irrigation ordinance, PSAs, pamphlets, website, Illicit Discharge Program."/>
    <s v="Education Efforts"/>
    <s v="Completed"/>
    <s v="N/A"/>
    <n v="111.42316960148284"/>
    <s v="N/A"/>
    <s v="Inside Springshed"/>
    <s v="N/A"/>
    <s v="N/A"/>
    <s v="TBD"/>
    <s v="City/Stormwater Utility"/>
    <s v="N/A"/>
    <s v="N/A"/>
    <s v="Non-structural"/>
    <s v="Ongoing"/>
    <n v="2018"/>
    <s v="N/A"/>
    <s v="Gemini Springs"/>
    <s v="N/A"/>
    <s v="N/A"/>
    <s v="Ongoing"/>
  </r>
  <r>
    <s v="City of DeBary"/>
    <s v="N/A"/>
    <s v="DB-01"/>
    <s v="Fertilizer Ordinance"/>
    <s v="Citywide fertilizer ordinance to reduce application."/>
    <s v="Regulations, Ordinances, and Guidelines"/>
    <s v="Completed"/>
    <s v="N/A"/>
    <n v="25"/>
    <s v="N/A"/>
    <s v="Inside Springshed"/>
    <s v="N/A"/>
    <s v="N/A"/>
    <s v="N/A"/>
    <s v="N/A"/>
    <s v="N/A"/>
    <s v="N/A"/>
    <s v="Non-structural"/>
    <s v="Ongoing"/>
    <n v="2018"/>
    <s v="Copy of the revised ordinance"/>
    <s v="Gemini Springs"/>
    <s v="N/A"/>
    <s v="N/A"/>
    <s v="Ongoing"/>
  </r>
  <r>
    <s v="City of DeBary"/>
    <s v="N/A"/>
    <s v="DB-02"/>
    <s v="Illicit Discharge Education"/>
    <s v="Website, pamphlets, inspection program, call-in number."/>
    <s v="Education Efforts"/>
    <s v="Completed"/>
    <s v="N/A"/>
    <n v="50"/>
    <s v="N/A"/>
    <s v="Inside Springshed"/>
    <s v="N/A"/>
    <s v="N/A"/>
    <s v="N/A"/>
    <s v="N/A"/>
    <s v="N/A"/>
    <s v="N/A"/>
    <s v="Non-structural"/>
    <s v="Ongoing"/>
    <n v="2018"/>
    <s v="City website link, PDFs"/>
    <s v="Gemini Springs"/>
    <s v="N/A"/>
    <s v="N/A"/>
    <s v="Ongoing"/>
  </r>
  <r>
    <s v="City of DeBary"/>
    <s v="N/A"/>
    <s v="DB-03"/>
    <s v="Irrigation Ordinance"/>
    <s v="Citywide restrictions on irrigation practices."/>
    <s v="Regulations, Ordinances, and Guidelines"/>
    <s v="Completed"/>
    <s v="N/A"/>
    <n v="25"/>
    <s v="N/A"/>
    <s v="Inside Springshed"/>
    <s v="N/A"/>
    <s v="N/A"/>
    <s v="N/A"/>
    <s v="N/A"/>
    <s v="N/A"/>
    <s v="N/A"/>
    <s v="Non-structural"/>
    <s v="Ongoing"/>
    <n v="2018"/>
    <s v="Copy of Ordinance"/>
    <s v="Gemini Springs"/>
    <s v="N/A"/>
    <s v="N/A"/>
    <s v="Ongoing"/>
  </r>
  <r>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s v="Planned"/>
    <n v="2025"/>
    <n v="3301"/>
    <s v="N/A"/>
    <s v="PFA"/>
    <n v="360"/>
    <n v="9720000"/>
    <n v="10000"/>
    <s v="City of DeBary/ Volusia County/ TBD"/>
    <s v="TBD"/>
    <s v="TBD"/>
    <s v="Structural"/>
    <s v="Planned"/>
    <n v="2018"/>
    <s v="Copy of 4/4/2018 City Council Meeting Minutes approving the Program and PowerPoint Presentation"/>
    <s v="Gemini Springs"/>
    <s v="N/A"/>
    <s v="N/A"/>
    <s v="TBD"/>
  </r>
  <r>
    <s v="FDOT District 5"/>
    <s v="N/A"/>
    <s v="FDOT-01"/>
    <s v="SR 46"/>
    <s v="Grass swales without swale blocks or raised culverts."/>
    <s v="Bioswales"/>
    <s v="Completed"/>
    <n v="2012"/>
    <n v="6.9303707558811842"/>
    <n v="7.4"/>
    <s v="Inside Springshed"/>
    <n v="48.2"/>
    <s v="Not provided"/>
    <s v="Not provided"/>
    <s v="Florida Legislature"/>
    <s v="N/A"/>
    <s v="N/A"/>
    <s v="Structural"/>
    <s v="Completed"/>
    <n v="2018"/>
    <s v="Provided during BMAP Development"/>
    <s v="Gemini Springs"/>
    <n v="28.811384"/>
    <n v="-81.358754000000005"/>
    <s v="Not provided"/>
  </r>
  <r>
    <s v="FDOT District 5"/>
    <s v="N/A"/>
    <s v="FDOT-02"/>
    <s v="77160-3404-02 (Pond 1-NW)"/>
    <s v="On-line retention BMPs. Completion date of project outside the project collection period. No credit assigned."/>
    <s v="On-line Retention BMPs"/>
    <s v="Completed"/>
    <n v="2004"/>
    <s v="N/A"/>
    <s v="N/A"/>
    <s v="Inside Springshed"/>
    <n v="25.5"/>
    <s v="Not provided"/>
    <s v="Not provided"/>
    <s v="Florida Legislature"/>
    <s v="N/A"/>
    <s v="N/A"/>
    <s v="Structural"/>
    <s v="Completed"/>
    <n v="2018"/>
    <s v="Provided during BMAP Development"/>
    <s v="Gemini Springs"/>
    <n v="28.753352"/>
    <n v="-81.363168999999999"/>
    <n v="2004"/>
  </r>
  <r>
    <s v="FDOT District 5"/>
    <s v="N/A"/>
    <s v="FDOT-03"/>
    <s v="77160-3404-06 (Pond  4-11)"/>
    <s v="Wet detention pond. Completion date of project outside the project collection period. No credit assigned."/>
    <s v="Wet Detention Pond"/>
    <s v="Completed"/>
    <n v="2004"/>
    <s v="N/A"/>
    <s v="N/A"/>
    <s v="Inside Springshed"/>
    <n v="38.5"/>
    <s v="Not provided"/>
    <s v="Not provided"/>
    <s v="Florida Legislature"/>
    <s v="N/A"/>
    <s v="N/A"/>
    <s v="Structural"/>
    <s v="Completed"/>
    <n v="2018"/>
    <s v="Provided during BMAP Development"/>
    <s v="Gemini Springs"/>
    <n v="28.822102999999998"/>
    <n v="-81.338250000000002"/>
    <n v="2004"/>
  </r>
  <r>
    <s v="FDOT District 5"/>
    <s v="N/A"/>
    <s v="FDOT-04"/>
    <s v="77160-3404-05 (Pond  4-1)"/>
    <s v="Wet detention pond. Completion date of project outside the project collection period. No credit assigned."/>
    <s v="Wet Detention Pond"/>
    <s v="Completed"/>
    <n v="2004"/>
    <s v="N/A"/>
    <s v="N/A"/>
    <s v="Inside Springshed"/>
    <n v="32.4"/>
    <s v="Not provided"/>
    <s v="Not provided"/>
    <s v="Florida Legislature"/>
    <s v="N/A"/>
    <s v="N/A"/>
    <s v="Structural"/>
    <s v="Completed"/>
    <n v="2018"/>
    <s v="Provided during BMAP Development"/>
    <s v="Gemini Springs"/>
    <n v="28.817031"/>
    <n v="-81.333803000000003"/>
    <n v="2004"/>
  </r>
  <r>
    <s v="FDOT District 5"/>
    <s v="N/A"/>
    <s v="FDOT-05"/>
    <s v="77160-3404-07 (Pond 5)"/>
    <s v="Wet detention pond. Completion date of project outside the project collection period. No credit assigned."/>
    <s v="Wet Detention Pond"/>
    <s v="Completed"/>
    <n v="2004"/>
    <s v="N/A"/>
    <s v="N/A"/>
    <s v="Inside Springshed"/>
    <n v="30.5"/>
    <s v="Not provided"/>
    <s v="Not provided"/>
    <s v="Florida Legislature"/>
    <s v="N/A"/>
    <s v="N/A"/>
    <s v="Structural"/>
    <s v="Completed"/>
    <n v="2018"/>
    <s v="Provided during BMAP Development"/>
    <s v="Gemini Springs"/>
    <n v="28.823732"/>
    <n v="-81.328095000000005"/>
    <n v="2004"/>
  </r>
  <r>
    <s v="FDOT District 5"/>
    <s v="N/A"/>
    <s v="FDOT-06"/>
    <s v="77160 3436 (pond A, A-1)"/>
    <s v="Wet detention pond."/>
    <s v="Wet Detention Pond"/>
    <s v="Completed"/>
    <n v="2012"/>
    <n v="31.165539222331549"/>
    <n v="19.8"/>
    <s v="Inside Springshed"/>
    <n v="56.5"/>
    <s v="Not provided"/>
    <s v="Not provided"/>
    <s v="Florida Legislature"/>
    <s v="N/A"/>
    <s v="N/A"/>
    <s v="Structural"/>
    <s v="Completed"/>
    <n v="2018"/>
    <s v="Provided during BMAP Development"/>
    <s v="Gemini Springs"/>
    <n v="28.785043999999999"/>
    <n v="-81.352759000000006"/>
    <n v="2000"/>
  </r>
  <r>
    <s v="FDOT District 5"/>
    <s v="N/A"/>
    <s v="FDOT-07"/>
    <s v="77160-3439-01 (Pond 1)"/>
    <s v="Wet detention pond. Completion date of project outside the project collection period. No credit assigned."/>
    <s v="Wet Detention Pond"/>
    <s v="Completed"/>
    <n v="2006"/>
    <s v="N/A"/>
    <s v="N/A"/>
    <s v="Inside Springshed"/>
    <n v="20.3"/>
    <s v="Not provided"/>
    <s v="Not provided"/>
    <s v="Florida Legislature"/>
    <s v="N/A"/>
    <s v="N/A"/>
    <s v="Structural"/>
    <s v="Completed"/>
    <n v="2018"/>
    <s v="Provided during BMAP Development"/>
    <s v="Gemini Springs"/>
    <n v="28.783110000000001"/>
    <n v="-81.353210000000004"/>
    <n v="2010"/>
  </r>
  <r>
    <s v="FDOT District 5"/>
    <s v="N/A"/>
    <s v="FDOT-08"/>
    <s v="FM 242702 79110-3403-06 (RR-3)"/>
    <s v="Wet detention pond. Completion date of project outside the project collection period. No credit assigned."/>
    <s v="Wet Detention Pond"/>
    <s v="Completed"/>
    <n v="2004"/>
    <s v="N/A"/>
    <s v="N/A"/>
    <s v="Inside Springshed"/>
    <n v="53.1"/>
    <s v="Not provided"/>
    <s v="Not provided"/>
    <s v="Florida Legislature"/>
    <s v="N/A"/>
    <s v="N/A"/>
    <s v="Structural"/>
    <s v="Completed"/>
    <n v="2018"/>
    <s v="Provided during BMAP Development"/>
    <s v="Gemini Springs"/>
    <n v="28.846799000000001"/>
    <n v="-81.312730000000002"/>
    <n v="2001"/>
  </r>
  <r>
    <s v="FDOT District 5"/>
    <s v="N/A"/>
    <s v="FDOT-08a"/>
    <s v="FM 242702 79110-3403-04 &amp; 05 (Pond QQ3 &amp; QQ-5)(RR-3)"/>
    <s v="Wet detention pond. Completion date of project outside the project collection period. No credit assigned."/>
    <s v="Wet Detention Pond"/>
    <s v="Completed"/>
    <n v="2004"/>
    <s v="N/A"/>
    <s v="N/A"/>
    <s v="Inside Springshed"/>
    <n v="47.6"/>
    <s v="Not provided"/>
    <s v="Not provided"/>
    <s v="Florida Legislature"/>
    <s v="N/A"/>
    <s v="N/A"/>
    <s v="Structural"/>
    <s v="Completed"/>
    <n v="2018"/>
    <s v="Provided during BMAP Development"/>
    <s v="Gemini Springs"/>
    <n v="28.947533"/>
    <n v="-81.252013000000005"/>
    <n v="2001"/>
  </r>
  <r>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s v="Underway"/>
    <n v="2020"/>
    <n v="0.06"/>
    <n v="0"/>
    <s v="Inside Springshed"/>
    <n v="6.61"/>
    <s v="Not provided"/>
    <s v="Not provided"/>
    <s v="Florida Legislature"/>
    <s v="N/A"/>
    <s v="N/A"/>
    <s v="Structural"/>
    <s v="Underway"/>
    <n v="2018"/>
    <s v="Not provided"/>
    <s v="Gemini Springs"/>
    <n v="28.800643999999998"/>
    <n v="-81.345021000000003"/>
    <n v="2017"/>
  </r>
  <r>
    <s v="City of Lake Mary"/>
    <s v="N/A"/>
    <s v="LM-01"/>
    <s v="Fertilizer Ordinance"/>
    <s v="Fertilizer ordinance."/>
    <s v="Regulations, Ordinances, and Guidelines"/>
    <s v="Completed"/>
    <s v="N/A"/>
    <n v="17"/>
    <s v="N/A"/>
    <s v="Inside Springshed"/>
    <s v="N/A"/>
    <s v="N/A"/>
    <s v="N/A"/>
    <s v="N/A"/>
    <s v="N/A"/>
    <s v="N/A"/>
    <s v="Non-structural"/>
    <s v="Completed"/>
    <n v="2018"/>
    <s v="Ordinance"/>
    <s v="Gemini Springs"/>
    <s v="N/A"/>
    <s v="N/A"/>
    <n v="2017"/>
  </r>
  <r>
    <s v="Seminole County"/>
    <s v="Not provided"/>
    <s v="SC-01"/>
    <s v="Elder RSF"/>
    <s v="RSF to collect and treat stormwater runoff. Completion daate of project is outside the project collection period. No credit assigned."/>
    <s v="Wet Detention Pond"/>
    <s v="Completed"/>
    <n v="2007"/>
    <s v="N/A"/>
    <s v="N/A"/>
    <s v="Not provided"/>
    <n v="229.7"/>
    <n v="3884496"/>
    <n v="19251"/>
    <s v="Not provided"/>
    <s v="Not provided"/>
    <s v="N/A"/>
    <s v="Structural"/>
    <s v="Completed"/>
    <n v="2018"/>
    <s v="Not provided"/>
    <s v="Gemini Springs"/>
    <s v="Not provided"/>
    <s v="Not provided"/>
    <s v="Not provided"/>
  </r>
  <r>
    <s v="Seminole County"/>
    <s v="Not provided"/>
    <s v="SC-02"/>
    <s v="Lockhart Smith RSF"/>
    <s v="RSF to collect and treat stormwater runoff. Completion daate of project is outside the project collection period. No credit assigned."/>
    <s v="Wet Detention Pond"/>
    <s v="Completed"/>
    <n v="2007"/>
    <s v="N/A"/>
    <s v="N/A"/>
    <s v="Not provided"/>
    <n v="2757"/>
    <n v="3504755"/>
    <s v="Not provided"/>
    <s v="Not provided"/>
    <s v="Not provided"/>
    <s v="N/A"/>
    <s v="Structural"/>
    <s v="Completed"/>
    <n v="2018"/>
    <s v="Not provided"/>
    <s v="Gemini Springs"/>
    <s v="Not provided"/>
    <s v="Not provided"/>
    <s v="Not provided"/>
  </r>
  <r>
    <s v="Seminole County"/>
    <s v="Not provided"/>
    <s v="SC-03"/>
    <s v="Street Sweeping"/>
    <s v="Street sweeping throughout the county."/>
    <s v="Street Sweeping"/>
    <s v="Completed"/>
    <s v="N/A"/>
    <n v="9.0000000000000018"/>
    <n v="135.1"/>
    <s v="Inside Springshed"/>
    <s v="N/A"/>
    <s v="Not provided"/>
    <s v="Not provided"/>
    <s v="Not provided"/>
    <s v="Not provided"/>
    <s v="N/A"/>
    <s v="Non-structural"/>
    <s v="Completed"/>
    <n v="2018"/>
    <s v="Not provided"/>
    <s v="Gemini Springs"/>
    <s v="N/A"/>
    <s v="N/A"/>
    <s v="Not provided"/>
  </r>
  <r>
    <s v="Seminole County"/>
    <s v="Not provided"/>
    <s v="SC-04"/>
    <s v="Education Efforts"/>
    <s v="FYN, landscaping ordinance, irrigation ordinance, pet waste ordinance, PSAs, pamphlets, website, Illicit Discharge Program and standard credit for fertilizer ordinance."/>
    <s v="Education Efforts"/>
    <s v="Completed"/>
    <s v="N/A"/>
    <n v="822.05538461538458"/>
    <n v="282.3"/>
    <s v="Inside Springshed"/>
    <s v="N/A"/>
    <s v="Not provided"/>
    <s v="Not provided"/>
    <s v="Not provided"/>
    <s v="Not provided"/>
    <s v="N/A"/>
    <s v="Non-structural"/>
    <s v="Completed"/>
    <n v="2018"/>
    <s v="Not provided"/>
    <s v="Gemini Springs"/>
    <s v="N/A"/>
    <s v="N/A"/>
    <s v="Not provided"/>
  </r>
  <r>
    <s v="Seminole County"/>
    <s v="Altamonte/ Casselberry/ Lake Mary/ Longwood/ Oviedo"/>
    <s v="SC-05"/>
    <s v="Seminole County Fertilizer Ordinance"/>
    <s v="Reduction of nitrogen and phosphorus sources, through public education and restrictions on usage."/>
    <s v="Regulations, Ordinances, and Guidelines"/>
    <s v="Completed"/>
    <s v="N/A"/>
    <s v="TBD"/>
    <s v="Not provided"/>
    <s v="Inside Springshed"/>
    <n v="14267"/>
    <n v="150000"/>
    <n v="65000"/>
    <s v="Ad valorem/ FFL"/>
    <s v="City - $28,000/ County - $37,000"/>
    <s v="NF034"/>
    <s v="Non-structural"/>
    <s v="Completed"/>
    <n v="2018"/>
    <s v="adopted ordinance, leaching calculations"/>
    <s v="Gemini Springs"/>
    <s v="N/A"/>
    <s v="N/A"/>
    <d v="2018-10-01T00:00:00"/>
  </r>
  <r>
    <s v="Seminole County"/>
    <s v="Not provided"/>
    <s v="SC-06"/>
    <s v="Black Bear Wilderness Area"/>
    <s v="Previous land use = natural land; management focus = preservation, passive recreation; acreage = 1,650."/>
    <s v="Land Acquisition"/>
    <s v="Underway"/>
    <n v="2015"/>
    <s v="N/A"/>
    <s v="N/A"/>
    <s v="Not provided"/>
    <s v="N/A"/>
    <s v="Not provided"/>
    <s v="Not provided"/>
    <s v="Not provided"/>
    <s v="Not provided"/>
    <s v="Not provided"/>
    <s v="Non-structural"/>
    <s v="Underway"/>
    <n v="2018"/>
    <s v="Not provided"/>
    <s v="Gemini Springs"/>
    <s v="Not provided"/>
    <s v="Not provided"/>
    <s v="Not provided"/>
  </r>
  <r>
    <s v="Seminole County"/>
    <s v="Not provided"/>
    <s v="SC-07"/>
    <s v="Gravity Main Testing and Repairs"/>
    <s v="Lateral repairs, gravity main repairs, smoke test and seal laterals."/>
    <s v="Sanitary Sewer and Wastewater Treatment Facility (WWTF) Maintenance"/>
    <s v="Completed"/>
    <s v="Prior to 2015"/>
    <s v="N/A"/>
    <s v="N/A"/>
    <s v="Inside Springshed"/>
    <s v="N/A"/>
    <n v="401878"/>
    <s v="Not provided"/>
    <s v="Not provided"/>
    <s v="Not provided"/>
    <s v="Not provided"/>
    <s v="Structural"/>
    <s v="Completed"/>
    <n v="2018"/>
    <s v="Not provided"/>
    <s v="Gemini Springs"/>
    <s v="Not provided"/>
    <s v="Not provided"/>
    <s v="Not provided"/>
  </r>
  <r>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s v="Completed"/>
    <s v="Prior to 2015"/>
    <s v="N/A"/>
    <s v="N/A"/>
    <s v="Inside Springshed"/>
    <s v="N/A"/>
    <n v="324353"/>
    <s v="Not provided"/>
    <s v="Not provided"/>
    <s v="Not provided"/>
    <s v="Not provided"/>
    <s v="Structural"/>
    <s v="Completed"/>
    <n v="2018"/>
    <s v="Not provided"/>
    <s v="Gemini Springs"/>
    <s v="Not provided"/>
    <s v="Not provided"/>
    <s v="Not provided"/>
  </r>
  <r>
    <s v="Volusia County"/>
    <s v="Not provided"/>
    <s v="VC-01"/>
    <s v="Education and Outreach"/>
    <s v="Public education about fertilizer, wastewater, lawn clippings, pet waste, water conservation."/>
    <s v="Education Efforts"/>
    <s v="Completed"/>
    <s v="N/A"/>
    <n v="0"/>
    <n v="0"/>
    <s v="Inside Springshed"/>
    <s v="N/A"/>
    <s v="Not provided"/>
    <s v="Not provided"/>
    <s v="Not provided"/>
    <s v="Not provided"/>
    <s v="N/A"/>
    <s v="Non-structural"/>
    <s v="Completed"/>
    <n v="2018"/>
    <s v="Not provided"/>
    <s v="Gemini Springs"/>
    <s v="N/A"/>
    <s v="N/A"/>
    <n v="2012"/>
  </r>
  <r>
    <s v="Volusia County"/>
    <s v="Not provided"/>
    <s v="VC-02"/>
    <s v="Street Sweeping"/>
    <s v="Street sweeping."/>
    <s v="Street Sweeping"/>
    <s v="Completed"/>
    <s v="N/A"/>
    <n v="661.34330688744228"/>
    <n v="2007"/>
    <s v="Inside Springshed"/>
    <s v="N/A"/>
    <s v="Not provided"/>
    <s v="Not provided"/>
    <s v="Not provided"/>
    <s v="Not provided"/>
    <s v="N/A"/>
    <s v="Non-structural"/>
    <s v="Completed"/>
    <n v="2018"/>
    <s v="Not provided"/>
    <s v="Gemini Springs"/>
    <s v="N/A"/>
    <s v="N/A"/>
    <n v="2012"/>
  </r>
  <r>
    <s v="Volusia County"/>
    <s v="Not provided"/>
    <s v="VC-03"/>
    <s v="Lemon Bluff Road"/>
    <s v="Grass swales without swale blocks or raised culverts."/>
    <s v="Grass swales with swale blocks or raised culverts"/>
    <s v="Completed"/>
    <n v="2011"/>
    <n v="1.3945258228297506"/>
    <n v="1.1000000000000001"/>
    <s v="Not provided"/>
    <n v="1.8"/>
    <n v="145000"/>
    <s v="Not provided"/>
    <s v="Not provided"/>
    <s v="Not provided"/>
    <s v="N/A"/>
    <s v="Structural"/>
    <s v="Completed"/>
    <n v="2018"/>
    <s v="Not provided"/>
    <s v="Gemini Springs"/>
    <s v="Not provided"/>
    <s v="Not provided"/>
    <n v="2012"/>
  </r>
  <r>
    <s v="Volusia County"/>
    <s v="Not provided"/>
    <s v="VC-04"/>
    <s v="Lemon Bluff Road Ramp"/>
    <s v="Grass swales without swale blocks or raised culverts."/>
    <s v="Grass swales with swale blocks or raised culverts"/>
    <s v="Completed"/>
    <n v="2011"/>
    <n v="0.14790425393648871"/>
    <n v="0.1"/>
    <s v="Not provided"/>
    <n v="0.2"/>
    <n v="55550"/>
    <s v="Not provided"/>
    <s v="Not provided"/>
    <s v="Not provided"/>
    <s v="N/A"/>
    <s v="Structural"/>
    <s v="Completed"/>
    <n v="2018"/>
    <s v="Not provided"/>
    <s v="Gemini Springs"/>
    <s v="Not provided"/>
    <s v="Not provided"/>
    <n v="2012"/>
  </r>
  <r>
    <s v="Volusia County"/>
    <s v="Not provided"/>
    <s v="VC-05"/>
    <s v="DeBary Avenue Expansion"/>
    <s v="DeBary Avenue - Doyle Rd. expansion."/>
    <s v="Wet Detention Pond"/>
    <s v="Completed"/>
    <n v="2012"/>
    <n v="8.6629634448514814"/>
    <n v="10.3"/>
    <s v="Not provided"/>
    <n v="123.3"/>
    <s v="Not provided"/>
    <s v="Not provided"/>
    <s v="Not provided"/>
    <s v="Not provided"/>
    <s v="N/A"/>
    <s v="Structural"/>
    <s v="Completed"/>
    <n v="2018"/>
    <s v="Not provided"/>
    <s v="Gemini Springs"/>
    <s v="Not provided"/>
    <s v="Not provided"/>
    <n v="2012"/>
  </r>
  <r>
    <s v="Volusia County"/>
    <s v="Not provided"/>
    <s v="VC-06"/>
    <s v="Lake Winnemissett Non-contributing Basin"/>
    <s v="Non-contributing basin, not included in the TMDL model."/>
    <s v="Non-contributing Basin"/>
    <s v="Completed"/>
    <s v="N/A"/>
    <n v="139.00886952116559"/>
    <n v="93.8"/>
    <s v="Inside Springshed"/>
    <n v="1003.3"/>
    <s v="N/A"/>
    <s v="N/A"/>
    <s v="N/A"/>
    <s v="N/A"/>
    <s v="N/A"/>
    <s v="Non-structural"/>
    <s v="Completed"/>
    <n v="2018"/>
    <s v="Not provided"/>
    <s v="Gemini Springs"/>
    <s v="N/A"/>
    <s v="N/A"/>
    <n v="2012"/>
  </r>
  <r>
    <s v="Volusia County"/>
    <s v="Not provided"/>
    <s v="VC-07"/>
    <s v="Roadside Ditch Cleaning"/>
    <s v="Ongoing roadside ditch cleaning throughout county."/>
    <s v="BMP Cleanout"/>
    <s v="Completed"/>
    <s v="N/A"/>
    <s v="TBD"/>
    <s v="N/A"/>
    <s v="Inside Springshed"/>
    <s v="N/A"/>
    <s v="Not provided"/>
    <s v="Not provided"/>
    <s v="Not provided"/>
    <s v="Not provided"/>
    <s v="N/A"/>
    <s v="Non-structural"/>
    <s v="Ongoing"/>
    <n v="2018"/>
    <s v="Not provided"/>
    <s v="Gemini Springs"/>
    <s v="N/A"/>
    <s v="N/A"/>
    <n v="2016"/>
  </r>
  <r>
    <s v="Volusia County"/>
    <s v="Not provided"/>
    <s v="VC-08"/>
    <s v="Fertilizer Ordinance"/>
    <s v="Fertilizer restrictions including summer ban on nitrogen and phosphorus."/>
    <s v="Regulations, Ordinances, and Guidelines"/>
    <s v="Completed"/>
    <s v="N/A"/>
    <n v="0"/>
    <n v="0"/>
    <s v="Inside Springshed"/>
    <s v="N/A"/>
    <s v="Not provided"/>
    <s v="Not provided"/>
    <s v="Volusia County"/>
    <s v="Not provided"/>
    <s v="N/A"/>
    <s v="Non-structural"/>
    <s v="Ongoing"/>
    <n v="2018"/>
    <s v="Not provided"/>
    <s v="Gemini Springs"/>
    <s v="N/A"/>
    <s v="N/A"/>
    <n v="2015"/>
  </r>
  <r>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s v="Underway"/>
    <s v="N/A"/>
    <n v="68"/>
    <s v="N/A"/>
    <s v="Inside Springshed"/>
    <n v="34.208743229230002"/>
    <s v="TBD"/>
    <s v="TBD"/>
    <s v="FDACS"/>
    <s v="TBD"/>
    <s v="N/A"/>
    <s v="Non-structural"/>
    <s v="Underway"/>
    <n v="2018"/>
    <s v="Not provided"/>
    <s v="Gemini Springs"/>
    <s v="N/A"/>
    <s v="N/A"/>
    <n v="2018"/>
  </r>
  <r>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s v="Underway"/>
    <s v="N/A"/>
    <n v="5.8000000000000007"/>
    <s v="N/A"/>
    <s v="Inside Springshed"/>
    <n v="195.75704551600001"/>
    <s v="TBD"/>
    <s v="TBD"/>
    <s v="FDACS"/>
    <s v="TBD"/>
    <s v="N/A"/>
    <s v="Non-structural"/>
    <s v="Underway"/>
    <n v="2018"/>
    <s v="Not provided"/>
    <s v="Gemini Springs"/>
    <s v="N/A"/>
    <s v="N/A"/>
    <n v="2018"/>
  </r>
  <r>
    <s v="Golf Courses"/>
    <s v="TBD"/>
    <s v="GC-01"/>
    <s v="Golf Course Reduction Credits"/>
    <s v="10 % BMP credit on golf course load to groundwater, assuming 100 % BMP implementation by golf course owners."/>
    <s v="Fertilizer Reduction"/>
    <s v="Planned"/>
    <s v="TBD"/>
    <n v="239.65200000000004"/>
    <s v="N/A"/>
    <s v="Inside Springshed"/>
    <s v="N/A"/>
    <s v="N/A"/>
    <s v="N/A"/>
    <s v="N/A"/>
    <s v="N/A"/>
    <s v="N/A"/>
    <s v="Non-structural"/>
    <s v="Planned"/>
    <n v="2018"/>
    <s v="Not provided"/>
    <s v="Gemini Springs"/>
    <s v="N/A"/>
    <s v="N/A"/>
    <n v="2018"/>
  </r>
  <r>
    <s v="Golf Courses"/>
    <s v="N/A"/>
    <s v="GC-02"/>
    <s v="Golf Course Reduction Credits"/>
    <s v="6 % BMP credit on sports field load to groundwater, assuming 100 % BMP implementation."/>
    <s v="Fertilizer Reduction"/>
    <s v="Planned"/>
    <s v="TBD"/>
    <n v="3.6421182257114193"/>
    <s v="N/A"/>
    <s v="Inside Springshed"/>
    <s v="N/A"/>
    <s v="N/A"/>
    <s v="N/A"/>
    <s v="N/A"/>
    <s v="N/A"/>
    <s v="N/A"/>
    <s v="Non-structural"/>
    <s v="Planned"/>
    <n v="2018"/>
    <s v="Not provided"/>
    <s v="Gemini Springs"/>
    <s v="N/A"/>
    <s v="N/A"/>
    <n v="2018"/>
  </r>
  <r>
    <s v="Wastewater Utilities"/>
    <s v="TBD"/>
    <s v="WU-01"/>
    <s v="WWTF Policy Reductions"/>
    <s v="Achieved by WWTF policy if implemented BMAP-wide, achieving 3 or 6 mg/L."/>
    <s v="WWTF Upgrade"/>
    <s v="Planned"/>
    <s v="TBD"/>
    <n v="1020"/>
    <s v="N/A"/>
    <s v="Inside Springshed"/>
    <s v="N/A"/>
    <s v="N/A"/>
    <s v="N/A"/>
    <s v="N/A"/>
    <s v="N/A"/>
    <s v="N/A"/>
    <s v="Structural"/>
    <s v="Planned"/>
    <n v="2018"/>
    <s v="Not provided"/>
    <s v="Gemini Springs"/>
    <s v="N/A"/>
    <s v="N/A"/>
    <n v="2018"/>
  </r>
  <r>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s v="Underway"/>
    <s v="N/A"/>
    <s v="TBD"/>
    <s v="N/A"/>
    <s v="Inside Springshed"/>
    <s v="N/A"/>
    <s v="TBD"/>
    <s v="N/A"/>
    <s v="DEP"/>
    <s v="TBD"/>
    <s v="TBD"/>
    <s v="Structural"/>
    <s v="N/A"/>
    <n v="2018"/>
    <s v="2018 BMAP Appendix D"/>
    <s v="Gemini Springs"/>
    <s v="N/A"/>
    <s v="N/A"/>
    <n v="2018"/>
  </r>
  <r>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s v="Planned"/>
    <s v="TBD"/>
    <s v="TBD"/>
    <s v="N/A"/>
    <s v="PFA"/>
    <s v="N/A"/>
    <s v="TBD"/>
    <s v="N/A"/>
    <s v="DEP"/>
    <s v="TBD"/>
    <s v="TBD"/>
    <s v="Structural"/>
    <s v="N/A"/>
    <n v="2018"/>
    <s v="2018 BMAP Appendix D"/>
    <s v="Gemini Springs"/>
    <s v="N/A"/>
    <s v="N/A"/>
    <s v="TBD"/>
  </r>
  <r>
    <m/>
    <m/>
    <m/>
    <m/>
    <m/>
    <m/>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n v="5079"/>
    <s v="City of Sanford"/>
    <s v="N/A"/>
    <s v="SAN-001"/>
    <s v="Street Sweeping"/>
    <s v="Street sweeping throughout the city."/>
    <s v="Street Sweeping"/>
    <x v="0"/>
    <x v="0"/>
    <n v="187.41581891666496"/>
    <n v="399.33000000000004"/>
    <s v="Inside Springshed"/>
    <s v="N/A"/>
    <s v="N/A"/>
    <n v="17054.400000000001"/>
    <s v="City/Stormwater Utility"/>
    <s v="N/A"/>
    <s v="N/A"/>
    <s v="Non-structural"/>
    <s v="Ongoing"/>
    <n v="2018"/>
    <s v="N/A"/>
    <s v="Gemini Springs"/>
    <s v="N/A"/>
    <s v="N/A"/>
    <s v="Ongoing"/>
    <s v="UTF"/>
  </r>
  <r>
    <n v="5080"/>
    <s v="City of Sanford"/>
    <s v="Seminole County"/>
    <s v="SAN-002"/>
    <s v="Education Efforts"/>
    <s v="FYN, landscaping ordinance, irrigation ordinance, PSAs, pamphlets, website, Illicit Discharge Program."/>
    <s v="Education Efforts"/>
    <x v="0"/>
    <x v="0"/>
    <n v="111.42316960148284"/>
    <s v="N/A"/>
    <s v="Inside Springshed"/>
    <s v="N/A"/>
    <s v="N/A"/>
    <s v="TBD"/>
    <s v="City/Stormwater Utility"/>
    <s v="N/A"/>
    <s v="N/A"/>
    <s v="Non-structural"/>
    <s v="Ongoing"/>
    <n v="2018"/>
    <s v="N/A"/>
    <s v="Gemini Springs"/>
    <s v="N/A"/>
    <s v="N/A"/>
    <s v="Ongoing"/>
    <s v="UTF"/>
  </r>
  <r>
    <n v="5081"/>
    <s v="City of DeBary"/>
    <s v="N/A"/>
    <s v="DB-01"/>
    <s v="Fertilizer Ordinance"/>
    <s v="Citywide fertilizer ordinance to reduce application."/>
    <s v="Regulations, Ordinances, and Guidelines"/>
    <x v="0"/>
    <x v="0"/>
    <n v="25"/>
    <s v="N/A"/>
    <s v="Inside Springshed"/>
    <s v="N/A"/>
    <s v="N/A"/>
    <s v="N/A"/>
    <s v="N/A"/>
    <s v="N/A"/>
    <s v="N/A"/>
    <s v="Non-structural"/>
    <s v="Ongoing"/>
    <n v="2018"/>
    <s v="Copy of the revised ordinance"/>
    <s v="Gemini Springs"/>
    <s v="N/A"/>
    <s v="N/A"/>
    <s v="Ongoing"/>
    <s v="UTF"/>
  </r>
  <r>
    <n v="5082"/>
    <s v="City of DeBary"/>
    <s v="N/A"/>
    <s v="DB-02"/>
    <s v="Illicit Discharge Education"/>
    <s v="Website, pamphlets, inspection program, call-in number."/>
    <s v="Education Efforts"/>
    <x v="0"/>
    <x v="0"/>
    <n v="50"/>
    <s v="N/A"/>
    <s v="Inside Springshed"/>
    <s v="N/A"/>
    <s v="N/A"/>
    <s v="N/A"/>
    <s v="N/A"/>
    <s v="N/A"/>
    <s v="N/A"/>
    <s v="Non-structural"/>
    <s v="Ongoing"/>
    <n v="2018"/>
    <s v="City website link, PDFs"/>
    <s v="Gemini Springs"/>
    <s v="N/A"/>
    <s v="N/A"/>
    <s v="Ongoing"/>
    <s v="UTF"/>
  </r>
  <r>
    <n v="5083"/>
    <s v="City of DeBary"/>
    <s v="N/A"/>
    <s v="DB-03"/>
    <s v="Irrigation Ordinance"/>
    <s v="Citywide restrictions on irrigation practices."/>
    <s v="Regulations, Ordinances, and Guidelines"/>
    <x v="0"/>
    <x v="0"/>
    <n v="25"/>
    <s v="N/A"/>
    <s v="Inside Springshed"/>
    <s v="N/A"/>
    <s v="N/A"/>
    <s v="N/A"/>
    <s v="N/A"/>
    <s v="N/A"/>
    <s v="N/A"/>
    <s v="Non-structural"/>
    <s v="Ongoing"/>
    <n v="2018"/>
    <s v="Copy of Ordinance"/>
    <s v="Gemini Springs"/>
    <s v="N/A"/>
    <s v="N/A"/>
    <s v="Ongoing"/>
    <s v="UTF"/>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x v="1"/>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n v="5085"/>
    <s v="FDOT District 5"/>
    <s v="N/A"/>
    <s v="FDOT-01"/>
    <s v="SR 46"/>
    <s v="Grass swales without swale blocks or raised culverts."/>
    <s v="Bioswales"/>
    <x v="0"/>
    <x v="2"/>
    <n v="6.9303707558811842"/>
    <n v="7.4"/>
    <s v="Inside Springshed"/>
    <n v="48.2"/>
    <s v="Not provided"/>
    <s v="Not provided"/>
    <s v="Florida Legislature"/>
    <s v="N/A"/>
    <s v="N/A"/>
    <s v="Structural"/>
    <s v="Completed"/>
    <n v="2018"/>
    <s v="Provided during BMAP Development"/>
    <s v="Gemini Springs"/>
    <n v="28.811384"/>
    <n v="-81.358754000000005"/>
    <s v="Not provided"/>
    <s v="UTF"/>
  </r>
  <r>
    <n v="5086"/>
    <s v="FDOT District 5"/>
    <s v="N/A"/>
    <s v="FDOT-02"/>
    <s v="77160-3404-02 (Pond 1-NW)"/>
    <s v="On-line retention BMPs. Completion date of project outside the project collection period. No credit assigned."/>
    <s v="On-line Retention BMPs"/>
    <x v="0"/>
    <x v="3"/>
    <s v="N/A"/>
    <s v="N/A"/>
    <s v="Inside Springshed"/>
    <n v="25.5"/>
    <s v="Not provided"/>
    <s v="Not provided"/>
    <s v="Florida Legislature"/>
    <s v="N/A"/>
    <s v="N/A"/>
    <s v="Structural"/>
    <s v="Completed"/>
    <n v="2018"/>
    <s v="Provided during BMAP Development"/>
    <s v="Gemini Springs"/>
    <n v="28.753352"/>
    <n v="-81.363168999999999"/>
    <n v="2004"/>
    <s v="UTF"/>
  </r>
  <r>
    <n v="5087"/>
    <s v="FDOT District 5"/>
    <s v="N/A"/>
    <s v="FDOT-03"/>
    <s v="77160-3404-06 (Pond  4-11)"/>
    <s v="Wet detention pond. Completion date of project outside the project collection period. No credit assigned."/>
    <s v="Wet Detention Pond"/>
    <x v="0"/>
    <x v="3"/>
    <s v="N/A"/>
    <s v="N/A"/>
    <s v="Inside Springshed"/>
    <n v="38.5"/>
    <s v="Not provided"/>
    <s v="Not provided"/>
    <s v="Florida Legislature"/>
    <s v="N/A"/>
    <s v="N/A"/>
    <s v="Structural"/>
    <s v="Completed"/>
    <n v="2018"/>
    <s v="Provided during BMAP Development"/>
    <s v="Gemini Springs"/>
    <n v="28.822102999999998"/>
    <n v="-81.338250000000002"/>
    <n v="2004"/>
    <s v="UTF"/>
  </r>
  <r>
    <n v="5088"/>
    <s v="FDOT District 5"/>
    <s v="N/A"/>
    <s v="FDOT-04"/>
    <s v="77160-3404-05 (Pond  4-1)"/>
    <s v="Wet detention pond. Completion date of project outside the project collection period. No credit assigned."/>
    <s v="Wet Detention Pond"/>
    <x v="0"/>
    <x v="3"/>
    <s v="N/A"/>
    <s v="N/A"/>
    <s v="Inside Springshed"/>
    <n v="32.4"/>
    <s v="Not provided"/>
    <s v="Not provided"/>
    <s v="Florida Legislature"/>
    <s v="N/A"/>
    <s v="N/A"/>
    <s v="Structural"/>
    <s v="Completed"/>
    <n v="2018"/>
    <s v="Provided during BMAP Development"/>
    <s v="Gemini Springs"/>
    <n v="28.817031"/>
    <n v="-81.333803000000003"/>
    <n v="2004"/>
    <s v="UTF"/>
  </r>
  <r>
    <n v="5089"/>
    <s v="FDOT District 5"/>
    <s v="N/A"/>
    <s v="FDOT-05"/>
    <s v="77160-3404-07 (Pond 5)"/>
    <s v="Wet detention pond. Completion date of project outside the project collection period. No credit assigned."/>
    <s v="Wet Detention Pond"/>
    <x v="0"/>
    <x v="3"/>
    <s v="N/A"/>
    <s v="N/A"/>
    <s v="Inside Springshed"/>
    <n v="30.5"/>
    <s v="Not provided"/>
    <s v="Not provided"/>
    <s v="Florida Legislature"/>
    <s v="N/A"/>
    <s v="N/A"/>
    <s v="Structural"/>
    <s v="Completed"/>
    <n v="2018"/>
    <s v="Provided during BMAP Development"/>
    <s v="Gemini Springs"/>
    <n v="28.823732"/>
    <n v="-81.328095000000005"/>
    <n v="2004"/>
    <s v="UTF"/>
  </r>
  <r>
    <n v="5090"/>
    <s v="FDOT District 5"/>
    <s v="N/A"/>
    <s v="FDOT-06"/>
    <s v="77160 3436 (pond A, A-1)"/>
    <s v="Wet detention pond."/>
    <s v="Wet Detention Pond"/>
    <x v="0"/>
    <x v="2"/>
    <n v="31.165539222331549"/>
    <n v="19.8"/>
    <s v="Inside Springshed"/>
    <n v="56.5"/>
    <s v="Not provided"/>
    <s v="Not provided"/>
    <s v="Florida Legislature"/>
    <s v="N/A"/>
    <s v="N/A"/>
    <s v="Structural"/>
    <s v="Completed"/>
    <n v="2018"/>
    <s v="Provided during BMAP Development"/>
    <s v="Gemini Springs"/>
    <n v="28.785043999999999"/>
    <n v="-81.352759000000006"/>
    <n v="2000"/>
    <s v="UTF"/>
  </r>
  <r>
    <n v="5091"/>
    <s v="FDOT District 5"/>
    <s v="N/A"/>
    <s v="FDOT-07"/>
    <s v="77160-3439-01 (Pond 1)"/>
    <s v="Wet detention pond. Completion date of project outside the project collection period. No credit assigned."/>
    <s v="Wet Detention Pond"/>
    <x v="0"/>
    <x v="4"/>
    <s v="N/A"/>
    <s v="N/A"/>
    <s v="Inside Springshed"/>
    <n v="20.3"/>
    <s v="Not provided"/>
    <s v="Not provided"/>
    <s v="Florida Legislature"/>
    <s v="N/A"/>
    <s v="N/A"/>
    <s v="Structural"/>
    <s v="Completed"/>
    <n v="2018"/>
    <s v="Provided during BMAP Development"/>
    <s v="Gemini Springs"/>
    <n v="28.783110000000001"/>
    <n v="-81.353210000000004"/>
    <n v="2010"/>
    <s v="UTF"/>
  </r>
  <r>
    <n v="5092"/>
    <s v="FDOT District 5"/>
    <s v="N/A"/>
    <s v="FDOT-08"/>
    <s v="FM 242702 79110-3403-06 (RR-3)"/>
    <s v="Wet detention pond. Completion date of project outside the project collection period. No credit assigned."/>
    <s v="Wet Detention Pond"/>
    <x v="0"/>
    <x v="3"/>
    <s v="N/A"/>
    <s v="N/A"/>
    <s v="Inside Springshed"/>
    <n v="53.1"/>
    <s v="Not provided"/>
    <s v="Not provided"/>
    <s v="Florida Legislature"/>
    <s v="N/A"/>
    <s v="N/A"/>
    <s v="Structural"/>
    <s v="Completed"/>
    <n v="2018"/>
    <s v="Provided during BMAP Development"/>
    <s v="Gemini Springs"/>
    <n v="28.846799000000001"/>
    <n v="-81.312730000000002"/>
    <n v="2001"/>
    <s v="UTF"/>
  </r>
  <r>
    <n v="5093"/>
    <s v="FDOT District 5"/>
    <s v="N/A"/>
    <s v="FDOT-08a"/>
    <s v="FM 242702 79110-3403-04 &amp; 05 (Pond QQ3 &amp; QQ-5)(RR-3)"/>
    <s v="Wet detention pond. Completion date of project outside the project collection period. No credit assigned."/>
    <s v="Wet Detention Pond"/>
    <x v="0"/>
    <x v="3"/>
    <s v="N/A"/>
    <s v="N/A"/>
    <s v="Inside Springshed"/>
    <n v="47.6"/>
    <s v="Not provided"/>
    <s v="Not provided"/>
    <s v="Florida Legislature"/>
    <s v="N/A"/>
    <s v="N/A"/>
    <s v="Structural"/>
    <s v="Completed"/>
    <n v="2018"/>
    <s v="Provided during BMAP Development"/>
    <s v="Gemini Springs"/>
    <n v="28.947533"/>
    <n v="-81.252013000000005"/>
    <n v="2001"/>
    <s v="UTF"/>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x v="5"/>
    <n v="0.06"/>
    <n v="0"/>
    <s v="Inside Springshed"/>
    <n v="6.61"/>
    <s v="Not provided"/>
    <s v="Not provided"/>
    <s v="Florida Legislature"/>
    <s v="N/A"/>
    <s v="N/A"/>
    <s v="Structural"/>
    <s v="Underway"/>
    <n v="2018"/>
    <s v="Not provided"/>
    <s v="Gemini Springs"/>
    <n v="28.800643999999998"/>
    <n v="-81.345021000000003"/>
    <n v="2017"/>
    <s v="UTF"/>
  </r>
  <r>
    <n v="5095"/>
    <s v="City of Lake Mary"/>
    <s v="N/A"/>
    <s v="LM-01"/>
    <s v="Fertilizer Ordinance"/>
    <s v="Fertilizer ordinance."/>
    <s v="Regulations, Ordinances, and Guidelines"/>
    <x v="0"/>
    <x v="0"/>
    <n v="17"/>
    <s v="N/A"/>
    <s v="Inside Springshed"/>
    <s v="N/A"/>
    <s v="N/A"/>
    <s v="N/A"/>
    <s v="N/A"/>
    <s v="N/A"/>
    <s v="N/A"/>
    <s v="Non-structural"/>
    <s v="Completed"/>
    <n v="2018"/>
    <s v="Ordinance"/>
    <s v="Gemini Springs"/>
    <s v="N/A"/>
    <s v="N/A"/>
    <n v="2017"/>
    <s v="UTF"/>
  </r>
  <r>
    <n v="5096"/>
    <s v="Seminole County"/>
    <s v="Not provided"/>
    <s v="SC-01"/>
    <s v="Elder RSF"/>
    <s v="RSF to collect and treat stormwater runoff. Completion daate of project is outside the project collection period. No credit assigned."/>
    <s v="Wet Detention Pond"/>
    <x v="0"/>
    <x v="6"/>
    <s v="N/A"/>
    <s v="N/A"/>
    <s v="Not provided"/>
    <n v="229.7"/>
    <n v="3884496"/>
    <n v="19251"/>
    <s v="Not provided"/>
    <s v="Not provided"/>
    <s v="N/A"/>
    <s v="Structural"/>
    <s v="Completed"/>
    <n v="2018"/>
    <s v="Not provided"/>
    <s v="Gemini Springs"/>
    <s v="Not provided"/>
    <s v="Not provided"/>
    <s v="Not provided"/>
    <s v="UTF"/>
  </r>
  <r>
    <n v="5097"/>
    <s v="Seminole County"/>
    <s v="Not provided"/>
    <s v="SC-02"/>
    <s v="Lockhart Smith RSF"/>
    <s v="RSF to collect and treat stormwater runoff. Completion daate of project is outside the project collection period. No credit assigned."/>
    <s v="Wet Detention Pond"/>
    <x v="0"/>
    <x v="6"/>
    <s v="N/A"/>
    <s v="N/A"/>
    <s v="Not provided"/>
    <n v="2757"/>
    <n v="3504755"/>
    <s v="Not provided"/>
    <s v="Not provided"/>
    <s v="Not provided"/>
    <s v="N/A"/>
    <s v="Structural"/>
    <s v="Completed"/>
    <n v="2018"/>
    <s v="Not provided"/>
    <s v="Gemini Springs"/>
    <s v="Not provided"/>
    <s v="Not provided"/>
    <s v="Not provided"/>
    <s v="UTF"/>
  </r>
  <r>
    <n v="5098"/>
    <s v="Seminole County"/>
    <s v="Not provided"/>
    <s v="SC-03"/>
    <s v="Street Sweeping"/>
    <s v="Street sweeping throughout the county."/>
    <s v="Street Sweeping"/>
    <x v="0"/>
    <x v="0"/>
    <n v="9.0000000000000018"/>
    <n v="135.1"/>
    <s v="Inside Springshed"/>
    <s v="N/A"/>
    <s v="Not provided"/>
    <s v="Not provided"/>
    <s v="Not provided"/>
    <s v="Not provided"/>
    <s v="N/A"/>
    <s v="Non-structural"/>
    <s v="Completed"/>
    <n v="2018"/>
    <s v="Not provided"/>
    <s v="Gemini Springs"/>
    <s v="N/A"/>
    <s v="N/A"/>
    <s v="Not provided"/>
    <s v="UTF"/>
  </r>
  <r>
    <n v="5099"/>
    <s v="Seminole County"/>
    <s v="Not provided"/>
    <s v="SC-04"/>
    <s v="Education Efforts"/>
    <s v="FYN, landscaping ordinance, irrigation ordinance, pet waste ordinance, PSAs, pamphlets, website, Illicit Discharge Program and standard credit for fertilizer ordinance."/>
    <s v="Education Efforts"/>
    <x v="0"/>
    <x v="0"/>
    <n v="822.05538461538458"/>
    <n v="282.3"/>
    <s v="Inside Springshed"/>
    <s v="N/A"/>
    <s v="Not provided"/>
    <s v="Not provided"/>
    <s v="Not provided"/>
    <s v="Not provided"/>
    <s v="N/A"/>
    <s v="Non-structural"/>
    <s v="Completed"/>
    <n v="2018"/>
    <s v="Not provided"/>
    <s v="Gemini Springs"/>
    <s v="N/A"/>
    <s v="N/A"/>
    <s v="Not provided"/>
    <s v="UTF"/>
  </r>
  <r>
    <n v="5100"/>
    <s v="Seminole County"/>
    <s v="Altamonte/ Casselberry/ Lake Mary/ Longwood/ Oviedo"/>
    <s v="SC-05"/>
    <s v="Seminole County Fertilizer Ordinance"/>
    <s v="Reduction of nitrogen and phosphorus sources, through public education and restrictions on usage."/>
    <s v="Regulations, Ordinances, and Guidelines"/>
    <x v="0"/>
    <x v="0"/>
    <s v="TBD"/>
    <s v="Not provided"/>
    <s v="Inside Springshed"/>
    <n v="14267"/>
    <n v="150000"/>
    <n v="65000"/>
    <s v="Ad valorem/ FFL"/>
    <s v="City - $28,000/ County - $37,000"/>
    <s v="NF034"/>
    <s v="Non-structural"/>
    <s v="Completed"/>
    <n v="2018"/>
    <s v="adopted ordinance, leaching calculations"/>
    <s v="Gemini Springs"/>
    <s v="N/A"/>
    <s v="N/A"/>
    <d v="2018-10-01T00:00:00"/>
    <s v="UTF"/>
  </r>
  <r>
    <n v="5101"/>
    <s v="Seminole County"/>
    <s v="Not provided"/>
    <s v="SC-06"/>
    <s v="Black Bear Wilderness Area"/>
    <s v="Previous land use = natural land; management focus = preservation, passive recreation; acreage = 1,650."/>
    <s v="Land Acquisition"/>
    <x v="2"/>
    <x v="7"/>
    <s v="N/A"/>
    <s v="N/A"/>
    <s v="Not provided"/>
    <s v="N/A"/>
    <s v="Not provided"/>
    <s v="Not provided"/>
    <s v="Not provided"/>
    <s v="Not provided"/>
    <s v="Not provided"/>
    <s v="Non-structural"/>
    <s v="Underway"/>
    <n v="2018"/>
    <s v="Not provided"/>
    <s v="Gemini Springs"/>
    <s v="Not provided"/>
    <s v="Not provided"/>
    <s v="Not provided"/>
    <s v="UTF"/>
  </r>
  <r>
    <n v="5102"/>
    <s v="Seminole County"/>
    <s v="Not provided"/>
    <s v="SC-07"/>
    <s v="Gravity Main Testing and Repairs"/>
    <s v="Lateral repairs, gravity main repairs, smoke test and seal laterals."/>
    <s v="Sanitary Sewer and Wastewater Treatment Facility (WWTF) Maintenance"/>
    <x v="0"/>
    <x v="8"/>
    <s v="N/A"/>
    <s v="N/A"/>
    <s v="Inside Springshed"/>
    <s v="N/A"/>
    <n v="401878"/>
    <s v="Not provided"/>
    <s v="Not provided"/>
    <s v="Not provided"/>
    <s v="Not provided"/>
    <s v="Structural"/>
    <s v="Completed"/>
    <n v="2018"/>
    <s v="Not provided"/>
    <s v="Gemini Springs"/>
    <s v="Not provided"/>
    <s v="Not provided"/>
    <s v="Not provided"/>
    <s v="WWTF"/>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8"/>
    <s v="N/A"/>
    <s v="N/A"/>
    <s v="Inside Springshed"/>
    <s v="N/A"/>
    <n v="324353"/>
    <s v="Not provided"/>
    <s v="Not provided"/>
    <s v="Not provided"/>
    <s v="Not provided"/>
    <s v="Structural"/>
    <s v="Completed"/>
    <n v="2018"/>
    <s v="Not provided"/>
    <s v="Gemini Springs"/>
    <s v="Not provided"/>
    <s v="Not provided"/>
    <s v="Not provided"/>
    <s v="WWTF"/>
  </r>
  <r>
    <n v="5104"/>
    <s v="Volusia County"/>
    <s v="Not provided"/>
    <s v="VC-01"/>
    <s v="Education and Outreach"/>
    <s v="Public education about fertilizer, wastewater, lawn clippings, pet waste, water conservation."/>
    <s v="Education Efforts"/>
    <x v="0"/>
    <x v="0"/>
    <n v="0"/>
    <n v="0"/>
    <s v="Inside Springshed"/>
    <s v="N/A"/>
    <s v="Not provided"/>
    <s v="Not provided"/>
    <s v="Not provided"/>
    <s v="Not provided"/>
    <s v="N/A"/>
    <s v="Non-structural"/>
    <s v="Completed"/>
    <n v="2018"/>
    <s v="Not provided"/>
    <s v="Gemini Springs"/>
    <s v="N/A"/>
    <s v="N/A"/>
    <n v="2012"/>
    <s v="UTF"/>
  </r>
  <r>
    <n v="5105"/>
    <s v="Volusia County"/>
    <s v="Not provided"/>
    <s v="VC-02"/>
    <s v="Street Sweeping"/>
    <s v="Street sweeping."/>
    <s v="Street Sweeping"/>
    <x v="0"/>
    <x v="0"/>
    <n v="661.34330688744228"/>
    <n v="2007"/>
    <s v="Inside Springshed"/>
    <s v="N/A"/>
    <s v="Not provided"/>
    <s v="Not provided"/>
    <s v="Not provided"/>
    <s v="Not provided"/>
    <s v="N/A"/>
    <s v="Non-structural"/>
    <s v="Completed"/>
    <n v="2018"/>
    <s v="Not provided"/>
    <s v="Gemini Springs"/>
    <s v="N/A"/>
    <s v="N/A"/>
    <n v="2012"/>
    <s v="UTF"/>
  </r>
  <r>
    <n v="5106"/>
    <s v="Volusia County"/>
    <s v="Not provided"/>
    <s v="VC-03"/>
    <s v="Lemon Bluff Road"/>
    <s v="Grass swales without swale blocks or raised culverts."/>
    <s v="Grass swales with swale blocks or raised culverts"/>
    <x v="0"/>
    <x v="9"/>
    <n v="1.3945258228297506"/>
    <n v="1.1000000000000001"/>
    <s v="Not provided"/>
    <n v="1.8"/>
    <n v="145000"/>
    <s v="Not provided"/>
    <s v="Not provided"/>
    <s v="Not provided"/>
    <s v="N/A"/>
    <s v="Structural"/>
    <s v="Completed"/>
    <n v="2018"/>
    <s v="Not provided"/>
    <s v="Gemini Springs"/>
    <s v="Not provided"/>
    <s v="Not provided"/>
    <n v="2012"/>
    <s v="UTF"/>
  </r>
  <r>
    <n v="5107"/>
    <s v="Volusia County"/>
    <s v="Not provided"/>
    <s v="VC-04"/>
    <s v="Lemon Bluff Road Ramp"/>
    <s v="Grass swales without swale blocks or raised culverts."/>
    <s v="Grass swales with swale blocks or raised culverts"/>
    <x v="0"/>
    <x v="9"/>
    <n v="0.14790425393648871"/>
    <n v="0.1"/>
    <s v="Not provided"/>
    <n v="0.2"/>
    <n v="55550"/>
    <s v="Not provided"/>
    <s v="Not provided"/>
    <s v="Not provided"/>
    <s v="N/A"/>
    <s v="Structural"/>
    <s v="Completed"/>
    <n v="2018"/>
    <s v="Not provided"/>
    <s v="Gemini Springs"/>
    <s v="Not provided"/>
    <s v="Not provided"/>
    <n v="2012"/>
    <s v="UTF"/>
  </r>
  <r>
    <n v="5108"/>
    <s v="Volusia County"/>
    <s v="Not provided"/>
    <s v="VC-05"/>
    <s v="DeBary Avenue Expansion"/>
    <s v="DeBary Avenue - Doyle Rd. expansion."/>
    <s v="Wet Detention Pond"/>
    <x v="0"/>
    <x v="2"/>
    <n v="8.6629634448514814"/>
    <n v="10.3"/>
    <s v="Not provided"/>
    <n v="123.3"/>
    <s v="Not provided"/>
    <s v="Not provided"/>
    <s v="Not provided"/>
    <s v="Not provided"/>
    <s v="N/A"/>
    <s v="Structural"/>
    <s v="Completed"/>
    <n v="2018"/>
    <s v="Not provided"/>
    <s v="Gemini Springs"/>
    <s v="Not provided"/>
    <s v="Not provided"/>
    <n v="2012"/>
    <s v="UTF"/>
  </r>
  <r>
    <n v="5109"/>
    <s v="Volusia County"/>
    <s v="Not provided"/>
    <s v="VC-06"/>
    <s v="Lake Winnemissett Non-contributing Basin"/>
    <s v="Non-contributing basin, not included in the TMDL model."/>
    <s v="Non-contributing Basin"/>
    <x v="0"/>
    <x v="0"/>
    <n v="139.00886952116559"/>
    <n v="93.8"/>
    <s v="Inside Springshed"/>
    <n v="1003.3"/>
    <s v="N/A"/>
    <s v="N/A"/>
    <s v="N/A"/>
    <s v="N/A"/>
    <s v="N/A"/>
    <s v="Non-structural"/>
    <s v="Completed"/>
    <n v="2018"/>
    <s v="Not provided"/>
    <s v="Gemini Springs"/>
    <s v="N/A"/>
    <s v="N/A"/>
    <n v="2012"/>
    <s v="UTF"/>
  </r>
  <r>
    <n v="5110"/>
    <s v="Volusia County"/>
    <s v="Not provided"/>
    <s v="VC-07"/>
    <s v="Roadside Ditch Cleaning"/>
    <s v="Ongoing roadside ditch cleaning throughout county."/>
    <s v="BMP Cleanout"/>
    <x v="0"/>
    <x v="0"/>
    <s v="TBD"/>
    <s v="N/A"/>
    <s v="Inside Springshed"/>
    <s v="N/A"/>
    <s v="Not provided"/>
    <s v="Not provided"/>
    <s v="Not provided"/>
    <s v="Not provided"/>
    <s v="N/A"/>
    <s v="Non-structural"/>
    <s v="Ongoing"/>
    <n v="2018"/>
    <s v="Not provided"/>
    <s v="Gemini Springs"/>
    <s v="N/A"/>
    <s v="N/A"/>
    <n v="2016"/>
    <s v="UTF"/>
  </r>
  <r>
    <n v="5111"/>
    <s v="Volusia County"/>
    <s v="Not provided"/>
    <s v="VC-08"/>
    <s v="Fertilizer Ordinance"/>
    <s v="Fertilizer restrictions including summer ban on nitrogen and phosphorus."/>
    <s v="Regulations, Ordinances, and Guidelines"/>
    <x v="0"/>
    <x v="0"/>
    <n v="0"/>
    <n v="0"/>
    <s v="Inside Springshed"/>
    <s v="N/A"/>
    <s v="Not provided"/>
    <s v="Not provided"/>
    <s v="Volusia County"/>
    <s v="Not provided"/>
    <s v="N/A"/>
    <s v="Non-structural"/>
    <s v="Ongoing"/>
    <n v="2018"/>
    <s v="Not provided"/>
    <s v="Gemini Springs"/>
    <s v="N/A"/>
    <s v="N/A"/>
    <n v="2015"/>
    <s v="UTF"/>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0"/>
    <n v="68"/>
    <s v="N/A"/>
    <s v="Inside Springshed"/>
    <n v="34.208743229230002"/>
    <s v="TBD"/>
    <s v="TBD"/>
    <s v="FDACS"/>
    <s v="TBD"/>
    <s v="N/A"/>
    <s v="Non-structural"/>
    <s v="Underway"/>
    <n v="2018"/>
    <s v="Not provided"/>
    <s v="Gemini Springs"/>
    <s v="N/A"/>
    <s v="N/A"/>
    <n v="2018"/>
    <s v="FF"/>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0"/>
    <n v="5.8000000000000007"/>
    <s v="N/A"/>
    <s v="Inside Springshed"/>
    <n v="195.75704551600001"/>
    <s v="TBD"/>
    <s v="TBD"/>
    <s v="FDACS"/>
    <s v="TBD"/>
    <s v="N/A"/>
    <s v="Non-structural"/>
    <s v="Underway"/>
    <n v="2018"/>
    <s v="Not provided"/>
    <s v="Gemini Springs"/>
    <s v="N/A"/>
    <s v="N/A"/>
    <n v="2018"/>
    <s v="LW"/>
  </r>
  <r>
    <n v="5114"/>
    <s v="Golf Courses"/>
    <s v="TBD"/>
    <s v="GC-01"/>
    <s v="Golf Course Reduction Credits"/>
    <s v="10 % BMP credit on golf course load to groundwater, assuming 100 % BMP implementation by golf course owners."/>
    <s v="Fertilizer Reduction"/>
    <x v="1"/>
    <x v="10"/>
    <n v="239.65200000000004"/>
    <s v="N/A"/>
    <s v="Inside Springshed"/>
    <s v="N/A"/>
    <s v="N/A"/>
    <s v="N/A"/>
    <s v="N/A"/>
    <s v="N/A"/>
    <s v="N/A"/>
    <s v="Non-structural"/>
    <s v="Planned"/>
    <n v="2018"/>
    <s v="Not provided"/>
    <s v="Gemini Springs"/>
    <s v="N/A"/>
    <s v="N/A"/>
    <n v="2018"/>
    <s v="STF"/>
  </r>
  <r>
    <n v="5115"/>
    <s v="Golf Courses"/>
    <s v="N/A"/>
    <s v="GC-02"/>
    <s v="Golf Course Reduction Credits"/>
    <s v="6 % BMP credit on sports field load to groundwater, assuming 100 % BMP implementation."/>
    <s v="Fertilizer Reduction"/>
    <x v="1"/>
    <x v="10"/>
    <n v="3.6421182257114193"/>
    <s v="N/A"/>
    <s v="Inside Springshed"/>
    <s v="N/A"/>
    <s v="N/A"/>
    <s v="N/A"/>
    <s v="N/A"/>
    <s v="N/A"/>
    <s v="N/A"/>
    <s v="Non-structural"/>
    <s v="Planned"/>
    <n v="2018"/>
    <s v="Not provided"/>
    <s v="Gemini Springs"/>
    <s v="N/A"/>
    <s v="N/A"/>
    <n v="2018"/>
    <s v="STF"/>
  </r>
  <r>
    <n v="5116"/>
    <s v="Wastewater Utilities"/>
    <s v="TBD"/>
    <s v="WU-01"/>
    <s v="WWTF Policy Reductions"/>
    <s v="Achieved by WWTF policy if implemented BMAP-wide, achieving 3 or 6 mg/L."/>
    <s v="WWTF Upgrade"/>
    <x v="1"/>
    <x v="10"/>
    <n v="1020"/>
    <s v="N/A"/>
    <s v="Inside Springshed"/>
    <s v="N/A"/>
    <s v="N/A"/>
    <s v="N/A"/>
    <s v="N/A"/>
    <s v="N/A"/>
    <s v="N/A"/>
    <s v="Structural"/>
    <s v="Planned"/>
    <n v="2018"/>
    <s v="Not provided"/>
    <s v="Gemini Springs"/>
    <s v="N/A"/>
    <s v="N/A"/>
    <n v="2018"/>
    <s v="WWTF"/>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0"/>
    <s v="TBD"/>
    <s v="N/A"/>
    <s v="Inside Springshed"/>
    <s v="N/A"/>
    <s v="TBD"/>
    <s v="N/A"/>
    <s v="DEP"/>
    <s v="TBD"/>
    <s v="TBD"/>
    <s v="Structural"/>
    <s v="N/A"/>
    <n v="2018"/>
    <s v="2018 BMAP Appendix D"/>
    <s v="Gemini Springs"/>
    <s v="N/A"/>
    <s v="N/A"/>
    <n v="2018"/>
    <s v="OSTDS"/>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10"/>
    <s v="TBD"/>
    <s v="N/A"/>
    <s v="PFA"/>
    <s v="N/A"/>
    <s v="TBD"/>
    <s v="N/A"/>
    <s v="DEP"/>
    <s v="TBD"/>
    <s v="TBD"/>
    <s v="Structural"/>
    <s v="N/A"/>
    <n v="2018"/>
    <s v="2018 BMAP Appendix D"/>
    <s v="Gemini Springs"/>
    <s v="N/A"/>
    <s v="N/A"/>
    <s v="TBD"/>
    <s v="OSTD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363B3BE-374D-4BBB-A8D0-315145D6E69B}" name="PivotTable48" cacheId="9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3:B27" firstHeaderRow="1" firstDataRow="1" firstDataCol="1"/>
  <pivotFields count="27">
    <pivotField showAll="0"/>
    <pivotField showAll="0"/>
    <pivotField showAll="0"/>
    <pivotField showAll="0"/>
    <pivotField showAll="0"/>
    <pivotField showAll="0"/>
    <pivotField showAll="0"/>
    <pivotField axis="axisRow" dataFiel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5" cacheId="97"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H4:J21"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4" cacheId="97"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C15"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6" cacheId="97"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D25:F42"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182CD84-FD9B-4484-9741-5337E0D74261}" name="PivotTable2" cacheId="9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1" firstHeaderRow="1" firstDataRow="1" firstDataCol="1" rowPageCount="1" colPageCount="1"/>
  <pivotFields count="27">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axis="axisRow" showAll="0">
      <items count="13">
        <item x="3"/>
        <item x="4"/>
        <item x="6"/>
        <item x="9"/>
        <item x="2"/>
        <item x="7"/>
        <item x="5"/>
        <item x="1"/>
        <item m="1" x="11"/>
        <item x="0"/>
        <item x="8"/>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i>
    <i>
      <x v="1"/>
    </i>
    <i>
      <x v="2"/>
    </i>
    <i>
      <x v="3"/>
    </i>
    <i>
      <x v="4"/>
    </i>
    <i>
      <x v="9"/>
    </i>
    <i>
      <x v="10"/>
    </i>
    <i t="grand">
      <x/>
    </i>
  </rowItems>
  <colItems count="1">
    <i/>
  </colItems>
  <pageFields count="1">
    <pageField fld="7" hier="-1"/>
  </pageFields>
  <dataFields count="1">
    <dataField name="Sum of TNReduction(lbs/yr)" fld="9" baseField="8"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A0C7B48-0F91-41A1-8E19-D68911D30C6C}" name="PivotTable1" cacheId="9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A5" firstHeaderRow="1"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2">
      <pivotArea outline="0" collapsedLevelsAreSubtotals="1"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 personId="{C3FF4CB2-FBA7-4E81-AB1A-8D3DE2E0FF0C}" id="{C383CD1C-F0AE-4945-8144-04C843A4FAF0}">
    <text>$17/mile</text>
  </threadedComment>
  <threadedComment ref="J14" dT="2020-03-10T17:31:32.21" personId="{ECE654C0-97C1-4070-AE64-E76B80878B28}" id="{1EF0DD7F-459E-425A-8BB6-F62E685FE8BB}">
    <text>Prior to project collection period of 2009.</text>
  </threadedComment>
  <threadedComment ref="J23" personId="{DA5B4880-8462-453F-AADC-4EDD3D968025}" id="{35C99964-87EC-4F9D-9AE1-377C96861AB8}">
    <text xml:space="preserve">7,421 submitted by stakeholder. Needs to be verified through monitoring. </text>
  </threadedComment>
  <threadedComment ref="F25" dT="2019-08-27T19:16:33.66" personId="{DA5B4880-8462-453F-AADC-4EDD3D968025}" id="{AA6EFAE0-6C8B-46E2-BF23-EEC31EF3CAA1}">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E6E2DCC3-DE9D-4566-8443-7E1BB99DDB45}">
    <text xml:space="preserve">Volusia County does not have a UTF load obligation for this springshed. No reduction could be calculated. </text>
  </threadedComment>
  <threadedComment ref="J33" personId="{DA5B4880-8462-453F-AADC-4EDD3D968025}" id="{9EE6ED38-8DBE-492D-8B91-A702AE65149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683D545-7147-4DC5-A8FD-59B22FB2D71C}" parentId="{9EE6ED38-8DBE-492D-8B91-A702AE651496}">
    <text>Volusia County has no UTF loading in the SRWB.</text>
  </threadedComment>
  <threadedComment ref="J34" personId="{DA5B4880-8462-453F-AADC-4EDD3D968025}" id="{96CF6948-6E7A-42DE-AA34-AD2C0FE1C305}">
    <text xml:space="preserve">Volusia County does not have a UTF load obligation for this springshed. No reduction could be calculated. </text>
  </threadedComment>
  <threadedComment ref="I35" dT="2020-02-19T14:55:11.60" personId="{DA5B4880-8462-453F-AADC-4EDD3D968025}" id="{74A1B42B-C749-4AE7-AA88-5C4434D0602F}">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threadedComments/threadedComment2.xml><?xml version="1.0" encoding="utf-8"?>
<ThreadedComments xmlns="http://schemas.microsoft.com/office/spreadsheetml/2018/threadedcomments" xmlns:x="http://schemas.openxmlformats.org/spreadsheetml/2006/main">
  <threadedComment ref="O2" personId="{C3FF4CB2-FBA7-4E81-AB1A-8D3DE2E0FF0C}" id="{5D2B92EF-7459-43BC-ADE6-C6B376E8A9FC}">
    <text>$17/mile</text>
  </threadedComment>
  <threadedComment ref="J14" dT="2020-03-10T17:31:32.21" personId="{ECE654C0-97C1-4070-AE64-E76B80878B28}" id="{E0053B58-CCDF-4C39-A8AE-E036AB9AD1E3}">
    <text>Prior to project collection period of 2009.</text>
  </threadedComment>
  <threadedComment ref="J23" personId="{DA5B4880-8462-453F-AADC-4EDD3D968025}" id="{B90233C0-E91E-43B0-B69F-CB3F79A17E57}">
    <text xml:space="preserve">7,421 submitted by stakeholder. Needs to be verified through monitoring. </text>
  </threadedComment>
  <threadedComment ref="F25" dT="2019-08-27T19:16:33.66" personId="{DA5B4880-8462-453F-AADC-4EDD3D968025}" id="{D6EDB11D-EAE1-436D-A57D-5166731D1B85}">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F39B8A86-C6BE-4972-A3B3-B053C801DB1C}">
    <text xml:space="preserve">Volusia County does not have a UTF load obligation for this springshed. No reduction could be calculated. </text>
  </threadedComment>
  <threadedComment ref="J33" personId="{DA5B4880-8462-453F-AADC-4EDD3D968025}" id="{D676888F-25EE-4833-9F30-D93EB75FA56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3A40F84-1657-4EEB-A83E-A150BE750413}" parentId="{D676888F-25EE-4833-9F30-D93EB75FA566}">
    <text>Volusia County has no UTF loading in the SRWB.</text>
  </threadedComment>
  <threadedComment ref="J34" personId="{DA5B4880-8462-453F-AADC-4EDD3D968025}" id="{FC233BF5-9D5B-4BA5-8C23-8F249A6E6740}">
    <text xml:space="preserve">Volusia County does not have a UTF load obligation for this springshed. No reduction could be calculated. </text>
  </threadedComment>
  <threadedComment ref="I35" dT="2020-02-19T14:55:11.60" personId="{DA5B4880-8462-453F-AADC-4EDD3D968025}" id="{501262F9-41BE-42BB-8409-A91D479CB072}">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DB2AEDF-F5E7-4733-A8A5-4C09DB32AA07}">
  <we:reference id="wa104379727" version="1.0.0.0" store="en-US" storeType="OMEX"/>
  <we:alternateReferences>
    <we:reference id="wa104379727" version="1.0.0.0" store="wa104379727" storeType="OMEX"/>
  </we:alternateReferences>
  <we:properties/>
  <we:bindings>
    <we:binding id="Range" type="matrix" appref="{ED3D4F8C-89A6-446A-9EEA-C56A7467DD4D}"/>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opLeftCell="A7" workbookViewId="0">
      <selection activeCell="A93" sqref="A93"/>
    </sheetView>
  </sheetViews>
  <sheetFormatPr defaultRowHeight="15" x14ac:dyDescent="0.25"/>
  <cols>
    <col min="1" max="1" width="50" customWidth="1"/>
    <col min="2" max="2" width="13.28515625" customWidth="1"/>
    <col min="3" max="3" width="11.85546875" customWidth="1"/>
    <col min="4" max="4" width="15.7109375" customWidth="1"/>
    <col min="5" max="5" width="16.42578125" customWidth="1"/>
  </cols>
  <sheetData>
    <row r="1" spans="1:5" x14ac:dyDescent="0.25">
      <c r="A1" s="65" t="s">
        <v>181</v>
      </c>
    </row>
    <row r="2" spans="1:5" x14ac:dyDescent="0.25">
      <c r="A2" s="66" t="s">
        <v>1</v>
      </c>
      <c r="B2" s="67"/>
      <c r="C2" s="68" t="s">
        <v>2</v>
      </c>
      <c r="D2" s="51" t="s">
        <v>4</v>
      </c>
      <c r="E2" s="67" t="s">
        <v>182</v>
      </c>
    </row>
    <row r="3" spans="1:5" x14ac:dyDescent="0.25">
      <c r="A3" s="69" t="s">
        <v>183</v>
      </c>
      <c r="B3" s="70" t="s">
        <v>21</v>
      </c>
      <c r="C3" s="70" t="s">
        <v>114</v>
      </c>
      <c r="D3" s="22" t="s">
        <v>243</v>
      </c>
      <c r="E3" s="71" t="s">
        <v>185</v>
      </c>
    </row>
    <row r="4" spans="1:5" x14ac:dyDescent="0.25">
      <c r="A4" s="72" t="s">
        <v>186</v>
      </c>
      <c r="B4" s="70" t="s">
        <v>187</v>
      </c>
      <c r="C4" s="70" t="s">
        <v>39</v>
      </c>
      <c r="D4" s="7" t="s">
        <v>184</v>
      </c>
      <c r="E4" s="71" t="s">
        <v>20</v>
      </c>
    </row>
    <row r="5" spans="1:5" x14ac:dyDescent="0.25">
      <c r="A5" s="72" t="s">
        <v>188</v>
      </c>
      <c r="B5" s="70" t="s">
        <v>189</v>
      </c>
      <c r="C5" s="70" t="s">
        <v>19</v>
      </c>
      <c r="D5" s="7" t="s">
        <v>15</v>
      </c>
    </row>
    <row r="6" spans="1:5" x14ac:dyDescent="0.25">
      <c r="A6" s="72" t="s">
        <v>190</v>
      </c>
      <c r="B6" s="73"/>
      <c r="C6" s="70" t="s">
        <v>191</v>
      </c>
      <c r="D6" s="7" t="s">
        <v>52</v>
      </c>
    </row>
    <row r="7" spans="1:5" x14ac:dyDescent="0.25">
      <c r="A7" s="72" t="s">
        <v>192</v>
      </c>
      <c r="B7" s="73"/>
      <c r="C7" s="73"/>
      <c r="D7" s="73"/>
    </row>
    <row r="8" spans="1:5" x14ac:dyDescent="0.25">
      <c r="A8" s="72" t="s">
        <v>193</v>
      </c>
      <c r="B8" s="73"/>
      <c r="C8" s="73"/>
      <c r="D8" s="73"/>
      <c r="E8" s="74"/>
    </row>
    <row r="9" spans="1:5" x14ac:dyDescent="0.25">
      <c r="A9" s="72" t="s">
        <v>276</v>
      </c>
      <c r="B9" s="73"/>
      <c r="C9" s="73"/>
      <c r="D9" s="73"/>
      <c r="E9" s="74"/>
    </row>
    <row r="10" spans="1:5" x14ac:dyDescent="0.25">
      <c r="A10" s="72" t="s">
        <v>278</v>
      </c>
      <c r="B10" s="73"/>
      <c r="C10" s="73"/>
      <c r="D10" s="73"/>
      <c r="E10" s="74"/>
    </row>
    <row r="11" spans="1:5" x14ac:dyDescent="0.25">
      <c r="A11" s="72" t="s">
        <v>194</v>
      </c>
      <c r="B11" s="73"/>
      <c r="C11" s="73"/>
      <c r="D11" s="73"/>
      <c r="E11" s="74"/>
    </row>
    <row r="12" spans="1:5" x14ac:dyDescent="0.25">
      <c r="A12" s="72" t="s">
        <v>61</v>
      </c>
      <c r="B12" s="73"/>
      <c r="C12" s="73"/>
      <c r="D12" s="73"/>
      <c r="E12" s="74"/>
    </row>
    <row r="13" spans="1:5" x14ac:dyDescent="0.25">
      <c r="A13" s="72" t="s">
        <v>279</v>
      </c>
      <c r="B13" s="73"/>
      <c r="C13" s="73"/>
      <c r="D13" s="73"/>
      <c r="E13" s="74"/>
    </row>
    <row r="14" spans="1:5" x14ac:dyDescent="0.25">
      <c r="A14" s="72" t="s">
        <v>195</v>
      </c>
      <c r="B14" s="73"/>
      <c r="C14" s="73"/>
      <c r="D14" s="73"/>
      <c r="E14" s="74"/>
    </row>
    <row r="15" spans="1:5" x14ac:dyDescent="0.25">
      <c r="A15" s="72" t="s">
        <v>196</v>
      </c>
      <c r="B15" s="73"/>
      <c r="C15" s="73"/>
      <c r="D15" s="73"/>
      <c r="E15" s="74"/>
    </row>
    <row r="16" spans="1:5" x14ac:dyDescent="0.25">
      <c r="A16" s="72" t="s">
        <v>197</v>
      </c>
      <c r="B16" s="73"/>
      <c r="C16" s="73"/>
      <c r="D16" s="73"/>
      <c r="E16" s="74"/>
    </row>
    <row r="17" spans="1:5" x14ac:dyDescent="0.25">
      <c r="A17" s="72" t="s">
        <v>198</v>
      </c>
      <c r="B17" s="73"/>
      <c r="C17" s="73"/>
      <c r="D17" s="73"/>
      <c r="E17" s="74"/>
    </row>
    <row r="18" spans="1:5" x14ac:dyDescent="0.25">
      <c r="A18" s="72" t="s">
        <v>280</v>
      </c>
      <c r="B18" s="73"/>
      <c r="C18" s="73"/>
      <c r="D18" s="73"/>
      <c r="E18" s="74"/>
    </row>
    <row r="19" spans="1:5" x14ac:dyDescent="0.25">
      <c r="A19" s="72" t="s">
        <v>281</v>
      </c>
      <c r="B19" s="73"/>
      <c r="C19" s="73"/>
      <c r="D19" s="73"/>
      <c r="E19" s="74"/>
    </row>
    <row r="20" spans="1:5" x14ac:dyDescent="0.25">
      <c r="A20" s="72" t="s">
        <v>282</v>
      </c>
      <c r="B20" s="73"/>
      <c r="C20" s="73"/>
      <c r="D20" s="73"/>
      <c r="E20" s="74"/>
    </row>
    <row r="21" spans="1:5" x14ac:dyDescent="0.25">
      <c r="A21" s="72" t="s">
        <v>199</v>
      </c>
      <c r="B21" s="73"/>
      <c r="C21" s="73"/>
      <c r="D21" s="73"/>
      <c r="E21" s="74"/>
    </row>
    <row r="22" spans="1:5" x14ac:dyDescent="0.25">
      <c r="A22" s="72" t="s">
        <v>283</v>
      </c>
      <c r="B22" s="73"/>
      <c r="C22" s="73"/>
      <c r="D22" s="73"/>
      <c r="E22" s="74"/>
    </row>
    <row r="23" spans="1:5" x14ac:dyDescent="0.25">
      <c r="A23" s="72" t="s">
        <v>200</v>
      </c>
      <c r="B23" s="73"/>
      <c r="C23" s="73"/>
      <c r="D23" s="73"/>
      <c r="E23" s="74"/>
    </row>
    <row r="24" spans="1:5" x14ac:dyDescent="0.25">
      <c r="A24" s="72" t="s">
        <v>201</v>
      </c>
      <c r="B24" s="73"/>
      <c r="C24" s="73"/>
      <c r="D24" s="73"/>
      <c r="E24" s="74"/>
    </row>
    <row r="25" spans="1:5" x14ac:dyDescent="0.25">
      <c r="A25" s="72" t="s">
        <v>202</v>
      </c>
      <c r="B25" s="73"/>
      <c r="C25" s="73"/>
      <c r="D25" s="73"/>
      <c r="E25" s="74"/>
    </row>
    <row r="26" spans="1:5" x14ac:dyDescent="0.25">
      <c r="A26" s="69" t="s">
        <v>203</v>
      </c>
      <c r="B26" s="73"/>
      <c r="C26" s="73"/>
      <c r="D26" s="73"/>
      <c r="E26" s="74"/>
    </row>
    <row r="27" spans="1:5" x14ac:dyDescent="0.25">
      <c r="A27" s="72" t="s">
        <v>29</v>
      </c>
      <c r="B27" s="73"/>
      <c r="C27" s="73"/>
      <c r="D27" s="73"/>
      <c r="E27" s="74"/>
    </row>
    <row r="28" spans="1:5" x14ac:dyDescent="0.25">
      <c r="A28" s="69" t="s">
        <v>204</v>
      </c>
      <c r="B28" s="73"/>
      <c r="C28" s="73"/>
      <c r="D28" s="73"/>
      <c r="E28" s="74"/>
    </row>
    <row r="29" spans="1:5" x14ac:dyDescent="0.25">
      <c r="A29" s="72" t="s">
        <v>205</v>
      </c>
      <c r="B29" s="73"/>
      <c r="C29" s="73"/>
      <c r="D29" s="73"/>
      <c r="E29" s="74"/>
    </row>
    <row r="30" spans="1:5" x14ac:dyDescent="0.25">
      <c r="A30" s="72" t="s">
        <v>206</v>
      </c>
      <c r="B30" s="73"/>
      <c r="C30" s="73"/>
      <c r="D30" s="73"/>
      <c r="E30" s="74"/>
    </row>
    <row r="31" spans="1:5" x14ac:dyDescent="0.25">
      <c r="A31" s="72" t="s">
        <v>284</v>
      </c>
      <c r="B31" s="73"/>
      <c r="C31" s="73"/>
      <c r="D31" s="73"/>
      <c r="E31" s="74"/>
    </row>
    <row r="32" spans="1:5" x14ac:dyDescent="0.25">
      <c r="A32" s="69" t="s">
        <v>207</v>
      </c>
      <c r="B32" s="73"/>
      <c r="C32" s="73"/>
      <c r="D32" s="73"/>
      <c r="E32" s="74"/>
    </row>
    <row r="33" spans="1:5" x14ac:dyDescent="0.25">
      <c r="A33" s="72" t="s">
        <v>285</v>
      </c>
      <c r="B33" s="73"/>
      <c r="C33" s="73"/>
      <c r="D33" s="73"/>
      <c r="E33" s="74"/>
    </row>
    <row r="34" spans="1:5" x14ac:dyDescent="0.25">
      <c r="A34" s="72" t="s">
        <v>286</v>
      </c>
      <c r="B34" s="73"/>
      <c r="C34" s="73"/>
      <c r="D34" s="73"/>
      <c r="E34" s="74"/>
    </row>
    <row r="35" spans="1:5" x14ac:dyDescent="0.25">
      <c r="A35" s="72" t="s">
        <v>208</v>
      </c>
      <c r="B35" s="73"/>
      <c r="C35" s="73"/>
      <c r="D35" s="73"/>
      <c r="E35" s="74"/>
    </row>
    <row r="36" spans="1:5" x14ac:dyDescent="0.25">
      <c r="A36" s="72" t="s">
        <v>209</v>
      </c>
      <c r="B36" s="73"/>
      <c r="C36" s="73"/>
      <c r="D36" s="73"/>
      <c r="E36" s="74"/>
    </row>
    <row r="37" spans="1:5" x14ac:dyDescent="0.25">
      <c r="A37" s="72" t="s">
        <v>287</v>
      </c>
      <c r="B37" s="73"/>
      <c r="C37" s="73"/>
      <c r="D37" s="73"/>
      <c r="E37" s="74"/>
    </row>
    <row r="38" spans="1:5" x14ac:dyDescent="0.25">
      <c r="A38" s="72" t="s">
        <v>210</v>
      </c>
      <c r="B38" s="73"/>
      <c r="C38" s="73"/>
      <c r="D38" s="73"/>
      <c r="E38" s="74"/>
    </row>
    <row r="39" spans="1:5" x14ac:dyDescent="0.25">
      <c r="A39" s="72" t="s">
        <v>60</v>
      </c>
      <c r="B39" s="73"/>
      <c r="C39" s="73"/>
      <c r="D39" s="73"/>
      <c r="E39" s="74"/>
    </row>
    <row r="40" spans="1:5" x14ac:dyDescent="0.25">
      <c r="A40" s="69" t="s">
        <v>211</v>
      </c>
      <c r="B40" s="73"/>
      <c r="C40" s="73"/>
      <c r="D40" s="73"/>
      <c r="E40" s="74"/>
    </row>
    <row r="41" spans="1:5" x14ac:dyDescent="0.25">
      <c r="A41" s="69" t="s">
        <v>288</v>
      </c>
      <c r="B41" s="73"/>
      <c r="C41" s="73"/>
      <c r="D41" s="73"/>
      <c r="E41" s="74"/>
    </row>
    <row r="42" spans="1:5" x14ac:dyDescent="0.25">
      <c r="A42" s="72" t="s">
        <v>212</v>
      </c>
      <c r="B42" s="73"/>
      <c r="C42" s="73"/>
      <c r="D42" s="73"/>
      <c r="E42" s="74"/>
    </row>
    <row r="43" spans="1:5" x14ac:dyDescent="0.25">
      <c r="A43" s="72" t="s">
        <v>213</v>
      </c>
      <c r="B43" s="73"/>
      <c r="C43" s="73"/>
      <c r="D43" s="73"/>
      <c r="E43" s="74"/>
    </row>
    <row r="44" spans="1:5" x14ac:dyDescent="0.25">
      <c r="A44" s="72" t="s">
        <v>289</v>
      </c>
      <c r="B44" s="73"/>
      <c r="C44" s="73"/>
      <c r="D44" s="73"/>
      <c r="E44" s="74"/>
    </row>
    <row r="45" spans="1:5" x14ac:dyDescent="0.25">
      <c r="A45" s="75" t="s">
        <v>38</v>
      </c>
      <c r="B45" s="73"/>
      <c r="C45" s="73"/>
      <c r="D45" s="73"/>
      <c r="E45" s="74"/>
    </row>
    <row r="46" spans="1:5" x14ac:dyDescent="0.25">
      <c r="A46" s="72" t="s">
        <v>214</v>
      </c>
      <c r="B46" s="73"/>
      <c r="C46" s="73"/>
      <c r="D46" s="73"/>
      <c r="E46" s="74"/>
    </row>
    <row r="47" spans="1:5" x14ac:dyDescent="0.25">
      <c r="A47" s="72" t="s">
        <v>215</v>
      </c>
      <c r="B47" s="73"/>
      <c r="C47" s="73"/>
      <c r="D47" s="73"/>
      <c r="E47" s="74"/>
    </row>
    <row r="48" spans="1:5" x14ac:dyDescent="0.25">
      <c r="A48" s="72" t="s">
        <v>216</v>
      </c>
      <c r="B48" s="73"/>
      <c r="C48" s="73"/>
      <c r="D48" s="73"/>
      <c r="E48" s="74"/>
    </row>
    <row r="49" spans="1:5" x14ac:dyDescent="0.25">
      <c r="A49" s="72" t="s">
        <v>219</v>
      </c>
      <c r="B49" s="73"/>
      <c r="C49" s="73"/>
      <c r="D49" s="73"/>
      <c r="E49" s="74"/>
    </row>
    <row r="50" spans="1:5" x14ac:dyDescent="0.25">
      <c r="A50" s="72" t="s">
        <v>217</v>
      </c>
      <c r="B50" s="73"/>
      <c r="C50" s="73"/>
      <c r="D50" s="73"/>
      <c r="E50" s="74"/>
    </row>
    <row r="51" spans="1:5" x14ac:dyDescent="0.25">
      <c r="A51" s="72" t="s">
        <v>218</v>
      </c>
      <c r="B51" s="73"/>
      <c r="C51" s="73"/>
      <c r="D51" s="73"/>
      <c r="E51" s="74"/>
    </row>
    <row r="52" spans="1:5" x14ac:dyDescent="0.25">
      <c r="A52" s="72" t="s">
        <v>220</v>
      </c>
      <c r="B52" s="73"/>
      <c r="C52" s="73"/>
      <c r="D52" s="73"/>
      <c r="E52" s="74"/>
    </row>
    <row r="53" spans="1:5" x14ac:dyDescent="0.25">
      <c r="A53" s="72" t="s">
        <v>221</v>
      </c>
      <c r="B53" s="73"/>
      <c r="C53" s="73"/>
      <c r="D53" s="73"/>
      <c r="E53" s="74"/>
    </row>
    <row r="54" spans="1:5" x14ac:dyDescent="0.25">
      <c r="A54" s="72" t="s">
        <v>222</v>
      </c>
      <c r="B54" s="73"/>
      <c r="C54" s="73"/>
      <c r="D54" s="73"/>
      <c r="E54" s="74"/>
    </row>
    <row r="55" spans="1:5" x14ac:dyDescent="0.25">
      <c r="A55" s="72" t="s">
        <v>223</v>
      </c>
      <c r="B55" s="73"/>
      <c r="C55" s="73"/>
      <c r="D55" s="73"/>
      <c r="E55" s="74"/>
    </row>
    <row r="56" spans="1:5" x14ac:dyDescent="0.25">
      <c r="A56" s="72" t="s">
        <v>68</v>
      </c>
      <c r="B56" s="73"/>
      <c r="C56" s="73"/>
      <c r="D56" s="73"/>
      <c r="E56" s="74"/>
    </row>
    <row r="57" spans="1:5" x14ac:dyDescent="0.25">
      <c r="A57" s="72" t="s">
        <v>224</v>
      </c>
      <c r="B57" s="73"/>
      <c r="C57" s="73"/>
      <c r="D57" s="73"/>
      <c r="E57" s="74"/>
    </row>
    <row r="58" spans="1:5" x14ac:dyDescent="0.25">
      <c r="A58" s="72" t="s">
        <v>75</v>
      </c>
      <c r="B58" s="73"/>
      <c r="C58" s="73"/>
      <c r="D58" s="73"/>
      <c r="E58" s="74"/>
    </row>
    <row r="59" spans="1:5" ht="25.5" x14ac:dyDescent="0.25">
      <c r="A59" s="72" t="s">
        <v>290</v>
      </c>
      <c r="B59" s="73"/>
      <c r="C59" s="73"/>
      <c r="D59" s="73"/>
      <c r="E59" s="74"/>
    </row>
    <row r="60" spans="1:5" x14ac:dyDescent="0.25">
      <c r="A60" s="72" t="s">
        <v>138</v>
      </c>
      <c r="B60" s="73"/>
      <c r="C60" s="73"/>
      <c r="D60" s="73"/>
      <c r="E60" s="74"/>
    </row>
    <row r="61" spans="1:5" x14ac:dyDescent="0.25">
      <c r="A61" s="72" t="s">
        <v>225</v>
      </c>
      <c r="B61" s="73"/>
      <c r="C61" s="73"/>
      <c r="D61" s="73"/>
      <c r="E61" s="74"/>
    </row>
    <row r="62" spans="1:5" x14ac:dyDescent="0.25">
      <c r="A62" s="72" t="s">
        <v>226</v>
      </c>
      <c r="B62" s="73"/>
      <c r="C62" s="73"/>
      <c r="D62" s="73"/>
      <c r="E62" s="74"/>
    </row>
    <row r="63" spans="1:5" x14ac:dyDescent="0.25">
      <c r="A63" s="69" t="s">
        <v>227</v>
      </c>
      <c r="B63" s="73"/>
      <c r="C63" s="73"/>
      <c r="D63" s="73"/>
      <c r="E63" s="74"/>
    </row>
    <row r="64" spans="1:5" x14ac:dyDescent="0.25">
      <c r="A64" s="69" t="s">
        <v>228</v>
      </c>
      <c r="B64" s="73"/>
      <c r="C64" s="73"/>
      <c r="D64" s="73"/>
      <c r="E64" s="74"/>
    </row>
    <row r="65" spans="1:5" x14ac:dyDescent="0.25">
      <c r="A65" s="72" t="s">
        <v>229</v>
      </c>
      <c r="B65" s="73"/>
      <c r="C65" s="73"/>
      <c r="D65" s="73"/>
      <c r="E65" s="74"/>
    </row>
    <row r="66" spans="1:5" x14ac:dyDescent="0.25">
      <c r="A66" s="72" t="s">
        <v>33</v>
      </c>
      <c r="B66" s="73"/>
      <c r="C66" s="73"/>
      <c r="D66" s="73"/>
      <c r="E66" s="74"/>
    </row>
    <row r="67" spans="1:5" ht="25.5" x14ac:dyDescent="0.25">
      <c r="A67" s="72" t="s">
        <v>291</v>
      </c>
      <c r="B67" s="73"/>
      <c r="C67" s="73"/>
      <c r="D67" s="73"/>
      <c r="E67" s="74"/>
    </row>
    <row r="68" spans="1:5" x14ac:dyDescent="0.25">
      <c r="A68" s="72" t="s">
        <v>292</v>
      </c>
      <c r="B68" s="73"/>
      <c r="C68" s="73"/>
      <c r="D68" s="73"/>
      <c r="E68" s="74"/>
    </row>
    <row r="69" spans="1:5" ht="25.5" x14ac:dyDescent="0.25">
      <c r="A69" s="72" t="s">
        <v>293</v>
      </c>
      <c r="B69" s="73"/>
      <c r="C69" s="73"/>
      <c r="D69" s="73"/>
      <c r="E69" s="74"/>
    </row>
    <row r="70" spans="1:5" x14ac:dyDescent="0.25">
      <c r="A70" s="72" t="s">
        <v>294</v>
      </c>
      <c r="B70" s="73"/>
      <c r="C70" s="73"/>
      <c r="D70" s="73"/>
      <c r="E70" s="74"/>
    </row>
    <row r="71" spans="1:5" x14ac:dyDescent="0.25">
      <c r="A71" s="72" t="s">
        <v>295</v>
      </c>
      <c r="B71" s="73"/>
      <c r="C71" s="73"/>
      <c r="D71" s="73"/>
      <c r="E71" s="74"/>
    </row>
    <row r="72" spans="1:5" x14ac:dyDescent="0.25">
      <c r="A72" s="72" t="s">
        <v>230</v>
      </c>
      <c r="B72" s="73"/>
      <c r="C72" s="73"/>
      <c r="D72" s="73"/>
      <c r="E72" s="74"/>
    </row>
    <row r="73" spans="1:5" x14ac:dyDescent="0.25">
      <c r="A73" s="69" t="s">
        <v>231</v>
      </c>
      <c r="B73" s="73"/>
      <c r="C73" s="73"/>
      <c r="D73" s="73"/>
      <c r="E73" s="74"/>
    </row>
    <row r="74" spans="1:5" x14ac:dyDescent="0.25">
      <c r="A74" s="69" t="s">
        <v>232</v>
      </c>
      <c r="B74" s="73"/>
      <c r="C74" s="73"/>
      <c r="D74" s="73"/>
      <c r="E74" s="74"/>
    </row>
    <row r="75" spans="1:5" x14ac:dyDescent="0.25">
      <c r="A75" s="72" t="s">
        <v>233</v>
      </c>
      <c r="B75" s="73"/>
      <c r="C75" s="73"/>
      <c r="D75" s="73"/>
      <c r="E75" s="74"/>
    </row>
    <row r="76" spans="1:5" x14ac:dyDescent="0.25">
      <c r="A76" s="72" t="s">
        <v>234</v>
      </c>
      <c r="B76" s="73"/>
      <c r="C76" s="73"/>
      <c r="D76" s="73"/>
      <c r="E76" s="74"/>
    </row>
    <row r="77" spans="1:5" x14ac:dyDescent="0.25">
      <c r="A77" s="72" t="s">
        <v>25</v>
      </c>
      <c r="B77" s="73"/>
      <c r="C77" s="73"/>
      <c r="D77" s="73"/>
      <c r="E77" s="74"/>
    </row>
    <row r="78" spans="1:5" x14ac:dyDescent="0.25">
      <c r="A78" s="72" t="s">
        <v>296</v>
      </c>
      <c r="B78" s="73"/>
      <c r="C78" s="73"/>
      <c r="D78" s="73"/>
      <c r="E78" s="74"/>
    </row>
    <row r="79" spans="1:5" x14ac:dyDescent="0.25">
      <c r="A79" s="72" t="s">
        <v>235</v>
      </c>
      <c r="B79" s="73"/>
      <c r="C79" s="73"/>
      <c r="D79" s="73"/>
      <c r="E79" s="74"/>
    </row>
    <row r="80" spans="1:5" x14ac:dyDescent="0.25">
      <c r="A80" s="72" t="s">
        <v>236</v>
      </c>
      <c r="B80" s="73"/>
      <c r="C80" s="73"/>
      <c r="D80" s="73"/>
      <c r="E80" s="74"/>
    </row>
    <row r="81" spans="1:5" x14ac:dyDescent="0.25">
      <c r="A81" s="69" t="s">
        <v>237</v>
      </c>
      <c r="B81" s="73"/>
      <c r="C81" s="73"/>
      <c r="D81" s="73"/>
      <c r="E81" s="74"/>
    </row>
    <row r="82" spans="1:5" x14ac:dyDescent="0.25">
      <c r="A82" s="72" t="s">
        <v>18</v>
      </c>
      <c r="B82" s="73"/>
      <c r="C82" s="73"/>
      <c r="D82" s="73"/>
      <c r="E82" s="74"/>
    </row>
    <row r="83" spans="1:5" x14ac:dyDescent="0.25">
      <c r="A83" s="69" t="s">
        <v>238</v>
      </c>
      <c r="B83" s="73"/>
      <c r="C83" s="73"/>
      <c r="D83" s="73"/>
      <c r="E83" s="74"/>
    </row>
    <row r="84" spans="1:5" x14ac:dyDescent="0.25">
      <c r="A84" s="69" t="s">
        <v>239</v>
      </c>
      <c r="B84" s="73"/>
      <c r="C84" s="73"/>
      <c r="D84" s="73"/>
      <c r="E84" s="74"/>
    </row>
    <row r="85" spans="1:5" x14ac:dyDescent="0.25">
      <c r="A85" s="69" t="s">
        <v>240</v>
      </c>
      <c r="B85" s="73"/>
      <c r="C85" s="73"/>
      <c r="E85" s="74"/>
    </row>
    <row r="86" spans="1:5" x14ac:dyDescent="0.25">
      <c r="A86" s="69" t="s">
        <v>241</v>
      </c>
    </row>
    <row r="87" spans="1:5" x14ac:dyDescent="0.25">
      <c r="A87" s="69" t="s">
        <v>242</v>
      </c>
    </row>
    <row r="88" spans="1:5" x14ac:dyDescent="0.25">
      <c r="A88" s="69" t="s">
        <v>297</v>
      </c>
    </row>
    <row r="89" spans="1:5" x14ac:dyDescent="0.25">
      <c r="A89" s="69" t="s">
        <v>298</v>
      </c>
    </row>
    <row r="90" spans="1:5" x14ac:dyDescent="0.25">
      <c r="A90" s="69" t="s">
        <v>300</v>
      </c>
    </row>
    <row r="91" spans="1:5" x14ac:dyDescent="0.25">
      <c r="A91" s="69" t="s">
        <v>301</v>
      </c>
    </row>
    <row r="92" spans="1:5" x14ac:dyDescent="0.25">
      <c r="A92" s="69" t="s">
        <v>302</v>
      </c>
    </row>
    <row r="93" spans="1:5" x14ac:dyDescent="0.25">
      <c r="A93" s="69" t="s">
        <v>303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1"/>
  <sheetViews>
    <sheetView tabSelected="1" zoomScaleNormal="100" workbookViewId="0">
      <pane ySplit="1" topLeftCell="A2" activePane="bottomLeft" state="frozen"/>
      <selection pane="bottomLeft" activeCell="F6" sqref="F6"/>
    </sheetView>
  </sheetViews>
  <sheetFormatPr defaultColWidth="9.140625" defaultRowHeight="12.75" x14ac:dyDescent="0.25"/>
  <cols>
    <col min="1" max="1" width="9.140625" style="95"/>
    <col min="2" max="5" width="15.7109375" style="23" customWidth="1"/>
    <col min="6" max="6" width="30.7109375" style="23" customWidth="1"/>
    <col min="7" max="7" width="15.7109375" style="24" customWidth="1"/>
    <col min="8" max="8" width="16" style="23" customWidth="1"/>
    <col min="9" max="9" width="15.5703125" style="23" customWidth="1"/>
    <col min="10" max="10" width="15.7109375" style="30" customWidth="1"/>
    <col min="11" max="12" width="15.7109375" style="23" customWidth="1"/>
    <col min="13" max="13" width="12.42578125" style="30" customWidth="1"/>
    <col min="14" max="14" width="25.28515625" style="93" customWidth="1"/>
    <col min="15" max="15" width="19.85546875" style="93" customWidth="1"/>
    <col min="16" max="17" width="19.5703125" style="23" customWidth="1"/>
    <col min="18" max="18" width="21.28515625" style="23" customWidth="1"/>
    <col min="19" max="19" width="21.28515625" style="23" bestFit="1" customWidth="1"/>
    <col min="20" max="20" width="21.28515625" style="23" customWidth="1"/>
    <col min="21" max="21" width="15.7109375" style="23" customWidth="1"/>
    <col min="22" max="22" width="23.28515625" style="23" bestFit="1" customWidth="1"/>
    <col min="23" max="23" width="13.28515625" style="23" customWidth="1"/>
    <col min="24" max="26" width="15.7109375" style="23" customWidth="1"/>
    <col min="27" max="27" width="15.5703125" style="23" customWidth="1"/>
    <col min="28" max="16384" width="9.140625" style="23"/>
  </cols>
  <sheetData>
    <row r="1" spans="1:28" s="4" customFormat="1" ht="36.75" customHeight="1" x14ac:dyDescent="0.2">
      <c r="A1" s="94" t="s">
        <v>258</v>
      </c>
      <c r="B1" s="76" t="s">
        <v>259</v>
      </c>
      <c r="C1" s="76" t="s">
        <v>0</v>
      </c>
      <c r="D1" s="76" t="s">
        <v>260</v>
      </c>
      <c r="E1" s="76" t="s">
        <v>261</v>
      </c>
      <c r="F1" s="76" t="s">
        <v>262</v>
      </c>
      <c r="G1" s="76" t="s">
        <v>263</v>
      </c>
      <c r="H1" s="76" t="s">
        <v>264</v>
      </c>
      <c r="I1" s="77" t="s">
        <v>265</v>
      </c>
      <c r="J1" s="78" t="s">
        <v>266</v>
      </c>
      <c r="K1" s="78" t="s">
        <v>267</v>
      </c>
      <c r="L1" s="79" t="s">
        <v>4</v>
      </c>
      <c r="M1" s="78" t="s">
        <v>268</v>
      </c>
      <c r="N1" s="80" t="s">
        <v>269</v>
      </c>
      <c r="O1" s="80" t="s">
        <v>270</v>
      </c>
      <c r="P1" s="79" t="s">
        <v>271</v>
      </c>
      <c r="Q1" s="79" t="s">
        <v>272</v>
      </c>
      <c r="R1" s="79" t="s">
        <v>273</v>
      </c>
      <c r="S1" s="3" t="s">
        <v>8</v>
      </c>
      <c r="T1" s="3" t="s">
        <v>9</v>
      </c>
      <c r="U1" s="3" t="s">
        <v>314</v>
      </c>
      <c r="V1" s="2" t="s">
        <v>10</v>
      </c>
      <c r="W1" s="2" t="s">
        <v>47</v>
      </c>
      <c r="X1" s="2" t="s">
        <v>11</v>
      </c>
      <c r="Y1" s="2" t="s">
        <v>12</v>
      </c>
      <c r="Z1" s="2" t="s">
        <v>13</v>
      </c>
      <c r="AA1" s="1" t="s">
        <v>46</v>
      </c>
      <c r="AB1" s="1" t="s">
        <v>351</v>
      </c>
    </row>
    <row r="2" spans="1:28" ht="36.6" customHeight="1" x14ac:dyDescent="0.25">
      <c r="A2" s="103">
        <v>5079</v>
      </c>
      <c r="B2" s="12" t="s">
        <v>51</v>
      </c>
      <c r="C2" s="6" t="s">
        <v>20</v>
      </c>
      <c r="D2" s="12" t="s">
        <v>125</v>
      </c>
      <c r="E2" s="7" t="s">
        <v>25</v>
      </c>
      <c r="F2" s="12" t="s">
        <v>245</v>
      </c>
      <c r="G2" s="12" t="s">
        <v>25</v>
      </c>
      <c r="H2" s="6" t="s">
        <v>19</v>
      </c>
      <c r="I2" s="7" t="s">
        <v>20</v>
      </c>
      <c r="J2" s="13">
        <v>187.41581891666496</v>
      </c>
      <c r="K2" s="13">
        <v>399.33000000000004</v>
      </c>
      <c r="L2" s="6" t="s">
        <v>184</v>
      </c>
      <c r="M2" s="13" t="s">
        <v>20</v>
      </c>
      <c r="N2" s="11" t="s">
        <v>20</v>
      </c>
      <c r="O2" s="11">
        <v>17054.400000000001</v>
      </c>
      <c r="P2" s="25" t="s">
        <v>53</v>
      </c>
      <c r="Q2" s="10" t="s">
        <v>20</v>
      </c>
      <c r="R2" s="10" t="s">
        <v>20</v>
      </c>
      <c r="S2" s="12" t="s">
        <v>27</v>
      </c>
      <c r="T2" s="12" t="s">
        <v>26</v>
      </c>
      <c r="U2" s="7">
        <v>2018</v>
      </c>
      <c r="V2" s="10" t="s">
        <v>20</v>
      </c>
      <c r="W2" s="10" t="s">
        <v>48</v>
      </c>
      <c r="X2" s="10" t="s">
        <v>20</v>
      </c>
      <c r="Y2" s="10" t="s">
        <v>20</v>
      </c>
      <c r="Z2" s="6" t="s">
        <v>26</v>
      </c>
      <c r="AA2" s="12" t="s">
        <v>49</v>
      </c>
      <c r="AB2" s="12"/>
    </row>
    <row r="3" spans="1:28" ht="51" x14ac:dyDescent="0.25">
      <c r="A3" s="103">
        <v>5080</v>
      </c>
      <c r="B3" s="5" t="s">
        <v>51</v>
      </c>
      <c r="C3" s="6" t="s">
        <v>14</v>
      </c>
      <c r="D3" s="5" t="s">
        <v>126</v>
      </c>
      <c r="E3" s="7" t="s">
        <v>29</v>
      </c>
      <c r="F3" s="5" t="s">
        <v>246</v>
      </c>
      <c r="G3" s="5" t="s">
        <v>29</v>
      </c>
      <c r="H3" s="6" t="s">
        <v>19</v>
      </c>
      <c r="I3" s="7" t="s">
        <v>20</v>
      </c>
      <c r="J3" s="13">
        <v>111.42316960148284</v>
      </c>
      <c r="K3" s="8" t="s">
        <v>20</v>
      </c>
      <c r="L3" s="6" t="s">
        <v>184</v>
      </c>
      <c r="M3" s="13" t="s">
        <v>20</v>
      </c>
      <c r="N3" s="11" t="s">
        <v>20</v>
      </c>
      <c r="O3" s="11" t="s">
        <v>52</v>
      </c>
      <c r="P3" s="25" t="s">
        <v>53</v>
      </c>
      <c r="Q3" s="10" t="s">
        <v>20</v>
      </c>
      <c r="R3" s="10" t="s">
        <v>20</v>
      </c>
      <c r="S3" s="12" t="s">
        <v>27</v>
      </c>
      <c r="T3" s="5" t="s">
        <v>26</v>
      </c>
      <c r="U3" s="7">
        <v>2018</v>
      </c>
      <c r="V3" s="10" t="s">
        <v>20</v>
      </c>
      <c r="W3" s="10" t="s">
        <v>48</v>
      </c>
      <c r="X3" s="10" t="s">
        <v>20</v>
      </c>
      <c r="Y3" s="10" t="s">
        <v>20</v>
      </c>
      <c r="Z3" s="6" t="s">
        <v>26</v>
      </c>
      <c r="AA3" s="5" t="s">
        <v>49</v>
      </c>
      <c r="AB3" s="12"/>
    </row>
    <row r="4" spans="1:28" ht="38.25" x14ac:dyDescent="0.25">
      <c r="A4" s="103">
        <v>5081</v>
      </c>
      <c r="B4" s="5" t="s">
        <v>127</v>
      </c>
      <c r="C4" s="31" t="s">
        <v>20</v>
      </c>
      <c r="D4" s="6" t="s">
        <v>128</v>
      </c>
      <c r="E4" s="7" t="s">
        <v>306</v>
      </c>
      <c r="F4" s="5" t="s">
        <v>247</v>
      </c>
      <c r="G4" s="5" t="s">
        <v>33</v>
      </c>
      <c r="H4" s="6" t="s">
        <v>19</v>
      </c>
      <c r="I4" s="7" t="s">
        <v>20</v>
      </c>
      <c r="J4" s="13">
        <v>25</v>
      </c>
      <c r="K4" s="8" t="s">
        <v>20</v>
      </c>
      <c r="L4" s="6" t="s">
        <v>184</v>
      </c>
      <c r="M4" s="13" t="s">
        <v>20</v>
      </c>
      <c r="N4" s="11" t="s">
        <v>20</v>
      </c>
      <c r="O4" s="11" t="s">
        <v>20</v>
      </c>
      <c r="P4" s="11" t="s">
        <v>20</v>
      </c>
      <c r="Q4" s="11" t="s">
        <v>20</v>
      </c>
      <c r="R4" s="11" t="s">
        <v>20</v>
      </c>
      <c r="S4" s="12" t="s">
        <v>27</v>
      </c>
      <c r="T4" s="5" t="s">
        <v>26</v>
      </c>
      <c r="U4" s="7">
        <v>2018</v>
      </c>
      <c r="V4" s="35" t="s">
        <v>134</v>
      </c>
      <c r="W4" s="10" t="s">
        <v>48</v>
      </c>
      <c r="X4" s="10" t="s">
        <v>20</v>
      </c>
      <c r="Y4" s="10" t="s">
        <v>20</v>
      </c>
      <c r="Z4" s="6" t="s">
        <v>26</v>
      </c>
      <c r="AA4" s="5" t="s">
        <v>49</v>
      </c>
      <c r="AB4" s="12"/>
    </row>
    <row r="5" spans="1:28" ht="25.5" x14ac:dyDescent="0.25">
      <c r="A5" s="103">
        <v>5082</v>
      </c>
      <c r="B5" s="5" t="s">
        <v>127</v>
      </c>
      <c r="C5" s="31" t="s">
        <v>20</v>
      </c>
      <c r="D5" s="6" t="s">
        <v>129</v>
      </c>
      <c r="E5" s="7" t="s">
        <v>132</v>
      </c>
      <c r="F5" s="22" t="s">
        <v>248</v>
      </c>
      <c r="G5" s="5" t="s">
        <v>29</v>
      </c>
      <c r="H5" s="6" t="s">
        <v>19</v>
      </c>
      <c r="I5" s="7" t="s">
        <v>20</v>
      </c>
      <c r="J5" s="13">
        <v>50</v>
      </c>
      <c r="K5" s="8" t="s">
        <v>20</v>
      </c>
      <c r="L5" s="6" t="s">
        <v>184</v>
      </c>
      <c r="M5" s="13" t="s">
        <v>20</v>
      </c>
      <c r="N5" s="11" t="s">
        <v>20</v>
      </c>
      <c r="O5" s="11" t="s">
        <v>20</v>
      </c>
      <c r="P5" s="11" t="s">
        <v>20</v>
      </c>
      <c r="Q5" s="11" t="s">
        <v>20</v>
      </c>
      <c r="R5" s="11" t="s">
        <v>20</v>
      </c>
      <c r="S5" s="12" t="s">
        <v>27</v>
      </c>
      <c r="T5" s="5" t="s">
        <v>26</v>
      </c>
      <c r="U5" s="7">
        <v>2018</v>
      </c>
      <c r="V5" s="35" t="s">
        <v>135</v>
      </c>
      <c r="W5" s="10" t="s">
        <v>48</v>
      </c>
      <c r="X5" s="10" t="s">
        <v>20</v>
      </c>
      <c r="Y5" s="10" t="s">
        <v>20</v>
      </c>
      <c r="Z5" s="6" t="s">
        <v>26</v>
      </c>
      <c r="AA5" s="5" t="s">
        <v>49</v>
      </c>
      <c r="AB5" s="12"/>
    </row>
    <row r="6" spans="1:28" ht="38.25" x14ac:dyDescent="0.25">
      <c r="A6" s="103">
        <v>5083</v>
      </c>
      <c r="B6" s="5" t="s">
        <v>127</v>
      </c>
      <c r="C6" s="31" t="s">
        <v>20</v>
      </c>
      <c r="D6" s="6" t="s">
        <v>130</v>
      </c>
      <c r="E6" s="7" t="s">
        <v>133</v>
      </c>
      <c r="F6" s="5" t="s">
        <v>249</v>
      </c>
      <c r="G6" s="5" t="s">
        <v>33</v>
      </c>
      <c r="H6" s="6" t="s">
        <v>19</v>
      </c>
      <c r="I6" s="7" t="s">
        <v>20</v>
      </c>
      <c r="J6" s="13">
        <v>25</v>
      </c>
      <c r="K6" s="8" t="s">
        <v>20</v>
      </c>
      <c r="L6" s="6" t="s">
        <v>184</v>
      </c>
      <c r="M6" s="13" t="s">
        <v>20</v>
      </c>
      <c r="N6" s="11" t="s">
        <v>20</v>
      </c>
      <c r="O6" s="11" t="s">
        <v>20</v>
      </c>
      <c r="P6" s="11" t="s">
        <v>20</v>
      </c>
      <c r="Q6" s="11" t="s">
        <v>20</v>
      </c>
      <c r="R6" s="11" t="s">
        <v>20</v>
      </c>
      <c r="S6" s="12" t="s">
        <v>27</v>
      </c>
      <c r="T6" s="5" t="s">
        <v>26</v>
      </c>
      <c r="U6" s="7">
        <v>2018</v>
      </c>
      <c r="V6" s="35" t="s">
        <v>136</v>
      </c>
      <c r="W6" s="10" t="s">
        <v>48</v>
      </c>
      <c r="X6" s="10" t="s">
        <v>20</v>
      </c>
      <c r="Y6" s="10" t="s">
        <v>20</v>
      </c>
      <c r="Z6" s="6" t="s">
        <v>26</v>
      </c>
      <c r="AA6" s="5" t="s">
        <v>49</v>
      </c>
      <c r="AB6" s="12"/>
    </row>
    <row r="7" spans="1:28" ht="63.75" x14ac:dyDescent="0.25">
      <c r="A7" s="103">
        <v>5084</v>
      </c>
      <c r="B7" s="5" t="s">
        <v>127</v>
      </c>
      <c r="C7" s="35" t="s">
        <v>304</v>
      </c>
      <c r="D7" s="6" t="s">
        <v>131</v>
      </c>
      <c r="E7" s="35" t="s">
        <v>137</v>
      </c>
      <c r="F7" s="35" t="s">
        <v>250</v>
      </c>
      <c r="G7" s="5" t="s">
        <v>138</v>
      </c>
      <c r="H7" s="6" t="s">
        <v>114</v>
      </c>
      <c r="I7" s="96">
        <v>2025</v>
      </c>
      <c r="J7" s="101">
        <v>3301</v>
      </c>
      <c r="K7" s="8" t="s">
        <v>20</v>
      </c>
      <c r="L7" s="6" t="s">
        <v>243</v>
      </c>
      <c r="M7" s="13">
        <v>360</v>
      </c>
      <c r="N7" s="92">
        <v>9720000</v>
      </c>
      <c r="O7" s="92">
        <v>10000</v>
      </c>
      <c r="P7" s="35" t="s">
        <v>337</v>
      </c>
      <c r="Q7" s="58" t="s">
        <v>52</v>
      </c>
      <c r="R7" s="35" t="s">
        <v>52</v>
      </c>
      <c r="S7" s="12" t="s">
        <v>21</v>
      </c>
      <c r="T7" s="5" t="s">
        <v>114</v>
      </c>
      <c r="U7" s="7">
        <v>2018</v>
      </c>
      <c r="V7" s="35" t="s">
        <v>139</v>
      </c>
      <c r="W7" s="10" t="s">
        <v>48</v>
      </c>
      <c r="X7" s="10" t="s">
        <v>20</v>
      </c>
      <c r="Y7" s="10" t="s">
        <v>20</v>
      </c>
      <c r="Z7" s="6" t="s">
        <v>52</v>
      </c>
      <c r="AA7" s="35" t="s">
        <v>93</v>
      </c>
      <c r="AB7" s="12"/>
    </row>
    <row r="8" spans="1:28" s="28" customFormat="1" ht="25.5" x14ac:dyDescent="0.25">
      <c r="A8" s="104">
        <v>5085</v>
      </c>
      <c r="B8" s="20" t="s">
        <v>147</v>
      </c>
      <c r="C8" s="31" t="s">
        <v>20</v>
      </c>
      <c r="D8" s="20" t="s">
        <v>80</v>
      </c>
      <c r="E8" s="20" t="s">
        <v>307</v>
      </c>
      <c r="F8" s="20" t="s">
        <v>251</v>
      </c>
      <c r="G8" s="20" t="s">
        <v>61</v>
      </c>
      <c r="H8" s="20" t="s">
        <v>19</v>
      </c>
      <c r="I8" s="20">
        <v>2012</v>
      </c>
      <c r="J8" s="32">
        <v>6.9303707558811842</v>
      </c>
      <c r="K8" s="32">
        <v>7.4</v>
      </c>
      <c r="L8" s="32" t="s">
        <v>184</v>
      </c>
      <c r="M8" s="32">
        <v>48.2</v>
      </c>
      <c r="N8" s="26" t="s">
        <v>244</v>
      </c>
      <c r="O8" s="26" t="s">
        <v>244</v>
      </c>
      <c r="P8" s="22" t="s">
        <v>312</v>
      </c>
      <c r="Q8" s="33" t="s">
        <v>20</v>
      </c>
      <c r="R8" s="33" t="s">
        <v>20</v>
      </c>
      <c r="S8" s="20" t="s">
        <v>21</v>
      </c>
      <c r="T8" s="20" t="s">
        <v>19</v>
      </c>
      <c r="U8" s="7">
        <v>2018</v>
      </c>
      <c r="V8" s="20" t="s">
        <v>73</v>
      </c>
      <c r="W8" s="10" t="s">
        <v>48</v>
      </c>
      <c r="X8" s="97">
        <v>28.811384</v>
      </c>
      <c r="Y8" s="97">
        <v>-81.358754000000005</v>
      </c>
      <c r="Z8" s="31" t="s">
        <v>244</v>
      </c>
      <c r="AA8" s="5" t="s">
        <v>49</v>
      </c>
      <c r="AB8" s="12"/>
    </row>
    <row r="9" spans="1:28" ht="38.25" x14ac:dyDescent="0.25">
      <c r="A9" s="103">
        <v>5086</v>
      </c>
      <c r="B9" s="20" t="s">
        <v>147</v>
      </c>
      <c r="C9" s="31" t="s">
        <v>20</v>
      </c>
      <c r="D9" s="20" t="s">
        <v>81</v>
      </c>
      <c r="E9" s="85" t="s">
        <v>74</v>
      </c>
      <c r="F9" s="20" t="s">
        <v>347</v>
      </c>
      <c r="G9" s="20" t="s">
        <v>75</v>
      </c>
      <c r="H9" s="20" t="s">
        <v>19</v>
      </c>
      <c r="I9" s="20">
        <v>2004</v>
      </c>
      <c r="J9" s="101" t="s">
        <v>20</v>
      </c>
      <c r="K9" s="101" t="s">
        <v>20</v>
      </c>
      <c r="L9" s="32" t="s">
        <v>184</v>
      </c>
      <c r="M9" s="32">
        <v>25.5</v>
      </c>
      <c r="N9" s="26" t="s">
        <v>244</v>
      </c>
      <c r="O9" s="26" t="s">
        <v>244</v>
      </c>
      <c r="P9" s="22" t="s">
        <v>312</v>
      </c>
      <c r="Q9" s="33" t="s">
        <v>20</v>
      </c>
      <c r="R9" s="33" t="s">
        <v>20</v>
      </c>
      <c r="S9" s="20" t="s">
        <v>21</v>
      </c>
      <c r="T9" s="20" t="s">
        <v>19</v>
      </c>
      <c r="U9" s="7">
        <v>2018</v>
      </c>
      <c r="V9" s="20" t="s">
        <v>73</v>
      </c>
      <c r="W9" s="10" t="s">
        <v>48</v>
      </c>
      <c r="X9" s="97">
        <v>28.753352</v>
      </c>
      <c r="Y9" s="97">
        <v>-81.363168999999999</v>
      </c>
      <c r="Z9" s="31">
        <v>2004</v>
      </c>
      <c r="AA9" s="5" t="s">
        <v>49</v>
      </c>
      <c r="AB9" s="12"/>
    </row>
    <row r="10" spans="1:28" ht="38.25" x14ac:dyDescent="0.25">
      <c r="A10" s="103">
        <v>5087</v>
      </c>
      <c r="B10" s="20" t="s">
        <v>147</v>
      </c>
      <c r="C10" s="31" t="s">
        <v>20</v>
      </c>
      <c r="D10" s="20" t="s">
        <v>82</v>
      </c>
      <c r="E10" s="85" t="s">
        <v>325</v>
      </c>
      <c r="F10" s="20" t="s">
        <v>348</v>
      </c>
      <c r="G10" s="20" t="s">
        <v>18</v>
      </c>
      <c r="H10" s="20" t="s">
        <v>19</v>
      </c>
      <c r="I10" s="20">
        <v>2004</v>
      </c>
      <c r="J10" s="101" t="s">
        <v>20</v>
      </c>
      <c r="K10" s="101" t="s">
        <v>20</v>
      </c>
      <c r="L10" s="32" t="s">
        <v>184</v>
      </c>
      <c r="M10" s="32">
        <v>38.5</v>
      </c>
      <c r="N10" s="26" t="s">
        <v>244</v>
      </c>
      <c r="O10" s="26" t="s">
        <v>244</v>
      </c>
      <c r="P10" s="22" t="s">
        <v>312</v>
      </c>
      <c r="Q10" s="33" t="s">
        <v>20</v>
      </c>
      <c r="R10" s="33" t="s">
        <v>20</v>
      </c>
      <c r="S10" s="20" t="s">
        <v>21</v>
      </c>
      <c r="T10" s="20" t="s">
        <v>19</v>
      </c>
      <c r="U10" s="7">
        <v>2018</v>
      </c>
      <c r="V10" s="20" t="s">
        <v>73</v>
      </c>
      <c r="W10" s="10" t="s">
        <v>48</v>
      </c>
      <c r="X10" s="97">
        <v>28.822102999999998</v>
      </c>
      <c r="Y10" s="97">
        <v>-81.338250000000002</v>
      </c>
      <c r="Z10" s="31">
        <v>2004</v>
      </c>
      <c r="AA10" s="5" t="s">
        <v>49</v>
      </c>
      <c r="AB10" s="12"/>
    </row>
    <row r="11" spans="1:28" s="18" customFormat="1" ht="36.75" customHeight="1" x14ac:dyDescent="0.25">
      <c r="A11" s="104">
        <v>5088</v>
      </c>
      <c r="B11" s="20" t="s">
        <v>147</v>
      </c>
      <c r="C11" s="31" t="s">
        <v>20</v>
      </c>
      <c r="D11" s="20" t="s">
        <v>83</v>
      </c>
      <c r="E11" s="85" t="s">
        <v>326</v>
      </c>
      <c r="F11" s="20" t="s">
        <v>348</v>
      </c>
      <c r="G11" s="20" t="s">
        <v>18</v>
      </c>
      <c r="H11" s="20" t="s">
        <v>19</v>
      </c>
      <c r="I11" s="20">
        <v>2004</v>
      </c>
      <c r="J11" s="101" t="s">
        <v>20</v>
      </c>
      <c r="K11" s="101" t="s">
        <v>20</v>
      </c>
      <c r="L11" s="32" t="s">
        <v>184</v>
      </c>
      <c r="M11" s="32">
        <v>32.4</v>
      </c>
      <c r="N11" s="26" t="s">
        <v>244</v>
      </c>
      <c r="O11" s="26" t="s">
        <v>244</v>
      </c>
      <c r="P11" s="22" t="s">
        <v>312</v>
      </c>
      <c r="Q11" s="33" t="s">
        <v>20</v>
      </c>
      <c r="R11" s="33" t="s">
        <v>20</v>
      </c>
      <c r="S11" s="20" t="s">
        <v>21</v>
      </c>
      <c r="T11" s="20" t="s">
        <v>19</v>
      </c>
      <c r="U11" s="7">
        <v>2018</v>
      </c>
      <c r="V11" s="20" t="s">
        <v>73</v>
      </c>
      <c r="W11" s="10" t="s">
        <v>48</v>
      </c>
      <c r="X11" s="97">
        <v>28.817031</v>
      </c>
      <c r="Y11" s="97">
        <v>-81.333803000000003</v>
      </c>
      <c r="Z11" s="31">
        <v>2004</v>
      </c>
      <c r="AA11" s="5" t="s">
        <v>49</v>
      </c>
      <c r="AB11" s="12"/>
    </row>
    <row r="12" spans="1:28" s="28" customFormat="1" ht="32.25" customHeight="1" x14ac:dyDescent="0.25">
      <c r="A12" s="104">
        <v>5089</v>
      </c>
      <c r="B12" s="20" t="s">
        <v>147</v>
      </c>
      <c r="C12" s="31" t="s">
        <v>20</v>
      </c>
      <c r="D12" s="20" t="s">
        <v>84</v>
      </c>
      <c r="E12" s="85" t="s">
        <v>76</v>
      </c>
      <c r="F12" s="20" t="s">
        <v>348</v>
      </c>
      <c r="G12" s="20" t="s">
        <v>18</v>
      </c>
      <c r="H12" s="20" t="s">
        <v>19</v>
      </c>
      <c r="I12" s="20">
        <v>2004</v>
      </c>
      <c r="J12" s="101" t="s">
        <v>20</v>
      </c>
      <c r="K12" s="101" t="s">
        <v>20</v>
      </c>
      <c r="L12" s="32" t="s">
        <v>184</v>
      </c>
      <c r="M12" s="32">
        <v>30.5</v>
      </c>
      <c r="N12" s="26" t="s">
        <v>244</v>
      </c>
      <c r="O12" s="26" t="s">
        <v>244</v>
      </c>
      <c r="P12" s="22" t="s">
        <v>312</v>
      </c>
      <c r="Q12" s="33" t="s">
        <v>20</v>
      </c>
      <c r="R12" s="33" t="s">
        <v>20</v>
      </c>
      <c r="S12" s="20" t="s">
        <v>21</v>
      </c>
      <c r="T12" s="20" t="s">
        <v>19</v>
      </c>
      <c r="U12" s="7">
        <v>2018</v>
      </c>
      <c r="V12" s="20" t="s">
        <v>73</v>
      </c>
      <c r="W12" s="10" t="s">
        <v>48</v>
      </c>
      <c r="X12" s="97">
        <v>28.823732</v>
      </c>
      <c r="Y12" s="97">
        <v>-81.328095000000005</v>
      </c>
      <c r="Z12" s="31">
        <v>2004</v>
      </c>
      <c r="AA12" s="5" t="s">
        <v>49</v>
      </c>
      <c r="AB12" s="12"/>
    </row>
    <row r="13" spans="1:28" s="28" customFormat="1" ht="39" customHeight="1" x14ac:dyDescent="0.25">
      <c r="A13" s="104">
        <v>5090</v>
      </c>
      <c r="B13" s="20" t="s">
        <v>147</v>
      </c>
      <c r="C13" s="31" t="s">
        <v>20</v>
      </c>
      <c r="D13" s="20" t="s">
        <v>85</v>
      </c>
      <c r="E13" s="85" t="s">
        <v>77</v>
      </c>
      <c r="F13" s="20" t="s">
        <v>252</v>
      </c>
      <c r="G13" s="31" t="s">
        <v>18</v>
      </c>
      <c r="H13" s="20" t="s">
        <v>19</v>
      </c>
      <c r="I13" s="20">
        <v>2012</v>
      </c>
      <c r="J13" s="32">
        <v>31.165539222331549</v>
      </c>
      <c r="K13" s="32">
        <v>19.8</v>
      </c>
      <c r="L13" s="32" t="s">
        <v>184</v>
      </c>
      <c r="M13" s="32">
        <v>56.5</v>
      </c>
      <c r="N13" s="26" t="s">
        <v>244</v>
      </c>
      <c r="O13" s="26" t="s">
        <v>244</v>
      </c>
      <c r="P13" s="22" t="s">
        <v>312</v>
      </c>
      <c r="Q13" s="33" t="s">
        <v>20</v>
      </c>
      <c r="R13" s="33" t="s">
        <v>20</v>
      </c>
      <c r="S13" s="20" t="s">
        <v>21</v>
      </c>
      <c r="T13" s="20" t="s">
        <v>19</v>
      </c>
      <c r="U13" s="7">
        <v>2018</v>
      </c>
      <c r="V13" s="20" t="s">
        <v>73</v>
      </c>
      <c r="W13" s="10" t="s">
        <v>48</v>
      </c>
      <c r="X13" s="97">
        <v>28.785043999999999</v>
      </c>
      <c r="Y13" s="97">
        <v>-81.352759000000006</v>
      </c>
      <c r="Z13" s="31">
        <v>2000</v>
      </c>
      <c r="AA13" s="5" t="s">
        <v>49</v>
      </c>
      <c r="AB13" s="12"/>
    </row>
    <row r="14" spans="1:28" s="18" customFormat="1" ht="36.75" customHeight="1" x14ac:dyDescent="0.25">
      <c r="A14" s="104">
        <v>5091</v>
      </c>
      <c r="B14" s="20" t="s">
        <v>147</v>
      </c>
      <c r="C14" s="31" t="s">
        <v>20</v>
      </c>
      <c r="D14" s="20" t="s">
        <v>86</v>
      </c>
      <c r="E14" s="85" t="s">
        <v>78</v>
      </c>
      <c r="F14" s="20" t="s">
        <v>348</v>
      </c>
      <c r="G14" s="20" t="s">
        <v>18</v>
      </c>
      <c r="H14" s="20" t="s">
        <v>19</v>
      </c>
      <c r="I14" s="20">
        <v>2006</v>
      </c>
      <c r="J14" s="101" t="s">
        <v>20</v>
      </c>
      <c r="K14" s="101" t="s">
        <v>20</v>
      </c>
      <c r="L14" s="32" t="s">
        <v>184</v>
      </c>
      <c r="M14" s="32">
        <v>20.3</v>
      </c>
      <c r="N14" s="26" t="s">
        <v>244</v>
      </c>
      <c r="O14" s="26" t="s">
        <v>244</v>
      </c>
      <c r="P14" s="22" t="s">
        <v>312</v>
      </c>
      <c r="Q14" s="33" t="s">
        <v>20</v>
      </c>
      <c r="R14" s="33" t="s">
        <v>20</v>
      </c>
      <c r="S14" s="20" t="s">
        <v>21</v>
      </c>
      <c r="T14" s="20" t="s">
        <v>19</v>
      </c>
      <c r="U14" s="7">
        <v>2018</v>
      </c>
      <c r="V14" s="20" t="s">
        <v>73</v>
      </c>
      <c r="W14" s="10" t="s">
        <v>48</v>
      </c>
      <c r="X14" s="97">
        <v>28.783110000000001</v>
      </c>
      <c r="Y14" s="97">
        <v>-81.353210000000004</v>
      </c>
      <c r="Z14" s="31">
        <v>2010</v>
      </c>
      <c r="AA14" s="5" t="s">
        <v>49</v>
      </c>
      <c r="AB14" s="12"/>
    </row>
    <row r="15" spans="1:28" s="18" customFormat="1" ht="36.75" customHeight="1" x14ac:dyDescent="0.25">
      <c r="A15" s="104">
        <v>5092</v>
      </c>
      <c r="B15" s="20" t="s">
        <v>147</v>
      </c>
      <c r="C15" s="31" t="s">
        <v>20</v>
      </c>
      <c r="D15" s="20" t="s">
        <v>143</v>
      </c>
      <c r="E15" s="20" t="s">
        <v>79</v>
      </c>
      <c r="F15" s="20" t="s">
        <v>348</v>
      </c>
      <c r="G15" s="20" t="s">
        <v>18</v>
      </c>
      <c r="H15" s="20" t="s">
        <v>19</v>
      </c>
      <c r="I15" s="20">
        <v>2004</v>
      </c>
      <c r="J15" s="101" t="s">
        <v>20</v>
      </c>
      <c r="K15" s="101" t="s">
        <v>20</v>
      </c>
      <c r="L15" s="32" t="s">
        <v>184</v>
      </c>
      <c r="M15" s="32">
        <v>53.1</v>
      </c>
      <c r="N15" s="26" t="s">
        <v>244</v>
      </c>
      <c r="O15" s="26" t="s">
        <v>244</v>
      </c>
      <c r="P15" s="22" t="s">
        <v>312</v>
      </c>
      <c r="Q15" s="33" t="s">
        <v>20</v>
      </c>
      <c r="R15" s="33" t="s">
        <v>20</v>
      </c>
      <c r="S15" s="20" t="s">
        <v>21</v>
      </c>
      <c r="T15" s="20" t="s">
        <v>19</v>
      </c>
      <c r="U15" s="7">
        <v>2018</v>
      </c>
      <c r="V15" s="20" t="s">
        <v>73</v>
      </c>
      <c r="W15" s="10" t="s">
        <v>48</v>
      </c>
      <c r="X15" s="97">
        <v>28.846799000000001</v>
      </c>
      <c r="Y15" s="97">
        <v>-81.312730000000002</v>
      </c>
      <c r="Z15" s="31">
        <v>2001</v>
      </c>
      <c r="AA15" s="5" t="s">
        <v>49</v>
      </c>
      <c r="AB15" s="12"/>
    </row>
    <row r="16" spans="1:28" s="18" customFormat="1" ht="36.75" customHeight="1" x14ac:dyDescent="0.25">
      <c r="A16" s="104">
        <v>5093</v>
      </c>
      <c r="B16" s="20" t="s">
        <v>147</v>
      </c>
      <c r="C16" s="31" t="s">
        <v>20</v>
      </c>
      <c r="D16" s="20" t="s">
        <v>144</v>
      </c>
      <c r="E16" s="20" t="s">
        <v>146</v>
      </c>
      <c r="F16" s="20" t="s">
        <v>348</v>
      </c>
      <c r="G16" s="20" t="s">
        <v>18</v>
      </c>
      <c r="H16" s="20" t="s">
        <v>19</v>
      </c>
      <c r="I16" s="20">
        <v>2004</v>
      </c>
      <c r="J16" s="101" t="s">
        <v>20</v>
      </c>
      <c r="K16" s="101" t="s">
        <v>20</v>
      </c>
      <c r="L16" s="32" t="s">
        <v>184</v>
      </c>
      <c r="M16" s="32">
        <v>47.6</v>
      </c>
      <c r="N16" s="26" t="s">
        <v>244</v>
      </c>
      <c r="O16" s="26" t="s">
        <v>244</v>
      </c>
      <c r="P16" s="22" t="s">
        <v>312</v>
      </c>
      <c r="Q16" s="33" t="s">
        <v>20</v>
      </c>
      <c r="R16" s="33" t="s">
        <v>20</v>
      </c>
      <c r="S16" s="20" t="s">
        <v>21</v>
      </c>
      <c r="T16" s="20" t="s">
        <v>19</v>
      </c>
      <c r="U16" s="7">
        <v>2018</v>
      </c>
      <c r="V16" s="20" t="s">
        <v>73</v>
      </c>
      <c r="W16" s="10" t="s">
        <v>48</v>
      </c>
      <c r="X16" s="97">
        <v>28.947533</v>
      </c>
      <c r="Y16" s="97">
        <v>-81.252013000000005</v>
      </c>
      <c r="Z16" s="31">
        <v>2001</v>
      </c>
      <c r="AA16" s="5" t="s">
        <v>49</v>
      </c>
      <c r="AB16" s="12"/>
    </row>
    <row r="17" spans="1:28" s="18" customFormat="1" ht="36.75" customHeight="1" x14ac:dyDescent="0.25">
      <c r="A17" s="104">
        <v>5094</v>
      </c>
      <c r="B17" s="20" t="s">
        <v>147</v>
      </c>
      <c r="C17" s="31" t="s">
        <v>20</v>
      </c>
      <c r="D17" s="34" t="s">
        <v>145</v>
      </c>
      <c r="E17" s="98" t="s">
        <v>338</v>
      </c>
      <c r="F17" s="35" t="s">
        <v>327</v>
      </c>
      <c r="G17" s="35" t="s">
        <v>75</v>
      </c>
      <c r="H17" s="34" t="s">
        <v>39</v>
      </c>
      <c r="I17" s="34">
        <v>2020</v>
      </c>
      <c r="J17" s="99">
        <v>0.06</v>
      </c>
      <c r="K17" s="99">
        <v>0</v>
      </c>
      <c r="L17" s="32" t="s">
        <v>184</v>
      </c>
      <c r="M17" s="99">
        <v>6.61</v>
      </c>
      <c r="N17" s="26" t="s">
        <v>244</v>
      </c>
      <c r="O17" s="26" t="s">
        <v>244</v>
      </c>
      <c r="P17" s="22" t="s">
        <v>312</v>
      </c>
      <c r="Q17" s="33" t="s">
        <v>20</v>
      </c>
      <c r="R17" s="33" t="s">
        <v>20</v>
      </c>
      <c r="S17" s="34" t="s">
        <v>21</v>
      </c>
      <c r="T17" s="34" t="s">
        <v>39</v>
      </c>
      <c r="U17" s="34">
        <v>2018</v>
      </c>
      <c r="V17" s="34" t="s">
        <v>244</v>
      </c>
      <c r="W17" s="34" t="s">
        <v>48</v>
      </c>
      <c r="X17" s="97">
        <v>28.800643999999998</v>
      </c>
      <c r="Y17" s="97">
        <v>-81.345021000000003</v>
      </c>
      <c r="Z17" s="34">
        <v>2017</v>
      </c>
      <c r="AA17" s="34" t="s">
        <v>49</v>
      </c>
      <c r="AB17" s="12"/>
    </row>
    <row r="18" spans="1:28" s="18" customFormat="1" ht="36.75" customHeight="1" x14ac:dyDescent="0.25">
      <c r="A18" s="104">
        <v>5095</v>
      </c>
      <c r="B18" s="34" t="s">
        <v>140</v>
      </c>
      <c r="C18" s="31" t="s">
        <v>20</v>
      </c>
      <c r="D18" s="34" t="s">
        <v>141</v>
      </c>
      <c r="E18" s="34" t="s">
        <v>71</v>
      </c>
      <c r="F18" s="35" t="s">
        <v>253</v>
      </c>
      <c r="G18" s="35" t="s">
        <v>33</v>
      </c>
      <c r="H18" s="34" t="s">
        <v>19</v>
      </c>
      <c r="I18" s="34" t="s">
        <v>20</v>
      </c>
      <c r="J18" s="84">
        <v>17</v>
      </c>
      <c r="K18" s="84" t="s">
        <v>20</v>
      </c>
      <c r="L18" s="32" t="s">
        <v>184</v>
      </c>
      <c r="M18" s="84" t="s">
        <v>20</v>
      </c>
      <c r="N18" s="26" t="s">
        <v>20</v>
      </c>
      <c r="O18" s="26" t="s">
        <v>20</v>
      </c>
      <c r="P18" s="34" t="s">
        <v>20</v>
      </c>
      <c r="Q18" s="33" t="s">
        <v>20</v>
      </c>
      <c r="R18" s="33" t="s">
        <v>20</v>
      </c>
      <c r="S18" s="34" t="s">
        <v>27</v>
      </c>
      <c r="T18" s="34" t="s">
        <v>19</v>
      </c>
      <c r="U18" s="34">
        <v>2018</v>
      </c>
      <c r="V18" s="34" t="s">
        <v>142</v>
      </c>
      <c r="W18" s="34" t="s">
        <v>48</v>
      </c>
      <c r="X18" s="34" t="s">
        <v>20</v>
      </c>
      <c r="Y18" s="34" t="s">
        <v>20</v>
      </c>
      <c r="Z18" s="34">
        <v>2017</v>
      </c>
      <c r="AA18" s="34" t="s">
        <v>49</v>
      </c>
      <c r="AB18" s="12"/>
    </row>
    <row r="19" spans="1:28" s="18" customFormat="1" ht="36.75" customHeight="1" x14ac:dyDescent="0.25">
      <c r="A19" s="104">
        <v>5096</v>
      </c>
      <c r="B19" s="5" t="s">
        <v>14</v>
      </c>
      <c r="C19" s="6" t="s">
        <v>244</v>
      </c>
      <c r="D19" s="5" t="s">
        <v>16</v>
      </c>
      <c r="E19" s="7" t="s">
        <v>17</v>
      </c>
      <c r="F19" s="5" t="s">
        <v>349</v>
      </c>
      <c r="G19" s="5" t="s">
        <v>18</v>
      </c>
      <c r="H19" s="5" t="s">
        <v>19</v>
      </c>
      <c r="I19" s="7">
        <v>2007</v>
      </c>
      <c r="J19" s="101" t="s">
        <v>20</v>
      </c>
      <c r="K19" s="101" t="s">
        <v>20</v>
      </c>
      <c r="L19" s="8" t="s">
        <v>244</v>
      </c>
      <c r="M19" s="8">
        <v>229.7</v>
      </c>
      <c r="N19" s="9">
        <v>3884496</v>
      </c>
      <c r="O19" s="9">
        <v>19251</v>
      </c>
      <c r="P19" s="10" t="s">
        <v>244</v>
      </c>
      <c r="Q19" s="10" t="s">
        <v>244</v>
      </c>
      <c r="R19" s="10" t="s">
        <v>20</v>
      </c>
      <c r="S19" s="7" t="s">
        <v>21</v>
      </c>
      <c r="T19" s="5" t="s">
        <v>19</v>
      </c>
      <c r="U19" s="7">
        <v>2018</v>
      </c>
      <c r="V19" s="10" t="s">
        <v>244</v>
      </c>
      <c r="W19" s="10" t="s">
        <v>48</v>
      </c>
      <c r="X19" s="6" t="s">
        <v>244</v>
      </c>
      <c r="Y19" s="6" t="s">
        <v>244</v>
      </c>
      <c r="Z19" s="6" t="s">
        <v>244</v>
      </c>
      <c r="AA19" s="5" t="s">
        <v>49</v>
      </c>
      <c r="AB19" s="12"/>
    </row>
    <row r="20" spans="1:28" s="18" customFormat="1" ht="36.75" customHeight="1" x14ac:dyDescent="0.25">
      <c r="A20" s="104">
        <v>5097</v>
      </c>
      <c r="B20" s="5" t="s">
        <v>14</v>
      </c>
      <c r="C20" s="6" t="s">
        <v>244</v>
      </c>
      <c r="D20" s="5" t="s">
        <v>22</v>
      </c>
      <c r="E20" s="7" t="s">
        <v>23</v>
      </c>
      <c r="F20" s="5" t="s">
        <v>349</v>
      </c>
      <c r="G20" s="5" t="s">
        <v>18</v>
      </c>
      <c r="H20" s="5" t="s">
        <v>19</v>
      </c>
      <c r="I20" s="7">
        <v>2007</v>
      </c>
      <c r="J20" s="101" t="s">
        <v>20</v>
      </c>
      <c r="K20" s="101" t="s">
        <v>20</v>
      </c>
      <c r="L20" s="8" t="s">
        <v>244</v>
      </c>
      <c r="M20" s="8">
        <v>2757</v>
      </c>
      <c r="N20" s="9">
        <v>3504755</v>
      </c>
      <c r="O20" s="11" t="s">
        <v>244</v>
      </c>
      <c r="P20" s="10" t="s">
        <v>244</v>
      </c>
      <c r="Q20" s="10" t="s">
        <v>244</v>
      </c>
      <c r="R20" s="10" t="s">
        <v>20</v>
      </c>
      <c r="S20" s="7" t="s">
        <v>21</v>
      </c>
      <c r="T20" s="5" t="s">
        <v>19</v>
      </c>
      <c r="U20" s="7">
        <v>2018</v>
      </c>
      <c r="V20" s="10" t="s">
        <v>244</v>
      </c>
      <c r="W20" s="10" t="s">
        <v>48</v>
      </c>
      <c r="X20" s="6" t="s">
        <v>244</v>
      </c>
      <c r="Y20" s="6" t="s">
        <v>244</v>
      </c>
      <c r="Z20" s="6" t="s">
        <v>244</v>
      </c>
      <c r="AA20" s="5" t="s">
        <v>49</v>
      </c>
      <c r="AB20" s="12"/>
    </row>
    <row r="21" spans="1:28" s="18" customFormat="1" ht="36.75" customHeight="1" x14ac:dyDescent="0.25">
      <c r="A21" s="104">
        <v>5098</v>
      </c>
      <c r="B21" s="12" t="s">
        <v>14</v>
      </c>
      <c r="C21" s="6" t="s">
        <v>244</v>
      </c>
      <c r="D21" s="12" t="s">
        <v>24</v>
      </c>
      <c r="E21" s="7" t="s">
        <v>25</v>
      </c>
      <c r="F21" s="12" t="s">
        <v>254</v>
      </c>
      <c r="G21" s="12" t="s">
        <v>25</v>
      </c>
      <c r="H21" s="5" t="s">
        <v>19</v>
      </c>
      <c r="I21" s="7" t="s">
        <v>20</v>
      </c>
      <c r="J21" s="13">
        <v>9.0000000000000018</v>
      </c>
      <c r="K21" s="13">
        <v>135.1</v>
      </c>
      <c r="L21" s="8" t="s">
        <v>184</v>
      </c>
      <c r="M21" s="13" t="s">
        <v>20</v>
      </c>
      <c r="N21" s="11" t="s">
        <v>244</v>
      </c>
      <c r="O21" s="11" t="s">
        <v>244</v>
      </c>
      <c r="P21" s="10" t="s">
        <v>244</v>
      </c>
      <c r="Q21" s="10" t="s">
        <v>244</v>
      </c>
      <c r="R21" s="10" t="s">
        <v>20</v>
      </c>
      <c r="S21" s="12" t="s">
        <v>27</v>
      </c>
      <c r="T21" s="12" t="s">
        <v>19</v>
      </c>
      <c r="U21" s="7">
        <v>2018</v>
      </c>
      <c r="V21" s="10" t="s">
        <v>244</v>
      </c>
      <c r="W21" s="10" t="s">
        <v>48</v>
      </c>
      <c r="X21" s="6" t="s">
        <v>20</v>
      </c>
      <c r="Y21" s="6" t="s">
        <v>20</v>
      </c>
      <c r="Z21" s="6" t="s">
        <v>244</v>
      </c>
      <c r="AA21" s="5" t="s">
        <v>49</v>
      </c>
      <c r="AB21" s="12"/>
    </row>
    <row r="22" spans="1:28" s="18" customFormat="1" ht="36.75" customHeight="1" x14ac:dyDescent="0.25">
      <c r="A22" s="104">
        <v>5099</v>
      </c>
      <c r="B22" s="5" t="s">
        <v>14</v>
      </c>
      <c r="C22" s="6" t="s">
        <v>244</v>
      </c>
      <c r="D22" s="5" t="s">
        <v>28</v>
      </c>
      <c r="E22" s="7" t="s">
        <v>29</v>
      </c>
      <c r="F22" s="5" t="s">
        <v>315</v>
      </c>
      <c r="G22" s="5" t="s">
        <v>29</v>
      </c>
      <c r="H22" s="5" t="s">
        <v>19</v>
      </c>
      <c r="I22" s="7" t="s">
        <v>20</v>
      </c>
      <c r="J22" s="8">
        <v>822.05538461538458</v>
      </c>
      <c r="K22" s="8">
        <v>282.3</v>
      </c>
      <c r="L22" s="8" t="s">
        <v>184</v>
      </c>
      <c r="M22" s="8" t="s">
        <v>20</v>
      </c>
      <c r="N22" s="11" t="s">
        <v>244</v>
      </c>
      <c r="O22" s="11" t="s">
        <v>244</v>
      </c>
      <c r="P22" s="10" t="s">
        <v>244</v>
      </c>
      <c r="Q22" s="10" t="s">
        <v>244</v>
      </c>
      <c r="R22" s="10" t="s">
        <v>20</v>
      </c>
      <c r="S22" s="12" t="s">
        <v>27</v>
      </c>
      <c r="T22" s="5" t="s">
        <v>19</v>
      </c>
      <c r="U22" s="7">
        <v>2018</v>
      </c>
      <c r="V22" s="10" t="s">
        <v>244</v>
      </c>
      <c r="W22" s="10" t="s">
        <v>48</v>
      </c>
      <c r="X22" s="6" t="s">
        <v>20</v>
      </c>
      <c r="Y22" s="6" t="s">
        <v>20</v>
      </c>
      <c r="Z22" s="6" t="s">
        <v>244</v>
      </c>
      <c r="AA22" s="5" t="s">
        <v>49</v>
      </c>
      <c r="AB22" s="12"/>
    </row>
    <row r="23" spans="1:28" s="18" customFormat="1" ht="36.75" customHeight="1" x14ac:dyDescent="0.25">
      <c r="A23" s="104">
        <v>5100</v>
      </c>
      <c r="B23" s="10" t="s">
        <v>14</v>
      </c>
      <c r="C23" s="22" t="s">
        <v>305</v>
      </c>
      <c r="D23" s="10" t="s">
        <v>31</v>
      </c>
      <c r="E23" s="22" t="s">
        <v>32</v>
      </c>
      <c r="F23" s="22" t="s">
        <v>328</v>
      </c>
      <c r="G23" s="22" t="s">
        <v>33</v>
      </c>
      <c r="H23" s="5" t="s">
        <v>19</v>
      </c>
      <c r="I23" s="10" t="s">
        <v>20</v>
      </c>
      <c r="J23" s="40" t="s">
        <v>52</v>
      </c>
      <c r="K23" s="21" t="s">
        <v>244</v>
      </c>
      <c r="L23" s="8" t="s">
        <v>184</v>
      </c>
      <c r="M23" s="21">
        <v>14267</v>
      </c>
      <c r="N23" s="11">
        <v>150000</v>
      </c>
      <c r="O23" s="11">
        <v>65000</v>
      </c>
      <c r="P23" s="22" t="s">
        <v>345</v>
      </c>
      <c r="Q23" s="22" t="s">
        <v>313</v>
      </c>
      <c r="R23" s="10" t="s">
        <v>34</v>
      </c>
      <c r="S23" s="12" t="s">
        <v>27</v>
      </c>
      <c r="T23" s="10" t="s">
        <v>19</v>
      </c>
      <c r="U23" s="7">
        <v>2018</v>
      </c>
      <c r="V23" s="22" t="s">
        <v>35</v>
      </c>
      <c r="W23" s="10" t="s">
        <v>48</v>
      </c>
      <c r="X23" s="6" t="s">
        <v>20</v>
      </c>
      <c r="Y23" s="6" t="s">
        <v>20</v>
      </c>
      <c r="Z23" s="39">
        <v>43374</v>
      </c>
      <c r="AA23" s="5" t="s">
        <v>49</v>
      </c>
      <c r="AB23" s="12"/>
    </row>
    <row r="24" spans="1:28" ht="39" customHeight="1" x14ac:dyDescent="0.25">
      <c r="A24" s="103">
        <v>5101</v>
      </c>
      <c r="B24" s="12" t="s">
        <v>14</v>
      </c>
      <c r="C24" s="6" t="s">
        <v>244</v>
      </c>
      <c r="D24" s="6" t="s">
        <v>36</v>
      </c>
      <c r="E24" s="12" t="s">
        <v>316</v>
      </c>
      <c r="F24" s="12" t="s">
        <v>37</v>
      </c>
      <c r="G24" s="12" t="s">
        <v>38</v>
      </c>
      <c r="H24" s="6" t="s">
        <v>39</v>
      </c>
      <c r="I24" s="6">
        <v>2015</v>
      </c>
      <c r="J24" s="14" t="s">
        <v>20</v>
      </c>
      <c r="K24" s="15" t="s">
        <v>20</v>
      </c>
      <c r="L24" s="6" t="s">
        <v>244</v>
      </c>
      <c r="M24" s="29" t="s">
        <v>20</v>
      </c>
      <c r="N24" s="16" t="s">
        <v>244</v>
      </c>
      <c r="O24" s="16" t="s">
        <v>244</v>
      </c>
      <c r="P24" s="6" t="s">
        <v>244</v>
      </c>
      <c r="Q24" s="17" t="s">
        <v>244</v>
      </c>
      <c r="R24" s="6" t="s">
        <v>244</v>
      </c>
      <c r="S24" s="12" t="s">
        <v>27</v>
      </c>
      <c r="T24" s="12" t="s">
        <v>39</v>
      </c>
      <c r="U24" s="7">
        <v>2018</v>
      </c>
      <c r="V24" s="6" t="s">
        <v>244</v>
      </c>
      <c r="W24" s="10" t="s">
        <v>48</v>
      </c>
      <c r="X24" s="6" t="s">
        <v>244</v>
      </c>
      <c r="Y24" s="6" t="s">
        <v>244</v>
      </c>
      <c r="Z24" s="36" t="s">
        <v>244</v>
      </c>
      <c r="AA24" s="5" t="s">
        <v>49</v>
      </c>
      <c r="AB24" s="12"/>
    </row>
    <row r="25" spans="1:28" ht="63.75" x14ac:dyDescent="0.25">
      <c r="A25" s="103">
        <v>5102</v>
      </c>
      <c r="B25" s="12" t="s">
        <v>14</v>
      </c>
      <c r="C25" s="6" t="s">
        <v>244</v>
      </c>
      <c r="D25" s="6" t="s">
        <v>40</v>
      </c>
      <c r="E25" s="12" t="s">
        <v>41</v>
      </c>
      <c r="F25" s="7" t="s">
        <v>310</v>
      </c>
      <c r="G25" s="12" t="s">
        <v>293</v>
      </c>
      <c r="H25" s="36" t="s">
        <v>19</v>
      </c>
      <c r="I25" s="6" t="s">
        <v>42</v>
      </c>
      <c r="J25" s="38" t="s">
        <v>20</v>
      </c>
      <c r="K25" s="15" t="s">
        <v>20</v>
      </c>
      <c r="L25" s="6" t="s">
        <v>184</v>
      </c>
      <c r="M25" s="29" t="s">
        <v>20</v>
      </c>
      <c r="N25" s="16">
        <v>401878</v>
      </c>
      <c r="O25" s="16" t="s">
        <v>244</v>
      </c>
      <c r="P25" s="6" t="s">
        <v>244</v>
      </c>
      <c r="Q25" s="17" t="s">
        <v>244</v>
      </c>
      <c r="R25" s="6" t="s">
        <v>244</v>
      </c>
      <c r="S25" s="19" t="s">
        <v>21</v>
      </c>
      <c r="T25" s="12" t="s">
        <v>19</v>
      </c>
      <c r="U25" s="7">
        <v>2018</v>
      </c>
      <c r="V25" s="6" t="s">
        <v>244</v>
      </c>
      <c r="W25" s="10" t="s">
        <v>48</v>
      </c>
      <c r="X25" s="6" t="s">
        <v>244</v>
      </c>
      <c r="Y25" s="6" t="s">
        <v>244</v>
      </c>
      <c r="Z25" s="6" t="s">
        <v>244</v>
      </c>
      <c r="AA25" s="7" t="s">
        <v>50</v>
      </c>
      <c r="AB25" s="12"/>
    </row>
    <row r="26" spans="1:28" ht="76.5" x14ac:dyDescent="0.25">
      <c r="A26" s="103">
        <v>5103</v>
      </c>
      <c r="B26" s="12" t="s">
        <v>14</v>
      </c>
      <c r="C26" s="6" t="s">
        <v>244</v>
      </c>
      <c r="D26" s="6" t="s">
        <v>43</v>
      </c>
      <c r="E26" s="12" t="s">
        <v>44</v>
      </c>
      <c r="F26" s="12" t="s">
        <v>45</v>
      </c>
      <c r="G26" s="12" t="s">
        <v>293</v>
      </c>
      <c r="H26" s="6" t="s">
        <v>19</v>
      </c>
      <c r="I26" s="37" t="s">
        <v>42</v>
      </c>
      <c r="J26" s="15" t="s">
        <v>20</v>
      </c>
      <c r="K26" s="15" t="s">
        <v>20</v>
      </c>
      <c r="L26" s="6" t="s">
        <v>184</v>
      </c>
      <c r="M26" s="29" t="s">
        <v>20</v>
      </c>
      <c r="N26" s="16">
        <v>324353</v>
      </c>
      <c r="O26" s="16" t="s">
        <v>244</v>
      </c>
      <c r="P26" s="6" t="s">
        <v>244</v>
      </c>
      <c r="Q26" s="17" t="s">
        <v>244</v>
      </c>
      <c r="R26" s="6" t="s">
        <v>244</v>
      </c>
      <c r="S26" s="19" t="s">
        <v>21</v>
      </c>
      <c r="T26" s="12" t="s">
        <v>19</v>
      </c>
      <c r="U26" s="7">
        <v>2018</v>
      </c>
      <c r="V26" s="6" t="s">
        <v>244</v>
      </c>
      <c r="W26" s="10" t="s">
        <v>48</v>
      </c>
      <c r="X26" s="6" t="s">
        <v>244</v>
      </c>
      <c r="Y26" s="6" t="s">
        <v>244</v>
      </c>
      <c r="Z26" s="6" t="s">
        <v>244</v>
      </c>
      <c r="AA26" s="7" t="s">
        <v>50</v>
      </c>
      <c r="AB26" s="12"/>
    </row>
    <row r="27" spans="1:28" ht="38.25" x14ac:dyDescent="0.25">
      <c r="A27" s="103">
        <v>5104</v>
      </c>
      <c r="B27" s="5" t="s">
        <v>54</v>
      </c>
      <c r="C27" s="6" t="s">
        <v>244</v>
      </c>
      <c r="D27" s="5" t="s">
        <v>55</v>
      </c>
      <c r="E27" s="7" t="s">
        <v>56</v>
      </c>
      <c r="F27" s="22" t="s">
        <v>255</v>
      </c>
      <c r="G27" s="5" t="s">
        <v>29</v>
      </c>
      <c r="H27" s="6" t="s">
        <v>19</v>
      </c>
      <c r="I27" s="7" t="s">
        <v>20</v>
      </c>
      <c r="J27" s="8">
        <v>0</v>
      </c>
      <c r="K27" s="8">
        <v>0</v>
      </c>
      <c r="L27" s="6" t="s">
        <v>184</v>
      </c>
      <c r="M27" s="13" t="s">
        <v>20</v>
      </c>
      <c r="N27" s="11" t="s">
        <v>244</v>
      </c>
      <c r="O27" s="11" t="s">
        <v>244</v>
      </c>
      <c r="P27" s="6" t="s">
        <v>244</v>
      </c>
      <c r="Q27" s="6" t="s">
        <v>244</v>
      </c>
      <c r="R27" s="6" t="s">
        <v>20</v>
      </c>
      <c r="S27" s="12" t="s">
        <v>27</v>
      </c>
      <c r="T27" s="5" t="s">
        <v>19</v>
      </c>
      <c r="U27" s="7">
        <v>2018</v>
      </c>
      <c r="V27" s="6" t="s">
        <v>244</v>
      </c>
      <c r="W27" s="10" t="s">
        <v>48</v>
      </c>
      <c r="X27" s="6" t="s">
        <v>20</v>
      </c>
      <c r="Y27" s="6" t="s">
        <v>20</v>
      </c>
      <c r="Z27" s="7">
        <v>2012</v>
      </c>
      <c r="AA27" s="5" t="s">
        <v>49</v>
      </c>
      <c r="AB27" s="12"/>
    </row>
    <row r="28" spans="1:28" ht="30" customHeight="1" x14ac:dyDescent="0.25">
      <c r="A28" s="103">
        <v>5105</v>
      </c>
      <c r="B28" s="12" t="s">
        <v>54</v>
      </c>
      <c r="C28" s="6" t="s">
        <v>244</v>
      </c>
      <c r="D28" s="12" t="s">
        <v>57</v>
      </c>
      <c r="E28" s="7" t="s">
        <v>25</v>
      </c>
      <c r="F28" s="7" t="s">
        <v>256</v>
      </c>
      <c r="G28" s="12" t="s">
        <v>25</v>
      </c>
      <c r="H28" s="6" t="s">
        <v>19</v>
      </c>
      <c r="I28" s="7" t="s">
        <v>20</v>
      </c>
      <c r="J28" s="41">
        <v>661.34330688744228</v>
      </c>
      <c r="K28" s="41">
        <v>2007</v>
      </c>
      <c r="L28" s="6" t="s">
        <v>184</v>
      </c>
      <c r="M28" s="13" t="s">
        <v>20</v>
      </c>
      <c r="N28" s="11" t="s">
        <v>244</v>
      </c>
      <c r="O28" s="11" t="s">
        <v>244</v>
      </c>
      <c r="P28" s="6" t="s">
        <v>244</v>
      </c>
      <c r="Q28" s="6" t="s">
        <v>244</v>
      </c>
      <c r="R28" s="6" t="s">
        <v>20</v>
      </c>
      <c r="S28" s="12" t="s">
        <v>27</v>
      </c>
      <c r="T28" s="12" t="s">
        <v>19</v>
      </c>
      <c r="U28" s="7">
        <v>2018</v>
      </c>
      <c r="V28" s="6" t="s">
        <v>244</v>
      </c>
      <c r="W28" s="10" t="s">
        <v>48</v>
      </c>
      <c r="X28" s="6" t="s">
        <v>20</v>
      </c>
      <c r="Y28" s="6" t="s">
        <v>20</v>
      </c>
      <c r="Z28" s="7">
        <v>2012</v>
      </c>
      <c r="AA28" s="5" t="s">
        <v>49</v>
      </c>
      <c r="AB28" s="12"/>
    </row>
    <row r="29" spans="1:28" ht="38.25" x14ac:dyDescent="0.25">
      <c r="A29" s="103">
        <v>5106</v>
      </c>
      <c r="B29" s="5" t="s">
        <v>54</v>
      </c>
      <c r="C29" s="6" t="s">
        <v>244</v>
      </c>
      <c r="D29" s="5" t="s">
        <v>58</v>
      </c>
      <c r="E29" s="7" t="s">
        <v>59</v>
      </c>
      <c r="F29" s="5" t="s">
        <v>251</v>
      </c>
      <c r="G29" s="22" t="s">
        <v>210</v>
      </c>
      <c r="H29" s="5" t="s">
        <v>19</v>
      </c>
      <c r="I29" s="7">
        <v>2011</v>
      </c>
      <c r="J29" s="8">
        <v>1.3945258228297506</v>
      </c>
      <c r="K29" s="8">
        <v>1.1000000000000001</v>
      </c>
      <c r="L29" s="8" t="s">
        <v>244</v>
      </c>
      <c r="M29" s="8">
        <v>1.8</v>
      </c>
      <c r="N29" s="9">
        <v>145000</v>
      </c>
      <c r="O29" s="11" t="s">
        <v>244</v>
      </c>
      <c r="P29" s="6" t="s">
        <v>244</v>
      </c>
      <c r="Q29" s="6" t="s">
        <v>244</v>
      </c>
      <c r="R29" s="6" t="s">
        <v>20</v>
      </c>
      <c r="S29" s="7" t="s">
        <v>21</v>
      </c>
      <c r="T29" s="5" t="s">
        <v>19</v>
      </c>
      <c r="U29" s="7">
        <v>2018</v>
      </c>
      <c r="V29" s="6" t="s">
        <v>244</v>
      </c>
      <c r="W29" s="10" t="s">
        <v>48</v>
      </c>
      <c r="X29" s="10" t="s">
        <v>244</v>
      </c>
      <c r="Y29" s="10" t="s">
        <v>244</v>
      </c>
      <c r="Z29" s="7">
        <v>2012</v>
      </c>
      <c r="AA29" s="5" t="s">
        <v>49</v>
      </c>
      <c r="AB29" s="12"/>
    </row>
    <row r="30" spans="1:28" ht="38.25" x14ac:dyDescent="0.25">
      <c r="A30" s="103">
        <v>5107</v>
      </c>
      <c r="B30" s="5" t="s">
        <v>54</v>
      </c>
      <c r="C30" s="6" t="s">
        <v>244</v>
      </c>
      <c r="D30" s="5" t="s">
        <v>62</v>
      </c>
      <c r="E30" s="7" t="s">
        <v>63</v>
      </c>
      <c r="F30" s="5" t="s">
        <v>251</v>
      </c>
      <c r="G30" s="22" t="s">
        <v>210</v>
      </c>
      <c r="H30" s="5" t="s">
        <v>19</v>
      </c>
      <c r="I30" s="7">
        <v>2011</v>
      </c>
      <c r="J30" s="8">
        <v>0.14790425393648871</v>
      </c>
      <c r="K30" s="8">
        <v>0.1</v>
      </c>
      <c r="L30" s="8" t="s">
        <v>244</v>
      </c>
      <c r="M30" s="8">
        <v>0.2</v>
      </c>
      <c r="N30" s="9">
        <v>55550</v>
      </c>
      <c r="O30" s="11" t="s">
        <v>244</v>
      </c>
      <c r="P30" s="6" t="s">
        <v>244</v>
      </c>
      <c r="Q30" s="6" t="s">
        <v>244</v>
      </c>
      <c r="R30" s="6" t="s">
        <v>20</v>
      </c>
      <c r="S30" s="7" t="s">
        <v>21</v>
      </c>
      <c r="T30" s="5" t="s">
        <v>19</v>
      </c>
      <c r="U30" s="7">
        <v>2018</v>
      </c>
      <c r="V30" s="6" t="s">
        <v>244</v>
      </c>
      <c r="W30" s="10" t="s">
        <v>48</v>
      </c>
      <c r="X30" s="10" t="s">
        <v>244</v>
      </c>
      <c r="Y30" s="10" t="s">
        <v>244</v>
      </c>
      <c r="Z30" s="7">
        <v>2012</v>
      </c>
      <c r="AA30" s="5" t="s">
        <v>49</v>
      </c>
      <c r="AB30" s="12"/>
    </row>
    <row r="31" spans="1:28" ht="25.5" x14ac:dyDescent="0.25">
      <c r="A31" s="103">
        <v>5108</v>
      </c>
      <c r="B31" s="5" t="s">
        <v>54</v>
      </c>
      <c r="C31" s="6" t="s">
        <v>244</v>
      </c>
      <c r="D31" s="5" t="s">
        <v>64</v>
      </c>
      <c r="E31" s="7" t="s">
        <v>65</v>
      </c>
      <c r="F31" s="5" t="s">
        <v>257</v>
      </c>
      <c r="G31" s="5" t="s">
        <v>18</v>
      </c>
      <c r="H31" s="5" t="s">
        <v>19</v>
      </c>
      <c r="I31" s="7">
        <v>2012</v>
      </c>
      <c r="J31" s="8">
        <v>8.6629634448514814</v>
      </c>
      <c r="K31" s="8">
        <v>10.3</v>
      </c>
      <c r="L31" s="8" t="s">
        <v>244</v>
      </c>
      <c r="M31" s="8">
        <v>123.3</v>
      </c>
      <c r="N31" s="11" t="s">
        <v>244</v>
      </c>
      <c r="O31" s="11" t="s">
        <v>244</v>
      </c>
      <c r="P31" s="6" t="s">
        <v>244</v>
      </c>
      <c r="Q31" s="6" t="s">
        <v>244</v>
      </c>
      <c r="R31" s="6" t="s">
        <v>20</v>
      </c>
      <c r="S31" s="7" t="s">
        <v>21</v>
      </c>
      <c r="T31" s="5" t="s">
        <v>19</v>
      </c>
      <c r="U31" s="7">
        <v>2018</v>
      </c>
      <c r="V31" s="10" t="s">
        <v>244</v>
      </c>
      <c r="W31" s="10" t="s">
        <v>48</v>
      </c>
      <c r="X31" s="10" t="s">
        <v>244</v>
      </c>
      <c r="Y31" s="10" t="s">
        <v>244</v>
      </c>
      <c r="Z31" s="7">
        <v>2012</v>
      </c>
      <c r="AA31" s="5" t="s">
        <v>49</v>
      </c>
      <c r="AB31" s="12"/>
    </row>
    <row r="32" spans="1:28" ht="51" x14ac:dyDescent="0.25">
      <c r="A32" s="103">
        <v>5109</v>
      </c>
      <c r="B32" s="5" t="s">
        <v>54</v>
      </c>
      <c r="C32" s="6" t="s">
        <v>244</v>
      </c>
      <c r="D32" s="5" t="s">
        <v>66</v>
      </c>
      <c r="E32" s="5" t="s">
        <v>67</v>
      </c>
      <c r="F32" s="5" t="s">
        <v>311</v>
      </c>
      <c r="G32" s="7" t="s">
        <v>68</v>
      </c>
      <c r="H32" s="5" t="s">
        <v>19</v>
      </c>
      <c r="I32" s="7" t="s">
        <v>20</v>
      </c>
      <c r="J32" s="8">
        <v>139.00886952116559</v>
      </c>
      <c r="K32" s="8">
        <v>93.8</v>
      </c>
      <c r="L32" s="6" t="s">
        <v>184</v>
      </c>
      <c r="M32" s="8">
        <v>1003.3</v>
      </c>
      <c r="N32" s="26" t="s">
        <v>20</v>
      </c>
      <c r="O32" s="11" t="s">
        <v>20</v>
      </c>
      <c r="P32" s="10" t="s">
        <v>20</v>
      </c>
      <c r="Q32" s="10" t="s">
        <v>20</v>
      </c>
      <c r="R32" s="10" t="s">
        <v>20</v>
      </c>
      <c r="S32" s="12" t="s">
        <v>27</v>
      </c>
      <c r="T32" s="5" t="s">
        <v>19</v>
      </c>
      <c r="U32" s="7">
        <v>2018</v>
      </c>
      <c r="V32" s="10" t="s">
        <v>244</v>
      </c>
      <c r="W32" s="10" t="s">
        <v>48</v>
      </c>
      <c r="X32" s="10" t="s">
        <v>20</v>
      </c>
      <c r="Y32" s="10" t="s">
        <v>20</v>
      </c>
      <c r="Z32" s="7">
        <v>2012</v>
      </c>
      <c r="AA32" s="5" t="s">
        <v>49</v>
      </c>
      <c r="AB32" s="12"/>
    </row>
    <row r="33" spans="1:28" ht="25.5" x14ac:dyDescent="0.25">
      <c r="A33" s="103">
        <v>5110</v>
      </c>
      <c r="B33" s="5" t="s">
        <v>54</v>
      </c>
      <c r="C33" s="6" t="s">
        <v>244</v>
      </c>
      <c r="D33" s="5" t="s">
        <v>69</v>
      </c>
      <c r="E33" s="12" t="s">
        <v>70</v>
      </c>
      <c r="F33" s="12" t="s">
        <v>317</v>
      </c>
      <c r="G33" s="7" t="s">
        <v>279</v>
      </c>
      <c r="H33" s="5" t="s">
        <v>19</v>
      </c>
      <c r="I33" s="7" t="s">
        <v>20</v>
      </c>
      <c r="J33" s="8" t="s">
        <v>52</v>
      </c>
      <c r="K33" s="8" t="s">
        <v>20</v>
      </c>
      <c r="L33" s="6" t="s">
        <v>184</v>
      </c>
      <c r="M33" s="29" t="s">
        <v>20</v>
      </c>
      <c r="N33" s="26" t="s">
        <v>244</v>
      </c>
      <c r="O33" s="11" t="s">
        <v>244</v>
      </c>
      <c r="P33" s="10" t="s">
        <v>244</v>
      </c>
      <c r="Q33" s="10" t="s">
        <v>244</v>
      </c>
      <c r="R33" s="10" t="s">
        <v>20</v>
      </c>
      <c r="S33" s="12" t="s">
        <v>27</v>
      </c>
      <c r="T33" s="7" t="s">
        <v>26</v>
      </c>
      <c r="U33" s="7">
        <v>2018</v>
      </c>
      <c r="V33" s="10" t="s">
        <v>244</v>
      </c>
      <c r="W33" s="10" t="s">
        <v>48</v>
      </c>
      <c r="X33" s="10" t="s">
        <v>20</v>
      </c>
      <c r="Y33" s="10" t="s">
        <v>20</v>
      </c>
      <c r="Z33" s="7">
        <v>2016</v>
      </c>
      <c r="AA33" s="5" t="s">
        <v>49</v>
      </c>
      <c r="AB33" s="12"/>
    </row>
    <row r="34" spans="1:28" ht="38.25" x14ac:dyDescent="0.25">
      <c r="A34" s="103">
        <v>5111</v>
      </c>
      <c r="B34" s="5" t="s">
        <v>54</v>
      </c>
      <c r="C34" s="6" t="s">
        <v>244</v>
      </c>
      <c r="D34" s="10" t="s">
        <v>72</v>
      </c>
      <c r="E34" s="10" t="s">
        <v>71</v>
      </c>
      <c r="F34" s="22" t="s">
        <v>318</v>
      </c>
      <c r="G34" s="22" t="s">
        <v>33</v>
      </c>
      <c r="H34" s="5" t="s">
        <v>19</v>
      </c>
      <c r="I34" s="7" t="s">
        <v>20</v>
      </c>
      <c r="J34" s="29">
        <v>0</v>
      </c>
      <c r="K34" s="21">
        <v>0</v>
      </c>
      <c r="L34" s="6" t="s">
        <v>184</v>
      </c>
      <c r="M34" s="29" t="s">
        <v>20</v>
      </c>
      <c r="N34" s="26" t="s">
        <v>244</v>
      </c>
      <c r="O34" s="26" t="s">
        <v>244</v>
      </c>
      <c r="P34" s="22" t="s">
        <v>54</v>
      </c>
      <c r="Q34" s="10" t="s">
        <v>244</v>
      </c>
      <c r="R34" s="10" t="s">
        <v>20</v>
      </c>
      <c r="S34" s="12" t="s">
        <v>27</v>
      </c>
      <c r="T34" s="7" t="s">
        <v>26</v>
      </c>
      <c r="U34" s="7">
        <v>2018</v>
      </c>
      <c r="V34" s="10" t="s">
        <v>244</v>
      </c>
      <c r="W34" s="10" t="s">
        <v>48</v>
      </c>
      <c r="X34" s="10" t="s">
        <v>20</v>
      </c>
      <c r="Y34" s="10" t="s">
        <v>20</v>
      </c>
      <c r="Z34" s="10">
        <v>2015</v>
      </c>
      <c r="AA34" s="5" t="s">
        <v>49</v>
      </c>
      <c r="AB34" s="12"/>
    </row>
    <row r="35" spans="1:28" ht="102" x14ac:dyDescent="0.25">
      <c r="A35" s="103">
        <v>5112</v>
      </c>
      <c r="B35" s="5" t="s">
        <v>107</v>
      </c>
      <c r="C35" s="100" t="s">
        <v>339</v>
      </c>
      <c r="D35" s="5" t="s">
        <v>108</v>
      </c>
      <c r="E35" s="100" t="s">
        <v>340</v>
      </c>
      <c r="F35" s="100" t="s">
        <v>341</v>
      </c>
      <c r="G35" s="5" t="s">
        <v>186</v>
      </c>
      <c r="H35" s="100" t="s">
        <v>39</v>
      </c>
      <c r="I35" s="100" t="s">
        <v>20</v>
      </c>
      <c r="J35" s="8">
        <v>68</v>
      </c>
      <c r="K35" s="8" t="s">
        <v>20</v>
      </c>
      <c r="L35" s="6" t="s">
        <v>184</v>
      </c>
      <c r="M35" s="101">
        <v>34.208743229230002</v>
      </c>
      <c r="N35" s="102" t="s">
        <v>52</v>
      </c>
      <c r="O35" s="102" t="s">
        <v>52</v>
      </c>
      <c r="P35" s="100" t="s">
        <v>107</v>
      </c>
      <c r="Q35" s="100" t="s">
        <v>52</v>
      </c>
      <c r="R35" s="5" t="s">
        <v>20</v>
      </c>
      <c r="S35" s="5" t="s">
        <v>27</v>
      </c>
      <c r="T35" s="5" t="s">
        <v>39</v>
      </c>
      <c r="U35" s="5">
        <v>2018</v>
      </c>
      <c r="V35" s="5" t="s">
        <v>244</v>
      </c>
      <c r="W35" s="5" t="s">
        <v>48</v>
      </c>
      <c r="X35" s="5" t="s">
        <v>20</v>
      </c>
      <c r="Y35" s="5" t="s">
        <v>20</v>
      </c>
      <c r="Z35" s="5">
        <v>2018</v>
      </c>
      <c r="AA35" s="5" t="s">
        <v>91</v>
      </c>
      <c r="AB35" s="12"/>
    </row>
    <row r="36" spans="1:28" ht="102" x14ac:dyDescent="0.25">
      <c r="A36" s="103">
        <v>5113</v>
      </c>
      <c r="B36" s="5" t="s">
        <v>107</v>
      </c>
      <c r="C36" s="100" t="s">
        <v>339</v>
      </c>
      <c r="D36" s="5" t="s">
        <v>109</v>
      </c>
      <c r="E36" s="100" t="s">
        <v>342</v>
      </c>
      <c r="F36" s="100" t="s">
        <v>343</v>
      </c>
      <c r="G36" s="5" t="s">
        <v>186</v>
      </c>
      <c r="H36" s="100" t="s">
        <v>39</v>
      </c>
      <c r="I36" s="100" t="s">
        <v>20</v>
      </c>
      <c r="J36" s="8">
        <v>5.8000000000000007</v>
      </c>
      <c r="K36" s="8" t="s">
        <v>20</v>
      </c>
      <c r="L36" s="6" t="s">
        <v>184</v>
      </c>
      <c r="M36" s="101">
        <v>195.75704551600001</v>
      </c>
      <c r="N36" s="102" t="s">
        <v>52</v>
      </c>
      <c r="O36" s="102" t="s">
        <v>52</v>
      </c>
      <c r="P36" s="100" t="s">
        <v>107</v>
      </c>
      <c r="Q36" s="100" t="s">
        <v>52</v>
      </c>
      <c r="R36" s="5" t="s">
        <v>20</v>
      </c>
      <c r="S36" s="5" t="s">
        <v>27</v>
      </c>
      <c r="T36" s="5" t="s">
        <v>39</v>
      </c>
      <c r="U36" s="5">
        <v>2018</v>
      </c>
      <c r="V36" s="5" t="s">
        <v>244</v>
      </c>
      <c r="W36" s="5" t="s">
        <v>48</v>
      </c>
      <c r="X36" s="5" t="s">
        <v>20</v>
      </c>
      <c r="Y36" s="5" t="s">
        <v>20</v>
      </c>
      <c r="Z36" s="5">
        <v>2018</v>
      </c>
      <c r="AA36" s="5" t="s">
        <v>94</v>
      </c>
      <c r="AB36" s="12"/>
    </row>
    <row r="37" spans="1:28" ht="51" x14ac:dyDescent="0.25">
      <c r="A37" s="103">
        <v>5114</v>
      </c>
      <c r="B37" s="5" t="s">
        <v>110</v>
      </c>
      <c r="C37" s="5" t="s">
        <v>52</v>
      </c>
      <c r="D37" s="5" t="s">
        <v>111</v>
      </c>
      <c r="E37" s="5" t="s">
        <v>112</v>
      </c>
      <c r="F37" s="86" t="s">
        <v>113</v>
      </c>
      <c r="G37" s="5" t="s">
        <v>207</v>
      </c>
      <c r="H37" s="5" t="s">
        <v>114</v>
      </c>
      <c r="I37" s="5" t="s">
        <v>52</v>
      </c>
      <c r="J37" s="8">
        <v>239.65200000000004</v>
      </c>
      <c r="K37" s="8" t="s">
        <v>20</v>
      </c>
      <c r="L37" s="6" t="s">
        <v>184</v>
      </c>
      <c r="M37" s="8" t="s">
        <v>20</v>
      </c>
      <c r="N37" s="9" t="s">
        <v>20</v>
      </c>
      <c r="O37" s="9" t="s">
        <v>20</v>
      </c>
      <c r="P37" s="5" t="s">
        <v>20</v>
      </c>
      <c r="Q37" s="5" t="s">
        <v>20</v>
      </c>
      <c r="R37" s="5" t="s">
        <v>20</v>
      </c>
      <c r="S37" s="5" t="s">
        <v>27</v>
      </c>
      <c r="T37" s="5" t="s">
        <v>114</v>
      </c>
      <c r="U37" s="5">
        <v>2018</v>
      </c>
      <c r="V37" s="5" t="s">
        <v>244</v>
      </c>
      <c r="W37" s="5" t="s">
        <v>48</v>
      </c>
      <c r="X37" s="5" t="s">
        <v>20</v>
      </c>
      <c r="Y37" s="5" t="s">
        <v>20</v>
      </c>
      <c r="Z37" s="5">
        <v>2018</v>
      </c>
      <c r="AA37" s="5" t="s">
        <v>92</v>
      </c>
      <c r="AB37" s="12"/>
    </row>
    <row r="38" spans="1:28" ht="38.25" x14ac:dyDescent="0.25">
      <c r="A38" s="103">
        <v>5115</v>
      </c>
      <c r="B38" s="5" t="s">
        <v>110</v>
      </c>
      <c r="C38" s="5" t="s">
        <v>20</v>
      </c>
      <c r="D38" s="5" t="s">
        <v>118</v>
      </c>
      <c r="E38" s="5" t="s">
        <v>112</v>
      </c>
      <c r="F38" s="86" t="s">
        <v>124</v>
      </c>
      <c r="G38" s="5" t="s">
        <v>207</v>
      </c>
      <c r="H38" s="5" t="s">
        <v>114</v>
      </c>
      <c r="I38" s="5" t="s">
        <v>52</v>
      </c>
      <c r="J38" s="8">
        <v>3.6421182257114193</v>
      </c>
      <c r="K38" s="8" t="s">
        <v>20</v>
      </c>
      <c r="L38" s="6" t="s">
        <v>184</v>
      </c>
      <c r="M38" s="8" t="s">
        <v>20</v>
      </c>
      <c r="N38" s="9" t="s">
        <v>20</v>
      </c>
      <c r="O38" s="9" t="s">
        <v>20</v>
      </c>
      <c r="P38" s="5" t="s">
        <v>20</v>
      </c>
      <c r="Q38" s="5" t="s">
        <v>20</v>
      </c>
      <c r="R38" s="5" t="s">
        <v>20</v>
      </c>
      <c r="S38" s="5" t="s">
        <v>27</v>
      </c>
      <c r="T38" s="5" t="s">
        <v>114</v>
      </c>
      <c r="U38" s="5">
        <v>2018</v>
      </c>
      <c r="V38" s="5" t="s">
        <v>244</v>
      </c>
      <c r="W38" s="5" t="s">
        <v>48</v>
      </c>
      <c r="X38" s="5" t="s">
        <v>20</v>
      </c>
      <c r="Y38" s="5" t="s">
        <v>20</v>
      </c>
      <c r="Z38" s="5">
        <v>2018</v>
      </c>
      <c r="AA38" s="5" t="s">
        <v>92</v>
      </c>
      <c r="AB38" s="12"/>
    </row>
    <row r="39" spans="1:28" ht="38.25" x14ac:dyDescent="0.25">
      <c r="A39" s="103">
        <v>5116</v>
      </c>
      <c r="B39" s="5" t="s">
        <v>319</v>
      </c>
      <c r="C39" s="5" t="s">
        <v>52</v>
      </c>
      <c r="D39" s="5" t="s">
        <v>115</v>
      </c>
      <c r="E39" s="5" t="s">
        <v>116</v>
      </c>
      <c r="F39" s="5" t="s">
        <v>117</v>
      </c>
      <c r="G39" s="5" t="s">
        <v>297</v>
      </c>
      <c r="H39" s="5" t="s">
        <v>114</v>
      </c>
      <c r="I39" s="5" t="s">
        <v>52</v>
      </c>
      <c r="J39" s="8">
        <v>1020</v>
      </c>
      <c r="K39" s="8" t="s">
        <v>20</v>
      </c>
      <c r="L39" s="6" t="s">
        <v>184</v>
      </c>
      <c r="M39" s="8" t="s">
        <v>20</v>
      </c>
      <c r="N39" s="9" t="s">
        <v>20</v>
      </c>
      <c r="O39" s="9" t="s">
        <v>20</v>
      </c>
      <c r="P39" s="5" t="s">
        <v>20</v>
      </c>
      <c r="Q39" s="5" t="s">
        <v>20</v>
      </c>
      <c r="R39" s="5" t="s">
        <v>20</v>
      </c>
      <c r="S39" s="5" t="s">
        <v>21</v>
      </c>
      <c r="T39" s="5" t="s">
        <v>114</v>
      </c>
      <c r="U39" s="5">
        <v>2018</v>
      </c>
      <c r="V39" s="5" t="s">
        <v>244</v>
      </c>
      <c r="W39" s="5" t="s">
        <v>48</v>
      </c>
      <c r="X39" s="5" t="s">
        <v>20</v>
      </c>
      <c r="Y39" s="5" t="s">
        <v>20</v>
      </c>
      <c r="Z39" s="5">
        <v>2018</v>
      </c>
      <c r="AA39" s="5" t="s">
        <v>50</v>
      </c>
      <c r="AB39" s="12"/>
    </row>
    <row r="40" spans="1:28" ht="89.25" x14ac:dyDescent="0.25">
      <c r="A40" s="103">
        <v>5117</v>
      </c>
      <c r="B40" s="12" t="s">
        <v>148</v>
      </c>
      <c r="C40" s="6" t="s">
        <v>149</v>
      </c>
      <c r="D40" s="6" t="s">
        <v>150</v>
      </c>
      <c r="E40" s="12" t="s">
        <v>151</v>
      </c>
      <c r="F40" s="83" t="s">
        <v>308</v>
      </c>
      <c r="G40" s="5" t="s">
        <v>290</v>
      </c>
      <c r="H40" s="6" t="s">
        <v>39</v>
      </c>
      <c r="I40" s="49" t="s">
        <v>20</v>
      </c>
      <c r="J40" s="59" t="s">
        <v>52</v>
      </c>
      <c r="K40" s="59" t="s">
        <v>20</v>
      </c>
      <c r="L40" s="6" t="s">
        <v>184</v>
      </c>
      <c r="M40" s="29" t="s">
        <v>20</v>
      </c>
      <c r="N40" s="16" t="s">
        <v>52</v>
      </c>
      <c r="O40" s="16" t="s">
        <v>20</v>
      </c>
      <c r="P40" s="7" t="s">
        <v>149</v>
      </c>
      <c r="Q40" s="16" t="s">
        <v>52</v>
      </c>
      <c r="R40" s="6" t="s">
        <v>52</v>
      </c>
      <c r="S40" s="19" t="s">
        <v>21</v>
      </c>
      <c r="T40" s="12" t="s">
        <v>20</v>
      </c>
      <c r="U40" s="6">
        <v>2018</v>
      </c>
      <c r="V40" s="87" t="s">
        <v>152</v>
      </c>
      <c r="W40" s="5" t="s">
        <v>48</v>
      </c>
      <c r="X40" s="6" t="s">
        <v>20</v>
      </c>
      <c r="Y40" s="6" t="s">
        <v>20</v>
      </c>
      <c r="Z40" s="6">
        <v>2018</v>
      </c>
      <c r="AA40" s="6" t="s">
        <v>93</v>
      </c>
      <c r="AB40" s="12"/>
    </row>
    <row r="41" spans="1:28" ht="102" x14ac:dyDescent="0.25">
      <c r="A41" s="103">
        <v>5118</v>
      </c>
      <c r="B41" s="12" t="s">
        <v>148</v>
      </c>
      <c r="C41" s="6" t="s">
        <v>149</v>
      </c>
      <c r="D41" s="6" t="s">
        <v>153</v>
      </c>
      <c r="E41" s="12" t="s">
        <v>154</v>
      </c>
      <c r="F41" s="83" t="s">
        <v>309</v>
      </c>
      <c r="G41" s="5" t="s">
        <v>290</v>
      </c>
      <c r="H41" s="6" t="s">
        <v>114</v>
      </c>
      <c r="I41" s="49" t="s">
        <v>52</v>
      </c>
      <c r="J41" s="59" t="s">
        <v>52</v>
      </c>
      <c r="K41" s="59" t="s">
        <v>20</v>
      </c>
      <c r="L41" s="59" t="s">
        <v>243</v>
      </c>
      <c r="M41" s="29" t="s">
        <v>20</v>
      </c>
      <c r="N41" s="16" t="s">
        <v>52</v>
      </c>
      <c r="O41" s="16" t="s">
        <v>20</v>
      </c>
      <c r="P41" s="7" t="s">
        <v>149</v>
      </c>
      <c r="Q41" s="16" t="s">
        <v>52</v>
      </c>
      <c r="R41" s="6" t="s">
        <v>52</v>
      </c>
      <c r="S41" s="19" t="s">
        <v>21</v>
      </c>
      <c r="T41" s="12" t="s">
        <v>20</v>
      </c>
      <c r="U41" s="6">
        <v>2018</v>
      </c>
      <c r="V41" s="87" t="s">
        <v>152</v>
      </c>
      <c r="W41" s="5" t="s">
        <v>48</v>
      </c>
      <c r="X41" s="6" t="s">
        <v>20</v>
      </c>
      <c r="Y41" s="6" t="s">
        <v>20</v>
      </c>
      <c r="Z41" s="6" t="s">
        <v>52</v>
      </c>
      <c r="AA41" s="6" t="s">
        <v>93</v>
      </c>
      <c r="AB41" s="12"/>
    </row>
  </sheetData>
  <autoFilter ref="A1:AB41" xr:uid="{31AD2F31-1CE1-497A-BC8D-A0981E699117}"/>
  <sortState xmlns:xlrd2="http://schemas.microsoft.com/office/spreadsheetml/2017/richdata2" ref="B2:AB32">
    <sortCondition ref="B2:B32"/>
    <sortCondition ref="D2:D32"/>
  </sortState>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'Z:\FileServer Data\FDEP Middle Basin\Gemini Springs\2018 BMAP GS\Project Collection\2017\Received\[FDOT D5 Draft_Gemini_Project Collection 2018 - final.xlsx]Instructions'!#REF!</xm:f>
          </x14:formula1>
          <xm:sqref>T25:T34 S25:S26 S29:S31</xm:sqref>
        </x14:dataValidation>
      </x14:dataValidations>
    </ext>
    <ext xmlns:x15="http://schemas.microsoft.com/office/spreadsheetml/2010/11/main" uri="{F7C9EE02-42E1-4005-9D12-6889AFFD525C}">
      <x15:webExtensions xmlns:xm="http://schemas.microsoft.com/office/excel/2006/main">
        <x15:webExtension appRef="{ED3D4F8C-89A6-446A-9EEA-C56A7467DD4D}">
          <xm:f>'Gemini All Projects'!$A$1:$AA$41</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6EE24-D17A-434C-99CD-8C45F1FF80D0}">
  <dimension ref="A1:R41"/>
  <sheetViews>
    <sheetView workbookViewId="0"/>
  </sheetViews>
  <sheetFormatPr defaultRowHeight="15" x14ac:dyDescent="0.25"/>
  <cols>
    <col min="2" max="5" width="15.7109375" style="132" customWidth="1"/>
    <col min="6" max="6" width="30.7109375" style="132" customWidth="1"/>
    <col min="7" max="7" width="15.7109375" style="132" customWidth="1"/>
    <col min="8" max="8" width="16" style="132" customWidth="1"/>
    <col min="9" max="9" width="15.5703125" style="132" customWidth="1"/>
    <col min="10" max="12" width="15.7109375" style="132" customWidth="1"/>
    <col min="13" max="13" width="12.42578125" style="132" customWidth="1"/>
    <col min="14" max="14" width="25.28515625" style="132" customWidth="1"/>
    <col min="15" max="15" width="19.85546875" style="132" customWidth="1"/>
    <col min="16" max="17" width="19.5703125" style="132" customWidth="1"/>
    <col min="18" max="18" width="21.28515625" style="132" customWidth="1"/>
  </cols>
  <sheetData>
    <row r="1" spans="1:18" ht="30" x14ac:dyDescent="0.25">
      <c r="A1" s="94" t="s">
        <v>258</v>
      </c>
      <c r="B1" s="105" t="s">
        <v>259</v>
      </c>
      <c r="C1" s="105" t="s">
        <v>0</v>
      </c>
      <c r="D1" s="105" t="s">
        <v>260</v>
      </c>
      <c r="E1" s="105" t="s">
        <v>261</v>
      </c>
      <c r="F1" s="105" t="s">
        <v>262</v>
      </c>
      <c r="G1" s="105" t="s">
        <v>263</v>
      </c>
      <c r="H1" s="105" t="s">
        <v>264</v>
      </c>
      <c r="I1" s="77" t="s">
        <v>265</v>
      </c>
      <c r="J1" s="77" t="s">
        <v>266</v>
      </c>
      <c r="K1" s="77" t="s">
        <v>267</v>
      </c>
      <c r="L1" s="77" t="s">
        <v>4</v>
      </c>
      <c r="M1" s="77" t="s">
        <v>268</v>
      </c>
      <c r="N1" s="77" t="s">
        <v>269</v>
      </c>
      <c r="O1" s="77" t="s">
        <v>270</v>
      </c>
      <c r="P1" s="77" t="s">
        <v>271</v>
      </c>
      <c r="Q1" s="77" t="s">
        <v>272</v>
      </c>
      <c r="R1" s="77" t="s">
        <v>273</v>
      </c>
    </row>
    <row r="2" spans="1:18" x14ac:dyDescent="0.25">
      <c r="A2" s="103">
        <v>5079</v>
      </c>
      <c r="B2" s="106" t="s">
        <v>51</v>
      </c>
      <c r="C2" s="107" t="s">
        <v>20</v>
      </c>
      <c r="D2" s="106" t="s">
        <v>125</v>
      </c>
      <c r="E2" s="108" t="s">
        <v>25</v>
      </c>
      <c r="F2" s="106" t="s">
        <v>245</v>
      </c>
      <c r="G2" s="106" t="s">
        <v>25</v>
      </c>
      <c r="H2" s="107" t="s">
        <v>19</v>
      </c>
      <c r="I2" s="108" t="s">
        <v>20</v>
      </c>
      <c r="J2" s="106">
        <v>187.41581891666496</v>
      </c>
      <c r="K2" s="106">
        <v>399.33000000000004</v>
      </c>
      <c r="L2" s="107" t="s">
        <v>184</v>
      </c>
      <c r="M2" s="106" t="s">
        <v>20</v>
      </c>
      <c r="N2" s="109" t="s">
        <v>20</v>
      </c>
      <c r="O2" s="109">
        <v>17054.400000000001</v>
      </c>
      <c r="P2" s="107" t="s">
        <v>53</v>
      </c>
      <c r="Q2" s="109" t="s">
        <v>20</v>
      </c>
      <c r="R2" s="109" t="s">
        <v>20</v>
      </c>
    </row>
    <row r="3" spans="1:18" ht="51" x14ac:dyDescent="0.25">
      <c r="A3" s="103">
        <v>5080</v>
      </c>
      <c r="B3" s="110" t="s">
        <v>51</v>
      </c>
      <c r="C3" s="107" t="s">
        <v>14</v>
      </c>
      <c r="D3" s="110" t="s">
        <v>126</v>
      </c>
      <c r="E3" s="108" t="s">
        <v>29</v>
      </c>
      <c r="F3" s="110" t="s">
        <v>246</v>
      </c>
      <c r="G3" s="110" t="s">
        <v>29</v>
      </c>
      <c r="H3" s="107" t="s">
        <v>19</v>
      </c>
      <c r="I3" s="108" t="s">
        <v>20</v>
      </c>
      <c r="J3" s="106">
        <v>111.42316960148284</v>
      </c>
      <c r="K3" s="110" t="s">
        <v>20</v>
      </c>
      <c r="L3" s="107" t="s">
        <v>184</v>
      </c>
      <c r="M3" s="106" t="s">
        <v>20</v>
      </c>
      <c r="N3" s="109" t="s">
        <v>20</v>
      </c>
      <c r="O3" s="109" t="s">
        <v>52</v>
      </c>
      <c r="P3" s="107" t="s">
        <v>53</v>
      </c>
      <c r="Q3" s="109" t="s">
        <v>20</v>
      </c>
      <c r="R3" s="109" t="s">
        <v>20</v>
      </c>
    </row>
    <row r="4" spans="1:18" ht="38.25" x14ac:dyDescent="0.25">
      <c r="A4" s="103">
        <v>5081</v>
      </c>
      <c r="B4" s="110" t="s">
        <v>127</v>
      </c>
      <c r="C4" s="111" t="s">
        <v>20</v>
      </c>
      <c r="D4" s="107" t="s">
        <v>128</v>
      </c>
      <c r="E4" s="108" t="s">
        <v>306</v>
      </c>
      <c r="F4" s="110" t="s">
        <v>247</v>
      </c>
      <c r="G4" s="110" t="s">
        <v>33</v>
      </c>
      <c r="H4" s="107" t="s">
        <v>19</v>
      </c>
      <c r="I4" s="108" t="s">
        <v>20</v>
      </c>
      <c r="J4" s="106">
        <v>25</v>
      </c>
      <c r="K4" s="110" t="s">
        <v>20</v>
      </c>
      <c r="L4" s="107" t="s">
        <v>184</v>
      </c>
      <c r="M4" s="106" t="s">
        <v>20</v>
      </c>
      <c r="N4" s="109" t="s">
        <v>20</v>
      </c>
      <c r="O4" s="109" t="s">
        <v>20</v>
      </c>
      <c r="P4" s="109" t="s">
        <v>20</v>
      </c>
      <c r="Q4" s="109" t="s">
        <v>20</v>
      </c>
      <c r="R4" s="109" t="s">
        <v>20</v>
      </c>
    </row>
    <row r="5" spans="1:18" ht="25.5" x14ac:dyDescent="0.25">
      <c r="A5" s="103">
        <v>5082</v>
      </c>
      <c r="B5" s="110" t="s">
        <v>127</v>
      </c>
      <c r="C5" s="111" t="s">
        <v>20</v>
      </c>
      <c r="D5" s="107" t="s">
        <v>129</v>
      </c>
      <c r="E5" s="108" t="s">
        <v>132</v>
      </c>
      <c r="F5" s="112" t="s">
        <v>248</v>
      </c>
      <c r="G5" s="110" t="s">
        <v>29</v>
      </c>
      <c r="H5" s="107" t="s">
        <v>19</v>
      </c>
      <c r="I5" s="108" t="s">
        <v>20</v>
      </c>
      <c r="J5" s="106">
        <v>50</v>
      </c>
      <c r="K5" s="110" t="s">
        <v>20</v>
      </c>
      <c r="L5" s="107" t="s">
        <v>184</v>
      </c>
      <c r="M5" s="106" t="s">
        <v>20</v>
      </c>
      <c r="N5" s="109" t="s">
        <v>20</v>
      </c>
      <c r="O5" s="109" t="s">
        <v>20</v>
      </c>
      <c r="P5" s="109" t="s">
        <v>20</v>
      </c>
      <c r="Q5" s="109" t="s">
        <v>20</v>
      </c>
      <c r="R5" s="109" t="s">
        <v>20</v>
      </c>
    </row>
    <row r="6" spans="1:18" ht="38.25" x14ac:dyDescent="0.25">
      <c r="A6" s="103">
        <v>5083</v>
      </c>
      <c r="B6" s="110" t="s">
        <v>127</v>
      </c>
      <c r="C6" s="111" t="s">
        <v>20</v>
      </c>
      <c r="D6" s="107" t="s">
        <v>130</v>
      </c>
      <c r="E6" s="108" t="s">
        <v>133</v>
      </c>
      <c r="F6" s="110" t="s">
        <v>249</v>
      </c>
      <c r="G6" s="110" t="s">
        <v>33</v>
      </c>
      <c r="H6" s="107" t="s">
        <v>19</v>
      </c>
      <c r="I6" s="108" t="s">
        <v>20</v>
      </c>
      <c r="J6" s="106">
        <v>25</v>
      </c>
      <c r="K6" s="110" t="s">
        <v>20</v>
      </c>
      <c r="L6" s="107" t="s">
        <v>184</v>
      </c>
      <c r="M6" s="106" t="s">
        <v>20</v>
      </c>
      <c r="N6" s="109" t="s">
        <v>20</v>
      </c>
      <c r="O6" s="109" t="s">
        <v>20</v>
      </c>
      <c r="P6" s="109" t="s">
        <v>20</v>
      </c>
      <c r="Q6" s="109" t="s">
        <v>20</v>
      </c>
      <c r="R6" s="109" t="s">
        <v>20</v>
      </c>
    </row>
    <row r="7" spans="1:18" ht="63.75" x14ac:dyDescent="0.25">
      <c r="A7" s="103">
        <v>5084</v>
      </c>
      <c r="B7" s="110" t="s">
        <v>127</v>
      </c>
      <c r="C7" s="113" t="s">
        <v>304</v>
      </c>
      <c r="D7" s="107" t="s">
        <v>131</v>
      </c>
      <c r="E7" s="113" t="s">
        <v>137</v>
      </c>
      <c r="F7" s="113" t="s">
        <v>250</v>
      </c>
      <c r="G7" s="110" t="s">
        <v>138</v>
      </c>
      <c r="H7" s="107" t="s">
        <v>114</v>
      </c>
      <c r="I7" s="114">
        <v>2025</v>
      </c>
      <c r="J7" s="115">
        <v>3301</v>
      </c>
      <c r="K7" s="110" t="s">
        <v>20</v>
      </c>
      <c r="L7" s="107" t="s">
        <v>243</v>
      </c>
      <c r="M7" s="106">
        <v>360</v>
      </c>
      <c r="N7" s="113">
        <v>9720000</v>
      </c>
      <c r="O7" s="113">
        <v>10000</v>
      </c>
      <c r="P7" s="113" t="s">
        <v>337</v>
      </c>
      <c r="Q7" s="113" t="s">
        <v>52</v>
      </c>
      <c r="R7" s="113" t="s">
        <v>52</v>
      </c>
    </row>
    <row r="8" spans="1:18" ht="25.5" x14ac:dyDescent="0.25">
      <c r="A8" s="104">
        <v>5085</v>
      </c>
      <c r="B8" s="116" t="s">
        <v>147</v>
      </c>
      <c r="C8" s="111" t="s">
        <v>20</v>
      </c>
      <c r="D8" s="116" t="s">
        <v>80</v>
      </c>
      <c r="E8" s="116" t="s">
        <v>307</v>
      </c>
      <c r="F8" s="116" t="s">
        <v>251</v>
      </c>
      <c r="G8" s="116" t="s">
        <v>61</v>
      </c>
      <c r="H8" s="116" t="s">
        <v>19</v>
      </c>
      <c r="I8" s="116">
        <v>2012</v>
      </c>
      <c r="J8" s="116">
        <v>6.9303707558811842</v>
      </c>
      <c r="K8" s="116">
        <v>7.4</v>
      </c>
      <c r="L8" s="116" t="s">
        <v>184</v>
      </c>
      <c r="M8" s="116">
        <v>48.2</v>
      </c>
      <c r="N8" s="117" t="s">
        <v>244</v>
      </c>
      <c r="O8" s="117" t="s">
        <v>244</v>
      </c>
      <c r="P8" s="112" t="s">
        <v>312</v>
      </c>
      <c r="Q8" s="111" t="s">
        <v>20</v>
      </c>
      <c r="R8" s="111" t="s">
        <v>20</v>
      </c>
    </row>
    <row r="9" spans="1:18" ht="38.25" x14ac:dyDescent="0.25">
      <c r="A9" s="103">
        <v>5086</v>
      </c>
      <c r="B9" s="116" t="s">
        <v>147</v>
      </c>
      <c r="C9" s="111" t="s">
        <v>20</v>
      </c>
      <c r="D9" s="116" t="s">
        <v>81</v>
      </c>
      <c r="E9" s="118" t="s">
        <v>74</v>
      </c>
      <c r="F9" s="116" t="s">
        <v>347</v>
      </c>
      <c r="G9" s="116" t="s">
        <v>75</v>
      </c>
      <c r="H9" s="116" t="s">
        <v>19</v>
      </c>
      <c r="I9" s="116">
        <v>2004</v>
      </c>
      <c r="J9" s="115" t="s">
        <v>20</v>
      </c>
      <c r="K9" s="115" t="s">
        <v>20</v>
      </c>
      <c r="L9" s="116" t="s">
        <v>184</v>
      </c>
      <c r="M9" s="116">
        <v>25.5</v>
      </c>
      <c r="N9" s="117" t="s">
        <v>244</v>
      </c>
      <c r="O9" s="117" t="s">
        <v>244</v>
      </c>
      <c r="P9" s="112" t="s">
        <v>312</v>
      </c>
      <c r="Q9" s="111" t="s">
        <v>20</v>
      </c>
      <c r="R9" s="111" t="s">
        <v>20</v>
      </c>
    </row>
    <row r="10" spans="1:18" ht="38.25" x14ac:dyDescent="0.25">
      <c r="A10" s="103">
        <v>5087</v>
      </c>
      <c r="B10" s="116" t="s">
        <v>147</v>
      </c>
      <c r="C10" s="111" t="s">
        <v>20</v>
      </c>
      <c r="D10" s="116" t="s">
        <v>82</v>
      </c>
      <c r="E10" s="118" t="s">
        <v>325</v>
      </c>
      <c r="F10" s="116" t="s">
        <v>348</v>
      </c>
      <c r="G10" s="116" t="s">
        <v>18</v>
      </c>
      <c r="H10" s="116" t="s">
        <v>19</v>
      </c>
      <c r="I10" s="116">
        <v>2004</v>
      </c>
      <c r="J10" s="115" t="s">
        <v>20</v>
      </c>
      <c r="K10" s="115" t="s">
        <v>20</v>
      </c>
      <c r="L10" s="116" t="s">
        <v>184</v>
      </c>
      <c r="M10" s="116">
        <v>38.5</v>
      </c>
      <c r="N10" s="117" t="s">
        <v>244</v>
      </c>
      <c r="O10" s="117" t="s">
        <v>244</v>
      </c>
      <c r="P10" s="112" t="s">
        <v>312</v>
      </c>
      <c r="Q10" s="111" t="s">
        <v>20</v>
      </c>
      <c r="R10" s="111" t="s">
        <v>20</v>
      </c>
    </row>
    <row r="11" spans="1:18" ht="38.25" x14ac:dyDescent="0.25">
      <c r="A11" s="104">
        <v>5088</v>
      </c>
      <c r="B11" s="116" t="s">
        <v>147</v>
      </c>
      <c r="C11" s="111" t="s">
        <v>20</v>
      </c>
      <c r="D11" s="116" t="s">
        <v>83</v>
      </c>
      <c r="E11" s="118" t="s">
        <v>326</v>
      </c>
      <c r="F11" s="116" t="s">
        <v>348</v>
      </c>
      <c r="G11" s="116" t="s">
        <v>18</v>
      </c>
      <c r="H11" s="116" t="s">
        <v>19</v>
      </c>
      <c r="I11" s="116">
        <v>2004</v>
      </c>
      <c r="J11" s="115" t="s">
        <v>20</v>
      </c>
      <c r="K11" s="115" t="s">
        <v>20</v>
      </c>
      <c r="L11" s="116" t="s">
        <v>184</v>
      </c>
      <c r="M11" s="116">
        <v>32.4</v>
      </c>
      <c r="N11" s="117" t="s">
        <v>244</v>
      </c>
      <c r="O11" s="117" t="s">
        <v>244</v>
      </c>
      <c r="P11" s="112" t="s">
        <v>312</v>
      </c>
      <c r="Q11" s="111" t="s">
        <v>20</v>
      </c>
      <c r="R11" s="111" t="s">
        <v>20</v>
      </c>
    </row>
    <row r="12" spans="1:18" ht="38.25" x14ac:dyDescent="0.25">
      <c r="A12" s="104">
        <v>5089</v>
      </c>
      <c r="B12" s="116" t="s">
        <v>147</v>
      </c>
      <c r="C12" s="111" t="s">
        <v>20</v>
      </c>
      <c r="D12" s="116" t="s">
        <v>84</v>
      </c>
      <c r="E12" s="118" t="s">
        <v>76</v>
      </c>
      <c r="F12" s="116" t="s">
        <v>348</v>
      </c>
      <c r="G12" s="116" t="s">
        <v>18</v>
      </c>
      <c r="H12" s="116" t="s">
        <v>19</v>
      </c>
      <c r="I12" s="116">
        <v>2004</v>
      </c>
      <c r="J12" s="115" t="s">
        <v>20</v>
      </c>
      <c r="K12" s="115" t="s">
        <v>20</v>
      </c>
      <c r="L12" s="116" t="s">
        <v>184</v>
      </c>
      <c r="M12" s="116">
        <v>30.5</v>
      </c>
      <c r="N12" s="117" t="s">
        <v>244</v>
      </c>
      <c r="O12" s="117" t="s">
        <v>244</v>
      </c>
      <c r="P12" s="112" t="s">
        <v>312</v>
      </c>
      <c r="Q12" s="111" t="s">
        <v>20</v>
      </c>
      <c r="R12" s="111" t="s">
        <v>20</v>
      </c>
    </row>
    <row r="13" spans="1:18" ht="25.5" x14ac:dyDescent="0.25">
      <c r="A13" s="104">
        <v>5090</v>
      </c>
      <c r="B13" s="116" t="s">
        <v>147</v>
      </c>
      <c r="C13" s="111" t="s">
        <v>20</v>
      </c>
      <c r="D13" s="116" t="s">
        <v>85</v>
      </c>
      <c r="E13" s="118" t="s">
        <v>77</v>
      </c>
      <c r="F13" s="116" t="s">
        <v>252</v>
      </c>
      <c r="G13" s="111" t="s">
        <v>18</v>
      </c>
      <c r="H13" s="116" t="s">
        <v>19</v>
      </c>
      <c r="I13" s="116">
        <v>2012</v>
      </c>
      <c r="J13" s="116">
        <v>31.165539222331549</v>
      </c>
      <c r="K13" s="116">
        <v>19.8</v>
      </c>
      <c r="L13" s="116" t="s">
        <v>184</v>
      </c>
      <c r="M13" s="116">
        <v>56.5</v>
      </c>
      <c r="N13" s="117" t="s">
        <v>244</v>
      </c>
      <c r="O13" s="117" t="s">
        <v>244</v>
      </c>
      <c r="P13" s="112" t="s">
        <v>312</v>
      </c>
      <c r="Q13" s="111" t="s">
        <v>20</v>
      </c>
      <c r="R13" s="111" t="s">
        <v>20</v>
      </c>
    </row>
    <row r="14" spans="1:18" ht="38.25" x14ac:dyDescent="0.25">
      <c r="A14" s="104">
        <v>5091</v>
      </c>
      <c r="B14" s="116" t="s">
        <v>147</v>
      </c>
      <c r="C14" s="111" t="s">
        <v>20</v>
      </c>
      <c r="D14" s="116" t="s">
        <v>86</v>
      </c>
      <c r="E14" s="118" t="s">
        <v>78</v>
      </c>
      <c r="F14" s="116" t="s">
        <v>348</v>
      </c>
      <c r="G14" s="116" t="s">
        <v>18</v>
      </c>
      <c r="H14" s="116" t="s">
        <v>19</v>
      </c>
      <c r="I14" s="116">
        <v>2006</v>
      </c>
      <c r="J14" s="115" t="s">
        <v>20</v>
      </c>
      <c r="K14" s="115" t="s">
        <v>20</v>
      </c>
      <c r="L14" s="116" t="s">
        <v>184</v>
      </c>
      <c r="M14" s="116">
        <v>20.3</v>
      </c>
      <c r="N14" s="117" t="s">
        <v>244</v>
      </c>
      <c r="O14" s="117" t="s">
        <v>244</v>
      </c>
      <c r="P14" s="112" t="s">
        <v>312</v>
      </c>
      <c r="Q14" s="111" t="s">
        <v>20</v>
      </c>
      <c r="R14" s="111" t="s">
        <v>20</v>
      </c>
    </row>
    <row r="15" spans="1:18" ht="38.25" x14ac:dyDescent="0.25">
      <c r="A15" s="104">
        <v>5092</v>
      </c>
      <c r="B15" s="116" t="s">
        <v>147</v>
      </c>
      <c r="C15" s="111" t="s">
        <v>20</v>
      </c>
      <c r="D15" s="116" t="s">
        <v>143</v>
      </c>
      <c r="E15" s="116" t="s">
        <v>79</v>
      </c>
      <c r="F15" s="116" t="s">
        <v>348</v>
      </c>
      <c r="G15" s="116" t="s">
        <v>18</v>
      </c>
      <c r="H15" s="116" t="s">
        <v>19</v>
      </c>
      <c r="I15" s="116">
        <v>2004</v>
      </c>
      <c r="J15" s="115" t="s">
        <v>20</v>
      </c>
      <c r="K15" s="115" t="s">
        <v>20</v>
      </c>
      <c r="L15" s="116" t="s">
        <v>184</v>
      </c>
      <c r="M15" s="116">
        <v>53.1</v>
      </c>
      <c r="N15" s="117" t="s">
        <v>244</v>
      </c>
      <c r="O15" s="117" t="s">
        <v>244</v>
      </c>
      <c r="P15" s="112" t="s">
        <v>312</v>
      </c>
      <c r="Q15" s="111" t="s">
        <v>20</v>
      </c>
      <c r="R15" s="111" t="s">
        <v>20</v>
      </c>
    </row>
    <row r="16" spans="1:18" ht="51" x14ac:dyDescent="0.25">
      <c r="A16" s="104">
        <v>5093</v>
      </c>
      <c r="B16" s="116" t="s">
        <v>147</v>
      </c>
      <c r="C16" s="111" t="s">
        <v>20</v>
      </c>
      <c r="D16" s="116" t="s">
        <v>144</v>
      </c>
      <c r="E16" s="116" t="s">
        <v>146</v>
      </c>
      <c r="F16" s="116" t="s">
        <v>348</v>
      </c>
      <c r="G16" s="116" t="s">
        <v>18</v>
      </c>
      <c r="H16" s="116" t="s">
        <v>19</v>
      </c>
      <c r="I16" s="116">
        <v>2004</v>
      </c>
      <c r="J16" s="115" t="s">
        <v>20</v>
      </c>
      <c r="K16" s="115" t="s">
        <v>20</v>
      </c>
      <c r="L16" s="116" t="s">
        <v>184</v>
      </c>
      <c r="M16" s="116">
        <v>47.6</v>
      </c>
      <c r="N16" s="117" t="s">
        <v>244</v>
      </c>
      <c r="O16" s="117" t="s">
        <v>244</v>
      </c>
      <c r="P16" s="112" t="s">
        <v>312</v>
      </c>
      <c r="Q16" s="111" t="s">
        <v>20</v>
      </c>
      <c r="R16" s="111" t="s">
        <v>20</v>
      </c>
    </row>
    <row r="17" spans="1:18" ht="89.25" x14ac:dyDescent="0.25">
      <c r="A17" s="104">
        <v>5094</v>
      </c>
      <c r="B17" s="116" t="s">
        <v>147</v>
      </c>
      <c r="C17" s="111" t="s">
        <v>20</v>
      </c>
      <c r="D17" s="119" t="s">
        <v>145</v>
      </c>
      <c r="E17" s="120" t="s">
        <v>338</v>
      </c>
      <c r="F17" s="113" t="s">
        <v>327</v>
      </c>
      <c r="G17" s="113" t="s">
        <v>75</v>
      </c>
      <c r="H17" s="119" t="s">
        <v>39</v>
      </c>
      <c r="I17" s="119">
        <v>2020</v>
      </c>
      <c r="J17" s="121">
        <v>0.06</v>
      </c>
      <c r="K17" s="121">
        <v>0</v>
      </c>
      <c r="L17" s="116" t="s">
        <v>184</v>
      </c>
      <c r="M17" s="121">
        <v>6.61</v>
      </c>
      <c r="N17" s="117" t="s">
        <v>244</v>
      </c>
      <c r="O17" s="117" t="s">
        <v>244</v>
      </c>
      <c r="P17" s="112" t="s">
        <v>312</v>
      </c>
      <c r="Q17" s="111" t="s">
        <v>20</v>
      </c>
      <c r="R17" s="111" t="s">
        <v>20</v>
      </c>
    </row>
    <row r="18" spans="1:18" ht="38.25" x14ac:dyDescent="0.25">
      <c r="A18" s="104">
        <v>5095</v>
      </c>
      <c r="B18" s="119" t="s">
        <v>140</v>
      </c>
      <c r="C18" s="111" t="s">
        <v>20</v>
      </c>
      <c r="D18" s="119" t="s">
        <v>141</v>
      </c>
      <c r="E18" s="119" t="s">
        <v>71</v>
      </c>
      <c r="F18" s="113" t="s">
        <v>253</v>
      </c>
      <c r="G18" s="113" t="s">
        <v>33</v>
      </c>
      <c r="H18" s="119" t="s">
        <v>19</v>
      </c>
      <c r="I18" s="119" t="s">
        <v>20</v>
      </c>
      <c r="J18" s="119">
        <v>17</v>
      </c>
      <c r="K18" s="119" t="s">
        <v>20</v>
      </c>
      <c r="L18" s="116" t="s">
        <v>184</v>
      </c>
      <c r="M18" s="119" t="s">
        <v>20</v>
      </c>
      <c r="N18" s="117" t="s">
        <v>20</v>
      </c>
      <c r="O18" s="117" t="s">
        <v>20</v>
      </c>
      <c r="P18" s="119" t="s">
        <v>20</v>
      </c>
      <c r="Q18" s="111" t="s">
        <v>20</v>
      </c>
      <c r="R18" s="111" t="s">
        <v>20</v>
      </c>
    </row>
    <row r="19" spans="1:18" ht="51" x14ac:dyDescent="0.25">
      <c r="A19" s="104">
        <v>5096</v>
      </c>
      <c r="B19" s="110" t="s">
        <v>14</v>
      </c>
      <c r="C19" s="107" t="s">
        <v>244</v>
      </c>
      <c r="D19" s="110" t="s">
        <v>16</v>
      </c>
      <c r="E19" s="108" t="s">
        <v>17</v>
      </c>
      <c r="F19" s="110" t="s">
        <v>349</v>
      </c>
      <c r="G19" s="110" t="s">
        <v>18</v>
      </c>
      <c r="H19" s="110" t="s">
        <v>19</v>
      </c>
      <c r="I19" s="108">
        <v>2007</v>
      </c>
      <c r="J19" s="115" t="s">
        <v>20</v>
      </c>
      <c r="K19" s="115" t="s">
        <v>20</v>
      </c>
      <c r="L19" s="110" t="s">
        <v>244</v>
      </c>
      <c r="M19" s="110">
        <v>229.7</v>
      </c>
      <c r="N19" s="110">
        <v>3884496</v>
      </c>
      <c r="O19" s="110">
        <v>19251</v>
      </c>
      <c r="P19" s="109" t="s">
        <v>244</v>
      </c>
      <c r="Q19" s="109" t="s">
        <v>244</v>
      </c>
      <c r="R19" s="109" t="s">
        <v>20</v>
      </c>
    </row>
    <row r="20" spans="1:18" ht="51" x14ac:dyDescent="0.25">
      <c r="A20" s="104">
        <v>5097</v>
      </c>
      <c r="B20" s="110" t="s">
        <v>14</v>
      </c>
      <c r="C20" s="107" t="s">
        <v>244</v>
      </c>
      <c r="D20" s="110" t="s">
        <v>22</v>
      </c>
      <c r="E20" s="108" t="s">
        <v>23</v>
      </c>
      <c r="F20" s="110" t="s">
        <v>349</v>
      </c>
      <c r="G20" s="110" t="s">
        <v>18</v>
      </c>
      <c r="H20" s="110" t="s">
        <v>19</v>
      </c>
      <c r="I20" s="108">
        <v>2007</v>
      </c>
      <c r="J20" s="115" t="s">
        <v>20</v>
      </c>
      <c r="K20" s="115" t="s">
        <v>20</v>
      </c>
      <c r="L20" s="110" t="s">
        <v>244</v>
      </c>
      <c r="M20" s="110">
        <v>2757</v>
      </c>
      <c r="N20" s="110">
        <v>3504755</v>
      </c>
      <c r="O20" s="109" t="s">
        <v>244</v>
      </c>
      <c r="P20" s="109" t="s">
        <v>244</v>
      </c>
      <c r="Q20" s="109" t="s">
        <v>244</v>
      </c>
      <c r="R20" s="109" t="s">
        <v>20</v>
      </c>
    </row>
    <row r="21" spans="1:18" ht="25.5" x14ac:dyDescent="0.25">
      <c r="A21" s="104">
        <v>5098</v>
      </c>
      <c r="B21" s="106" t="s">
        <v>14</v>
      </c>
      <c r="C21" s="107" t="s">
        <v>244</v>
      </c>
      <c r="D21" s="106" t="s">
        <v>24</v>
      </c>
      <c r="E21" s="108" t="s">
        <v>25</v>
      </c>
      <c r="F21" s="106" t="s">
        <v>254</v>
      </c>
      <c r="G21" s="106" t="s">
        <v>25</v>
      </c>
      <c r="H21" s="110" t="s">
        <v>19</v>
      </c>
      <c r="I21" s="108" t="s">
        <v>20</v>
      </c>
      <c r="J21" s="106">
        <v>9.0000000000000018</v>
      </c>
      <c r="K21" s="106">
        <v>135.1</v>
      </c>
      <c r="L21" s="110" t="s">
        <v>184</v>
      </c>
      <c r="M21" s="106" t="s">
        <v>20</v>
      </c>
      <c r="N21" s="109" t="s">
        <v>244</v>
      </c>
      <c r="O21" s="109" t="s">
        <v>244</v>
      </c>
      <c r="P21" s="109" t="s">
        <v>244</v>
      </c>
      <c r="Q21" s="109" t="s">
        <v>244</v>
      </c>
      <c r="R21" s="109" t="s">
        <v>20</v>
      </c>
    </row>
    <row r="22" spans="1:18" ht="63.75" x14ac:dyDescent="0.25">
      <c r="A22" s="104">
        <v>5099</v>
      </c>
      <c r="B22" s="110" t="s">
        <v>14</v>
      </c>
      <c r="C22" s="107" t="s">
        <v>244</v>
      </c>
      <c r="D22" s="110" t="s">
        <v>28</v>
      </c>
      <c r="E22" s="108" t="s">
        <v>29</v>
      </c>
      <c r="F22" s="110" t="s">
        <v>315</v>
      </c>
      <c r="G22" s="110" t="s">
        <v>29</v>
      </c>
      <c r="H22" s="110" t="s">
        <v>19</v>
      </c>
      <c r="I22" s="108" t="s">
        <v>20</v>
      </c>
      <c r="J22" s="110">
        <v>822.05538461538458</v>
      </c>
      <c r="K22" s="110">
        <v>282.3</v>
      </c>
      <c r="L22" s="110" t="s">
        <v>184</v>
      </c>
      <c r="M22" s="110" t="s">
        <v>20</v>
      </c>
      <c r="N22" s="109" t="s">
        <v>244</v>
      </c>
      <c r="O22" s="109" t="s">
        <v>244</v>
      </c>
      <c r="P22" s="109" t="s">
        <v>244</v>
      </c>
      <c r="Q22" s="109" t="s">
        <v>244</v>
      </c>
      <c r="R22" s="109" t="s">
        <v>20</v>
      </c>
    </row>
    <row r="23" spans="1:18" ht="51" x14ac:dyDescent="0.25">
      <c r="A23" s="104">
        <v>5100</v>
      </c>
      <c r="B23" s="109" t="s">
        <v>14</v>
      </c>
      <c r="C23" s="112" t="s">
        <v>305</v>
      </c>
      <c r="D23" s="109" t="s">
        <v>31</v>
      </c>
      <c r="E23" s="112" t="s">
        <v>32</v>
      </c>
      <c r="F23" s="112" t="s">
        <v>328</v>
      </c>
      <c r="G23" s="112" t="s">
        <v>33</v>
      </c>
      <c r="H23" s="110" t="s">
        <v>19</v>
      </c>
      <c r="I23" s="109" t="s">
        <v>20</v>
      </c>
      <c r="J23" s="122" t="s">
        <v>52</v>
      </c>
      <c r="K23" s="109" t="s">
        <v>244</v>
      </c>
      <c r="L23" s="110" t="s">
        <v>184</v>
      </c>
      <c r="M23" s="109">
        <v>14267</v>
      </c>
      <c r="N23" s="109">
        <v>150000</v>
      </c>
      <c r="O23" s="109">
        <v>65000</v>
      </c>
      <c r="P23" s="112" t="s">
        <v>345</v>
      </c>
      <c r="Q23" s="112" t="s">
        <v>313</v>
      </c>
      <c r="R23" s="109" t="s">
        <v>34</v>
      </c>
    </row>
    <row r="24" spans="1:18" ht="38.25" x14ac:dyDescent="0.25">
      <c r="A24" s="103">
        <v>5101</v>
      </c>
      <c r="B24" s="106" t="s">
        <v>14</v>
      </c>
      <c r="C24" s="107" t="s">
        <v>244</v>
      </c>
      <c r="D24" s="107" t="s">
        <v>36</v>
      </c>
      <c r="E24" s="106" t="s">
        <v>316</v>
      </c>
      <c r="F24" s="106" t="s">
        <v>37</v>
      </c>
      <c r="G24" s="106" t="s">
        <v>38</v>
      </c>
      <c r="H24" s="107" t="s">
        <v>39</v>
      </c>
      <c r="I24" s="107">
        <v>2015</v>
      </c>
      <c r="J24" s="123" t="s">
        <v>20</v>
      </c>
      <c r="K24" s="124" t="s">
        <v>20</v>
      </c>
      <c r="L24" s="107" t="s">
        <v>244</v>
      </c>
      <c r="M24" s="107" t="s">
        <v>20</v>
      </c>
      <c r="N24" s="125" t="s">
        <v>244</v>
      </c>
      <c r="O24" s="125" t="s">
        <v>244</v>
      </c>
      <c r="P24" s="107" t="s">
        <v>244</v>
      </c>
      <c r="Q24" s="107" t="s">
        <v>244</v>
      </c>
      <c r="R24" s="107" t="s">
        <v>244</v>
      </c>
    </row>
    <row r="25" spans="1:18" ht="63.75" x14ac:dyDescent="0.25">
      <c r="A25" s="103">
        <v>5102</v>
      </c>
      <c r="B25" s="106" t="s">
        <v>14</v>
      </c>
      <c r="C25" s="107" t="s">
        <v>244</v>
      </c>
      <c r="D25" s="107" t="s">
        <v>40</v>
      </c>
      <c r="E25" s="106" t="s">
        <v>41</v>
      </c>
      <c r="F25" s="108" t="s">
        <v>310</v>
      </c>
      <c r="G25" s="106" t="s">
        <v>293</v>
      </c>
      <c r="H25" s="126" t="s">
        <v>19</v>
      </c>
      <c r="I25" s="107" t="s">
        <v>42</v>
      </c>
      <c r="J25" s="127" t="s">
        <v>20</v>
      </c>
      <c r="K25" s="124" t="s">
        <v>20</v>
      </c>
      <c r="L25" s="107" t="s">
        <v>184</v>
      </c>
      <c r="M25" s="107" t="s">
        <v>20</v>
      </c>
      <c r="N25" s="125">
        <v>401878</v>
      </c>
      <c r="O25" s="125" t="s">
        <v>244</v>
      </c>
      <c r="P25" s="107" t="s">
        <v>244</v>
      </c>
      <c r="Q25" s="107" t="s">
        <v>244</v>
      </c>
      <c r="R25" s="107" t="s">
        <v>244</v>
      </c>
    </row>
    <row r="26" spans="1:18" ht="76.5" x14ac:dyDescent="0.25">
      <c r="A26" s="103">
        <v>5103</v>
      </c>
      <c r="B26" s="106" t="s">
        <v>14</v>
      </c>
      <c r="C26" s="107" t="s">
        <v>244</v>
      </c>
      <c r="D26" s="107" t="s">
        <v>43</v>
      </c>
      <c r="E26" s="106" t="s">
        <v>44</v>
      </c>
      <c r="F26" s="106" t="s">
        <v>45</v>
      </c>
      <c r="G26" s="106" t="s">
        <v>293</v>
      </c>
      <c r="H26" s="107" t="s">
        <v>19</v>
      </c>
      <c r="I26" s="128" t="s">
        <v>42</v>
      </c>
      <c r="J26" s="124" t="s">
        <v>20</v>
      </c>
      <c r="K26" s="124" t="s">
        <v>20</v>
      </c>
      <c r="L26" s="107" t="s">
        <v>184</v>
      </c>
      <c r="M26" s="107" t="s">
        <v>20</v>
      </c>
      <c r="N26" s="125">
        <v>324353</v>
      </c>
      <c r="O26" s="125" t="s">
        <v>244</v>
      </c>
      <c r="P26" s="107" t="s">
        <v>244</v>
      </c>
      <c r="Q26" s="107" t="s">
        <v>244</v>
      </c>
      <c r="R26" s="107" t="s">
        <v>244</v>
      </c>
    </row>
    <row r="27" spans="1:18" ht="38.25" x14ac:dyDescent="0.25">
      <c r="A27" s="103">
        <v>5104</v>
      </c>
      <c r="B27" s="110" t="s">
        <v>54</v>
      </c>
      <c r="C27" s="107" t="s">
        <v>244</v>
      </c>
      <c r="D27" s="110" t="s">
        <v>55</v>
      </c>
      <c r="E27" s="108" t="s">
        <v>56</v>
      </c>
      <c r="F27" s="112" t="s">
        <v>255</v>
      </c>
      <c r="G27" s="110" t="s">
        <v>29</v>
      </c>
      <c r="H27" s="107" t="s">
        <v>19</v>
      </c>
      <c r="I27" s="108" t="s">
        <v>20</v>
      </c>
      <c r="J27" s="110">
        <v>0</v>
      </c>
      <c r="K27" s="110">
        <v>0</v>
      </c>
      <c r="L27" s="107" t="s">
        <v>184</v>
      </c>
      <c r="M27" s="106" t="s">
        <v>20</v>
      </c>
      <c r="N27" s="109" t="s">
        <v>244</v>
      </c>
      <c r="O27" s="109" t="s">
        <v>244</v>
      </c>
      <c r="P27" s="107" t="s">
        <v>244</v>
      </c>
      <c r="Q27" s="107" t="s">
        <v>244</v>
      </c>
      <c r="R27" s="107" t="s">
        <v>20</v>
      </c>
    </row>
    <row r="28" spans="1:18" x14ac:dyDescent="0.25">
      <c r="A28" s="103">
        <v>5105</v>
      </c>
      <c r="B28" s="106" t="s">
        <v>54</v>
      </c>
      <c r="C28" s="107" t="s">
        <v>244</v>
      </c>
      <c r="D28" s="106" t="s">
        <v>57</v>
      </c>
      <c r="E28" s="108" t="s">
        <v>25</v>
      </c>
      <c r="F28" s="108" t="s">
        <v>256</v>
      </c>
      <c r="G28" s="106" t="s">
        <v>25</v>
      </c>
      <c r="H28" s="107" t="s">
        <v>19</v>
      </c>
      <c r="I28" s="108" t="s">
        <v>20</v>
      </c>
      <c r="J28" s="108">
        <v>661.34330688744228</v>
      </c>
      <c r="K28" s="108">
        <v>2007</v>
      </c>
      <c r="L28" s="107" t="s">
        <v>184</v>
      </c>
      <c r="M28" s="106" t="s">
        <v>20</v>
      </c>
      <c r="N28" s="109" t="s">
        <v>244</v>
      </c>
      <c r="O28" s="109" t="s">
        <v>244</v>
      </c>
      <c r="P28" s="107" t="s">
        <v>244</v>
      </c>
      <c r="Q28" s="107" t="s">
        <v>244</v>
      </c>
      <c r="R28" s="107" t="s">
        <v>20</v>
      </c>
    </row>
    <row r="29" spans="1:18" ht="38.25" x14ac:dyDescent="0.25">
      <c r="A29" s="103">
        <v>5106</v>
      </c>
      <c r="B29" s="110" t="s">
        <v>54</v>
      </c>
      <c r="C29" s="107" t="s">
        <v>244</v>
      </c>
      <c r="D29" s="110" t="s">
        <v>58</v>
      </c>
      <c r="E29" s="108" t="s">
        <v>59</v>
      </c>
      <c r="F29" s="110" t="s">
        <v>251</v>
      </c>
      <c r="G29" s="112" t="s">
        <v>210</v>
      </c>
      <c r="H29" s="110" t="s">
        <v>19</v>
      </c>
      <c r="I29" s="108">
        <v>2011</v>
      </c>
      <c r="J29" s="110">
        <v>1.3945258228297506</v>
      </c>
      <c r="K29" s="110">
        <v>1.1000000000000001</v>
      </c>
      <c r="L29" s="110" t="s">
        <v>244</v>
      </c>
      <c r="M29" s="110">
        <v>1.8</v>
      </c>
      <c r="N29" s="110">
        <v>145000</v>
      </c>
      <c r="O29" s="109" t="s">
        <v>244</v>
      </c>
      <c r="P29" s="107" t="s">
        <v>244</v>
      </c>
      <c r="Q29" s="107" t="s">
        <v>244</v>
      </c>
      <c r="R29" s="107" t="s">
        <v>20</v>
      </c>
    </row>
    <row r="30" spans="1:18" ht="38.25" x14ac:dyDescent="0.25">
      <c r="A30" s="103">
        <v>5107</v>
      </c>
      <c r="B30" s="110" t="s">
        <v>54</v>
      </c>
      <c r="C30" s="107" t="s">
        <v>244</v>
      </c>
      <c r="D30" s="110" t="s">
        <v>62</v>
      </c>
      <c r="E30" s="108" t="s">
        <v>63</v>
      </c>
      <c r="F30" s="110" t="s">
        <v>251</v>
      </c>
      <c r="G30" s="112" t="s">
        <v>210</v>
      </c>
      <c r="H30" s="110" t="s">
        <v>19</v>
      </c>
      <c r="I30" s="108">
        <v>2011</v>
      </c>
      <c r="J30" s="110">
        <v>0.14790425393648871</v>
      </c>
      <c r="K30" s="110">
        <v>0.1</v>
      </c>
      <c r="L30" s="110" t="s">
        <v>244</v>
      </c>
      <c r="M30" s="110">
        <v>0.2</v>
      </c>
      <c r="N30" s="110">
        <v>55550</v>
      </c>
      <c r="O30" s="109" t="s">
        <v>244</v>
      </c>
      <c r="P30" s="107" t="s">
        <v>244</v>
      </c>
      <c r="Q30" s="107" t="s">
        <v>244</v>
      </c>
      <c r="R30" s="107" t="s">
        <v>20</v>
      </c>
    </row>
    <row r="31" spans="1:18" ht="25.5" x14ac:dyDescent="0.25">
      <c r="A31" s="103">
        <v>5108</v>
      </c>
      <c r="B31" s="110" t="s">
        <v>54</v>
      </c>
      <c r="C31" s="107" t="s">
        <v>244</v>
      </c>
      <c r="D31" s="110" t="s">
        <v>64</v>
      </c>
      <c r="E31" s="108" t="s">
        <v>65</v>
      </c>
      <c r="F31" s="110" t="s">
        <v>257</v>
      </c>
      <c r="G31" s="110" t="s">
        <v>18</v>
      </c>
      <c r="H31" s="110" t="s">
        <v>19</v>
      </c>
      <c r="I31" s="108">
        <v>2012</v>
      </c>
      <c r="J31" s="110">
        <v>8.6629634448514814</v>
      </c>
      <c r="K31" s="110">
        <v>10.3</v>
      </c>
      <c r="L31" s="110" t="s">
        <v>244</v>
      </c>
      <c r="M31" s="110">
        <v>123.3</v>
      </c>
      <c r="N31" s="109" t="s">
        <v>244</v>
      </c>
      <c r="O31" s="109" t="s">
        <v>244</v>
      </c>
      <c r="P31" s="107" t="s">
        <v>244</v>
      </c>
      <c r="Q31" s="107" t="s">
        <v>244</v>
      </c>
      <c r="R31" s="107" t="s">
        <v>20</v>
      </c>
    </row>
    <row r="32" spans="1:18" ht="51" x14ac:dyDescent="0.25">
      <c r="A32" s="103">
        <v>5109</v>
      </c>
      <c r="B32" s="110" t="s">
        <v>54</v>
      </c>
      <c r="C32" s="107" t="s">
        <v>244</v>
      </c>
      <c r="D32" s="110" t="s">
        <v>66</v>
      </c>
      <c r="E32" s="110" t="s">
        <v>67</v>
      </c>
      <c r="F32" s="110" t="s">
        <v>311</v>
      </c>
      <c r="G32" s="108" t="s">
        <v>68</v>
      </c>
      <c r="H32" s="110" t="s">
        <v>19</v>
      </c>
      <c r="I32" s="108" t="s">
        <v>20</v>
      </c>
      <c r="J32" s="110">
        <v>139.00886952116559</v>
      </c>
      <c r="K32" s="110">
        <v>93.8</v>
      </c>
      <c r="L32" s="107" t="s">
        <v>184</v>
      </c>
      <c r="M32" s="110">
        <v>1003.3</v>
      </c>
      <c r="N32" s="117" t="s">
        <v>20</v>
      </c>
      <c r="O32" s="109" t="s">
        <v>20</v>
      </c>
      <c r="P32" s="109" t="s">
        <v>20</v>
      </c>
      <c r="Q32" s="109" t="s">
        <v>20</v>
      </c>
      <c r="R32" s="109" t="s">
        <v>20</v>
      </c>
    </row>
    <row r="33" spans="1:18" ht="25.5" x14ac:dyDescent="0.25">
      <c r="A33" s="103">
        <v>5110</v>
      </c>
      <c r="B33" s="110" t="s">
        <v>54</v>
      </c>
      <c r="C33" s="107" t="s">
        <v>244</v>
      </c>
      <c r="D33" s="110" t="s">
        <v>69</v>
      </c>
      <c r="E33" s="106" t="s">
        <v>70</v>
      </c>
      <c r="F33" s="106" t="s">
        <v>317</v>
      </c>
      <c r="G33" s="108" t="s">
        <v>279</v>
      </c>
      <c r="H33" s="110" t="s">
        <v>19</v>
      </c>
      <c r="I33" s="108" t="s">
        <v>20</v>
      </c>
      <c r="J33" s="110" t="s">
        <v>52</v>
      </c>
      <c r="K33" s="110" t="s">
        <v>20</v>
      </c>
      <c r="L33" s="107" t="s">
        <v>184</v>
      </c>
      <c r="M33" s="107" t="s">
        <v>20</v>
      </c>
      <c r="N33" s="117" t="s">
        <v>244</v>
      </c>
      <c r="O33" s="109" t="s">
        <v>244</v>
      </c>
      <c r="P33" s="109" t="s">
        <v>244</v>
      </c>
      <c r="Q33" s="109" t="s">
        <v>244</v>
      </c>
      <c r="R33" s="109" t="s">
        <v>20</v>
      </c>
    </row>
    <row r="34" spans="1:18" ht="38.25" x14ac:dyDescent="0.25">
      <c r="A34" s="103">
        <v>5111</v>
      </c>
      <c r="B34" s="110" t="s">
        <v>54</v>
      </c>
      <c r="C34" s="107" t="s">
        <v>244</v>
      </c>
      <c r="D34" s="109" t="s">
        <v>72</v>
      </c>
      <c r="E34" s="109" t="s">
        <v>71</v>
      </c>
      <c r="F34" s="112" t="s">
        <v>318</v>
      </c>
      <c r="G34" s="112" t="s">
        <v>33</v>
      </c>
      <c r="H34" s="110" t="s">
        <v>19</v>
      </c>
      <c r="I34" s="108" t="s">
        <v>20</v>
      </c>
      <c r="J34" s="107">
        <v>0</v>
      </c>
      <c r="K34" s="109">
        <v>0</v>
      </c>
      <c r="L34" s="107" t="s">
        <v>184</v>
      </c>
      <c r="M34" s="107" t="s">
        <v>20</v>
      </c>
      <c r="N34" s="117" t="s">
        <v>244</v>
      </c>
      <c r="O34" s="117" t="s">
        <v>244</v>
      </c>
      <c r="P34" s="112" t="s">
        <v>54</v>
      </c>
      <c r="Q34" s="109" t="s">
        <v>244</v>
      </c>
      <c r="R34" s="109" t="s">
        <v>20</v>
      </c>
    </row>
    <row r="35" spans="1:18" ht="102" x14ac:dyDescent="0.25">
      <c r="A35" s="103">
        <v>5112</v>
      </c>
      <c r="B35" s="110" t="s">
        <v>107</v>
      </c>
      <c r="C35" s="115" t="s">
        <v>339</v>
      </c>
      <c r="D35" s="110" t="s">
        <v>108</v>
      </c>
      <c r="E35" s="115" t="s">
        <v>340</v>
      </c>
      <c r="F35" s="115" t="s">
        <v>341</v>
      </c>
      <c r="G35" s="110" t="s">
        <v>186</v>
      </c>
      <c r="H35" s="115" t="s">
        <v>39</v>
      </c>
      <c r="I35" s="115" t="s">
        <v>20</v>
      </c>
      <c r="J35" s="110">
        <v>68</v>
      </c>
      <c r="K35" s="110" t="s">
        <v>20</v>
      </c>
      <c r="L35" s="107" t="s">
        <v>184</v>
      </c>
      <c r="M35" s="115">
        <v>34.208743229230002</v>
      </c>
      <c r="N35" s="115" t="s">
        <v>52</v>
      </c>
      <c r="O35" s="115" t="s">
        <v>52</v>
      </c>
      <c r="P35" s="115" t="s">
        <v>107</v>
      </c>
      <c r="Q35" s="115" t="s">
        <v>52</v>
      </c>
      <c r="R35" s="110" t="s">
        <v>20</v>
      </c>
    </row>
    <row r="36" spans="1:18" ht="102" x14ac:dyDescent="0.25">
      <c r="A36" s="103">
        <v>5113</v>
      </c>
      <c r="B36" s="110" t="s">
        <v>107</v>
      </c>
      <c r="C36" s="115" t="s">
        <v>339</v>
      </c>
      <c r="D36" s="110" t="s">
        <v>109</v>
      </c>
      <c r="E36" s="115" t="s">
        <v>342</v>
      </c>
      <c r="F36" s="115" t="s">
        <v>343</v>
      </c>
      <c r="G36" s="110" t="s">
        <v>186</v>
      </c>
      <c r="H36" s="115" t="s">
        <v>39</v>
      </c>
      <c r="I36" s="115" t="s">
        <v>20</v>
      </c>
      <c r="J36" s="110">
        <v>5.8000000000000007</v>
      </c>
      <c r="K36" s="110" t="s">
        <v>20</v>
      </c>
      <c r="L36" s="107" t="s">
        <v>184</v>
      </c>
      <c r="M36" s="115">
        <v>195.75704551600001</v>
      </c>
      <c r="N36" s="115" t="s">
        <v>52</v>
      </c>
      <c r="O36" s="115" t="s">
        <v>52</v>
      </c>
      <c r="P36" s="115" t="s">
        <v>107</v>
      </c>
      <c r="Q36" s="115" t="s">
        <v>52</v>
      </c>
      <c r="R36" s="110" t="s">
        <v>20</v>
      </c>
    </row>
    <row r="37" spans="1:18" ht="51" x14ac:dyDescent="0.25">
      <c r="A37" s="103">
        <v>5114</v>
      </c>
      <c r="B37" s="110" t="s">
        <v>110</v>
      </c>
      <c r="C37" s="110" t="s">
        <v>52</v>
      </c>
      <c r="D37" s="110" t="s">
        <v>111</v>
      </c>
      <c r="E37" s="110" t="s">
        <v>112</v>
      </c>
      <c r="F37" s="129" t="s">
        <v>113</v>
      </c>
      <c r="G37" s="110" t="s">
        <v>207</v>
      </c>
      <c r="H37" s="110" t="s">
        <v>114</v>
      </c>
      <c r="I37" s="110" t="s">
        <v>52</v>
      </c>
      <c r="J37" s="110">
        <v>239.65200000000004</v>
      </c>
      <c r="K37" s="110" t="s">
        <v>20</v>
      </c>
      <c r="L37" s="107" t="s">
        <v>184</v>
      </c>
      <c r="M37" s="110" t="s">
        <v>20</v>
      </c>
      <c r="N37" s="110" t="s">
        <v>20</v>
      </c>
      <c r="O37" s="110" t="s">
        <v>20</v>
      </c>
      <c r="P37" s="110" t="s">
        <v>20</v>
      </c>
      <c r="Q37" s="110" t="s">
        <v>20</v>
      </c>
      <c r="R37" s="110" t="s">
        <v>20</v>
      </c>
    </row>
    <row r="38" spans="1:18" ht="38.25" x14ac:dyDescent="0.25">
      <c r="A38" s="103">
        <v>5115</v>
      </c>
      <c r="B38" s="110" t="s">
        <v>110</v>
      </c>
      <c r="C38" s="110" t="s">
        <v>20</v>
      </c>
      <c r="D38" s="110" t="s">
        <v>118</v>
      </c>
      <c r="E38" s="110" t="s">
        <v>112</v>
      </c>
      <c r="F38" s="129" t="s">
        <v>124</v>
      </c>
      <c r="G38" s="110" t="s">
        <v>207</v>
      </c>
      <c r="H38" s="110" t="s">
        <v>114</v>
      </c>
      <c r="I38" s="110" t="s">
        <v>52</v>
      </c>
      <c r="J38" s="110">
        <v>3.6421182257114193</v>
      </c>
      <c r="K38" s="110" t="s">
        <v>20</v>
      </c>
      <c r="L38" s="107" t="s">
        <v>184</v>
      </c>
      <c r="M38" s="110" t="s">
        <v>20</v>
      </c>
      <c r="N38" s="110" t="s">
        <v>20</v>
      </c>
      <c r="O38" s="110" t="s">
        <v>20</v>
      </c>
      <c r="P38" s="110" t="s">
        <v>20</v>
      </c>
      <c r="Q38" s="110" t="s">
        <v>20</v>
      </c>
      <c r="R38" s="110" t="s">
        <v>20</v>
      </c>
    </row>
    <row r="39" spans="1:18" ht="38.25" x14ac:dyDescent="0.25">
      <c r="A39" s="103">
        <v>5116</v>
      </c>
      <c r="B39" s="110" t="s">
        <v>319</v>
      </c>
      <c r="C39" s="110" t="s">
        <v>52</v>
      </c>
      <c r="D39" s="110" t="s">
        <v>115</v>
      </c>
      <c r="E39" s="110" t="s">
        <v>116</v>
      </c>
      <c r="F39" s="110" t="s">
        <v>117</v>
      </c>
      <c r="G39" s="110" t="s">
        <v>297</v>
      </c>
      <c r="H39" s="110" t="s">
        <v>114</v>
      </c>
      <c r="I39" s="110" t="s">
        <v>52</v>
      </c>
      <c r="J39" s="110">
        <v>1020</v>
      </c>
      <c r="K39" s="110" t="s">
        <v>20</v>
      </c>
      <c r="L39" s="107" t="s">
        <v>184</v>
      </c>
      <c r="M39" s="110" t="s">
        <v>20</v>
      </c>
      <c r="N39" s="110" t="s">
        <v>20</v>
      </c>
      <c r="O39" s="110" t="s">
        <v>20</v>
      </c>
      <c r="P39" s="110" t="s">
        <v>20</v>
      </c>
      <c r="Q39" s="110" t="s">
        <v>20</v>
      </c>
      <c r="R39" s="110" t="s">
        <v>20</v>
      </c>
    </row>
    <row r="40" spans="1:18" ht="89.25" x14ac:dyDescent="0.25">
      <c r="A40" s="103">
        <v>5117</v>
      </c>
      <c r="B40" s="106" t="s">
        <v>148</v>
      </c>
      <c r="C40" s="107" t="s">
        <v>149</v>
      </c>
      <c r="D40" s="107" t="s">
        <v>150</v>
      </c>
      <c r="E40" s="106" t="s">
        <v>151</v>
      </c>
      <c r="F40" s="130" t="s">
        <v>308</v>
      </c>
      <c r="G40" s="110" t="s">
        <v>290</v>
      </c>
      <c r="H40" s="107" t="s">
        <v>39</v>
      </c>
      <c r="I40" s="107" t="s">
        <v>20</v>
      </c>
      <c r="J40" s="131" t="s">
        <v>52</v>
      </c>
      <c r="K40" s="131" t="s">
        <v>20</v>
      </c>
      <c r="L40" s="107" t="s">
        <v>184</v>
      </c>
      <c r="M40" s="107" t="s">
        <v>20</v>
      </c>
      <c r="N40" s="125" t="s">
        <v>52</v>
      </c>
      <c r="O40" s="125" t="s">
        <v>20</v>
      </c>
      <c r="P40" s="108" t="s">
        <v>149</v>
      </c>
      <c r="Q40" s="125" t="s">
        <v>52</v>
      </c>
      <c r="R40" s="107" t="s">
        <v>52</v>
      </c>
    </row>
    <row r="41" spans="1:18" ht="102" x14ac:dyDescent="0.25">
      <c r="A41" s="103">
        <v>5118</v>
      </c>
      <c r="B41" s="106" t="s">
        <v>148</v>
      </c>
      <c r="C41" s="107" t="s">
        <v>149</v>
      </c>
      <c r="D41" s="107" t="s">
        <v>153</v>
      </c>
      <c r="E41" s="106" t="s">
        <v>154</v>
      </c>
      <c r="F41" s="130" t="s">
        <v>309</v>
      </c>
      <c r="G41" s="110" t="s">
        <v>290</v>
      </c>
      <c r="H41" s="107" t="s">
        <v>114</v>
      </c>
      <c r="I41" s="107" t="s">
        <v>52</v>
      </c>
      <c r="J41" s="131" t="s">
        <v>52</v>
      </c>
      <c r="K41" s="131" t="s">
        <v>20</v>
      </c>
      <c r="L41" s="131" t="s">
        <v>243</v>
      </c>
      <c r="M41" s="107" t="s">
        <v>20</v>
      </c>
      <c r="N41" s="125" t="s">
        <v>52</v>
      </c>
      <c r="O41" s="125" t="s">
        <v>20</v>
      </c>
      <c r="P41" s="108" t="s">
        <v>149</v>
      </c>
      <c r="Q41" s="125" t="s">
        <v>52</v>
      </c>
      <c r="R41" s="107" t="s">
        <v>52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election activeCell="P4" sqref="P4"/>
    </sheetView>
  </sheetViews>
  <sheetFormatPr defaultRowHeight="15" x14ac:dyDescent="0.25"/>
  <cols>
    <col min="1" max="1" width="15" customWidth="1"/>
    <col min="4" max="5" width="13.42578125" customWidth="1"/>
    <col min="8" max="9" width="14.7109375" customWidth="1"/>
  </cols>
  <sheetData>
    <row r="1" spans="1:12" x14ac:dyDescent="0.25">
      <c r="A1" t="s">
        <v>335</v>
      </c>
    </row>
    <row r="2" spans="1:12" ht="38.25" x14ac:dyDescent="0.25">
      <c r="A2" s="60" t="s">
        <v>155</v>
      </c>
      <c r="B2" s="60" t="s">
        <v>156</v>
      </c>
      <c r="C2" s="60" t="s">
        <v>157</v>
      </c>
      <c r="D2" s="60" t="s">
        <v>158</v>
      </c>
      <c r="E2" s="60" t="s">
        <v>1</v>
      </c>
      <c r="F2" s="60" t="s">
        <v>159</v>
      </c>
      <c r="G2" s="60" t="s">
        <v>160</v>
      </c>
      <c r="H2" s="60" t="s">
        <v>3</v>
      </c>
      <c r="I2" s="60" t="s">
        <v>46</v>
      </c>
      <c r="J2" s="60" t="s">
        <v>5</v>
      </c>
      <c r="K2" s="60" t="s">
        <v>6</v>
      </c>
      <c r="L2" s="60" t="s">
        <v>7</v>
      </c>
    </row>
    <row r="3" spans="1:12" ht="89.25" x14ac:dyDescent="0.25">
      <c r="A3" s="22" t="s">
        <v>161</v>
      </c>
      <c r="B3" s="5" t="s">
        <v>162</v>
      </c>
      <c r="C3" s="5" t="s">
        <v>163</v>
      </c>
      <c r="D3" s="5" t="s">
        <v>164</v>
      </c>
      <c r="E3" s="5" t="s">
        <v>30</v>
      </c>
      <c r="F3" s="5" t="s">
        <v>114</v>
      </c>
      <c r="G3" s="5">
        <v>2018</v>
      </c>
      <c r="H3" s="5">
        <v>2020</v>
      </c>
      <c r="I3" s="5" t="s">
        <v>93</v>
      </c>
      <c r="J3" s="61">
        <v>30000</v>
      </c>
      <c r="K3" s="5" t="s">
        <v>15</v>
      </c>
      <c r="L3" s="5" t="s">
        <v>15</v>
      </c>
    </row>
    <row r="4" spans="1:12" ht="63.75" x14ac:dyDescent="0.25">
      <c r="A4" s="22" t="s">
        <v>161</v>
      </c>
      <c r="B4" s="5" t="s">
        <v>165</v>
      </c>
      <c r="C4" s="5" t="s">
        <v>166</v>
      </c>
      <c r="D4" s="5" t="s">
        <v>167</v>
      </c>
      <c r="E4" s="5" t="s">
        <v>30</v>
      </c>
      <c r="F4" s="5" t="s">
        <v>114</v>
      </c>
      <c r="G4" s="5">
        <v>2018</v>
      </c>
      <c r="H4" s="5">
        <v>2018</v>
      </c>
      <c r="I4" s="5" t="s">
        <v>93</v>
      </c>
      <c r="J4" s="61">
        <v>7000</v>
      </c>
      <c r="K4" s="5" t="s">
        <v>15</v>
      </c>
      <c r="L4" s="5" t="s">
        <v>15</v>
      </c>
    </row>
    <row r="5" spans="1:12" ht="76.5" x14ac:dyDescent="0.25">
      <c r="A5" s="22" t="s">
        <v>161</v>
      </c>
      <c r="B5" s="5" t="s">
        <v>168</v>
      </c>
      <c r="C5" s="5" t="s">
        <v>169</v>
      </c>
      <c r="D5" s="5" t="s">
        <v>170</v>
      </c>
      <c r="E5" s="5" t="s">
        <v>30</v>
      </c>
      <c r="F5" s="5" t="s">
        <v>114</v>
      </c>
      <c r="G5" s="5">
        <v>2018</v>
      </c>
      <c r="H5" s="5">
        <v>2018</v>
      </c>
      <c r="I5" s="5" t="s">
        <v>93</v>
      </c>
      <c r="J5" s="61">
        <v>10000</v>
      </c>
      <c r="K5" s="5" t="s">
        <v>15</v>
      </c>
      <c r="L5" s="5" t="s">
        <v>15</v>
      </c>
    </row>
    <row r="6" spans="1:12" ht="51" x14ac:dyDescent="0.25">
      <c r="A6" s="22" t="s">
        <v>161</v>
      </c>
      <c r="B6" s="5" t="s">
        <v>171</v>
      </c>
      <c r="C6" s="5" t="s">
        <v>172</v>
      </c>
      <c r="D6" s="5" t="s">
        <v>173</v>
      </c>
      <c r="E6" s="5" t="s">
        <v>30</v>
      </c>
      <c r="F6" s="5" t="s">
        <v>114</v>
      </c>
      <c r="G6" s="5">
        <v>2018</v>
      </c>
      <c r="H6" s="5">
        <v>2019</v>
      </c>
      <c r="I6" s="5" t="s">
        <v>93</v>
      </c>
      <c r="J6" s="61">
        <v>5000</v>
      </c>
      <c r="K6" s="5" t="s">
        <v>15</v>
      </c>
      <c r="L6" s="5" t="s">
        <v>15</v>
      </c>
    </row>
    <row r="7" spans="1:12" ht="51" x14ac:dyDescent="0.25">
      <c r="A7" s="22" t="s">
        <v>161</v>
      </c>
      <c r="B7" s="5" t="s">
        <v>174</v>
      </c>
      <c r="C7" s="5" t="s">
        <v>175</v>
      </c>
      <c r="D7" s="5" t="s">
        <v>176</v>
      </c>
      <c r="E7" s="5" t="s">
        <v>30</v>
      </c>
      <c r="F7" s="5" t="s">
        <v>114</v>
      </c>
      <c r="G7" s="5">
        <v>2018</v>
      </c>
      <c r="H7" s="5">
        <v>2020</v>
      </c>
      <c r="I7" s="5" t="s">
        <v>93</v>
      </c>
      <c r="J7" s="61">
        <v>25000</v>
      </c>
      <c r="K7" s="5" t="s">
        <v>15</v>
      </c>
      <c r="L7" s="5"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workbookViewId="0">
      <selection activeCell="I12" sqref="I12"/>
    </sheetView>
  </sheetViews>
  <sheetFormatPr defaultRowHeight="15" x14ac:dyDescent="0.25"/>
  <cols>
    <col min="1" max="1" width="13.140625" style="64" bestFit="1" customWidth="1"/>
    <col min="2" max="2" width="21" style="64" bestFit="1" customWidth="1"/>
    <col min="3" max="3" width="27" style="48" bestFit="1" customWidth="1"/>
    <col min="4" max="4" width="13.28515625" style="48" bestFit="1" customWidth="1"/>
    <col min="5" max="5" width="20.42578125" bestFit="1" customWidth="1"/>
    <col min="8" max="8" width="19.85546875" bestFit="1" customWidth="1"/>
    <col min="9" max="9" width="23.85546875" bestFit="1" customWidth="1"/>
    <col min="10" max="10" width="27" bestFit="1" customWidth="1"/>
    <col min="11" max="11" width="21.5703125" bestFit="1" customWidth="1"/>
  </cols>
  <sheetData>
    <row r="1" spans="1:10" x14ac:dyDescent="0.25">
      <c r="A1" s="142" t="s">
        <v>180</v>
      </c>
      <c r="B1" s="142"/>
      <c r="C1" s="142"/>
      <c r="H1" s="142" t="s">
        <v>179</v>
      </c>
      <c r="I1" s="142"/>
      <c r="J1" s="142"/>
    </row>
    <row r="2" spans="1:10" x14ac:dyDescent="0.25">
      <c r="A2"/>
      <c r="B2"/>
      <c r="J2" s="48"/>
    </row>
    <row r="3" spans="1:10" x14ac:dyDescent="0.25">
      <c r="H3" s="64"/>
      <c r="I3" s="64"/>
      <c r="J3" s="48"/>
    </row>
    <row r="4" spans="1:10" x14ac:dyDescent="0.25">
      <c r="A4" s="133"/>
      <c r="B4" s="134"/>
      <c r="C4" s="135"/>
      <c r="D4"/>
      <c r="H4" s="133"/>
      <c r="I4" s="134"/>
      <c r="J4" s="135"/>
    </row>
    <row r="5" spans="1:10" x14ac:dyDescent="0.25">
      <c r="A5" s="136"/>
      <c r="B5" s="137"/>
      <c r="C5" s="138"/>
      <c r="D5"/>
      <c r="H5" s="136"/>
      <c r="I5" s="137"/>
      <c r="J5" s="138"/>
    </row>
    <row r="6" spans="1:10" x14ac:dyDescent="0.25">
      <c r="A6" s="136"/>
      <c r="B6" s="137"/>
      <c r="C6" s="138"/>
      <c r="H6" s="136"/>
      <c r="I6" s="137"/>
      <c r="J6" s="138"/>
    </row>
    <row r="7" spans="1:10" x14ac:dyDescent="0.25">
      <c r="A7" s="136"/>
      <c r="B7" s="137"/>
      <c r="C7" s="138"/>
      <c r="H7" s="136"/>
      <c r="I7" s="137"/>
      <c r="J7" s="138"/>
    </row>
    <row r="8" spans="1:10" x14ac:dyDescent="0.25">
      <c r="A8" s="136"/>
      <c r="B8" s="137"/>
      <c r="C8" s="138"/>
      <c r="H8" s="136"/>
      <c r="I8" s="137"/>
      <c r="J8" s="138"/>
    </row>
    <row r="9" spans="1:10" x14ac:dyDescent="0.25">
      <c r="A9" s="136"/>
      <c r="B9" s="137"/>
      <c r="C9" s="138"/>
      <c r="H9" s="136"/>
      <c r="I9" s="137"/>
      <c r="J9" s="138"/>
    </row>
    <row r="10" spans="1:10" x14ac:dyDescent="0.25">
      <c r="A10" s="136"/>
      <c r="B10" s="137"/>
      <c r="C10" s="138"/>
      <c r="H10" s="136"/>
      <c r="I10" s="137"/>
      <c r="J10" s="138"/>
    </row>
    <row r="11" spans="1:10" x14ac:dyDescent="0.25">
      <c r="A11" s="136"/>
      <c r="B11" s="137"/>
      <c r="C11" s="138"/>
      <c r="H11" s="136"/>
      <c r="I11" s="137"/>
      <c r="J11" s="138"/>
    </row>
    <row r="12" spans="1:10" x14ac:dyDescent="0.25">
      <c r="A12" s="136"/>
      <c r="B12" s="137"/>
      <c r="C12" s="138"/>
      <c r="H12" s="136"/>
      <c r="I12" s="137"/>
      <c r="J12" s="138"/>
    </row>
    <row r="13" spans="1:10" x14ac:dyDescent="0.25">
      <c r="A13" s="136"/>
      <c r="B13" s="137"/>
      <c r="C13" s="138"/>
      <c r="H13" s="136"/>
      <c r="I13" s="137"/>
      <c r="J13" s="138"/>
    </row>
    <row r="14" spans="1:10" x14ac:dyDescent="0.25">
      <c r="A14" s="136"/>
      <c r="B14" s="137"/>
      <c r="C14" s="138"/>
      <c r="H14" s="136"/>
      <c r="I14" s="137"/>
      <c r="J14" s="138"/>
    </row>
    <row r="15" spans="1:10" x14ac:dyDescent="0.25">
      <c r="A15" s="139"/>
      <c r="B15" s="140"/>
      <c r="C15" s="141"/>
      <c r="H15" s="136"/>
      <c r="I15" s="137"/>
      <c r="J15" s="138"/>
    </row>
    <row r="16" spans="1:10" x14ac:dyDescent="0.25">
      <c r="A16" t="s">
        <v>330</v>
      </c>
      <c r="B16"/>
      <c r="C16"/>
      <c r="H16" s="136"/>
      <c r="I16" s="137"/>
      <c r="J16" s="138"/>
    </row>
    <row r="17" spans="1:10" x14ac:dyDescent="0.25">
      <c r="C17"/>
      <c r="H17" s="136"/>
      <c r="I17" s="137"/>
      <c r="J17" s="138"/>
    </row>
    <row r="18" spans="1:10" x14ac:dyDescent="0.25">
      <c r="C18"/>
      <c r="H18" s="136"/>
      <c r="I18" s="137"/>
      <c r="J18" s="138"/>
    </row>
    <row r="19" spans="1:10" x14ac:dyDescent="0.25">
      <c r="C19"/>
      <c r="H19" s="136"/>
      <c r="I19" s="137"/>
      <c r="J19" s="138"/>
    </row>
    <row r="20" spans="1:10" x14ac:dyDescent="0.25">
      <c r="C20"/>
      <c r="H20" s="136"/>
      <c r="I20" s="137"/>
      <c r="J20" s="138"/>
    </row>
    <row r="21" spans="1:10" x14ac:dyDescent="0.25">
      <c r="C21"/>
      <c r="H21" s="139"/>
      <c r="I21" s="140"/>
      <c r="J21" s="141"/>
    </row>
    <row r="22" spans="1:10" x14ac:dyDescent="0.25">
      <c r="A22"/>
      <c r="B22"/>
      <c r="C22"/>
    </row>
    <row r="23" spans="1:10" x14ac:dyDescent="0.25">
      <c r="A23" s="45" t="s">
        <v>105</v>
      </c>
      <c r="B23" t="s">
        <v>331</v>
      </c>
      <c r="C23"/>
      <c r="D23"/>
    </row>
    <row r="24" spans="1:10" x14ac:dyDescent="0.25">
      <c r="A24" s="46" t="s">
        <v>19</v>
      </c>
      <c r="B24" s="47">
        <v>30</v>
      </c>
      <c r="C24"/>
      <c r="D24" s="64"/>
      <c r="E24" s="64"/>
    </row>
    <row r="25" spans="1:10" x14ac:dyDescent="0.25">
      <c r="A25" s="46" t="s">
        <v>114</v>
      </c>
      <c r="B25" s="47">
        <v>5</v>
      </c>
      <c r="C25"/>
      <c r="D25" s="133"/>
      <c r="E25" s="134"/>
      <c r="F25" s="135"/>
    </row>
    <row r="26" spans="1:10" x14ac:dyDescent="0.25">
      <c r="A26" s="46" t="s">
        <v>39</v>
      </c>
      <c r="B26" s="47">
        <v>5</v>
      </c>
      <c r="C26"/>
      <c r="D26" s="136"/>
      <c r="E26" s="137"/>
      <c r="F26" s="138"/>
    </row>
    <row r="27" spans="1:10" x14ac:dyDescent="0.25">
      <c r="A27" s="46" t="s">
        <v>106</v>
      </c>
      <c r="B27" s="47">
        <v>40</v>
      </c>
      <c r="C27"/>
      <c r="D27" s="136"/>
      <c r="E27" s="137"/>
      <c r="F27" s="138"/>
    </row>
    <row r="28" spans="1:10" x14ac:dyDescent="0.25">
      <c r="A28"/>
      <c r="B28"/>
      <c r="C28"/>
      <c r="D28" s="136"/>
      <c r="E28" s="137"/>
      <c r="F28" s="138"/>
    </row>
    <row r="29" spans="1:10" x14ac:dyDescent="0.25">
      <c r="A29"/>
      <c r="B29"/>
      <c r="C29"/>
      <c r="D29" s="136"/>
      <c r="E29" s="137"/>
      <c r="F29" s="138"/>
    </row>
    <row r="30" spans="1:10" x14ac:dyDescent="0.25">
      <c r="A30"/>
      <c r="B30"/>
      <c r="C30"/>
      <c r="D30" s="136"/>
      <c r="E30" s="137"/>
      <c r="F30" s="138"/>
    </row>
    <row r="31" spans="1:10" x14ac:dyDescent="0.25">
      <c r="A31"/>
      <c r="B31"/>
      <c r="C31"/>
      <c r="D31" s="136"/>
      <c r="E31" s="137"/>
      <c r="F31" s="138"/>
    </row>
    <row r="32" spans="1:10" x14ac:dyDescent="0.25">
      <c r="A32"/>
      <c r="B32"/>
      <c r="C32"/>
      <c r="D32" s="136"/>
      <c r="E32" s="137"/>
      <c r="F32" s="138"/>
    </row>
    <row r="33" spans="1:6" x14ac:dyDescent="0.25">
      <c r="A33"/>
      <c r="B33"/>
      <c r="C33"/>
      <c r="D33" s="136"/>
      <c r="E33" s="137"/>
      <c r="F33" s="138"/>
    </row>
    <row r="34" spans="1:6" x14ac:dyDescent="0.25">
      <c r="A34"/>
      <c r="B34"/>
      <c r="C34"/>
      <c r="D34" s="136"/>
      <c r="E34" s="137"/>
      <c r="F34" s="138"/>
    </row>
    <row r="35" spans="1:6" x14ac:dyDescent="0.25">
      <c r="D35" s="136"/>
      <c r="E35" s="137"/>
      <c r="F35" s="138"/>
    </row>
    <row r="36" spans="1:6" x14ac:dyDescent="0.25">
      <c r="D36" s="136"/>
      <c r="E36" s="137"/>
      <c r="F36" s="138"/>
    </row>
    <row r="37" spans="1:6" x14ac:dyDescent="0.25">
      <c r="D37" s="136"/>
      <c r="E37" s="137"/>
      <c r="F37" s="138"/>
    </row>
    <row r="38" spans="1:6" x14ac:dyDescent="0.25">
      <c r="D38" s="136"/>
      <c r="E38" s="137"/>
      <c r="F38" s="138"/>
    </row>
    <row r="39" spans="1:6" x14ac:dyDescent="0.25">
      <c r="D39" s="136"/>
      <c r="E39" s="137"/>
      <c r="F39" s="138"/>
    </row>
    <row r="40" spans="1:6" x14ac:dyDescent="0.25">
      <c r="D40" s="136"/>
      <c r="E40" s="137"/>
      <c r="F40" s="138"/>
    </row>
    <row r="41" spans="1:6" x14ac:dyDescent="0.25">
      <c r="D41" s="136"/>
      <c r="E41" s="137"/>
      <c r="F41" s="138"/>
    </row>
    <row r="42" spans="1:6" x14ac:dyDescent="0.25">
      <c r="D42" s="139"/>
      <c r="E42" s="140"/>
      <c r="F42" s="141"/>
    </row>
  </sheetData>
  <mergeCells count="2">
    <mergeCell ref="H1:J1"/>
    <mergeCell ref="A1:C1"/>
  </mergeCells>
  <pageMargins left="0.7" right="0.7" top="0.75" bottom="0.75" header="0.3" footer="0.3"/>
  <pageSetup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F8D0-4E74-4C68-9F9E-C6C5F87C96E9}">
  <dimension ref="A1:J22"/>
  <sheetViews>
    <sheetView workbookViewId="0">
      <selection activeCell="C29" sqref="C29"/>
    </sheetView>
  </sheetViews>
  <sheetFormatPr defaultRowHeight="15" x14ac:dyDescent="0.25"/>
  <cols>
    <col min="1" max="1" width="13.140625" bestFit="1" customWidth="1"/>
    <col min="2" max="2" width="26.140625" bestFit="1" customWidth="1"/>
    <col min="3" max="3" width="25.85546875" bestFit="1" customWidth="1"/>
  </cols>
  <sheetData>
    <row r="1" spans="1:10" ht="60" x14ac:dyDescent="0.25">
      <c r="A1" s="45" t="s">
        <v>264</v>
      </c>
      <c r="B1" t="s">
        <v>19</v>
      </c>
      <c r="E1" s="42" t="s">
        <v>321</v>
      </c>
      <c r="F1" s="88" t="s">
        <v>346</v>
      </c>
      <c r="G1" s="89" t="s">
        <v>322</v>
      </c>
      <c r="H1" s="88" t="s">
        <v>323</v>
      </c>
      <c r="I1" s="88" t="s">
        <v>324</v>
      </c>
      <c r="J1" s="88" t="s">
        <v>350</v>
      </c>
    </row>
    <row r="2" spans="1:10" x14ac:dyDescent="0.25">
      <c r="E2" s="42">
        <v>2018</v>
      </c>
      <c r="F2" s="88">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2" s="90"/>
      <c r="H2" s="90"/>
      <c r="I2" s="90"/>
      <c r="J2" s="90"/>
    </row>
    <row r="3" spans="1:10" x14ac:dyDescent="0.25">
      <c r="A3" s="45" t="s">
        <v>105</v>
      </c>
      <c r="B3" t="s">
        <v>320</v>
      </c>
      <c r="E3" s="42">
        <v>2019</v>
      </c>
      <c r="F3" s="88">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3" s="90"/>
      <c r="H3" s="90"/>
      <c r="I3" s="90"/>
      <c r="J3" s="90"/>
    </row>
    <row r="4" spans="1:10" x14ac:dyDescent="0.25">
      <c r="A4" s="46">
        <v>2004</v>
      </c>
      <c r="B4" s="48">
        <v>0</v>
      </c>
      <c r="E4" s="42">
        <v>2020</v>
      </c>
      <c r="F4" s="91"/>
      <c r="G4" s="90"/>
      <c r="H4" s="90"/>
      <c r="I4" s="90"/>
      <c r="J4" s="90"/>
    </row>
    <row r="5" spans="1:10" x14ac:dyDescent="0.25">
      <c r="A5" s="46">
        <v>2006</v>
      </c>
      <c r="B5" s="48">
        <v>0</v>
      </c>
      <c r="E5" s="42">
        <v>2021</v>
      </c>
      <c r="F5" s="91"/>
      <c r="G5" s="90"/>
      <c r="H5" s="90"/>
      <c r="I5" s="90"/>
      <c r="J5" s="90"/>
    </row>
    <row r="6" spans="1:10" x14ac:dyDescent="0.25">
      <c r="A6" s="46">
        <v>2007</v>
      </c>
      <c r="B6" s="48">
        <v>0</v>
      </c>
      <c r="E6" s="42">
        <v>2022</v>
      </c>
      <c r="F6" s="91"/>
      <c r="G6" s="90"/>
      <c r="H6" s="90"/>
      <c r="I6" s="90"/>
      <c r="J6" s="90"/>
    </row>
    <row r="7" spans="1:10" x14ac:dyDescent="0.25">
      <c r="A7" s="46">
        <v>2011</v>
      </c>
      <c r="B7" s="48">
        <v>1.5424300767662393</v>
      </c>
      <c r="E7" s="42">
        <v>2023</v>
      </c>
      <c r="F7" s="91"/>
      <c r="G7" s="91">
        <v>4281</v>
      </c>
      <c r="H7" s="90"/>
      <c r="I7" s="90"/>
      <c r="J7" s="90"/>
    </row>
    <row r="8" spans="1:10" x14ac:dyDescent="0.25">
      <c r="A8" s="46">
        <v>2012</v>
      </c>
      <c r="B8" s="48">
        <v>46.758873423064216</v>
      </c>
      <c r="E8" s="42">
        <v>2024</v>
      </c>
      <c r="F8" s="91"/>
      <c r="G8" s="90"/>
      <c r="H8" s="90"/>
      <c r="I8" s="90"/>
      <c r="J8" s="90"/>
    </row>
    <row r="9" spans="1:10" x14ac:dyDescent="0.25">
      <c r="A9" s="46" t="s">
        <v>20</v>
      </c>
      <c r="B9" s="48">
        <v>2047.2465495421402</v>
      </c>
      <c r="E9" s="42">
        <v>2025</v>
      </c>
      <c r="F9" s="91"/>
      <c r="G9" s="90"/>
      <c r="H9" s="90"/>
      <c r="I9" s="90"/>
      <c r="J9" s="90"/>
    </row>
    <row r="10" spans="1:10" x14ac:dyDescent="0.25">
      <c r="A10" s="46" t="s">
        <v>42</v>
      </c>
      <c r="B10" s="48">
        <v>0</v>
      </c>
      <c r="E10" s="42">
        <v>2026</v>
      </c>
      <c r="F10" s="91"/>
      <c r="G10" s="90"/>
      <c r="H10" s="90"/>
      <c r="I10" s="90"/>
      <c r="J10" s="90"/>
    </row>
    <row r="11" spans="1:10" x14ac:dyDescent="0.25">
      <c r="A11" s="46" t="s">
        <v>106</v>
      </c>
      <c r="B11" s="48">
        <v>2095.5478530419705</v>
      </c>
      <c r="E11" s="42">
        <v>2027</v>
      </c>
      <c r="F11" s="91"/>
      <c r="G11" s="90"/>
      <c r="H11" s="90"/>
      <c r="I11" s="90"/>
      <c r="J11" s="90"/>
    </row>
    <row r="12" spans="1:10" x14ac:dyDescent="0.25">
      <c r="E12" s="42">
        <v>2028</v>
      </c>
      <c r="F12" s="91"/>
      <c r="G12" s="90"/>
      <c r="H12" s="91">
        <f>G7+7135</f>
        <v>11416</v>
      </c>
      <c r="I12" s="90"/>
      <c r="J12" s="90"/>
    </row>
    <row r="13" spans="1:10" x14ac:dyDescent="0.25">
      <c r="E13" s="42">
        <v>2029</v>
      </c>
      <c r="F13" s="91"/>
      <c r="G13" s="90"/>
      <c r="H13" s="90"/>
      <c r="I13" s="90"/>
      <c r="J13" s="90"/>
    </row>
    <row r="14" spans="1:10" x14ac:dyDescent="0.25">
      <c r="E14" s="42">
        <v>2030</v>
      </c>
      <c r="F14" s="91"/>
      <c r="G14" s="90"/>
      <c r="H14" s="90"/>
      <c r="I14" s="90"/>
      <c r="J14" s="90"/>
    </row>
    <row r="15" spans="1:10" x14ac:dyDescent="0.25">
      <c r="E15" s="42">
        <v>2031</v>
      </c>
      <c r="F15" s="91"/>
      <c r="G15" s="90"/>
      <c r="H15" s="90"/>
      <c r="I15" s="90"/>
      <c r="J15" s="90"/>
    </row>
    <row r="16" spans="1:10" x14ac:dyDescent="0.25">
      <c r="E16" s="42">
        <v>2032</v>
      </c>
      <c r="F16" s="91"/>
      <c r="G16" s="90"/>
      <c r="H16" s="90"/>
      <c r="I16" s="90"/>
      <c r="J16" s="90"/>
    </row>
    <row r="17" spans="5:10" x14ac:dyDescent="0.25">
      <c r="E17" s="42">
        <v>2033</v>
      </c>
      <c r="F17" s="91"/>
      <c r="G17" s="90"/>
      <c r="H17" s="90"/>
      <c r="I17" s="91">
        <f>H12+2854</f>
        <v>14270</v>
      </c>
      <c r="J17" s="90"/>
    </row>
    <row r="18" spans="5:10" x14ac:dyDescent="0.25">
      <c r="E18" s="42">
        <v>2034</v>
      </c>
      <c r="F18" s="91"/>
      <c r="G18" s="90"/>
      <c r="H18" s="90"/>
      <c r="I18" s="90"/>
      <c r="J18" s="90"/>
    </row>
    <row r="19" spans="5:10" x14ac:dyDescent="0.25">
      <c r="E19" s="42">
        <v>2035</v>
      </c>
      <c r="F19" s="91"/>
      <c r="G19" s="90"/>
      <c r="H19" s="90"/>
      <c r="I19" s="90"/>
      <c r="J19" s="90"/>
    </row>
    <row r="20" spans="5:10" x14ac:dyDescent="0.25">
      <c r="E20" s="42">
        <v>2036</v>
      </c>
      <c r="F20" s="91"/>
      <c r="G20" s="90"/>
      <c r="H20" s="90"/>
      <c r="I20" s="90"/>
      <c r="J20" s="90"/>
    </row>
    <row r="21" spans="5:10" x14ac:dyDescent="0.25">
      <c r="E21" s="42">
        <v>2037</v>
      </c>
      <c r="F21" s="91"/>
      <c r="G21" s="90"/>
      <c r="H21" s="90"/>
      <c r="I21" s="90"/>
      <c r="J21" s="90"/>
    </row>
    <row r="22" spans="5:10" x14ac:dyDescent="0.25">
      <c r="E22" s="42">
        <v>2038</v>
      </c>
      <c r="F22" s="91"/>
      <c r="G22" s="90"/>
      <c r="H22" s="90"/>
      <c r="I22" s="90"/>
      <c r="J22" s="91">
        <f>I17</f>
        <v>14270</v>
      </c>
    </row>
  </sheetData>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3"/>
  <sheetViews>
    <sheetView workbookViewId="0">
      <selection activeCell="I5" sqref="I5"/>
    </sheetView>
  </sheetViews>
  <sheetFormatPr defaultRowHeight="15" x14ac:dyDescent="0.25"/>
  <cols>
    <col min="1" max="1" width="26.140625" bestFit="1" customWidth="1"/>
    <col min="2" max="2" width="13.140625" bestFit="1" customWidth="1"/>
    <col min="3" max="3" width="27.7109375" customWidth="1"/>
    <col min="4" max="4" width="19" customWidth="1"/>
    <col min="5" max="5" width="18.28515625" customWidth="1"/>
    <col min="6" max="6" width="20.140625" customWidth="1"/>
    <col min="7" max="7" width="17" customWidth="1"/>
    <col min="8" max="8" width="26.28515625" customWidth="1"/>
    <col min="9" max="9" width="26.140625" customWidth="1"/>
    <col min="10" max="10" width="17.85546875" customWidth="1"/>
    <col min="11" max="11" width="38.42578125" customWidth="1"/>
  </cols>
  <sheetData>
    <row r="1" spans="1:8" ht="25.5" x14ac:dyDescent="0.25">
      <c r="F1" s="27" t="s">
        <v>119</v>
      </c>
      <c r="G1" s="50" t="s">
        <v>120</v>
      </c>
      <c r="H1" s="50" t="s">
        <v>121</v>
      </c>
    </row>
    <row r="2" spans="1:8" x14ac:dyDescent="0.25">
      <c r="A2" s="45" t="s">
        <v>264</v>
      </c>
      <c r="B2" t="s">
        <v>19</v>
      </c>
      <c r="F2" s="51" t="s">
        <v>122</v>
      </c>
      <c r="G2" s="52">
        <v>0.9</v>
      </c>
      <c r="H2" s="53">
        <f t="shared" ref="H2:H10" si="0">1-G2</f>
        <v>9.9999999999999978E-2</v>
      </c>
    </row>
    <row r="3" spans="1:8" x14ac:dyDescent="0.25">
      <c r="F3" s="51" t="s">
        <v>93</v>
      </c>
      <c r="G3" s="55">
        <v>0.5</v>
      </c>
      <c r="H3" s="53">
        <f t="shared" si="0"/>
        <v>0.5</v>
      </c>
    </row>
    <row r="4" spans="1:8" ht="25.5" x14ac:dyDescent="0.25">
      <c r="A4" t="s">
        <v>320</v>
      </c>
      <c r="F4" s="51" t="s">
        <v>87</v>
      </c>
      <c r="G4" s="52">
        <v>0.7</v>
      </c>
      <c r="H4" s="53">
        <f t="shared" si="0"/>
        <v>0.30000000000000004</v>
      </c>
    </row>
    <row r="5" spans="1:8" x14ac:dyDescent="0.25">
      <c r="A5" s="62">
        <v>2095.5478530419705</v>
      </c>
      <c r="F5" s="51" t="str">
        <f>'[2]Input Summary'!I1</f>
        <v>Farm Fertilizer</v>
      </c>
      <c r="G5" s="52">
        <v>0.7</v>
      </c>
      <c r="H5" s="53">
        <f t="shared" si="0"/>
        <v>0.30000000000000004</v>
      </c>
    </row>
    <row r="6" spans="1:8" x14ac:dyDescent="0.25">
      <c r="F6" s="51" t="str">
        <f>'[2]Input Summary'!J1</f>
        <v>Livestock Waste</v>
      </c>
      <c r="G6" s="52">
        <v>0.8</v>
      </c>
      <c r="H6" s="53">
        <f t="shared" si="0"/>
        <v>0.19999999999999996</v>
      </c>
    </row>
    <row r="7" spans="1:8" x14ac:dyDescent="0.25">
      <c r="F7" s="51" t="s">
        <v>123</v>
      </c>
      <c r="G7" s="52">
        <v>0.7</v>
      </c>
      <c r="H7" s="53">
        <f t="shared" si="0"/>
        <v>0.30000000000000004</v>
      </c>
    </row>
    <row r="8" spans="1:8" x14ac:dyDescent="0.25">
      <c r="F8" s="54" t="s">
        <v>88</v>
      </c>
      <c r="G8" s="7">
        <v>0.25</v>
      </c>
      <c r="H8" s="53">
        <f t="shared" si="0"/>
        <v>0.75</v>
      </c>
    </row>
    <row r="9" spans="1:8" x14ac:dyDescent="0.25">
      <c r="F9" s="54" t="s">
        <v>89</v>
      </c>
      <c r="G9" s="7">
        <v>0.6</v>
      </c>
      <c r="H9" s="53">
        <f t="shared" si="0"/>
        <v>0.4</v>
      </c>
    </row>
    <row r="10" spans="1:8" x14ac:dyDescent="0.25">
      <c r="F10" s="54" t="s">
        <v>90</v>
      </c>
      <c r="G10" s="7">
        <v>0.75</v>
      </c>
      <c r="H10" s="53">
        <f t="shared" si="0"/>
        <v>0.25</v>
      </c>
    </row>
    <row r="12" spans="1:8" x14ac:dyDescent="0.25">
      <c r="A12" s="145" t="s">
        <v>177</v>
      </c>
      <c r="B12" s="146"/>
      <c r="C12" s="63">
        <v>14270</v>
      </c>
    </row>
    <row r="13" spans="1:8" x14ac:dyDescent="0.25">
      <c r="A13" s="145" t="s">
        <v>332</v>
      </c>
      <c r="B13" s="146"/>
      <c r="C13" s="63">
        <f>C12*0.3</f>
        <v>4281</v>
      </c>
    </row>
    <row r="14" spans="1:8" x14ac:dyDescent="0.25">
      <c r="A14" s="145" t="s">
        <v>333</v>
      </c>
      <c r="B14" s="146"/>
      <c r="C14" s="63">
        <f>C12*0.5</f>
        <v>7135</v>
      </c>
    </row>
    <row r="15" spans="1:8" x14ac:dyDescent="0.25">
      <c r="A15" s="145" t="s">
        <v>334</v>
      </c>
      <c r="B15" s="146"/>
      <c r="C15" s="63">
        <f>C12*0.2</f>
        <v>2854</v>
      </c>
    </row>
    <row r="16" spans="1:8" x14ac:dyDescent="0.25">
      <c r="A16" s="145" t="s">
        <v>178</v>
      </c>
      <c r="B16" s="146"/>
      <c r="C16" s="63">
        <f>GETPIVOTDATA("TNReduction(lbs/yr)",$A$4)</f>
        <v>2095.5478530419705</v>
      </c>
    </row>
    <row r="19" spans="1:5" x14ac:dyDescent="0.25">
      <c r="A19" s="43" t="s">
        <v>98</v>
      </c>
      <c r="B19" s="43" t="s">
        <v>99</v>
      </c>
      <c r="C19" s="43" t="s">
        <v>100</v>
      </c>
      <c r="D19" s="43" t="s">
        <v>102</v>
      </c>
      <c r="E19" s="43" t="s">
        <v>104</v>
      </c>
    </row>
    <row r="20" spans="1:5" x14ac:dyDescent="0.25">
      <c r="A20" s="44" t="s">
        <v>95</v>
      </c>
      <c r="B20" s="42">
        <f>[3]Summary!K21</f>
        <v>39754.150133059615</v>
      </c>
      <c r="C20" s="56">
        <v>0.9</v>
      </c>
      <c r="D20" s="56">
        <f>B20/$B$23</f>
        <v>0.74698388655735004</v>
      </c>
      <c r="E20" s="56">
        <f>D20*C20</f>
        <v>0.67228549790161507</v>
      </c>
    </row>
    <row r="21" spans="1:5" x14ac:dyDescent="0.25">
      <c r="A21" s="44" t="s">
        <v>96</v>
      </c>
      <c r="B21" s="42">
        <f>[3]Summary!K22</f>
        <v>893.93710064487937</v>
      </c>
      <c r="C21" s="56">
        <v>0.5</v>
      </c>
      <c r="D21" s="56">
        <f>B21/$B$23</f>
        <v>1.6797154700641269E-2</v>
      </c>
      <c r="E21" s="56">
        <f>D21*C21</f>
        <v>8.3985773503206344E-3</v>
      </c>
    </row>
    <row r="22" spans="1:5" x14ac:dyDescent="0.25">
      <c r="A22" s="44" t="s">
        <v>97</v>
      </c>
      <c r="B22" s="42">
        <f>[3]Summary!K23</f>
        <v>12571.467897900706</v>
      </c>
      <c r="C22" s="56">
        <v>0.1</v>
      </c>
      <c r="D22" s="56">
        <f>B22/$B$23</f>
        <v>0.23621895874200868</v>
      </c>
      <c r="E22" s="56">
        <f>D22*C22</f>
        <v>2.3621895874200868E-2</v>
      </c>
    </row>
    <row r="23" spans="1:5" x14ac:dyDescent="0.25">
      <c r="A23" s="43" t="s">
        <v>101</v>
      </c>
      <c r="B23" s="43">
        <f>[3]Summary!K24</f>
        <v>53219.555131605201</v>
      </c>
      <c r="C23" s="143" t="s">
        <v>103</v>
      </c>
      <c r="D23" s="144"/>
      <c r="E23" s="57">
        <f>SUM(E20:E22)</f>
        <v>0.70430597112613658</v>
      </c>
    </row>
  </sheetData>
  <mergeCells count="6">
    <mergeCell ref="C23:D23"/>
    <mergeCell ref="A12:B12"/>
    <mergeCell ref="A13:B13"/>
    <mergeCell ref="A14:B14"/>
    <mergeCell ref="A15:B15"/>
    <mergeCell ref="A16:B16"/>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FCE5-0234-43DE-B72F-54C6F6D0D925}">
  <dimension ref="A1:E92"/>
  <sheetViews>
    <sheetView workbookViewId="0">
      <selection activeCell="D2" sqref="D2:D92"/>
    </sheetView>
  </sheetViews>
  <sheetFormatPr defaultRowHeight="15" x14ac:dyDescent="0.25"/>
  <cols>
    <col min="1" max="1" width="15.7109375" style="24" customWidth="1"/>
    <col min="2" max="2" width="15" customWidth="1"/>
    <col min="4" max="4" width="35" customWidth="1"/>
    <col min="5" max="5" width="63.28515625" customWidth="1"/>
  </cols>
  <sheetData>
    <row r="1" spans="1:5" x14ac:dyDescent="0.25">
      <c r="A1" s="76" t="s">
        <v>263</v>
      </c>
      <c r="D1" s="81" t="s">
        <v>1</v>
      </c>
      <c r="E1" s="81" t="s">
        <v>274</v>
      </c>
    </row>
    <row r="2" spans="1:5" x14ac:dyDescent="0.25">
      <c r="A2" s="12" t="s">
        <v>25</v>
      </c>
      <c r="B2" t="str">
        <f>VLOOKUP(A2,$D$2:$E$92,2,FALSE)</f>
        <v>Non-structural</v>
      </c>
      <c r="D2" s="81" t="s">
        <v>183</v>
      </c>
      <c r="E2" s="81" t="s">
        <v>21</v>
      </c>
    </row>
    <row r="3" spans="1:5" x14ac:dyDescent="0.25">
      <c r="A3" s="5" t="s">
        <v>29</v>
      </c>
      <c r="B3" t="str">
        <f t="shared" ref="B3:B17" si="0">VLOOKUP(A3,$D$2:$E$92,2,FALSE)</f>
        <v>Non-structural</v>
      </c>
      <c r="D3" s="81" t="s">
        <v>186</v>
      </c>
      <c r="E3" s="81" t="s">
        <v>275</v>
      </c>
    </row>
    <row r="4" spans="1:5" ht="38.25" x14ac:dyDescent="0.25">
      <c r="A4" s="5" t="s">
        <v>33</v>
      </c>
      <c r="B4" t="str">
        <f t="shared" si="0"/>
        <v>Non-structural</v>
      </c>
      <c r="D4" s="81" t="s">
        <v>188</v>
      </c>
      <c r="E4" s="81" t="s">
        <v>21</v>
      </c>
    </row>
    <row r="5" spans="1:5" x14ac:dyDescent="0.25">
      <c r="A5" s="5" t="s">
        <v>138</v>
      </c>
      <c r="B5" t="str">
        <f t="shared" si="0"/>
        <v>Structural</v>
      </c>
      <c r="D5" s="81" t="s">
        <v>190</v>
      </c>
      <c r="E5" s="81" t="s">
        <v>27</v>
      </c>
    </row>
    <row r="6" spans="1:5" ht="30" x14ac:dyDescent="0.25">
      <c r="A6" s="20" t="s">
        <v>61</v>
      </c>
      <c r="B6" t="str">
        <f t="shared" si="0"/>
        <v>Structural</v>
      </c>
      <c r="D6" s="81" t="s">
        <v>192</v>
      </c>
      <c r="E6" s="81" t="s">
        <v>21</v>
      </c>
    </row>
    <row r="7" spans="1:5" ht="25.5" x14ac:dyDescent="0.25">
      <c r="A7" s="20" t="s">
        <v>75</v>
      </c>
      <c r="B7" t="str">
        <f t="shared" si="0"/>
        <v>Structural</v>
      </c>
      <c r="D7" s="81" t="s">
        <v>193</v>
      </c>
      <c r="E7" s="81" t="s">
        <v>21</v>
      </c>
    </row>
    <row r="8" spans="1:5" ht="30" x14ac:dyDescent="0.25">
      <c r="A8" s="20" t="s">
        <v>18</v>
      </c>
      <c r="B8" t="str">
        <f t="shared" si="0"/>
        <v>Structural</v>
      </c>
      <c r="D8" s="81" t="s">
        <v>276</v>
      </c>
      <c r="E8" s="81" t="s">
        <v>277</v>
      </c>
    </row>
    <row r="9" spans="1:5" x14ac:dyDescent="0.25">
      <c r="A9" s="12" t="s">
        <v>38</v>
      </c>
      <c r="B9" t="str">
        <f t="shared" si="0"/>
        <v>Non-structural</v>
      </c>
      <c r="D9" s="81" t="s">
        <v>278</v>
      </c>
      <c r="E9" s="81" t="s">
        <v>21</v>
      </c>
    </row>
    <row r="10" spans="1:5" ht="63.75" x14ac:dyDescent="0.25">
      <c r="A10" s="12" t="s">
        <v>293</v>
      </c>
      <c r="B10" t="str">
        <f t="shared" si="0"/>
        <v>Structural</v>
      </c>
      <c r="D10" s="81" t="s">
        <v>194</v>
      </c>
      <c r="E10" s="81" t="s">
        <v>21</v>
      </c>
    </row>
    <row r="11" spans="1:5" ht="38.25" x14ac:dyDescent="0.25">
      <c r="A11" s="22" t="s">
        <v>210</v>
      </c>
      <c r="B11" t="str">
        <f t="shared" si="0"/>
        <v>Structural</v>
      </c>
      <c r="D11" s="81" t="s">
        <v>61</v>
      </c>
      <c r="E11" s="81" t="s">
        <v>21</v>
      </c>
    </row>
    <row r="12" spans="1:5" ht="25.5" x14ac:dyDescent="0.25">
      <c r="A12" s="7" t="s">
        <v>68</v>
      </c>
      <c r="B12" t="str">
        <f t="shared" si="0"/>
        <v>Non-structural</v>
      </c>
      <c r="D12" s="81" t="s">
        <v>279</v>
      </c>
      <c r="E12" s="81" t="s">
        <v>27</v>
      </c>
    </row>
    <row r="13" spans="1:5" x14ac:dyDescent="0.25">
      <c r="A13" s="7" t="s">
        <v>279</v>
      </c>
      <c r="B13" t="str">
        <f t="shared" si="0"/>
        <v>Non-structural</v>
      </c>
      <c r="D13" s="81" t="s">
        <v>195</v>
      </c>
      <c r="E13" s="81" t="s">
        <v>21</v>
      </c>
    </row>
    <row r="14" spans="1:5" ht="30" x14ac:dyDescent="0.25">
      <c r="A14" s="5" t="s">
        <v>186</v>
      </c>
      <c r="B14" t="str">
        <f t="shared" si="0"/>
        <v>Use Past Designation</v>
      </c>
      <c r="D14" s="81" t="s">
        <v>196</v>
      </c>
      <c r="E14" s="81" t="s">
        <v>27</v>
      </c>
    </row>
    <row r="15" spans="1:5" ht="25.5" x14ac:dyDescent="0.25">
      <c r="A15" s="5" t="s">
        <v>207</v>
      </c>
      <c r="B15" t="str">
        <f t="shared" si="0"/>
        <v>Non-structural</v>
      </c>
      <c r="D15" s="81" t="s">
        <v>197</v>
      </c>
      <c r="E15" s="81" t="s">
        <v>27</v>
      </c>
    </row>
    <row r="16" spans="1:5" x14ac:dyDescent="0.25">
      <c r="A16" s="5" t="s">
        <v>297</v>
      </c>
      <c r="B16" t="str">
        <f t="shared" si="0"/>
        <v>Structural</v>
      </c>
      <c r="D16" s="81" t="s">
        <v>198</v>
      </c>
      <c r="E16" s="81" t="s">
        <v>21</v>
      </c>
    </row>
    <row r="17" spans="1:5" ht="63.75" x14ac:dyDescent="0.25">
      <c r="A17" s="5" t="s">
        <v>290</v>
      </c>
      <c r="B17" t="str">
        <f t="shared" si="0"/>
        <v>Structural</v>
      </c>
      <c r="D17" s="81" t="s">
        <v>280</v>
      </c>
      <c r="E17" s="81" t="s">
        <v>21</v>
      </c>
    </row>
    <row r="18" spans="1:5" x14ac:dyDescent="0.25">
      <c r="A18" s="82"/>
      <c r="D18" s="81" t="s">
        <v>281</v>
      </c>
      <c r="E18" s="81" t="s">
        <v>21</v>
      </c>
    </row>
    <row r="19" spans="1:5" x14ac:dyDescent="0.25">
      <c r="A19"/>
      <c r="D19" s="81" t="s">
        <v>282</v>
      </c>
      <c r="E19" s="81" t="s">
        <v>189</v>
      </c>
    </row>
    <row r="20" spans="1:5" x14ac:dyDescent="0.25">
      <c r="A20"/>
      <c r="D20" s="81" t="s">
        <v>199</v>
      </c>
      <c r="E20" s="81" t="s">
        <v>21</v>
      </c>
    </row>
    <row r="21" spans="1:5" x14ac:dyDescent="0.25">
      <c r="A21"/>
      <c r="D21" s="81" t="s">
        <v>283</v>
      </c>
      <c r="E21" s="81" t="s">
        <v>27</v>
      </c>
    </row>
    <row r="22" spans="1:5" x14ac:dyDescent="0.25">
      <c r="A22"/>
      <c r="D22" s="81" t="s">
        <v>200</v>
      </c>
      <c r="E22" s="81" t="s">
        <v>21</v>
      </c>
    </row>
    <row r="23" spans="1:5" x14ac:dyDescent="0.25">
      <c r="A23"/>
      <c r="D23" s="81" t="s">
        <v>201</v>
      </c>
      <c r="E23" s="81" t="s">
        <v>21</v>
      </c>
    </row>
    <row r="24" spans="1:5" ht="30" x14ac:dyDescent="0.25">
      <c r="A24"/>
      <c r="D24" s="81" t="s">
        <v>202</v>
      </c>
      <c r="E24" s="81" t="s">
        <v>21</v>
      </c>
    </row>
    <row r="25" spans="1:5" x14ac:dyDescent="0.25">
      <c r="A25"/>
      <c r="D25" s="81" t="s">
        <v>203</v>
      </c>
      <c r="E25" s="81" t="s">
        <v>21</v>
      </c>
    </row>
    <row r="26" spans="1:5" x14ac:dyDescent="0.25">
      <c r="A26"/>
      <c r="D26" s="81" t="s">
        <v>29</v>
      </c>
      <c r="E26" s="81" t="s">
        <v>27</v>
      </c>
    </row>
    <row r="27" spans="1:5" x14ac:dyDescent="0.25">
      <c r="A27"/>
      <c r="D27" s="81" t="s">
        <v>204</v>
      </c>
      <c r="E27" s="81" t="s">
        <v>27</v>
      </c>
    </row>
    <row r="28" spans="1:5" x14ac:dyDescent="0.25">
      <c r="A28"/>
      <c r="D28" s="81" t="s">
        <v>205</v>
      </c>
      <c r="E28" s="81" t="s">
        <v>21</v>
      </c>
    </row>
    <row r="29" spans="1:5" x14ac:dyDescent="0.25">
      <c r="A29"/>
      <c r="D29" s="81" t="s">
        <v>206</v>
      </c>
      <c r="E29" s="81" t="s">
        <v>27</v>
      </c>
    </row>
    <row r="30" spans="1:5" x14ac:dyDescent="0.25">
      <c r="A30"/>
      <c r="D30" s="81" t="s">
        <v>284</v>
      </c>
      <c r="E30" s="81" t="s">
        <v>27</v>
      </c>
    </row>
    <row r="31" spans="1:5" x14ac:dyDescent="0.25">
      <c r="A31"/>
      <c r="D31" s="81" t="s">
        <v>207</v>
      </c>
      <c r="E31" s="81" t="s">
        <v>27</v>
      </c>
    </row>
    <row r="32" spans="1:5" x14ac:dyDescent="0.25">
      <c r="A32"/>
      <c r="D32" s="81" t="s">
        <v>285</v>
      </c>
      <c r="E32" s="81" t="s">
        <v>21</v>
      </c>
    </row>
    <row r="33" spans="1:5" x14ac:dyDescent="0.25">
      <c r="A33"/>
      <c r="D33" s="81" t="s">
        <v>286</v>
      </c>
      <c r="E33" s="81" t="s">
        <v>27</v>
      </c>
    </row>
    <row r="34" spans="1:5" ht="30" x14ac:dyDescent="0.25">
      <c r="A34"/>
      <c r="D34" s="81" t="s">
        <v>208</v>
      </c>
      <c r="E34" s="81" t="s">
        <v>21</v>
      </c>
    </row>
    <row r="35" spans="1:5" x14ac:dyDescent="0.25">
      <c r="A35"/>
      <c r="D35" s="81" t="s">
        <v>209</v>
      </c>
      <c r="E35" s="81" t="s">
        <v>21</v>
      </c>
    </row>
    <row r="36" spans="1:5" x14ac:dyDescent="0.25">
      <c r="A36"/>
      <c r="D36" s="81" t="s">
        <v>287</v>
      </c>
      <c r="E36" s="81" t="s">
        <v>27</v>
      </c>
    </row>
    <row r="37" spans="1:5" ht="30" x14ac:dyDescent="0.25">
      <c r="A37"/>
      <c r="D37" s="81" t="s">
        <v>210</v>
      </c>
      <c r="E37" s="81" t="s">
        <v>21</v>
      </c>
    </row>
    <row r="38" spans="1:5" ht="30" x14ac:dyDescent="0.25">
      <c r="A38"/>
      <c r="D38" s="81" t="s">
        <v>60</v>
      </c>
      <c r="E38" s="81" t="s">
        <v>21</v>
      </c>
    </row>
    <row r="39" spans="1:5" ht="30" x14ac:dyDescent="0.25">
      <c r="A39"/>
      <c r="D39" s="81" t="s">
        <v>211</v>
      </c>
      <c r="E39" s="81" t="s">
        <v>21</v>
      </c>
    </row>
    <row r="40" spans="1:5" x14ac:dyDescent="0.25">
      <c r="A40"/>
      <c r="D40" s="81" t="s">
        <v>288</v>
      </c>
      <c r="E40" s="81" t="s">
        <v>21</v>
      </c>
    </row>
    <row r="41" spans="1:5" x14ac:dyDescent="0.25">
      <c r="A41"/>
      <c r="D41" s="81" t="s">
        <v>212</v>
      </c>
      <c r="E41" s="81" t="s">
        <v>21</v>
      </c>
    </row>
    <row r="42" spans="1:5" x14ac:dyDescent="0.25">
      <c r="A42"/>
      <c r="D42" s="81" t="s">
        <v>213</v>
      </c>
      <c r="E42" s="81" t="s">
        <v>21</v>
      </c>
    </row>
    <row r="43" spans="1:5" x14ac:dyDescent="0.25">
      <c r="A43"/>
      <c r="D43" s="81" t="s">
        <v>289</v>
      </c>
      <c r="E43" s="81" t="s">
        <v>21</v>
      </c>
    </row>
    <row r="44" spans="1:5" x14ac:dyDescent="0.25">
      <c r="A44"/>
      <c r="D44" s="81" t="s">
        <v>38</v>
      </c>
      <c r="E44" s="81" t="s">
        <v>27</v>
      </c>
    </row>
    <row r="45" spans="1:5" x14ac:dyDescent="0.25">
      <c r="A45"/>
      <c r="D45" s="81" t="s">
        <v>214</v>
      </c>
      <c r="E45" s="81" t="s">
        <v>27</v>
      </c>
    </row>
    <row r="46" spans="1:5" x14ac:dyDescent="0.25">
      <c r="A46"/>
      <c r="D46" s="81" t="s">
        <v>215</v>
      </c>
      <c r="E46" s="81" t="s">
        <v>27</v>
      </c>
    </row>
    <row r="47" spans="1:5" x14ac:dyDescent="0.25">
      <c r="A47"/>
      <c r="D47" s="81" t="s">
        <v>216</v>
      </c>
      <c r="E47" s="81" t="s">
        <v>21</v>
      </c>
    </row>
    <row r="48" spans="1:5" x14ac:dyDescent="0.25">
      <c r="A48"/>
      <c r="D48" s="81" t="s">
        <v>219</v>
      </c>
      <c r="E48" s="81" t="s">
        <v>21</v>
      </c>
    </row>
    <row r="49" spans="1:5" x14ac:dyDescent="0.25">
      <c r="A49"/>
      <c r="D49" s="81" t="s">
        <v>217</v>
      </c>
      <c r="E49" s="81" t="s">
        <v>21</v>
      </c>
    </row>
    <row r="50" spans="1:5" x14ac:dyDescent="0.25">
      <c r="A50"/>
      <c r="D50" s="81" t="s">
        <v>218</v>
      </c>
      <c r="E50" s="81" t="s">
        <v>21</v>
      </c>
    </row>
    <row r="51" spans="1:5" x14ac:dyDescent="0.25">
      <c r="A51"/>
      <c r="D51" s="81" t="s">
        <v>220</v>
      </c>
      <c r="E51" s="81" t="s">
        <v>27</v>
      </c>
    </row>
    <row r="52" spans="1:5" x14ac:dyDescent="0.25">
      <c r="A52"/>
      <c r="D52" s="81" t="s">
        <v>221</v>
      </c>
      <c r="E52" s="81" t="s">
        <v>27</v>
      </c>
    </row>
    <row r="53" spans="1:5" x14ac:dyDescent="0.25">
      <c r="A53"/>
      <c r="D53" s="81" t="s">
        <v>222</v>
      </c>
      <c r="E53" s="81" t="s">
        <v>27</v>
      </c>
    </row>
    <row r="54" spans="1:5" x14ac:dyDescent="0.25">
      <c r="A54"/>
      <c r="D54" s="81" t="s">
        <v>223</v>
      </c>
      <c r="E54" s="81" t="s">
        <v>27</v>
      </c>
    </row>
    <row r="55" spans="1:5" x14ac:dyDescent="0.25">
      <c r="A55"/>
      <c r="D55" s="81" t="s">
        <v>68</v>
      </c>
      <c r="E55" s="81" t="s">
        <v>27</v>
      </c>
    </row>
    <row r="56" spans="1:5" x14ac:dyDescent="0.25">
      <c r="A56"/>
      <c r="D56" s="81" t="s">
        <v>224</v>
      </c>
      <c r="E56" s="81" t="s">
        <v>21</v>
      </c>
    </row>
    <row r="57" spans="1:5" x14ac:dyDescent="0.25">
      <c r="A57"/>
      <c r="D57" s="81" t="s">
        <v>75</v>
      </c>
      <c r="E57" s="81" t="s">
        <v>21</v>
      </c>
    </row>
    <row r="58" spans="1:5" ht="45" x14ac:dyDescent="0.25">
      <c r="A58"/>
      <c r="D58" s="81" t="s">
        <v>290</v>
      </c>
      <c r="E58" s="81" t="s">
        <v>21</v>
      </c>
    </row>
    <row r="59" spans="1:5" x14ac:dyDescent="0.25">
      <c r="A59"/>
      <c r="D59" s="81" t="s">
        <v>138</v>
      </c>
      <c r="E59" s="81" t="s">
        <v>21</v>
      </c>
    </row>
    <row r="60" spans="1:5" x14ac:dyDescent="0.25">
      <c r="A60"/>
      <c r="D60" s="81" t="s">
        <v>225</v>
      </c>
      <c r="E60" s="81" t="s">
        <v>21</v>
      </c>
    </row>
    <row r="61" spans="1:5" x14ac:dyDescent="0.25">
      <c r="A61"/>
      <c r="D61" s="81" t="s">
        <v>226</v>
      </c>
      <c r="E61" s="81" t="s">
        <v>21</v>
      </c>
    </row>
    <row r="62" spans="1:5" x14ac:dyDescent="0.25">
      <c r="A62"/>
      <c r="D62" s="81" t="s">
        <v>227</v>
      </c>
      <c r="E62" s="81" t="s">
        <v>21</v>
      </c>
    </row>
    <row r="63" spans="1:5" x14ac:dyDescent="0.25">
      <c r="A63"/>
      <c r="D63" s="81" t="s">
        <v>228</v>
      </c>
      <c r="E63" s="81" t="s">
        <v>21</v>
      </c>
    </row>
    <row r="64" spans="1:5" x14ac:dyDescent="0.25">
      <c r="A64"/>
      <c r="D64" s="81" t="s">
        <v>229</v>
      </c>
      <c r="E64" s="81" t="s">
        <v>21</v>
      </c>
    </row>
    <row r="65" spans="1:5" ht="30" x14ac:dyDescent="0.25">
      <c r="A65"/>
      <c r="D65" s="81" t="s">
        <v>33</v>
      </c>
      <c r="E65" s="81" t="s">
        <v>27</v>
      </c>
    </row>
    <row r="66" spans="1:5" ht="30" x14ac:dyDescent="0.25">
      <c r="A66"/>
      <c r="D66" s="81" t="s">
        <v>291</v>
      </c>
      <c r="E66" s="81" t="s">
        <v>21</v>
      </c>
    </row>
    <row r="67" spans="1:5" ht="30" x14ac:dyDescent="0.25">
      <c r="A67"/>
      <c r="D67" s="81" t="s">
        <v>292</v>
      </c>
      <c r="E67" s="81" t="s">
        <v>21</v>
      </c>
    </row>
    <row r="68" spans="1:5" ht="45" x14ac:dyDescent="0.25">
      <c r="A68"/>
      <c r="D68" s="81" t="s">
        <v>293</v>
      </c>
      <c r="E68" s="81" t="s">
        <v>21</v>
      </c>
    </row>
    <row r="69" spans="1:5" x14ac:dyDescent="0.25">
      <c r="A69"/>
      <c r="D69" s="81" t="s">
        <v>294</v>
      </c>
      <c r="E69" s="81" t="s">
        <v>27</v>
      </c>
    </row>
    <row r="70" spans="1:5" x14ac:dyDescent="0.25">
      <c r="A70"/>
      <c r="D70" s="81" t="s">
        <v>295</v>
      </c>
      <c r="E70" s="81" t="s">
        <v>21</v>
      </c>
    </row>
    <row r="71" spans="1:5" x14ac:dyDescent="0.25">
      <c r="A71"/>
      <c r="D71" s="81" t="s">
        <v>230</v>
      </c>
      <c r="E71" s="81" t="s">
        <v>21</v>
      </c>
    </row>
    <row r="72" spans="1:5" x14ac:dyDescent="0.25">
      <c r="A72"/>
      <c r="D72" s="81" t="s">
        <v>231</v>
      </c>
      <c r="E72" s="81" t="s">
        <v>21</v>
      </c>
    </row>
    <row r="73" spans="1:5" x14ac:dyDescent="0.25">
      <c r="A73"/>
      <c r="D73" s="81" t="s">
        <v>232</v>
      </c>
      <c r="E73" s="81" t="s">
        <v>21</v>
      </c>
    </row>
    <row r="74" spans="1:5" x14ac:dyDescent="0.25">
      <c r="A74"/>
      <c r="D74" s="81" t="s">
        <v>233</v>
      </c>
      <c r="E74" s="81" t="s">
        <v>21</v>
      </c>
    </row>
    <row r="75" spans="1:5" x14ac:dyDescent="0.25">
      <c r="A75"/>
      <c r="D75" s="81" t="s">
        <v>234</v>
      </c>
      <c r="E75" s="81" t="s">
        <v>21</v>
      </c>
    </row>
    <row r="76" spans="1:5" x14ac:dyDescent="0.25">
      <c r="A76"/>
      <c r="D76" s="81" t="s">
        <v>25</v>
      </c>
      <c r="E76" s="81" t="s">
        <v>27</v>
      </c>
    </row>
    <row r="77" spans="1:5" x14ac:dyDescent="0.25">
      <c r="A77"/>
      <c r="D77" s="81" t="s">
        <v>296</v>
      </c>
      <c r="E77" s="81" t="s">
        <v>27</v>
      </c>
    </row>
    <row r="78" spans="1:5" ht="30" x14ac:dyDescent="0.25">
      <c r="A78"/>
      <c r="D78" s="81" t="s">
        <v>235</v>
      </c>
      <c r="E78" s="81" t="s">
        <v>27</v>
      </c>
    </row>
    <row r="79" spans="1:5" x14ac:dyDescent="0.25">
      <c r="A79"/>
      <c r="D79" s="81" t="s">
        <v>236</v>
      </c>
      <c r="E79" s="81" t="s">
        <v>27</v>
      </c>
    </row>
    <row r="80" spans="1:5" x14ac:dyDescent="0.25">
      <c r="A80"/>
      <c r="D80" s="81" t="s">
        <v>237</v>
      </c>
      <c r="E80" s="81" t="s">
        <v>21</v>
      </c>
    </row>
    <row r="81" spans="1:5" x14ac:dyDescent="0.25">
      <c r="A81"/>
      <c r="D81" s="81" t="s">
        <v>18</v>
      </c>
      <c r="E81" s="81" t="s">
        <v>21</v>
      </c>
    </row>
    <row r="82" spans="1:5" x14ac:dyDescent="0.25">
      <c r="A82"/>
      <c r="D82" s="81" t="s">
        <v>238</v>
      </c>
      <c r="E82" s="81" t="s">
        <v>21</v>
      </c>
    </row>
    <row r="83" spans="1:5" x14ac:dyDescent="0.25">
      <c r="A83"/>
      <c r="D83" s="81" t="s">
        <v>239</v>
      </c>
      <c r="E83" s="81" t="s">
        <v>21</v>
      </c>
    </row>
    <row r="84" spans="1:5" x14ac:dyDescent="0.25">
      <c r="A84"/>
      <c r="D84" s="81" t="s">
        <v>240</v>
      </c>
      <c r="E84" s="81" t="s">
        <v>21</v>
      </c>
    </row>
    <row r="85" spans="1:5" x14ac:dyDescent="0.25">
      <c r="A85"/>
      <c r="D85" s="81" t="s">
        <v>241</v>
      </c>
      <c r="E85" s="81" t="s">
        <v>21</v>
      </c>
    </row>
    <row r="86" spans="1:5" x14ac:dyDescent="0.25">
      <c r="A86"/>
      <c r="D86" s="81" t="s">
        <v>242</v>
      </c>
      <c r="E86" s="81" t="s">
        <v>21</v>
      </c>
    </row>
    <row r="87" spans="1:5" x14ac:dyDescent="0.25">
      <c r="A87"/>
      <c r="D87" s="81" t="s">
        <v>297</v>
      </c>
      <c r="E87" s="81" t="s">
        <v>21</v>
      </c>
    </row>
    <row r="88" spans="1:5" x14ac:dyDescent="0.25">
      <c r="A88"/>
      <c r="D88" s="81" t="s">
        <v>298</v>
      </c>
      <c r="E88" s="81" t="s">
        <v>299</v>
      </c>
    </row>
    <row r="89" spans="1:5" x14ac:dyDescent="0.25">
      <c r="A89"/>
      <c r="D89" s="81" t="s">
        <v>300</v>
      </c>
      <c r="E89" s="81" t="s">
        <v>299</v>
      </c>
    </row>
    <row r="90" spans="1:5" x14ac:dyDescent="0.25">
      <c r="A90"/>
      <c r="D90" s="81" t="s">
        <v>301</v>
      </c>
      <c r="E90" s="81" t="s">
        <v>299</v>
      </c>
    </row>
    <row r="91" spans="1:5" x14ac:dyDescent="0.25">
      <c r="A91"/>
      <c r="D91" s="81" t="s">
        <v>302</v>
      </c>
      <c r="E91" s="81" t="s">
        <v>299</v>
      </c>
    </row>
    <row r="92" spans="1:5" ht="30" x14ac:dyDescent="0.25">
      <c r="A92"/>
      <c r="D92" s="81" t="s">
        <v>303</v>
      </c>
      <c r="E92" s="81" t="s">
        <v>299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66FA-5BDD-41BC-A473-9E6D1E65FF9A}">
  <dimension ref="A1:A3"/>
  <sheetViews>
    <sheetView workbookViewId="0">
      <selection activeCell="D10" sqref="D10"/>
    </sheetView>
  </sheetViews>
  <sheetFormatPr defaultRowHeight="15" x14ac:dyDescent="0.25"/>
  <sheetData>
    <row r="1" spans="1:1" x14ac:dyDescent="0.25">
      <c r="A1" t="s">
        <v>329</v>
      </c>
    </row>
    <row r="2" spans="1:1" x14ac:dyDescent="0.25">
      <c r="A2" t="s">
        <v>336</v>
      </c>
    </row>
    <row r="3" spans="1:1" x14ac:dyDescent="0.25">
      <c r="A3" t="s">
        <v>344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Gemini All Projects</vt:lpstr>
      <vt:lpstr>Append Existing 032320</vt:lpstr>
      <vt:lpstr>OSTDS Education</vt:lpstr>
      <vt:lpstr>Summary Info</vt:lpstr>
      <vt:lpstr>Progress Charts 030620</vt:lpstr>
      <vt:lpstr>2017 Load Reduction to Springs</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Chris Caschera</cp:lastModifiedBy>
  <cp:lastPrinted>2020-04-13T20:57:16Z</cp:lastPrinted>
  <dcterms:created xsi:type="dcterms:W3CDTF">2018-03-07T18:33:29Z</dcterms:created>
  <dcterms:modified xsi:type="dcterms:W3CDTF">2020-04-13T20:58:29Z</dcterms:modified>
</cp:coreProperties>
</file>