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omann_M\Documents\BMAP\Gemini_DeLeon\Metrics\2019\"/>
    </mc:Choice>
  </mc:AlternateContent>
  <xr:revisionPtr revIDLastSave="0" documentId="8_{01DA8CF4-5AE1-4A93-A6D0-29E712BC91EC}" xr6:coauthVersionLast="44" xr6:coauthVersionMax="44" xr10:uidLastSave="{00000000-0000-0000-0000-000000000000}"/>
  <bookViews>
    <workbookView xWindow="-108" yWindow="-108" windowWidth="23256" windowHeight="12576" activeTab="1" xr2:uid="{00000000-000D-0000-FFFF-FFFF00000000}"/>
  </bookViews>
  <sheets>
    <sheet name="Intro" sheetId="11" r:id="rId1"/>
    <sheet name="Gemini All Projects" sheetId="1" r:id="rId2"/>
    <sheet name="Lat Long Append" sheetId="19" r:id="rId3"/>
    <sheet name="Append Existing 032320" sheetId="18" r:id="rId4"/>
    <sheet name="OSTDS Education" sheetId="3" r:id="rId5"/>
    <sheet name="Summary Info" sheetId="10" r:id="rId6"/>
    <sheet name="Progress Charts 042220" sheetId="17" r:id="rId7"/>
    <sheet name="2017 Load Reduction to Springs" sheetId="7" r:id="rId8"/>
    <sheet name="Project Type Check 082719" sheetId="13" r:id="rId9"/>
    <sheet name="Changes" sheetId="15" r:id="rId10"/>
  </sheets>
  <externalReferences>
    <externalReference r:id="rId11"/>
    <externalReference r:id="rId12"/>
    <externalReference r:id="rId13"/>
  </externalReferences>
  <definedNames>
    <definedName name="_xlnm._FilterDatabase" localSheetId="1" hidden="1">'Gemini All Projects'!$A$1:$AB$41</definedName>
  </definedNames>
  <calcPr calcId="191029"/>
  <pivotCaches>
    <pivotCache cacheId="79" r:id="rId14"/>
    <pivotCache cacheId="80" r:id="rId15"/>
    <pivotCache cacheId="81" r:id="rId16"/>
    <pivotCache cacheId="82"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7" i="13" l="1"/>
  <c r="B16" i="13"/>
  <c r="B15" i="13"/>
  <c r="B14" i="13"/>
  <c r="B13" i="13"/>
  <c r="B12" i="13"/>
  <c r="B11" i="13"/>
  <c r="B10" i="13"/>
  <c r="B9" i="13"/>
  <c r="B8" i="13"/>
  <c r="B7" i="13"/>
  <c r="B6" i="13"/>
  <c r="B5" i="13"/>
  <c r="B4" i="13"/>
  <c r="B3" i="13"/>
  <c r="B2" i="13"/>
  <c r="E23" i="7"/>
  <c r="B23" i="7"/>
  <c r="E22" i="7"/>
  <c r="D22" i="7"/>
  <c r="B22" i="7"/>
  <c r="E21" i="7"/>
  <c r="D21" i="7"/>
  <c r="B21" i="7"/>
  <c r="E20" i="7"/>
  <c r="D20" i="7"/>
  <c r="B20" i="7"/>
  <c r="C16" i="7"/>
  <c r="C15" i="7"/>
  <c r="C14" i="7"/>
  <c r="C13" i="7"/>
  <c r="H10" i="7"/>
  <c r="H9" i="7"/>
  <c r="H8" i="7"/>
  <c r="H7" i="7"/>
  <c r="H6" i="7"/>
  <c r="F6" i="7"/>
  <c r="H5" i="7"/>
  <c r="F5" i="7"/>
  <c r="H4" i="7"/>
  <c r="H3" i="7"/>
  <c r="H2" i="7"/>
  <c r="J22" i="17"/>
  <c r="I17" i="17"/>
  <c r="H12" i="17"/>
  <c r="F3" i="17"/>
  <c r="F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tc={C383CD1C-F0AE-4945-8144-04C843A4FAF0}</author>
    <author>tc={1EF0DD7F-459E-425A-8BB6-F62E685FE8BB}</author>
    <author>tc={35C99964-87EC-4F9D-9AE1-377C96861AB8}</author>
    <author>tc={AA6EFAE0-6C8B-46E2-BF23-EEC31EF3CAA1}</author>
    <author>tc={E6E2DCC3-DE9D-4566-8443-7E1BB99DDB45}</author>
    <author>tc={9EE6ED38-8DBE-492D-8B91-A702AE651496}</author>
    <author>tc={96CF6948-6E7A-42DE-AA34-AD2C0FE1C305}</author>
    <author>tc={74A1B42B-C749-4AE7-AA88-5C4434D0602F}</author>
  </authors>
  <commentList>
    <comment ref="O2" authorId="0" shapeId="0" xr:uid="{C383CD1C-F0AE-4945-8144-04C843A4FAF0}">
      <text>
        <t>[Threaded comment]
Your version of Excel allows you to read this threaded comment; however, any edits to it will get removed if the file is opened in a newer version of Excel. Learn more: https://go.microsoft.com/fwlink/?linkid=870924
Comment:
    $17/mile</t>
      </text>
    </comment>
    <comment ref="J14" authorId="1" shapeId="0" xr:uid="{1EF0DD7F-459E-425A-8BB6-F62E685FE8BB}">
      <text>
        <t>[Threaded comment]
Your version of Excel allows you to read this threaded comment; however, any edits to it will get removed if the file is opened in a newer version of Excel. Learn more: https://go.microsoft.com/fwlink/?linkid=870924
Comment:
    Prior to project collection period of 2009.</t>
      </text>
    </comment>
    <comment ref="J23" authorId="2" shapeId="0" xr:uid="{35C99964-87EC-4F9D-9AE1-377C96861AB8}">
      <text>
        <t xml:space="preserve">[Threaded comment]
Your version of Excel allows you to read this threaded comment; however, any edits to it will get removed if the file is opened in a newer version of Excel. Learn more: https://go.microsoft.com/fwlink/?linkid=870924
Comment:
    7,421 submitted by stakeholder. Needs to be verified through monitoring. </t>
      </text>
    </comment>
    <comment ref="F25" authorId="3" shapeId="0" xr:uid="{AA6EFAE0-6C8B-46E2-BF23-EEC31EF3CAA1}">
      <text>
        <t>[Threaded comment]
Your version of Excel allows you to read this threaded comment; however, any edits to it will get removed if the file is opened in a newer version of Excel. Learn more: https://go.microsoft.com/fwlink/?linkid=870924
Comment:
    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
      </text>
    </comment>
    <comment ref="J27" authorId="4" shapeId="0" xr:uid="{E6E2DCC3-DE9D-4566-8443-7E1BB99DDB4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J33" authorId="5" shapeId="0" xr:uid="{9EE6ED38-8DBE-492D-8B91-A702AE651496}">
      <text>
        <t>[Threaded comment]
Your version of Excel allows you to read this threaded comment; however, any edits to it will get removed if the file is opened in a newer version of Excel. Learn more: https://go.microsoft.com/fwlink/?linkid=870924
Comment:
    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Reply:
    Volusia County has no UTF loading in the SRWB.</t>
      </text>
    </comment>
    <comment ref="J34" authorId="6" shapeId="0" xr:uid="{96CF6948-6E7A-42DE-AA34-AD2C0FE1C30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I35" authorId="7" shapeId="0" xr:uid="{74A1B42B-C749-4AE7-AA88-5C4434D0602F}">
      <text>
        <t>[Threaded comment]
Your version of Excel allows you to read this threaded comment; however, any edits to it will get removed if the file is opened in a newer version of Excel. Learn more: https://go.microsoft.com/fwlink/?linkid=870924
Comment:
    FDACS has proposed changing these to N/A. The original completion date had been set to indicate that 100% reductions need to be reached by the end of the BMAP. This was mistakenly listed as 2023 previously and was updated to 2033 in 2019.</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tc={5D2B92EF-7459-43BC-ADE6-C6B376E8A9FC}</author>
    <author>tc={E0053B58-CCDF-4C39-A8AE-E036AB9AD1E3}</author>
    <author>tc={B90233C0-E91E-43B0-B69F-CB3F79A17E57}</author>
    <author>tc={D6EDB11D-EAE1-436D-A57D-5166731D1B85}</author>
    <author>tc={F39B8A86-C6BE-4972-A3B3-B053C801DB1C}</author>
    <author>tc={D676888F-25EE-4833-9F30-D93EB75FA566}</author>
    <author>tc={FC233BF5-9D5B-4BA5-8C23-8F249A6E6740}</author>
    <author>tc={501262F9-41BE-42BB-8409-A91D479CB072}</author>
  </authors>
  <commentList>
    <comment ref="O2" authorId="0" shapeId="0" xr:uid="{5D2B92EF-7459-43BC-ADE6-C6B376E8A9FC}">
      <text>
        <t>[Threaded comment]
Your version of Excel allows you to read this threaded comment; however, any edits to it will get removed if the file is opened in a newer version of Excel. Learn more: https://go.microsoft.com/fwlink/?linkid=870924
Comment:
    $17/mile</t>
      </text>
    </comment>
    <comment ref="J14" authorId="1" shapeId="0" xr:uid="{E0053B58-CCDF-4C39-A8AE-E036AB9AD1E3}">
      <text>
        <t>[Threaded comment]
Your version of Excel allows you to read this threaded comment; however, any edits to it will get removed if the file is opened in a newer version of Excel. Learn more: https://go.microsoft.com/fwlink/?linkid=870924
Comment:
    Prior to project collection period of 2009.</t>
      </text>
    </comment>
    <comment ref="J23" authorId="2" shapeId="0" xr:uid="{B90233C0-E91E-43B0-B69F-CB3F79A17E57}">
      <text>
        <t xml:space="preserve">[Threaded comment]
Your version of Excel allows you to read this threaded comment; however, any edits to it will get removed if the file is opened in a newer version of Excel. Learn more: https://go.microsoft.com/fwlink/?linkid=870924
Comment:
    7,421 submitted by stakeholder. Needs to be verified through monitoring. </t>
      </text>
    </comment>
    <comment ref="F25" authorId="3" shapeId="0" xr:uid="{D6EDB11D-EAE1-436D-A57D-5166731D1B85}">
      <text>
        <t>[Threaded comment]
Your version of Excel allows you to read this threaded comment; however, any edits to it will get removed if the file is opened in a newer version of Excel. Learn more: https://go.microsoft.com/fwlink/?linkid=870924
Comment:
    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
      </text>
    </comment>
    <comment ref="J27" authorId="4" shapeId="0" xr:uid="{F39B8A86-C6BE-4972-A3B3-B053C801DB1C}">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J33" authorId="5" shapeId="0" xr:uid="{D676888F-25EE-4833-9F30-D93EB75FA566}">
      <text>
        <t>[Threaded comment]
Your version of Excel allows you to read this threaded comment; however, any edits to it will get removed if the file is opened in a newer version of Excel. Learn more: https://go.microsoft.com/fwlink/?linkid=870924
Comment:
    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Reply:
    Volusia County has no UTF loading in the SRWB.</t>
      </text>
    </comment>
    <comment ref="J34" authorId="6" shapeId="0" xr:uid="{FC233BF5-9D5B-4BA5-8C23-8F249A6E6740}">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I35" authorId="7" shapeId="0" xr:uid="{501262F9-41BE-42BB-8409-A91D479CB072}">
      <text>
        <t>[Threaded comment]
Your version of Excel allows you to read this threaded comment; however, any edits to it will get removed if the file is opened in a newer version of Excel. Learn more: https://go.microsoft.com/fwlink/?linkid=870924
Comment:
    FDACS has proposed changing these to N/A. The original completion date had been set to indicate that 100% reductions need to be reached by the end of the BMAP. This was mistakenly listed as 2023 previously and was updated to 2033 in 2019.</t>
      </text>
    </comment>
  </commentList>
</comments>
</file>

<file path=xl/sharedStrings.xml><?xml version="1.0" encoding="utf-8"?>
<sst xmlns="http://schemas.openxmlformats.org/spreadsheetml/2006/main" count="1955" uniqueCount="352">
  <si>
    <t>Partners</t>
  </si>
  <si>
    <t>Project Type</t>
  </si>
  <si>
    <t>Project Status</t>
  </si>
  <si>
    <t>Estimated Completion Date</t>
  </si>
  <si>
    <t>Location</t>
  </si>
  <si>
    <t>Cost Estimate</t>
  </si>
  <si>
    <t>Funding Source</t>
  </si>
  <si>
    <t>Funding Amount</t>
  </si>
  <si>
    <t>Structural,  Non-structural, or Trade</t>
  </si>
  <si>
    <t>(Original) Project Status</t>
  </si>
  <si>
    <t>Attachments</t>
  </si>
  <si>
    <t>Latitude</t>
  </si>
  <si>
    <t>Longitude</t>
  </si>
  <si>
    <t>Start Date</t>
  </si>
  <si>
    <t>Seminole County</t>
  </si>
  <si>
    <t>Not Provided</t>
  </si>
  <si>
    <t>SC-01</t>
  </si>
  <si>
    <t>Elder RSF</t>
  </si>
  <si>
    <t>Wet Detention Pond</t>
  </si>
  <si>
    <t>Completed</t>
  </si>
  <si>
    <t>N/A</t>
  </si>
  <si>
    <t>Structural</t>
  </si>
  <si>
    <t>SC-02</t>
  </si>
  <si>
    <t>Lockhart Smith RSF</t>
  </si>
  <si>
    <t>SC-03</t>
  </si>
  <si>
    <t>Street Sweeping</t>
  </si>
  <si>
    <t>Ongoing</t>
  </si>
  <si>
    <t>Non-structural</t>
  </si>
  <si>
    <t>SC-04</t>
  </si>
  <si>
    <t>Education Efforts</t>
  </si>
  <si>
    <t>Public Education Efforts</t>
  </si>
  <si>
    <t>SC-05</t>
  </si>
  <si>
    <t>Seminole County Fertilizer Ordinance</t>
  </si>
  <si>
    <t>Regulations, Ordinances, and Guidelines</t>
  </si>
  <si>
    <t>NF034</t>
  </si>
  <si>
    <t>adopted ordinance, leaching calculations</t>
  </si>
  <si>
    <t>SC-06</t>
  </si>
  <si>
    <t>Previous land use = natural land; management focus = preservation, passive recreation; acreage = 1,650.</t>
  </si>
  <si>
    <t>Land Acquisition</t>
  </si>
  <si>
    <t>Underway</t>
  </si>
  <si>
    <t>SC-07</t>
  </si>
  <si>
    <t>Gravity Main Testing and Repairs</t>
  </si>
  <si>
    <t>Prior to 2015</t>
  </si>
  <si>
    <t>SC-08</t>
  </si>
  <si>
    <t>Lift Station Rehab</t>
  </si>
  <si>
    <t>Seal wet well and rehabilitate lines (Wilson School LS, Breckenridge LS, Stockbridge LS, Lake Forest #5 LS, Buckingham LS, Retreat at Wekiva LS, Aster Farms LS, Bel-Aire #3 LS, Bel-Aire #1 LS, Heathrow Master LS).</t>
  </si>
  <si>
    <t>Nitrogen Source Addressed by Project</t>
  </si>
  <si>
    <t>BMAP</t>
  </si>
  <si>
    <t>Gemini Springs</t>
  </si>
  <si>
    <t>UTF</t>
  </si>
  <si>
    <t>WWTF</t>
  </si>
  <si>
    <t>City of Sanford</t>
  </si>
  <si>
    <t>TBD</t>
  </si>
  <si>
    <t>City/Stormwater Utility</t>
  </si>
  <si>
    <t>Volusia County</t>
  </si>
  <si>
    <t>VC-01</t>
  </si>
  <si>
    <t>Education and Outreach</t>
  </si>
  <si>
    <t>VC-02</t>
  </si>
  <si>
    <t>VC-03</t>
  </si>
  <si>
    <t>Lemon Bluff Road</t>
  </si>
  <si>
    <t>Grass swales without swale blocks or raised culverts</t>
  </si>
  <si>
    <t>Bioswales</t>
  </si>
  <si>
    <t>VC-04</t>
  </si>
  <si>
    <t>Lemon Bluff Road Ramp</t>
  </si>
  <si>
    <t>VC-05</t>
  </si>
  <si>
    <t>DeBary Avenue Expansion</t>
  </si>
  <si>
    <t>VC-06</t>
  </si>
  <si>
    <t>Lake Winnemissett Non-contributing Basin</t>
  </si>
  <si>
    <t>Non-contributing Basin</t>
  </si>
  <si>
    <t>VC-07</t>
  </si>
  <si>
    <t>Roadside Ditch Cleaning</t>
  </si>
  <si>
    <t>Fertilizer ordinance</t>
  </si>
  <si>
    <t>VC-08</t>
  </si>
  <si>
    <t>Provided during BMAP Development</t>
  </si>
  <si>
    <t>77160-3404-02 (Pond 1-NW)</t>
  </si>
  <si>
    <t>On-line Retention BMPs</t>
  </si>
  <si>
    <t>77160-3404-07 (Pond 5)</t>
  </si>
  <si>
    <t>77160 3436 (pond A, A-1)</t>
  </si>
  <si>
    <t>77160-3439-01 (Pond 1)</t>
  </si>
  <si>
    <t>FM 242702 79110-3403-06 (RR-3)</t>
  </si>
  <si>
    <t>FDOT-01</t>
  </si>
  <si>
    <t>FDOT-02</t>
  </si>
  <si>
    <t>FDOT-03</t>
  </si>
  <si>
    <t>FDOT-04</t>
  </si>
  <si>
    <t>FDOT-05</t>
  </si>
  <si>
    <t>FDOT-06</t>
  </si>
  <si>
    <t>FDOT-07</t>
  </si>
  <si>
    <t>Sports Turfgrass Fertilizer</t>
  </si>
  <si>
    <t>WWTF-   RIB</t>
  </si>
  <si>
    <t>WWTF-    Sprayfield</t>
  </si>
  <si>
    <t>WWTF- Reuse</t>
  </si>
  <si>
    <t>FF</t>
  </si>
  <si>
    <t>STF</t>
  </si>
  <si>
    <t>OSTDS</t>
  </si>
  <si>
    <t>LW</t>
  </si>
  <si>
    <t>High</t>
  </si>
  <si>
    <t>Medium</t>
  </si>
  <si>
    <t>Low</t>
  </si>
  <si>
    <t>Recharge</t>
  </si>
  <si>
    <t>Acres</t>
  </si>
  <si>
    <t>Rate</t>
  </si>
  <si>
    <t>Totals Acres</t>
  </si>
  <si>
    <t>% Acres</t>
  </si>
  <si>
    <t>Weighted Recharge</t>
  </si>
  <si>
    <t>Averages</t>
  </si>
  <si>
    <t>Row Labels</t>
  </si>
  <si>
    <t>Grand Total</t>
  </si>
  <si>
    <t>FDACS</t>
  </si>
  <si>
    <t>FDACS-01</t>
  </si>
  <si>
    <t>FDACS-02</t>
  </si>
  <si>
    <t>Golf Courses</t>
  </si>
  <si>
    <t>GC-01</t>
  </si>
  <si>
    <t>Golf Course Reduction Credits</t>
  </si>
  <si>
    <t>10 % BMP credit on golf course load to groundwater, assuming 100 % BMP implementation by golf course owners.</t>
  </si>
  <si>
    <t>Planned</t>
  </si>
  <si>
    <t>WU-01</t>
  </si>
  <si>
    <t>WWTF Policy Reductions</t>
  </si>
  <si>
    <t>Achieved by WWTF policy if implemented BMAP-wide, achieving 3 or 6 mg/L.</t>
  </si>
  <si>
    <t>GC-02</t>
  </si>
  <si>
    <t>Source</t>
  </si>
  <si>
    <t xml:space="preserve">Attenuation Factor </t>
  </si>
  <si>
    <t>Portion that Leaches to Groundwater</t>
  </si>
  <si>
    <t>Atmospheric Deposition</t>
  </si>
  <si>
    <t>Urban Feritlizer</t>
  </si>
  <si>
    <t>6 % BMP credit on sports field load to groundwater, assuming 100 % BMP implementation.</t>
  </si>
  <si>
    <t>SAN-001</t>
  </si>
  <si>
    <t>SAN-002</t>
  </si>
  <si>
    <t>City of DeBary</t>
  </si>
  <si>
    <t>DB-01</t>
  </si>
  <si>
    <t>DB-02</t>
  </si>
  <si>
    <t>DB-03</t>
  </si>
  <si>
    <t>DB-04</t>
  </si>
  <si>
    <t>Illicit Discharge Education</t>
  </si>
  <si>
    <t>Irrigation Ordinance</t>
  </si>
  <si>
    <t>Copy of the revised ordinance</t>
  </si>
  <si>
    <t>City website link, PDFs</t>
  </si>
  <si>
    <t>Copy of Ordinance</t>
  </si>
  <si>
    <t>Gemini Springs Septic Tank Abatement Program</t>
  </si>
  <si>
    <t>OSTDS Phase Out</t>
  </si>
  <si>
    <t>Copy of 4/4/2018 City Council Meeting Minutes approving the Program and PowerPoint Presentation</t>
  </si>
  <si>
    <t>City of Lake Mary</t>
  </si>
  <si>
    <t>LM-01</t>
  </si>
  <si>
    <t>Ordinance</t>
  </si>
  <si>
    <t>FDOT-08</t>
  </si>
  <si>
    <t>FDOT-08a</t>
  </si>
  <si>
    <t>FDOT-09</t>
  </si>
  <si>
    <t>FM 242702 79110-3403-04 &amp; 05 (Pond QQ3 &amp; QQ-5)(RR-3)</t>
  </si>
  <si>
    <t>FDOT District 5</t>
  </si>
  <si>
    <t>Various</t>
  </si>
  <si>
    <t>DEP</t>
  </si>
  <si>
    <t>OSTDS-01</t>
  </si>
  <si>
    <t>Enhancement of Existing OSTDS - Voluntary</t>
  </si>
  <si>
    <t>2018 BMAP Appendix D</t>
  </si>
  <si>
    <t>OSTDS-02</t>
  </si>
  <si>
    <t>Enhancement of Existing OSTDS - Required</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</si>
  <si>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</si>
  <si>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</si>
  <si>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</si>
  <si>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</si>
  <si>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</si>
  <si>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</si>
  <si>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</si>
  <si>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</si>
  <si>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</si>
  <si>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</si>
  <si>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</si>
  <si>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</si>
  <si>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</si>
  <si>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</si>
  <si>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</si>
  <si>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</si>
  <si>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</si>
  <si>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</si>
  <si>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</si>
  <si>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</si>
  <si>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</si>
  <si>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</si>
  <si>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Total Required Reductions  (lbs-N/yr)</t>
  </si>
  <si>
    <t>Completed and Committed Project Reductions (lbs-N/yr)</t>
  </si>
  <si>
    <t>Total Underway and Planned Projects Cost and Reductions</t>
  </si>
  <si>
    <t>Total Completed Projects Cost, Reductions, and Number of Projects</t>
  </si>
  <si>
    <t>DROPDOWN MENUS</t>
  </si>
  <si>
    <t>Yes</t>
  </si>
  <si>
    <t>100% On-site Retention</t>
  </si>
  <si>
    <t>Inside Springshed</t>
  </si>
  <si>
    <t>No</t>
  </si>
  <si>
    <t>Agricultural BMPs</t>
  </si>
  <si>
    <t xml:space="preserve">Non-structural </t>
  </si>
  <si>
    <t>Alum Injection Systems</t>
  </si>
  <si>
    <t>Trade</t>
  </si>
  <si>
    <t>Aquatic Vegetation Harvesting</t>
  </si>
  <si>
    <t>Cancelled</t>
  </si>
  <si>
    <t>Baffle Boxes- First Generation (hydrodynamic separator)</t>
  </si>
  <si>
    <t>Baffle Boxes- Second Generation</t>
  </si>
  <si>
    <t>Biosorption Activated Media (BAM)</t>
  </si>
  <si>
    <t>BMP Treatment Train</t>
  </si>
  <si>
    <t>Catch Basin Inserts/Inlet Filter Cleanout</t>
  </si>
  <si>
    <t>Closed Basin</t>
  </si>
  <si>
    <t>Control Structure</t>
  </si>
  <si>
    <t>Dairy Remediation</t>
  </si>
  <si>
    <t>Deep Injection Well</t>
  </si>
  <si>
    <t>Denitrification Walls</t>
  </si>
  <si>
    <t>Dispersed Water Management (DWM)</t>
  </si>
  <si>
    <t>Dry Detention Pond</t>
  </si>
  <si>
    <t>Enhanced Public Education</t>
  </si>
  <si>
    <t>Exfiltration Trench</t>
  </si>
  <si>
    <t>Exotic Vegetation Removal</t>
  </si>
  <si>
    <t>Fertilizer Reduction</t>
  </si>
  <si>
    <t>Floating Islands/ Managed Aquatic Plant Systems (MAPS)</t>
  </si>
  <si>
    <t>Floodplain Restoration</t>
  </si>
  <si>
    <t>Grass swales with swale blocks or raised culverts</t>
  </si>
  <si>
    <t>Hybrid wetland treatment technology (HWTT)</t>
  </si>
  <si>
    <t>Hydrologic Restoration</t>
  </si>
  <si>
    <t>Impoundment</t>
  </si>
  <si>
    <t>Land Preservation</t>
  </si>
  <si>
    <t>Land Use Change</t>
  </si>
  <si>
    <t>LID- Green Roofs</t>
  </si>
  <si>
    <t>LID- Rain Gardens</t>
  </si>
  <si>
    <t>LID- Tree Boxes/Tree Wells</t>
  </si>
  <si>
    <t>LID- Other</t>
  </si>
  <si>
    <t>Macroalgal Harvesting</t>
  </si>
  <si>
    <t>Monitoring/Data Collection</t>
  </si>
  <si>
    <t>Muck Removal/Restoration Dredging</t>
  </si>
  <si>
    <t>Natural Wetlands as Filters</t>
  </si>
  <si>
    <t>Off-line Retention BMPs</t>
  </si>
  <si>
    <t>Pervious Pavement</t>
  </si>
  <si>
    <t>Pervious Pavers</t>
  </si>
  <si>
    <t>Plugging Artesian Wells</t>
  </si>
  <si>
    <t>Reclaimed Water</t>
  </si>
  <si>
    <t>Regional Stormwater Treatment</t>
  </si>
  <si>
    <t>Shoreline Stabilization</t>
  </si>
  <si>
    <t>Stormwater Aeration System</t>
  </si>
  <si>
    <t>Stormwater Reuse</t>
  </si>
  <si>
    <t>Stormwater System Rehabilitation</t>
  </si>
  <si>
    <t>Stormwater Treatment Areas (STAs)</t>
  </si>
  <si>
    <t>Turbidity Reducing Polymers (e.g., Floc logs ®)</t>
  </si>
  <si>
    <t>Vegetated Buffers</t>
  </si>
  <si>
    <t>Wastewater Service Area Expansion</t>
  </si>
  <si>
    <t>Wetland Restoration</t>
  </si>
  <si>
    <t>Wetland Treatment</t>
  </si>
  <si>
    <t>WWTF Disposal Site</t>
  </si>
  <si>
    <t>WWTF Diversion to Reuse</t>
  </si>
  <si>
    <t>WWTF Nutrient Reduction</t>
  </si>
  <si>
    <t>PFA</t>
  </si>
  <si>
    <t>Not provided</t>
  </si>
  <si>
    <t>Street sweeping throughout the city.</t>
  </si>
  <si>
    <t>FYN, landscaping ordinance, irrigation ordinance, PSAs, pamphlets, website, Illicit Discharge Program.</t>
  </si>
  <si>
    <t>Citywide fertilizer ordinance to reduce application.</t>
  </si>
  <si>
    <t>Website, pamphlets, inspection program, call-in number.</t>
  </si>
  <si>
    <t>Citywide restrictions on irrigation practices.</t>
  </si>
  <si>
    <t>Phase I: 360 septic tanks will be removed and converted to central sewer during the first 5 years (overall 1,200 septic tanks will be converted in the next 15 years).</t>
  </si>
  <si>
    <t>Grass swales without swale blocks or raised culverts.</t>
  </si>
  <si>
    <t>Wet detention pond.</t>
  </si>
  <si>
    <t>Fertilizer ordinance.</t>
  </si>
  <si>
    <t>Street sweeping throughout the county.</t>
  </si>
  <si>
    <t>Public education about fertilizer, wastewater, lawn clippings, pet waste, water conservation.</t>
  </si>
  <si>
    <t>Street sweeping.</t>
  </si>
  <si>
    <t>DeBary Avenue - Doyle Rd. expansion.</t>
  </si>
  <si>
    <t>ProjID</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</si>
  <si>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</si>
  <si>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</si>
  <si>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</si>
  <si>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</si>
  <si>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</si>
  <si>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</si>
  <si>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</si>
  <si>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</si>
  <si>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</si>
  <si>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</si>
  <si>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</si>
  <si>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</si>
  <si>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</si>
  <si>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</si>
  <si>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</si>
  <si>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</si>
  <si>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Use Past Designation</t>
  </si>
  <si>
    <t>Baffle Boxes- Second Generation with Media</t>
  </si>
  <si>
    <t>Structural   </t>
  </si>
  <si>
    <t>Biological/ Bacteria Treatment</t>
  </si>
  <si>
    <t>BMP Cleanout</t>
  </si>
  <si>
    <t>Creating/ Enhancing Living Shoreline</t>
  </si>
  <si>
    <t>Creating/ Enhancing Oyster Reefs</t>
  </si>
  <si>
    <t>Credit Trade</t>
  </si>
  <si>
    <t>Decommission/ Abandonment</t>
  </si>
  <si>
    <t>Fertilizer Cessation</t>
  </si>
  <si>
    <t>Filter Marsh</t>
  </si>
  <si>
    <t>Fish Harvesting</t>
  </si>
  <si>
    <t>Golf Course or Sports Field BMPs</t>
  </si>
  <si>
    <t>Hydrodynamic Separators</t>
  </si>
  <si>
    <t>Industrial Facility Upgrades</t>
  </si>
  <si>
    <t>Onsite Sewage Treatment and Disposal System (OSTDS) Enhancement</t>
  </si>
  <si>
    <t>Retention/Detention BMP Retrofit with Nutrient Reducing Media</t>
  </si>
  <si>
    <t>Retention/Detention BMP with Nutrient Reducing Media </t>
  </si>
  <si>
    <t>Sanitary Sewer and Wastewater Treatment Facility (WWTF) Maintenance</t>
  </si>
  <si>
    <t>Sanitary Sewer Inspections</t>
  </si>
  <si>
    <t>SAV Planting</t>
  </si>
  <si>
    <t>Study</t>
  </si>
  <si>
    <t>WWTF Upgrade</t>
  </si>
  <si>
    <t>FIB- Stormwater</t>
  </si>
  <si>
    <t>Bacteria</t>
  </si>
  <si>
    <t>FIB- Source Identification Activities</t>
  </si>
  <si>
    <t>FIB- Sanitary Sewer</t>
  </si>
  <si>
    <t>FIB- OSTDS</t>
  </si>
  <si>
    <t>FIB- Trash Cleanup of Impaired Waterbody</t>
  </si>
  <si>
    <t>Volusia County/ SJRWMD/ DEP</t>
  </si>
  <si>
    <t>Altamonte/ Casselberry/ Lake Mary/ Longwood/ Oviedo</t>
  </si>
  <si>
    <t>Fertilizer Ordinance</t>
  </si>
  <si>
    <t>SR 46</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</si>
  <si>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</si>
  <si>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</si>
  <si>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Lateral repairs, gravity main repairs, smoke test and seal laterals.</t>
  </si>
  <si>
    <t>Non-contributing basin, not included in the TMDL model.</t>
  </si>
  <si>
    <t>Florida Legislature</t>
  </si>
  <si>
    <t>City - $28,000/ County - $37,000</t>
  </si>
  <si>
    <t>Year Added</t>
  </si>
  <si>
    <t>FYN, landscaping ordinance, irrigation ordinance, pet waste ordinance, PSAs, pamphlets, website, Illicit Discharge Program and standard credit for fertilizer ordinance.</t>
  </si>
  <si>
    <t>Black Bear Wilderness Area</t>
  </si>
  <si>
    <t>Ongoing roadside ditch cleaning throughout county.</t>
  </si>
  <si>
    <t>Fertilizer restrictions including summer ban on nitrogen and phosphorus.</t>
  </si>
  <si>
    <t>Wastewater Utilities</t>
  </si>
  <si>
    <t>Sum of TNReduction(lbs/yr)</t>
  </si>
  <si>
    <t>Year</t>
  </si>
  <si>
    <t xml:space="preserve">5-Year Milestone </t>
  </si>
  <si>
    <t>10-Year Milestone</t>
  </si>
  <si>
    <t>15-Year Milestone</t>
  </si>
  <si>
    <t>77160-3404-06 (Pond  4-11)</t>
  </si>
  <si>
    <t>77160-3404-05 (Pond  4-1)</t>
  </si>
  <si>
    <t>The project entails construction of a new state-of-the-art Regional Transportation Management Center (RTMC) for the Florida Department of Transportation and the Florida Highway Patrol Dispatch. There is a pond being built with the project.</t>
  </si>
  <si>
    <t>Reduction of nitrogen and phosphorus sources, through public education and restrictions on usage.</t>
  </si>
  <si>
    <t>011020- Added pivot table in summary tab, deleted project charts, deleted NOI enrollment tab, moved attenuation and recharge tab load reductions to land, changed the STAR title to Summary Info, changed milestone to target on load reduction tab, and added a note at the top of OSTDS Tab as well as copied attenuation and recharge data to 2017 load reductions tab as per suggested changes in 1-09-20 email/phone call</t>
  </si>
  <si>
    <t>2020 Status</t>
  </si>
  <si>
    <t>Count of ProjectStatus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</si>
  <si>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</si>
  <si>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</si>
  <si>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</si>
  <si>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</si>
  <si>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02052020- added project IDs from 2019 STAR, new projects may still need IDs generated from Access</t>
  </si>
  <si>
    <t>City of DeBary/ Volusia County/ TBD</t>
  </si>
  <si>
    <t>FM 437100-1 Dry Detention Pond</t>
  </si>
  <si>
    <t>Agricultural Producers</t>
  </si>
  <si>
    <t>BMP Implementation and Verification - Farm Fertilizer</t>
  </si>
  <si>
    <t>Enrollment and verification of farm fertilizer BMPs by agricultural producers. Acres Treated based on FDACS December 2019 NOI Enrollment and FSAID VI. Reductions based on efficiencies referenced in the BMAP and 100% NOI Enrollment.</t>
  </si>
  <si>
    <t>BMP Implementation and Verification - Livestock Waste</t>
  </si>
  <si>
    <t>Enrollment and verification of livestock waste BMPs by agricultural producers. Acres Treated based on FDACS December 2019 NOI Enrollment and FSAID VI. Reductions based on efficiencies referenced in the BMAP and 100% NOI Enrollment.</t>
  </si>
  <si>
    <t>022720- SOP and duplicates check, Milestone Line graph creation</t>
  </si>
  <si>
    <t>Ad valorem/ FFL</t>
  </si>
  <si>
    <t>Project Reductions (TN)</t>
  </si>
  <si>
    <t>On-line retention BMPs. Completion date of project outside the project collection period. No credit assigned.</t>
  </si>
  <si>
    <t>Wet detention pond. Completion date of project outside the project collection period. No credit assigned.</t>
  </si>
  <si>
    <t>RSF to collect and treat stormwater runoff. Completion daate of project is outside the project collection period. No credit assigned.</t>
  </si>
  <si>
    <t>Total Reductions Required</t>
  </si>
  <si>
    <t>2019 STAR Priority Projects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</si>
</sst>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mm/dd/yy;@"/>
    <numFmt numFmtId="166" formatCode="&quot;$&quot;#,##0.00"/>
    <numFmt numFmtId="167" formatCode="_(* #,##0_);_(* \(#,##0\);_(* &quot;-&quot;??_);_(@_)"/>
  </numFmts>
  <fonts count="18" x14ac:knownFonts="1">
    <font>
      <sz val="11"/>
      <color theme="1"/>
      <name val="Calibri"/>
      <family val="2"/>
      <scheme val="minor"/>
    </font>
    <font>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sz val="10"/>
      <color rgb="FF000000"/>
      <name val="Times New Roman"/>
      <family val="1"/>
    </font>
    <font>
      <sz val="10"/>
      <color theme="1"/>
      <name val="Calibri"/>
      <family val="2"/>
      <scheme val="minor"/>
    </font>
    <font>
      <sz val="10"/>
      <name val="Times New Roman"/>
      <family val="1"/>
    </font>
    <font>
      <b/>
      <sz val="10"/>
      <name val="Times New Roman"/>
      <family val="1"/>
    </font>
    <font>
      <b/>
      <sz val="11"/>
      <color theme="1"/>
      <name val="Calibri"/>
      <family val="2"/>
      <scheme val="minor"/>
    </font>
    <font>
      <b/>
      <sz val="10"/>
      <color theme="1"/>
      <name val="Calibri"/>
      <family val="2"/>
      <scheme val="minor"/>
    </font>
    <font>
      <b/>
      <sz val="11"/>
      <color theme="1"/>
      <name val="Times New Roman"/>
      <family val="1"/>
    </font>
    <font>
      <b/>
      <sz val="11"/>
      <color rgb="FF000000"/>
      <name val="Calibri"/>
      <family val="2"/>
    </font>
    <font>
      <sz val="10"/>
      <color rgb="FFFF0000"/>
      <name val="Times New Roman"/>
      <family val="1"/>
    </font>
    <font>
      <b/>
      <sz val="11"/>
      <color rgb="FF000000"/>
      <name val="Times New Roman"/>
      <family val="1"/>
    </font>
    <font>
      <b/>
      <sz val="11"/>
      <name val="Times New Roman"/>
      <family val="1"/>
    </font>
    <font>
      <b/>
      <sz val="11"/>
      <name val="Calibri"/>
      <family val="2"/>
    </font>
    <font>
      <sz val="10"/>
      <name val="Calibri"/>
      <family val="2"/>
      <scheme val="minor"/>
    </font>
  </fonts>
  <fills count="12">
    <fill>
      <patternFill patternType="none"/>
    </fill>
    <fill>
      <patternFill patternType="gray125"/>
    </fill>
    <fill>
      <patternFill patternType="solid">
        <fgColor theme="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D9E2F3"/>
        <bgColor indexed="64"/>
      </patternFill>
    </fill>
    <fill>
      <patternFill patternType="solid">
        <fgColor rgb="FFC0C0C0"/>
        <bgColor rgb="FFC0C0C0"/>
      </patternFill>
    </fill>
    <fill>
      <patternFill patternType="solid">
        <fgColor theme="0" tint="-0.149998474074526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cellStyleXfs>
  <cellXfs count="141">
    <xf numFmtId="0" fontId="0" fillId="0" borderId="0" xfId="0"/>
    <xf numFmtId="0" fontId="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0" xfId="0" applyNumberFormat="1" applyFont="1" applyAlignment="1">
      <alignment horizontal="center" vertical="center"/>
    </xf>
    <xf numFmtId="0" fontId="3" fillId="4" borderId="1" xfId="0" applyFont="1" applyFill="1" applyBorder="1" applyAlignment="1">
      <alignment horizontal="center" vertical="center" wrapText="1"/>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xf numFmtId="0" fontId="0" fillId="8" borderId="1" xfId="0" applyFill="1" applyBorder="1"/>
    <xf numFmtId="0" fontId="0" fillId="7" borderId="1" xfId="0" applyFill="1" applyBorder="1"/>
    <xf numFmtId="0" fontId="0" fillId="0" borderId="0" xfId="0" pivotButton="1"/>
    <xf numFmtId="0" fontId="0" fillId="0" borderId="0" xfId="0" applyAlignment="1">
      <alignment horizontal="left"/>
    </xf>
    <xf numFmtId="0" fontId="0" fillId="0" borderId="0" xfId="0" applyNumberFormat="1"/>
    <xf numFmtId="3" fontId="0" fillId="0" borderId="0" xfId="0" applyNumberFormat="1"/>
    <xf numFmtId="9"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167" fontId="8" fillId="0" borderId="1" xfId="1" applyNumberFormat="1" applyFont="1" applyFill="1" applyBorder="1" applyAlignment="1">
      <alignment horizontal="center" vertical="center" wrapText="1"/>
    </xf>
    <xf numFmtId="2" fontId="7" fillId="0" borderId="1" xfId="3" applyNumberFormat="1" applyFont="1" applyFill="1" applyBorder="1" applyAlignment="1">
      <alignment horizontal="center" vertical="center" wrapText="1"/>
    </xf>
    <xf numFmtId="2" fontId="0" fillId="0" borderId="1" xfId="0" applyNumberFormat="1" applyBorder="1"/>
    <xf numFmtId="2" fontId="0" fillId="5" borderId="1" xfId="0" applyNumberFormat="1" applyFill="1" applyBorder="1"/>
    <xf numFmtId="6" fontId="7" fillId="0" borderId="1" xfId="0" applyNumberFormat="1" applyFont="1" applyBorder="1" applyAlignment="1">
      <alignment horizontal="center" vertical="center" wrapText="1"/>
    </xf>
    <xf numFmtId="0" fontId="4" fillId="9" borderId="1" xfId="0" applyFont="1" applyFill="1" applyBorder="1" applyAlignment="1">
      <alignment horizontal="center" vertical="center" wrapText="1"/>
    </xf>
    <xf numFmtId="6" fontId="5" fillId="0" borderId="1" xfId="0" applyNumberFormat="1" applyFont="1" applyBorder="1" applyAlignment="1">
      <alignment horizontal="center" vertical="center" wrapText="1"/>
    </xf>
    <xf numFmtId="3" fontId="4" fillId="0" borderId="0" xfId="0" applyNumberFormat="1" applyFont="1"/>
    <xf numFmtId="3" fontId="0" fillId="0" borderId="1" xfId="0" applyNumberFormat="1" applyBorder="1" applyAlignment="1">
      <alignment horizontal="left"/>
    </xf>
    <xf numFmtId="164" fontId="0" fillId="0" borderId="0" xfId="0" applyNumberFormat="1"/>
    <xf numFmtId="0" fontId="11" fillId="0" borderId="0" xfId="0" applyFont="1"/>
    <xf numFmtId="0" fontId="3" fillId="0" borderId="1" xfId="0" applyFont="1" applyBorder="1"/>
    <xf numFmtId="0" fontId="4" fillId="0" borderId="1" xfId="0" applyFont="1" applyBorder="1"/>
    <xf numFmtId="0" fontId="3" fillId="0" borderId="1" xfId="0" applyFont="1" applyBorder="1" applyAlignment="1">
      <alignment horizontal="center"/>
    </xf>
    <xf numFmtId="0" fontId="4" fillId="0" borderId="1" xfId="0" applyFont="1" applyFill="1" applyBorder="1" applyAlignment="1">
      <alignment vertical="center" wrapText="1"/>
    </xf>
    <xf numFmtId="0" fontId="4" fillId="0" borderId="1" xfId="0" applyFont="1" applyBorder="1" applyAlignment="1">
      <alignment horizontal="center"/>
    </xf>
    <xf numFmtId="0" fontId="4" fillId="0" borderId="1" xfId="0" applyFont="1" applyFill="1" applyBorder="1"/>
    <xf numFmtId="0" fontId="4" fillId="0" borderId="1" xfId="0" applyFont="1" applyFill="1" applyBorder="1" applyAlignment="1">
      <alignment horizontal="left" vertical="center" wrapText="1"/>
    </xf>
    <xf numFmtId="0" fontId="4" fillId="0" borderId="0" xfId="0" applyFont="1" applyBorder="1"/>
    <xf numFmtId="0" fontId="0" fillId="0" borderId="0" xfId="0" applyBorder="1"/>
    <xf numFmtId="0" fontId="7" fillId="0" borderId="1" xfId="0" applyFont="1" applyFill="1" applyBorder="1" applyAlignment="1">
      <alignment horizontal="left" vertical="center" wrapText="1"/>
    </xf>
    <xf numFmtId="0" fontId="12" fillId="10" borderId="1" xfId="0" applyFont="1" applyFill="1" applyBorder="1" applyAlignment="1">
      <alignment horizontal="center" vertical="center"/>
    </xf>
    <xf numFmtId="49" fontId="12" fillId="10" borderId="1" xfId="0" applyNumberFormat="1" applyFont="1" applyFill="1" applyBorder="1" applyAlignment="1">
      <alignment horizontal="center" vertical="center" wrapText="1"/>
    </xf>
    <xf numFmtId="0" fontId="0" fillId="0" borderId="0" xfId="0" applyAlignment="1">
      <alignment vertical="center" wrapText="1"/>
    </xf>
    <xf numFmtId="0" fontId="6"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0" fontId="7" fillId="0" borderId="1" xfId="0" quotePrefix="1" applyFont="1" applyFill="1" applyBorder="1" applyAlignment="1">
      <alignment horizontal="center" vertical="center" wrapText="1"/>
    </xf>
    <xf numFmtId="3" fontId="1" fillId="0" borderId="1" xfId="0" applyNumberFormat="1" applyFont="1" applyBorder="1" applyAlignment="1">
      <alignment wrapText="1"/>
    </xf>
    <xf numFmtId="3" fontId="0" fillId="0" borderId="1" xfId="0" applyNumberFormat="1" applyBorder="1" applyAlignment="1">
      <alignment wrapText="1"/>
    </xf>
    <xf numFmtId="3" fontId="1" fillId="11" borderId="1" xfId="0" applyNumberFormat="1" applyFont="1" applyFill="1" applyBorder="1"/>
    <xf numFmtId="3" fontId="1" fillId="0" borderId="1" xfId="0" applyNumberFormat="1" applyFont="1" applyBorder="1"/>
    <xf numFmtId="164" fontId="7" fillId="0" borderId="1" xfId="0" applyNumberFormat="1" applyFont="1" applyBorder="1" applyAlignment="1">
      <alignment horizontal="center" vertical="center" wrapText="1"/>
    </xf>
    <xf numFmtId="0" fontId="14" fillId="10" borderId="1" xfId="0" applyFont="1" applyFill="1" applyBorder="1" applyAlignment="1">
      <alignment horizontal="center" vertical="center"/>
    </xf>
    <xf numFmtId="0" fontId="7" fillId="5" borderId="1" xfId="0" applyFont="1" applyFill="1" applyBorder="1" applyAlignment="1">
      <alignment horizontal="center" vertical="center" wrapText="1"/>
    </xf>
    <xf numFmtId="3" fontId="7" fillId="5" borderId="1" xfId="0" applyNumberFormat="1" applyFont="1" applyFill="1" applyBorder="1" applyAlignment="1">
      <alignment horizontal="center" vertical="center"/>
    </xf>
    <xf numFmtId="0" fontId="4" fillId="0" borderId="1" xfId="0" quotePrefix="1" applyNumberFormat="1" applyFont="1" applyBorder="1" applyAlignment="1">
      <alignment horizontal="center" vertical="center"/>
    </xf>
    <xf numFmtId="0" fontId="4" fillId="0" borderId="1" xfId="0" quotePrefix="1" applyNumberFormat="1" applyFont="1" applyFill="1" applyBorder="1" applyAlignment="1">
      <alignment horizontal="center" vertical="center"/>
    </xf>
    <xf numFmtId="49" fontId="12" fillId="1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7"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4"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4" fillId="0" borderId="1" xfId="2" applyNumberFormat="1" applyFont="1" applyBorder="1" applyAlignment="1">
      <alignment horizontal="center" vertical="center"/>
    </xf>
    <xf numFmtId="49" fontId="7" fillId="0" borderId="1" xfId="0" quotePrefix="1" applyNumberFormat="1" applyFont="1" applyFill="1" applyBorder="1" applyAlignment="1">
      <alignment horizontal="center" vertical="center" wrapText="1"/>
    </xf>
    <xf numFmtId="49" fontId="7" fillId="0" borderId="1" xfId="0" applyNumberFormat="1" applyFont="1" applyBorder="1" applyAlignment="1">
      <alignment horizontal="center" vertical="center"/>
    </xf>
    <xf numFmtId="49" fontId="7" fillId="5" borderId="1" xfId="0" applyNumberFormat="1" applyFont="1" applyFill="1" applyBorder="1" applyAlignment="1">
      <alignment horizontal="center" vertical="center" wrapText="1"/>
    </xf>
    <xf numFmtId="49" fontId="7" fillId="5" borderId="1" xfId="0" applyNumberFormat="1" applyFont="1" applyFill="1" applyBorder="1" applyAlignment="1">
      <alignment horizontal="center" vertical="center"/>
    </xf>
    <xf numFmtId="49" fontId="4" fillId="6" borderId="1" xfId="0" applyNumberFormat="1" applyFont="1" applyFill="1" applyBorder="1" applyAlignment="1">
      <alignment horizontal="center" vertical="center"/>
    </xf>
    <xf numFmtId="49" fontId="4" fillId="0" borderId="1" xfId="1" applyNumberFormat="1" applyFont="1" applyFill="1" applyBorder="1" applyAlignment="1">
      <alignment horizontal="center" vertical="center" wrapText="1"/>
    </xf>
    <xf numFmtId="49" fontId="5" fillId="0" borderId="1" xfId="1" applyNumberFormat="1" applyFont="1" applyFill="1" applyBorder="1" applyAlignment="1" applyProtection="1">
      <alignment horizontal="center" vertical="center" wrapText="1"/>
      <protection locked="0"/>
    </xf>
    <xf numFmtId="49" fontId="4" fillId="0" borderId="1" xfId="2"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5" fillId="0" borderId="3" xfId="1" applyNumberFormat="1" applyFont="1" applyFill="1" applyBorder="1" applyAlignment="1" applyProtection="1">
      <alignment horizontal="center" vertical="center" wrapText="1"/>
      <protection locked="0"/>
    </xf>
    <xf numFmtId="49" fontId="4" fillId="0" borderId="4" xfId="0" applyNumberFormat="1" applyFont="1" applyFill="1" applyBorder="1" applyAlignment="1">
      <alignment horizontal="center" vertical="center"/>
    </xf>
    <xf numFmtId="49" fontId="5" fillId="0" borderId="1" xfId="0" quotePrefix="1"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49" fontId="4" fillId="0" borderId="1" xfId="1" applyNumberFormat="1" applyFont="1" applyBorder="1" applyAlignment="1">
      <alignment horizontal="center" vertical="center"/>
    </xf>
    <xf numFmtId="49" fontId="0" fillId="0" borderId="0" xfId="0" applyNumberFormat="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15" fillId="10" borderId="1" xfId="0" applyFont="1" applyFill="1" applyBorder="1" applyAlignment="1">
      <alignment horizontal="center" vertical="center"/>
    </xf>
    <xf numFmtId="0" fontId="16" fillId="10" borderId="1" xfId="0" applyFont="1" applyFill="1" applyBorder="1" applyAlignment="1">
      <alignment horizontal="center" vertical="center"/>
    </xf>
    <xf numFmtId="49" fontId="16" fillId="10" borderId="1" xfId="0" applyNumberFormat="1" applyFont="1" applyFill="1" applyBorder="1" applyAlignment="1">
      <alignment horizontal="center" vertical="center" wrapText="1"/>
    </xf>
    <xf numFmtId="3" fontId="16" fillId="10" borderId="1" xfId="0" applyNumberFormat="1" applyFont="1" applyFill="1" applyBorder="1" applyAlignment="1">
      <alignment horizontal="center" vertical="center" wrapText="1"/>
    </xf>
    <xf numFmtId="0" fontId="16" fillId="10" borderId="1" xfId="0" applyFont="1" applyFill="1" applyBorder="1" applyAlignment="1">
      <alignment horizontal="center" vertical="center" wrapText="1"/>
    </xf>
    <xf numFmtId="164" fontId="16" fillId="10" borderId="1" xfId="0" applyNumberFormat="1" applyFont="1" applyFill="1" applyBorder="1" applyAlignment="1">
      <alignment horizontal="center" vertical="center" wrapText="1"/>
    </xf>
    <xf numFmtId="0" fontId="8" fillId="4" borderId="1" xfId="0" applyFont="1" applyFill="1" applyBorder="1" applyAlignment="1">
      <alignment horizontal="center" wrapText="1"/>
    </xf>
    <xf numFmtId="0" fontId="8" fillId="4" borderId="1" xfId="0" applyFont="1" applyFill="1" applyBorder="1" applyAlignment="1">
      <alignment horizontal="center"/>
    </xf>
    <xf numFmtId="0" fontId="8" fillId="3" borderId="1" xfId="0" applyFont="1" applyFill="1" applyBorder="1" applyAlignment="1">
      <alignment horizontal="center" wrapText="1"/>
    </xf>
    <xf numFmtId="0" fontId="7" fillId="0" borderId="0" xfId="0" applyFont="1" applyFill="1" applyAlignment="1">
      <alignment horizontal="center"/>
    </xf>
    <xf numFmtId="0" fontId="7" fillId="0" borderId="1" xfId="0" quotePrefix="1" applyNumberFormat="1" applyFont="1" applyBorder="1" applyAlignment="1">
      <alignment horizontal="center" vertical="center"/>
    </xf>
    <xf numFmtId="164" fontId="7" fillId="0" borderId="1" xfId="0" applyNumberFormat="1" applyFont="1" applyBorder="1" applyAlignment="1">
      <alignment horizontal="center" vertical="center"/>
    </xf>
    <xf numFmtId="0" fontId="17" fillId="0" borderId="0" xfId="0" applyFont="1" applyAlignment="1">
      <alignment horizontal="center" vertical="center"/>
    </xf>
    <xf numFmtId="3" fontId="7" fillId="0" borderId="1" xfId="0" applyNumberFormat="1" applyFont="1" applyBorder="1" applyAlignment="1">
      <alignment horizontal="center" vertical="center" wrapText="1"/>
    </xf>
    <xf numFmtId="3" fontId="7" fillId="5" borderId="1" xfId="0" applyNumberFormat="1" applyFont="1" applyFill="1" applyBorder="1" applyAlignment="1">
      <alignment horizontal="center" vertical="center" wrapText="1"/>
    </xf>
    <xf numFmtId="0" fontId="7" fillId="0" borderId="1" xfId="0" quotePrefix="1" applyNumberFormat="1" applyFont="1" applyFill="1" applyBorder="1" applyAlignment="1">
      <alignment horizontal="center" vertical="center"/>
    </xf>
    <xf numFmtId="164" fontId="7" fillId="0" borderId="1" xfId="2" applyNumberFormat="1" applyFont="1" applyBorder="1" applyAlignment="1">
      <alignment horizontal="center" vertical="center"/>
    </xf>
    <xf numFmtId="0" fontId="17" fillId="0" borderId="0" xfId="0" applyFont="1" applyFill="1" applyAlignment="1">
      <alignment horizontal="center" vertical="center"/>
    </xf>
    <xf numFmtId="0" fontId="7" fillId="0" borderId="0" xfId="0" applyFont="1" applyFill="1" applyAlignment="1">
      <alignment horizontal="center" vertical="center"/>
    </xf>
    <xf numFmtId="3" fontId="7" fillId="6" borderId="1" xfId="0" applyNumberFormat="1" applyFont="1" applyFill="1" applyBorder="1" applyAlignment="1">
      <alignment horizontal="center" vertical="center"/>
    </xf>
    <xf numFmtId="165" fontId="7" fillId="0" borderId="2" xfId="0" applyNumberFormat="1" applyFont="1" applyBorder="1" applyAlignment="1">
      <alignment horizontal="center" vertical="center"/>
    </xf>
    <xf numFmtId="3" fontId="7" fillId="0" borderId="1" xfId="1" applyNumberFormat="1" applyFont="1" applyFill="1" applyBorder="1" applyAlignment="1">
      <alignment horizontal="center" vertical="center" wrapText="1"/>
    </xf>
    <xf numFmtId="3" fontId="7" fillId="0" borderId="1" xfId="1" applyNumberFormat="1" applyFont="1" applyFill="1" applyBorder="1" applyAlignment="1" applyProtection="1">
      <alignment horizontal="center" vertical="center" wrapText="1"/>
      <protection locked="0"/>
    </xf>
    <xf numFmtId="3" fontId="7" fillId="0" borderId="1" xfId="0" applyNumberFormat="1" applyFont="1" applyFill="1" applyBorder="1" applyAlignment="1">
      <alignment horizontal="center" vertical="center"/>
    </xf>
    <xf numFmtId="164" fontId="7" fillId="0" borderId="1" xfId="2" applyNumberFormat="1" applyFont="1" applyFill="1" applyBorder="1" applyAlignment="1">
      <alignment horizontal="center" vertical="center"/>
    </xf>
    <xf numFmtId="166" fontId="7" fillId="0" borderId="1" xfId="0" applyNumberFormat="1" applyFont="1" applyFill="1" applyBorder="1" applyAlignment="1">
      <alignment horizontal="center" vertical="center"/>
    </xf>
    <xf numFmtId="0" fontId="7" fillId="0" borderId="2" xfId="0" applyFont="1" applyFill="1" applyBorder="1" applyAlignment="1">
      <alignment horizontal="center" vertical="center"/>
    </xf>
    <xf numFmtId="3" fontId="7" fillId="0" borderId="3" xfId="1"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4" xfId="0" applyFont="1" applyFill="1" applyBorder="1" applyAlignment="1">
      <alignment horizontal="center" vertical="center"/>
    </xf>
    <xf numFmtId="164" fontId="7" fillId="5" borderId="1" xfId="0" applyNumberFormat="1" applyFont="1" applyFill="1" applyBorder="1" applyAlignment="1">
      <alignment horizontal="center" vertical="center" wrapText="1"/>
    </xf>
    <xf numFmtId="0" fontId="7" fillId="0" borderId="1" xfId="0" quotePrefix="1" applyFont="1" applyBorder="1" applyAlignment="1">
      <alignment horizontal="center" vertical="center" wrapText="1"/>
    </xf>
    <xf numFmtId="1" fontId="7" fillId="0" borderId="1" xfId="0" applyNumberFormat="1" applyFont="1" applyFill="1" applyBorder="1" applyAlignment="1">
      <alignment horizontal="center" vertical="center"/>
    </xf>
    <xf numFmtId="3" fontId="7" fillId="0" borderId="1" xfId="1" applyNumberFormat="1" applyFont="1" applyBorder="1" applyAlignment="1">
      <alignment horizontal="center" vertical="center"/>
    </xf>
    <xf numFmtId="0" fontId="7" fillId="0" borderId="0" xfId="0" applyFont="1" applyAlignment="1">
      <alignment horizontal="center" vertical="center"/>
    </xf>
    <xf numFmtId="0" fontId="17" fillId="0" borderId="0" xfId="0" applyNumberFormat="1" applyFont="1" applyAlignment="1">
      <alignment horizontal="center" vertical="center"/>
    </xf>
    <xf numFmtId="3" fontId="17" fillId="0" borderId="0" xfId="0" applyNumberFormat="1" applyFont="1" applyAlignment="1">
      <alignment horizontal="center" vertical="center"/>
    </xf>
    <xf numFmtId="164" fontId="17" fillId="0" borderId="0" xfId="0" applyNumberFormat="1" applyFont="1" applyAlignment="1">
      <alignment horizontal="center" vertical="center"/>
    </xf>
    <xf numFmtId="164" fontId="9" fillId="0" borderId="0" xfId="0" applyNumberFormat="1" applyFont="1" applyAlignment="1">
      <alignment horizontal="left"/>
    </xf>
    <xf numFmtId="0" fontId="0" fillId="5" borderId="2" xfId="0" applyFill="1" applyBorder="1" applyAlignment="1">
      <alignment horizontal="center"/>
    </xf>
    <xf numFmtId="0" fontId="0" fillId="5" borderId="3" xfId="0" applyFill="1" applyBorder="1" applyAlignment="1">
      <alignment horizontal="center"/>
    </xf>
    <xf numFmtId="0" fontId="10" fillId="4" borderId="2" xfId="0" applyFont="1" applyFill="1" applyBorder="1" applyAlignment="1">
      <alignment horizontal="left" wrapText="1"/>
    </xf>
    <xf numFmtId="0" fontId="10" fillId="4" borderId="3" xfId="0" applyFont="1" applyFill="1" applyBorder="1" applyAlignment="1">
      <alignment horizontal="left" wrapText="1"/>
    </xf>
  </cellXfs>
  <cellStyles count="4">
    <cellStyle name="Accent1" xfId="3" builtinId="29"/>
    <cellStyle name="Comma" xfId="1" builtinId="3"/>
    <cellStyle name="Currency" xfId="2" builtinId="4"/>
    <cellStyle name="Normal" xfId="0" builtinId="0"/>
  </cellStyles>
  <dxfs count="3">
    <dxf>
      <font>
        <sz val="10"/>
      </font>
    </dxf>
    <dxf>
      <font>
        <name val="Times New Roman"/>
        <scheme val="none"/>
      </font>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pivotCacheDefinition" Target="pivotCache/pivotCacheDefinition4.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b="1">
                <a:solidFill>
                  <a:sysClr val="windowText" lastClr="000000"/>
                </a:solidFill>
                <a:latin typeface="Times New Roman" panose="02020603050405020304" pitchFamily="18" charset="0"/>
                <a:cs typeface="Times New Roman" panose="02020603050405020304" pitchFamily="18" charset="0"/>
              </a:rPr>
              <a:t>Gemini Springs TN Project Reductions</a:t>
            </a:r>
          </a:p>
        </c:rich>
      </c:tx>
      <c:layout>
        <c:manualLayout>
          <c:xMode val="edge"/>
          <c:yMode val="edge"/>
          <c:x val="0.2670346675415573"/>
          <c:y val="8.4206779577081184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9.7637521872265973E-2"/>
          <c:y val="0.19938675118440388"/>
          <c:w val="0.87805692257217849"/>
          <c:h val="0.72389441885801997"/>
        </c:manualLayout>
      </c:layout>
      <c:lineChart>
        <c:grouping val="standard"/>
        <c:varyColors val="0"/>
        <c:ser>
          <c:idx val="2"/>
          <c:order val="1"/>
          <c:tx>
            <c:strRef>
              <c:f>'Progress Charts 042220'!$F$1</c:f>
              <c:strCache>
                <c:ptCount val="1"/>
                <c:pt idx="0">
                  <c:v>Project Reductions (TN)</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cat>
            <c:numRef>
              <c:f>'Progress Charts 042220'!$E$2:$E$22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042220'!$F$2:$F$22</c:f>
              <c:numCache>
                <c:formatCode>#,##0</c:formatCode>
                <c:ptCount val="21"/>
                <c:pt idx="0">
                  <c:v>2095.5478530419705</c:v>
                </c:pt>
                <c:pt idx="1">
                  <c:v>2095.5478530419705</c:v>
                </c:pt>
              </c:numCache>
            </c:numRef>
          </c:val>
          <c:smooth val="0"/>
          <c:extLst>
            <c:ext xmlns:c16="http://schemas.microsoft.com/office/drawing/2014/chart" uri="{C3380CC4-5D6E-409C-BE32-E72D297353CC}">
              <c16:uniqueId val="{00000001-CE68-4B94-B67B-553CA8757A99}"/>
            </c:ext>
          </c:extLst>
        </c:ser>
        <c:ser>
          <c:idx val="3"/>
          <c:order val="2"/>
          <c:tx>
            <c:strRef>
              <c:f>'Progress Charts 042220'!$G$1</c:f>
              <c:strCache>
                <c:ptCount val="1"/>
                <c:pt idx="0">
                  <c:v>5-Year Milestone </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042220'!$E$2:$E$22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042220'!$G$2:$G$22</c:f>
              <c:numCache>
                <c:formatCode>#,##0</c:formatCode>
                <c:ptCount val="21"/>
                <c:pt idx="5">
                  <c:v>4281</c:v>
                </c:pt>
              </c:numCache>
            </c:numRef>
          </c:val>
          <c:smooth val="0"/>
          <c:extLst>
            <c:ext xmlns:c16="http://schemas.microsoft.com/office/drawing/2014/chart" uri="{C3380CC4-5D6E-409C-BE32-E72D297353CC}">
              <c16:uniqueId val="{00000003-CE68-4B94-B67B-553CA8757A99}"/>
            </c:ext>
          </c:extLst>
        </c:ser>
        <c:ser>
          <c:idx val="4"/>
          <c:order val="3"/>
          <c:tx>
            <c:strRef>
              <c:f>'Progress Charts 042220'!$H$1</c:f>
              <c:strCache>
                <c:ptCount val="1"/>
                <c:pt idx="0">
                  <c:v>10-Year Milestone</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dLbls>
            <c:dLbl>
              <c:idx val="10"/>
              <c:dLblPos val="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352-40F9-8191-FB65C46CBF5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numRef>
              <c:f>'Progress Charts 042220'!$E$2:$E$22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042220'!$H$2:$H$22</c:f>
              <c:numCache>
                <c:formatCode>#,##0</c:formatCode>
                <c:ptCount val="21"/>
                <c:pt idx="10">
                  <c:v>11416</c:v>
                </c:pt>
              </c:numCache>
            </c:numRef>
          </c:val>
          <c:smooth val="0"/>
          <c:extLst>
            <c:ext xmlns:c16="http://schemas.microsoft.com/office/drawing/2014/chart" uri="{C3380CC4-5D6E-409C-BE32-E72D297353CC}">
              <c16:uniqueId val="{00000005-CE68-4B94-B67B-553CA8757A99}"/>
            </c:ext>
          </c:extLst>
        </c:ser>
        <c:ser>
          <c:idx val="5"/>
          <c:order val="4"/>
          <c:tx>
            <c:strRef>
              <c:f>'Progress Charts 042220'!$I$1</c:f>
              <c:strCache>
                <c:ptCount val="1"/>
                <c:pt idx="0">
                  <c:v>15-Year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dLbl>
              <c:idx val="15"/>
              <c:layout>
                <c:manualLayout>
                  <c:x val="-8.8342082239720038E-2"/>
                  <c:y val="-4.4401525281037961E-2"/>
                </c:manualLayout>
              </c:layout>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352-40F9-8191-FB65C46CBF5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042220'!$E$2:$E$22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042220'!$I$2:$I$22</c:f>
              <c:numCache>
                <c:formatCode>#,##0</c:formatCode>
                <c:ptCount val="21"/>
                <c:pt idx="15">
                  <c:v>14270</c:v>
                </c:pt>
              </c:numCache>
            </c:numRef>
          </c:val>
          <c:smooth val="0"/>
          <c:extLst>
            <c:ext xmlns:c16="http://schemas.microsoft.com/office/drawing/2014/chart" uri="{C3380CC4-5D6E-409C-BE32-E72D297353CC}">
              <c16:uniqueId val="{00000008-CE68-4B94-B67B-553CA8757A99}"/>
            </c:ext>
          </c:extLst>
        </c:ser>
        <c:ser>
          <c:idx val="0"/>
          <c:order val="5"/>
          <c:tx>
            <c:strRef>
              <c:f>'Progress Charts 042220'!$J$1</c:f>
              <c:strCache>
                <c:ptCount val="1"/>
                <c:pt idx="0">
                  <c:v>Total Reductions Required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Pt>
            <c:idx val="20"/>
            <c:marker>
              <c:symbol val="circle"/>
              <c:size val="5"/>
              <c:spPr>
                <a:solidFill>
                  <a:schemeClr val="tx1"/>
                </a:solidFill>
                <a:ln w="9525">
                  <a:solidFill>
                    <a:schemeClr val="tx1"/>
                  </a:solidFill>
                </a:ln>
                <a:effectLst/>
              </c:spPr>
            </c:marker>
            <c:bubble3D val="0"/>
            <c:spPr>
              <a:ln w="28575" cap="rnd">
                <a:solidFill>
                  <a:schemeClr val="tx1"/>
                </a:solidFill>
                <a:round/>
              </a:ln>
              <a:effectLst/>
            </c:spPr>
            <c:extLst>
              <c:ext xmlns:c16="http://schemas.microsoft.com/office/drawing/2014/chart" uri="{C3380CC4-5D6E-409C-BE32-E72D297353CC}">
                <c16:uniqueId val="{00000003-7352-40F9-8191-FB65C46CBF5E}"/>
              </c:ext>
            </c:extLst>
          </c:dPt>
          <c:dLbls>
            <c:dLbl>
              <c:idx val="20"/>
              <c:layout>
                <c:manualLayout>
                  <c:x val="0"/>
                  <c:y val="-4.9013779527559045E-2"/>
                </c:manualLayout>
              </c:layout>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7352-40F9-8191-FB65C46CBF5E}"/>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042220'!$E$2:$E$22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042220'!$J$2:$J$22</c:f>
              <c:numCache>
                <c:formatCode>#,##0</c:formatCode>
                <c:ptCount val="21"/>
                <c:pt idx="20">
                  <c:v>14270</c:v>
                </c:pt>
              </c:numCache>
            </c:numRef>
          </c:val>
          <c:smooth val="0"/>
          <c:extLst>
            <c:ext xmlns:c16="http://schemas.microsoft.com/office/drawing/2014/chart" uri="{C3380CC4-5D6E-409C-BE32-E72D297353CC}">
              <c16:uniqueId val="{00000019-CE68-4B94-B67B-553CA8757A99}"/>
            </c:ext>
          </c:extLst>
        </c:ser>
        <c:dLbls>
          <c:showLegendKey val="0"/>
          <c:showVal val="0"/>
          <c:showCatName val="0"/>
          <c:showSerName val="0"/>
          <c:showPercent val="0"/>
          <c:showBubbleSize val="0"/>
        </c:dLbls>
        <c:marker val="1"/>
        <c:smooth val="0"/>
        <c:axId val="586540232"/>
        <c:axId val="586540888"/>
        <c:extLst>
          <c:ext xmlns:c15="http://schemas.microsoft.com/office/drawing/2012/chart" uri="{02D57815-91ED-43cb-92C2-25804820EDAC}">
            <c15:filteredLineSeries>
              <c15:ser>
                <c:idx val="1"/>
                <c:order val="0"/>
                <c:tx>
                  <c:strRef>
                    <c:extLst>
                      <c:ext uri="{02D57815-91ED-43cb-92C2-25804820EDAC}">
                        <c15:formulaRef>
                          <c15:sqref>'Progress Charts 042220'!$E$1</c15:sqref>
                        </c15:formulaRef>
                      </c:ext>
                    </c:extLst>
                    <c:strCache>
                      <c:ptCount val="1"/>
                      <c:pt idx="0">
                        <c:v>Year</c:v>
                      </c:pt>
                    </c:strCache>
                  </c:strRef>
                </c:tx>
                <c:spPr>
                  <a:ln w="28575" cap="rnd">
                    <a:solidFill>
                      <a:schemeClr val="accent2"/>
                    </a:solidFill>
                    <a:round/>
                  </a:ln>
                  <a:effectLst/>
                </c:spPr>
                <c:marker>
                  <c:symbol val="circle"/>
                  <c:size val="5"/>
                  <c:spPr>
                    <a:solidFill>
                      <a:schemeClr val="tx1"/>
                    </a:solidFill>
                    <a:ln w="9525">
                      <a:solidFill>
                        <a:sysClr val="windowText" lastClr="000000"/>
                      </a:solidFill>
                    </a:ln>
                    <a:effectLst/>
                  </c:spPr>
                </c:marker>
                <c:cat>
                  <c:numRef>
                    <c:extLst>
                      <c:ext uri="{02D57815-91ED-43cb-92C2-25804820EDAC}">
                        <c15:formulaRef>
                          <c15:sqref>'Progress Charts 042220'!$E$2:$E$22</c15:sqref>
                        </c15:formulaRef>
                      </c:ext>
                    </c:extLst>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extLst>
                      <c:ext uri="{02D57815-91ED-43cb-92C2-25804820EDAC}">
                        <c15:formulaRef>
                          <c15:sqref>'Progress Charts 042220'!$E$2:$E$22</c15:sqref>
                        </c15:formulaRef>
                      </c:ext>
                    </c:extLst>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val>
                <c:smooth val="0"/>
                <c:extLst>
                  <c:ext xmlns:c16="http://schemas.microsoft.com/office/drawing/2014/chart" uri="{C3380CC4-5D6E-409C-BE32-E72D297353CC}">
                    <c16:uniqueId val="{00000000-CE68-4B94-B67B-553CA8757A99}"/>
                  </c:ext>
                </c:extLst>
              </c15:ser>
            </c15:filteredLineSeries>
          </c:ext>
        </c:extLst>
      </c:lineChart>
      <c:catAx>
        <c:axId val="586540232"/>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86540888"/>
        <c:crosses val="autoZero"/>
        <c:auto val="1"/>
        <c:lblAlgn val="ctr"/>
        <c:lblOffset val="100"/>
        <c:noMultiLvlLbl val="0"/>
      </c:catAx>
      <c:valAx>
        <c:axId val="586540888"/>
        <c:scaling>
          <c:orientation val="minMax"/>
          <c:min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900" b="1">
                    <a:solidFill>
                      <a:sysClr val="windowText" lastClr="000000"/>
                    </a:solidFill>
                    <a:latin typeface="Times New Roman" panose="02020603050405020304" pitchFamily="18" charset="0"/>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5865402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15241</xdr:colOff>
      <xdr:row>0</xdr:row>
      <xdr:rowOff>0</xdr:rowOff>
    </xdr:from>
    <xdr:to>
      <xdr:col>13</xdr:col>
      <xdr:colOff>597132</xdr:colOff>
      <xdr:row>30</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0041" y="0"/>
          <a:ext cx="4239491" cy="548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0</xdr:row>
      <xdr:rowOff>0</xdr:rowOff>
    </xdr:from>
    <xdr:to>
      <xdr:col>24</xdr:col>
      <xdr:colOff>0</xdr:colOff>
      <xdr:row>22</xdr:row>
      <xdr:rowOff>83820</xdr:rowOff>
    </xdr:to>
    <xdr:graphicFrame macro="">
      <xdr:nvGraphicFramePr>
        <xdr:cNvPr id="3" name="Chart 2">
          <a:extLst>
            <a:ext uri="{FF2B5EF4-FFF2-40B4-BE49-F238E27FC236}">
              <a16:creationId xmlns:a16="http://schemas.microsoft.com/office/drawing/2014/main" id="{A50ABEF2-402E-4259-8F8F-CBD3AA8D08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Middle%20Basin\Gemini%20Springs\2018%20BMAP%20GS\Project%20Collection\2017\Received\FDOT%20D5%20Draft_Gemini_Project%20Collection%202018%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ATA\FileServer%20Data\FDEP%20Middle%20Basin\Gemini%20Springs\2018%20BMAP%20GS\NSILT\Gemini%20Updated_Received%2011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Old Livestock"/>
      <sheetName val="Livestock FSAID Ac"/>
    </sheetNames>
    <sheetDataSet>
      <sheetData sheetId="0" refreshError="1">
        <row r="21">
          <cell r="K21">
            <v>39754.150133059615</v>
          </cell>
        </row>
        <row r="22">
          <cell r="K22">
            <v>893.93710064487937</v>
          </cell>
        </row>
        <row r="23">
          <cell r="K23">
            <v>12571.467897900706</v>
          </cell>
        </row>
        <row r="24">
          <cell r="K24">
            <v>53219.555131605201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DA5B4880-8462-453F-AADC-4EDD3D968025}" userId="Tina Gordon" providerId="None"/>
  <person displayName="Owens, Jeremiah (P.E.)" id="{C3FF4CB2-FBA7-4E81-AB1A-8D3DE2E0FF0C}" userId="Owens, Jeremiah (P.E.)" providerId="None"/>
  <person displayName="Tina Gordon" id="{ECE654C0-97C1-4070-AE64-E76B80878B28}"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3.620366550924" createdVersion="6" refreshedVersion="6" minRefreshableVersion="3" recordCount="41" xr:uid="{7258E00B-2C3E-4FE3-8067-262FE45C6DE1}">
  <cacheSource type="worksheet">
    <worksheetSource ref="A1:AA1048576" sheet="Gemini All Projects"/>
  </cacheSource>
  <cacheFields count="27">
    <cacheField name="ProjID" numFmtId="0">
      <sharedItems containsString="0" containsBlank="1" containsNumber="1" containsInteger="1" minValue="5079" maxValue="5118"/>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 name="Nitrogen Source Addressed by Project"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3.620366898147" createdVersion="6" refreshedVersion="6" minRefreshableVersion="3" recordCount="41" xr:uid="{E39EFEE7-6E0E-4C59-B591-F1B2DCB9A56A}">
  <cacheSource type="worksheet">
    <worksheetSource ref="A1:Z1048576" sheet="Gemini All Projects"/>
  </cacheSource>
  <cacheFields count="26">
    <cacheField name="ProjID" numFmtId="0">
      <sharedItems containsString="0" containsBlank="1" containsNumber="1" containsInteger="1" minValue="5079" maxValue="5118"/>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3.620366898147" createdVersion="5" refreshedVersion="6" minRefreshableVersion="3" recordCount="41" xr:uid="{00000000-000A-0000-FFFF-FFFF0D000000}">
  <cacheSource type="worksheet">
    <worksheetSource ref="B1:Z1048576" sheet="Gemini All Projects"/>
  </cacheSource>
  <cacheFields count="25">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Caschera" refreshedDate="43929.465147222225" createdVersion="6" refreshedVersion="6" minRefreshableVersion="3" recordCount="40" xr:uid="{1D908702-49F5-4754-829C-1C55B61E4C91}">
  <cacheSource type="worksheet">
    <worksheetSource ref="A1:AA41" sheet="Gemini All Projects"/>
  </cacheSource>
  <cacheFields count="27">
    <cacheField name="ProjID" numFmtId="0">
      <sharedItems containsSemiMixedTypes="0" containsString="0" containsNumber="1" containsInteger="1" minValue="5079" maxValue="5118"/>
    </cacheField>
    <cacheField name="LeadEntity" numFmtId="0">
      <sharedItems/>
    </cacheField>
    <cacheField name="Partners" numFmtId="0">
      <sharedItems/>
    </cacheField>
    <cacheField name="ProjectNumber" numFmtId="0">
      <sharedItems/>
    </cacheField>
    <cacheField name="ProjectName" numFmtId="0">
      <sharedItems/>
    </cacheField>
    <cacheField name="ProjectDescription" numFmtId="0">
      <sharedItems/>
    </cacheField>
    <cacheField name="ProjectType" numFmtId="0">
      <sharedItems/>
    </cacheField>
    <cacheField name="ProjectStatus" numFmtId="0">
      <sharedItems count="3">
        <s v="Completed"/>
        <s v="Planned"/>
        <s v="Underway"/>
      </sharedItems>
    </cacheField>
    <cacheField name="EstimatedCompletionDate" numFmtId="0">
      <sharedItems containsMixedTypes="1" containsNumber="1" containsInteger="1" minValue="2004" maxValue="2033" count="12">
        <s v="N/A"/>
        <n v="2025"/>
        <n v="2012"/>
        <n v="2004"/>
        <n v="2006"/>
        <n v="2020"/>
        <n v="2007"/>
        <n v="2015"/>
        <s v="Prior to 2015"/>
        <n v="2011"/>
        <s v="TBD"/>
        <n v="2033" u="1"/>
      </sharedItems>
    </cacheField>
    <cacheField name="TNReduction(lbs/yr)" numFmtId="3">
      <sharedItems containsMixedTypes="1" containsNumber="1" minValue="0" maxValue="3301"/>
    </cacheField>
    <cacheField name="TPReduction(lbs/yr)" numFmtId="3">
      <sharedItems containsMixedTypes="1" containsNumber="1" minValue="0" maxValue="2007"/>
    </cacheField>
    <cacheField name="Location" numFmtId="0">
      <sharedItems/>
    </cacheField>
    <cacheField name="AcresTreated" numFmtId="3">
      <sharedItems containsMixedTypes="1" containsNumber="1" minValue="0.2" maxValue="14267"/>
    </cacheField>
    <cacheField name="CostEstimate" numFmtId="164">
      <sharedItems containsMixedTypes="1" containsNumber="1" containsInteger="1" minValue="55550" maxValue="9720000"/>
    </cacheField>
    <cacheField name="CostAnnualO&amp;M" numFmtId="164">
      <sharedItems containsMixedTypes="1" containsNumber="1" minValue="10000" maxValue="65000"/>
    </cacheField>
    <cacheField name="FundingSource" numFmtId="0">
      <sharedItems/>
    </cacheField>
    <cacheField name="FundingAmount" numFmtId="0">
      <sharedItems/>
    </cacheField>
    <cacheField name="DEPContractAgreementNumber" numFmtId="0">
      <sharedItems/>
    </cacheField>
    <cacheField name="Structural,  Non-structural, or Trade" numFmtId="0">
      <sharedItems/>
    </cacheField>
    <cacheField name="(Original) Project Status" numFmtId="0">
      <sharedItems/>
    </cacheField>
    <cacheField name="Year Added" numFmtId="0">
      <sharedItems containsSemiMixedTypes="0" containsString="0" containsNumber="1" containsInteger="1" minValue="2018" maxValue="2018"/>
    </cacheField>
    <cacheField name="Attachments" numFmtId="0">
      <sharedItems/>
    </cacheField>
    <cacheField name="BMAP" numFmtId="0">
      <sharedItems/>
    </cacheField>
    <cacheField name="Latitude" numFmtId="0">
      <sharedItems containsMixedTypes="1" containsNumber="1" minValue="28.753352" maxValue="28.947533"/>
    </cacheField>
    <cacheField name="Longitude" numFmtId="0">
      <sharedItems containsMixedTypes="1" containsNumber="1" minValue="-81.363168999999999" maxValue="-81.252013000000005"/>
    </cacheField>
    <cacheField name="Start Date" numFmtId="0">
      <sharedItems containsDate="1" containsMixedTypes="1" minDate="1900-01-02T18:40:04" maxDate="1900-01-05T18:40:04"/>
    </cacheField>
    <cacheField name="Nitrogen Source Addressed by Project"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n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s v="UTF"/>
  </r>
  <r>
    <n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s v="UTF"/>
  </r>
  <r>
    <n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s v="UTF"/>
  </r>
  <r>
    <n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s v="UTF"/>
  </r>
  <r>
    <n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s v="UTF"/>
  </r>
  <r>
    <n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n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s v="UTF"/>
  </r>
  <r>
    <n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s v="UTF"/>
  </r>
  <r>
    <n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s v="UTF"/>
  </r>
  <r>
    <n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s v="UTF"/>
  </r>
  <r>
    <n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s v="UTF"/>
  </r>
  <r>
    <n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s v="UTF"/>
  </r>
  <r>
    <n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s v="UTF"/>
  </r>
  <r>
    <n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s v="UTF"/>
  </r>
  <r>
    <n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s v="UTF"/>
  </r>
  <r>
    <n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s v="UTF"/>
  </r>
  <r>
    <n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s v="UTF"/>
  </r>
  <r>
    <n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s v="UTF"/>
  </r>
  <r>
    <n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s v="UTF"/>
  </r>
  <r>
    <n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s v="UTF"/>
  </r>
  <r>
    <n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s v="UTF"/>
  </r>
  <r>
    <n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s v="UTF"/>
  </r>
  <r>
    <n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s v="UTF"/>
  </r>
  <r>
    <n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s v="WWTF"/>
  </r>
  <r>
    <n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s v="WWTF"/>
  </r>
  <r>
    <n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s v="UTF"/>
  </r>
  <r>
    <n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s v="UTF"/>
  </r>
  <r>
    <n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s v="UTF"/>
  </r>
  <r>
    <n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s v="UTF"/>
  </r>
  <r>
    <n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s v="UTF"/>
  </r>
  <r>
    <n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s v="UTF"/>
  </r>
  <r>
    <n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s v="UTF"/>
  </r>
  <r>
    <n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s v="UTF"/>
  </r>
  <r>
    <n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s v="FF"/>
  </r>
  <r>
    <n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s v="LW"/>
  </r>
  <r>
    <n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s v="STF"/>
  </r>
  <r>
    <n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s v="STF"/>
  </r>
  <r>
    <n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s v="WWTF"/>
  </r>
  <r>
    <n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s v="OSTDS"/>
  </r>
  <r>
    <n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s v="OSTDS"/>
  </r>
  <r>
    <m/>
    <m/>
    <m/>
    <m/>
    <m/>
    <m/>
    <m/>
    <x v="3"/>
    <m/>
    <m/>
    <m/>
    <m/>
    <m/>
    <m/>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n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r>
  <r>
    <n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r>
  <r>
    <n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r>
  <r>
    <n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r>
  <r>
    <n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r>
  <r>
    <n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r>
  <r>
    <n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r>
  <r>
    <n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r>
  <r>
    <n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r>
  <r>
    <n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r>
  <r>
    <n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r>
  <r>
    <n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r>
  <r>
    <n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r>
  <r>
    <n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r>
  <r>
    <n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r>
  <r>
    <n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r>
  <r>
    <n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r>
  <r>
    <n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r>
  <r>
    <n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r>
  <r>
    <n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r>
  <r>
    <n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r>
  <r>
    <n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r>
  <r>
    <n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r>
  <r>
    <n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r>
  <r>
    <n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r>
  <r>
    <n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r>
  <r>
    <n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r>
  <r>
    <n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r>
  <r>
    <n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r>
  <r>
    <n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r>
  <r>
    <n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r>
  <r>
    <n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r>
  <r>
    <n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r>
  <r>
    <n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r>
  <r>
    <n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r>
  <r>
    <n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r>
  <r>
    <n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r>
  <r>
    <n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r>
  <r>
    <n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r>
  <r>
    <n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r>
  <r>
    <m/>
    <m/>
    <m/>
    <m/>
    <m/>
    <m/>
    <m/>
    <x v="3"/>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City of Sanford"/>
    <s v="N/A"/>
    <s v="SAN-001"/>
    <s v="Street Sweeping"/>
    <s v="Street sweeping throughout the city."/>
    <s v="Street Sweeping"/>
    <s v="Completed"/>
    <s v="N/A"/>
    <n v="187.41581891666496"/>
    <n v="399.33000000000004"/>
    <s v="Inside Springshed"/>
    <s v="N/A"/>
    <s v="N/A"/>
    <n v="17054.400000000001"/>
    <s v="City/Stormwater Utility"/>
    <s v="N/A"/>
    <s v="N/A"/>
    <s v="Non-structural"/>
    <s v="Ongoing"/>
    <n v="2018"/>
    <s v="N/A"/>
    <s v="Gemini Springs"/>
    <s v="N/A"/>
    <s v="N/A"/>
    <s v="Ongoing"/>
  </r>
  <r>
    <s v="City of Sanford"/>
    <s v="Seminole County"/>
    <s v="SAN-002"/>
    <s v="Education Efforts"/>
    <s v="FYN, landscaping ordinance, irrigation ordinance, PSAs, pamphlets, website, Illicit Discharge Program."/>
    <s v="Education Efforts"/>
    <s v="Completed"/>
    <s v="N/A"/>
    <n v="111.42316960148284"/>
    <s v="N/A"/>
    <s v="Inside Springshed"/>
    <s v="N/A"/>
    <s v="N/A"/>
    <s v="TBD"/>
    <s v="City/Stormwater Utility"/>
    <s v="N/A"/>
    <s v="N/A"/>
    <s v="Non-structural"/>
    <s v="Ongoing"/>
    <n v="2018"/>
    <s v="N/A"/>
    <s v="Gemini Springs"/>
    <s v="N/A"/>
    <s v="N/A"/>
    <s v="Ongoing"/>
  </r>
  <r>
    <s v="City of DeBary"/>
    <s v="N/A"/>
    <s v="DB-01"/>
    <s v="Fertilizer Ordinance"/>
    <s v="Citywide fertilizer ordinance to reduce application."/>
    <s v="Regulations, Ordinances, and Guidelines"/>
    <s v="Completed"/>
    <s v="N/A"/>
    <n v="25"/>
    <s v="N/A"/>
    <s v="Inside Springshed"/>
    <s v="N/A"/>
    <s v="N/A"/>
    <s v="N/A"/>
    <s v="N/A"/>
    <s v="N/A"/>
    <s v="N/A"/>
    <s v="Non-structural"/>
    <s v="Ongoing"/>
    <n v="2018"/>
    <s v="Copy of the revised ordinance"/>
    <s v="Gemini Springs"/>
    <s v="N/A"/>
    <s v="N/A"/>
    <s v="Ongoing"/>
  </r>
  <r>
    <s v="City of DeBary"/>
    <s v="N/A"/>
    <s v="DB-02"/>
    <s v="Illicit Discharge Education"/>
    <s v="Website, pamphlets, inspection program, call-in number."/>
    <s v="Education Efforts"/>
    <s v="Completed"/>
    <s v="N/A"/>
    <n v="50"/>
    <s v="N/A"/>
    <s v="Inside Springshed"/>
    <s v="N/A"/>
    <s v="N/A"/>
    <s v="N/A"/>
    <s v="N/A"/>
    <s v="N/A"/>
    <s v="N/A"/>
    <s v="Non-structural"/>
    <s v="Ongoing"/>
    <n v="2018"/>
    <s v="City website link, PDFs"/>
    <s v="Gemini Springs"/>
    <s v="N/A"/>
    <s v="N/A"/>
    <s v="Ongoing"/>
  </r>
  <r>
    <s v="City of DeBary"/>
    <s v="N/A"/>
    <s v="DB-03"/>
    <s v="Irrigation Ordinance"/>
    <s v="Citywide restrictions on irrigation practices."/>
    <s v="Regulations, Ordinances, and Guidelines"/>
    <s v="Completed"/>
    <s v="N/A"/>
    <n v="25"/>
    <s v="N/A"/>
    <s v="Inside Springshed"/>
    <s v="N/A"/>
    <s v="N/A"/>
    <s v="N/A"/>
    <s v="N/A"/>
    <s v="N/A"/>
    <s v="N/A"/>
    <s v="Non-structural"/>
    <s v="Ongoing"/>
    <n v="2018"/>
    <s v="Copy of Ordinance"/>
    <s v="Gemini Springs"/>
    <s v="N/A"/>
    <s v="N/A"/>
    <s v="Ongoing"/>
  </r>
  <r>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s v="Planned"/>
    <n v="2025"/>
    <n v="3301"/>
    <s v="N/A"/>
    <s v="PFA"/>
    <n v="360"/>
    <n v="9720000"/>
    <n v="10000"/>
    <s v="City of DeBary/ Volusia County/ TBD"/>
    <s v="TBD"/>
    <s v="TBD"/>
    <s v="Structural"/>
    <s v="Planned"/>
    <n v="2018"/>
    <s v="Copy of 4/4/2018 City Council Meeting Minutes approving the Program and PowerPoint Presentation"/>
    <s v="Gemini Springs"/>
    <s v="N/A"/>
    <s v="N/A"/>
    <s v="TBD"/>
  </r>
  <r>
    <s v="FDOT District 5"/>
    <s v="N/A"/>
    <s v="FDOT-01"/>
    <s v="SR 46"/>
    <s v="Grass swales without swale blocks or raised culverts."/>
    <s v="Bioswales"/>
    <s v="Completed"/>
    <n v="2012"/>
    <n v="6.9303707558811842"/>
    <n v="7.4"/>
    <s v="Inside Springshed"/>
    <n v="48.2"/>
    <s v="Not provided"/>
    <s v="Not provided"/>
    <s v="Florida Legislature"/>
    <s v="N/A"/>
    <s v="N/A"/>
    <s v="Structural"/>
    <s v="Completed"/>
    <n v="2018"/>
    <s v="Provided during BMAP Development"/>
    <s v="Gemini Springs"/>
    <n v="28.811384"/>
    <n v="-81.358754000000005"/>
    <s v="Not provided"/>
  </r>
  <r>
    <s v="FDOT District 5"/>
    <s v="N/A"/>
    <s v="FDOT-02"/>
    <s v="77160-3404-02 (Pond 1-NW)"/>
    <s v="On-line retention BMPs. Completion date of project outside the project collection period. No credit assigned."/>
    <s v="On-line Retention BMPs"/>
    <s v="Completed"/>
    <n v="2004"/>
    <s v="N/A"/>
    <s v="N/A"/>
    <s v="Inside Springshed"/>
    <n v="25.5"/>
    <s v="Not provided"/>
    <s v="Not provided"/>
    <s v="Florida Legislature"/>
    <s v="N/A"/>
    <s v="N/A"/>
    <s v="Structural"/>
    <s v="Completed"/>
    <n v="2018"/>
    <s v="Provided during BMAP Development"/>
    <s v="Gemini Springs"/>
    <n v="28.753352"/>
    <n v="-81.363168999999999"/>
    <n v="2004"/>
  </r>
  <r>
    <s v="FDOT District 5"/>
    <s v="N/A"/>
    <s v="FDOT-03"/>
    <s v="77160-3404-06 (Pond  4-11)"/>
    <s v="Wet detention pond. Completion date of project outside the project collection period. No credit assigned."/>
    <s v="Wet Detention Pond"/>
    <s v="Completed"/>
    <n v="2004"/>
    <s v="N/A"/>
    <s v="N/A"/>
    <s v="Inside Springshed"/>
    <n v="38.5"/>
    <s v="Not provided"/>
    <s v="Not provided"/>
    <s v="Florida Legislature"/>
    <s v="N/A"/>
    <s v="N/A"/>
    <s v="Structural"/>
    <s v="Completed"/>
    <n v="2018"/>
    <s v="Provided during BMAP Development"/>
    <s v="Gemini Springs"/>
    <n v="28.822102999999998"/>
    <n v="-81.338250000000002"/>
    <n v="2004"/>
  </r>
  <r>
    <s v="FDOT District 5"/>
    <s v="N/A"/>
    <s v="FDOT-04"/>
    <s v="77160-3404-05 (Pond  4-1)"/>
    <s v="Wet detention pond. Completion date of project outside the project collection period. No credit assigned."/>
    <s v="Wet Detention Pond"/>
    <s v="Completed"/>
    <n v="2004"/>
    <s v="N/A"/>
    <s v="N/A"/>
    <s v="Inside Springshed"/>
    <n v="32.4"/>
    <s v="Not provided"/>
    <s v="Not provided"/>
    <s v="Florida Legislature"/>
    <s v="N/A"/>
    <s v="N/A"/>
    <s v="Structural"/>
    <s v="Completed"/>
    <n v="2018"/>
    <s v="Provided during BMAP Development"/>
    <s v="Gemini Springs"/>
    <n v="28.817031"/>
    <n v="-81.333803000000003"/>
    <n v="2004"/>
  </r>
  <r>
    <s v="FDOT District 5"/>
    <s v="N/A"/>
    <s v="FDOT-05"/>
    <s v="77160-3404-07 (Pond 5)"/>
    <s v="Wet detention pond. Completion date of project outside the project collection period. No credit assigned."/>
    <s v="Wet Detention Pond"/>
    <s v="Completed"/>
    <n v="2004"/>
    <s v="N/A"/>
    <s v="N/A"/>
    <s v="Inside Springshed"/>
    <n v="30.5"/>
    <s v="Not provided"/>
    <s v="Not provided"/>
    <s v="Florida Legislature"/>
    <s v="N/A"/>
    <s v="N/A"/>
    <s v="Structural"/>
    <s v="Completed"/>
    <n v="2018"/>
    <s v="Provided during BMAP Development"/>
    <s v="Gemini Springs"/>
    <n v="28.823732"/>
    <n v="-81.328095000000005"/>
    <n v="2004"/>
  </r>
  <r>
    <s v="FDOT District 5"/>
    <s v="N/A"/>
    <s v="FDOT-06"/>
    <s v="77160 3436 (pond A, A-1)"/>
    <s v="Wet detention pond."/>
    <s v="Wet Detention Pond"/>
    <s v="Completed"/>
    <n v="2012"/>
    <n v="31.165539222331549"/>
    <n v="19.8"/>
    <s v="Inside Springshed"/>
    <n v="56.5"/>
    <s v="Not provided"/>
    <s v="Not provided"/>
    <s v="Florida Legislature"/>
    <s v="N/A"/>
    <s v="N/A"/>
    <s v="Structural"/>
    <s v="Completed"/>
    <n v="2018"/>
    <s v="Provided during BMAP Development"/>
    <s v="Gemini Springs"/>
    <n v="28.785043999999999"/>
    <n v="-81.352759000000006"/>
    <n v="2000"/>
  </r>
  <r>
    <s v="FDOT District 5"/>
    <s v="N/A"/>
    <s v="FDOT-07"/>
    <s v="77160-3439-01 (Pond 1)"/>
    <s v="Wet detention pond. Completion date of project outside the project collection period. No credit assigned."/>
    <s v="Wet Detention Pond"/>
    <s v="Completed"/>
    <n v="2006"/>
    <s v="N/A"/>
    <s v="N/A"/>
    <s v="Inside Springshed"/>
    <n v="20.3"/>
    <s v="Not provided"/>
    <s v="Not provided"/>
    <s v="Florida Legislature"/>
    <s v="N/A"/>
    <s v="N/A"/>
    <s v="Structural"/>
    <s v="Completed"/>
    <n v="2018"/>
    <s v="Provided during BMAP Development"/>
    <s v="Gemini Springs"/>
    <n v="28.783110000000001"/>
    <n v="-81.353210000000004"/>
    <n v="2010"/>
  </r>
  <r>
    <s v="FDOT District 5"/>
    <s v="N/A"/>
    <s v="FDOT-08"/>
    <s v="FM 242702 79110-3403-06 (RR-3)"/>
    <s v="Wet detention pond. Completion date of project outside the project collection period. No credit assigned."/>
    <s v="Wet Detention Pond"/>
    <s v="Completed"/>
    <n v="2004"/>
    <s v="N/A"/>
    <s v="N/A"/>
    <s v="Inside Springshed"/>
    <n v="53.1"/>
    <s v="Not provided"/>
    <s v="Not provided"/>
    <s v="Florida Legislature"/>
    <s v="N/A"/>
    <s v="N/A"/>
    <s v="Structural"/>
    <s v="Completed"/>
    <n v="2018"/>
    <s v="Provided during BMAP Development"/>
    <s v="Gemini Springs"/>
    <n v="28.846799000000001"/>
    <n v="-81.312730000000002"/>
    <n v="2001"/>
  </r>
  <r>
    <s v="FDOT District 5"/>
    <s v="N/A"/>
    <s v="FDOT-08a"/>
    <s v="FM 242702 79110-3403-04 &amp; 05 (Pond QQ3 &amp; QQ-5)(RR-3)"/>
    <s v="Wet detention pond. Completion date of project outside the project collection period. No credit assigned."/>
    <s v="Wet Detention Pond"/>
    <s v="Completed"/>
    <n v="2004"/>
    <s v="N/A"/>
    <s v="N/A"/>
    <s v="Inside Springshed"/>
    <n v="47.6"/>
    <s v="Not provided"/>
    <s v="Not provided"/>
    <s v="Florida Legislature"/>
    <s v="N/A"/>
    <s v="N/A"/>
    <s v="Structural"/>
    <s v="Completed"/>
    <n v="2018"/>
    <s v="Provided during BMAP Development"/>
    <s v="Gemini Springs"/>
    <n v="28.947533"/>
    <n v="-81.252013000000005"/>
    <n v="2001"/>
  </r>
  <r>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s v="Underway"/>
    <n v="2020"/>
    <n v="0.06"/>
    <n v="0"/>
    <s v="Inside Springshed"/>
    <n v="6.61"/>
    <s v="Not provided"/>
    <s v="Not provided"/>
    <s v="Florida Legislature"/>
    <s v="N/A"/>
    <s v="N/A"/>
    <s v="Structural"/>
    <s v="Underway"/>
    <n v="2018"/>
    <s v="Not provided"/>
    <s v="Gemini Springs"/>
    <n v="28.800643999999998"/>
    <n v="-81.345021000000003"/>
    <n v="2017"/>
  </r>
  <r>
    <s v="City of Lake Mary"/>
    <s v="N/A"/>
    <s v="LM-01"/>
    <s v="Fertilizer Ordinance"/>
    <s v="Fertilizer ordinance."/>
    <s v="Regulations, Ordinances, and Guidelines"/>
    <s v="Completed"/>
    <s v="N/A"/>
    <n v="17"/>
    <s v="N/A"/>
    <s v="Inside Springshed"/>
    <s v="N/A"/>
    <s v="N/A"/>
    <s v="N/A"/>
    <s v="N/A"/>
    <s v="N/A"/>
    <s v="N/A"/>
    <s v="Non-structural"/>
    <s v="Completed"/>
    <n v="2018"/>
    <s v="Ordinance"/>
    <s v="Gemini Springs"/>
    <s v="N/A"/>
    <s v="N/A"/>
    <n v="2017"/>
  </r>
  <r>
    <s v="Seminole County"/>
    <s v="Not provided"/>
    <s v="SC-01"/>
    <s v="Elder RSF"/>
    <s v="RSF to collect and treat stormwater runoff. Completion daate of project is outside the project collection period. No credit assigned."/>
    <s v="Wet Detention Pond"/>
    <s v="Completed"/>
    <n v="2007"/>
    <s v="N/A"/>
    <s v="N/A"/>
    <s v="Not provided"/>
    <n v="229.7"/>
    <n v="3884496"/>
    <n v="19251"/>
    <s v="Not provided"/>
    <s v="Not provided"/>
    <s v="N/A"/>
    <s v="Structural"/>
    <s v="Completed"/>
    <n v="2018"/>
    <s v="Not provided"/>
    <s v="Gemini Springs"/>
    <s v="Not provided"/>
    <s v="Not provided"/>
    <s v="Not provided"/>
  </r>
  <r>
    <s v="Seminole County"/>
    <s v="Not provided"/>
    <s v="SC-02"/>
    <s v="Lockhart Smith RSF"/>
    <s v="RSF to collect and treat stormwater runoff. Completion daate of project is outside the project collection period. No credit assigned."/>
    <s v="Wet Detention Pond"/>
    <s v="Completed"/>
    <n v="2007"/>
    <s v="N/A"/>
    <s v="N/A"/>
    <s v="Not provided"/>
    <n v="2757"/>
    <n v="3504755"/>
    <s v="Not provided"/>
    <s v="Not provided"/>
    <s v="Not provided"/>
    <s v="N/A"/>
    <s v="Structural"/>
    <s v="Completed"/>
    <n v="2018"/>
    <s v="Not provided"/>
    <s v="Gemini Springs"/>
    <s v="Not provided"/>
    <s v="Not provided"/>
    <s v="Not provided"/>
  </r>
  <r>
    <s v="Seminole County"/>
    <s v="Not provided"/>
    <s v="SC-03"/>
    <s v="Street Sweeping"/>
    <s v="Street sweeping throughout the county."/>
    <s v="Street Sweeping"/>
    <s v="Completed"/>
    <s v="N/A"/>
    <n v="9.0000000000000018"/>
    <n v="135.1"/>
    <s v="Inside Springshed"/>
    <s v="N/A"/>
    <s v="Not provided"/>
    <s v="Not provided"/>
    <s v="Not provided"/>
    <s v="Not provided"/>
    <s v="N/A"/>
    <s v="Non-structural"/>
    <s v="Completed"/>
    <n v="2018"/>
    <s v="Not provided"/>
    <s v="Gemini Springs"/>
    <s v="N/A"/>
    <s v="N/A"/>
    <s v="Not provided"/>
  </r>
  <r>
    <s v="Seminole County"/>
    <s v="Not provided"/>
    <s v="SC-04"/>
    <s v="Education Efforts"/>
    <s v="FYN, landscaping ordinance, irrigation ordinance, pet waste ordinance, PSAs, pamphlets, website, Illicit Discharge Program and standard credit for fertilizer ordinance."/>
    <s v="Education Efforts"/>
    <s v="Completed"/>
    <s v="N/A"/>
    <n v="822.05538461538458"/>
    <n v="282.3"/>
    <s v="Inside Springshed"/>
    <s v="N/A"/>
    <s v="Not provided"/>
    <s v="Not provided"/>
    <s v="Not provided"/>
    <s v="Not provided"/>
    <s v="N/A"/>
    <s v="Non-structural"/>
    <s v="Completed"/>
    <n v="2018"/>
    <s v="Not provided"/>
    <s v="Gemini Springs"/>
    <s v="N/A"/>
    <s v="N/A"/>
    <s v="Not provided"/>
  </r>
  <r>
    <s v="Seminole County"/>
    <s v="Altamonte/ Casselberry/ Lake Mary/ Longwood/ Oviedo"/>
    <s v="SC-05"/>
    <s v="Seminole County Fertilizer Ordinance"/>
    <s v="Reduction of nitrogen and phosphorus sources, through public education and restrictions on usage."/>
    <s v="Regulations, Ordinances, and Guidelines"/>
    <s v="Completed"/>
    <s v="N/A"/>
    <s v="TBD"/>
    <s v="Not provided"/>
    <s v="Inside Springshed"/>
    <n v="14267"/>
    <n v="150000"/>
    <n v="65000"/>
    <s v="Ad valorem/ FFL"/>
    <s v="City - $28,000/ County - $37,000"/>
    <s v="NF034"/>
    <s v="Non-structural"/>
    <s v="Completed"/>
    <n v="2018"/>
    <s v="adopted ordinance, leaching calculations"/>
    <s v="Gemini Springs"/>
    <s v="N/A"/>
    <s v="N/A"/>
    <d v="2018-10-01T00:00:00"/>
  </r>
  <r>
    <s v="Seminole County"/>
    <s v="Not provided"/>
    <s v="SC-06"/>
    <s v="Black Bear Wilderness Area"/>
    <s v="Previous land use = natural land; management focus = preservation, passive recreation; acreage = 1,650."/>
    <s v="Land Acquisition"/>
    <s v="Underway"/>
    <n v="2015"/>
    <s v="N/A"/>
    <s v="N/A"/>
    <s v="Not provided"/>
    <s v="N/A"/>
    <s v="Not provided"/>
    <s v="Not provided"/>
    <s v="Not provided"/>
    <s v="Not provided"/>
    <s v="Not provided"/>
    <s v="Non-structural"/>
    <s v="Underway"/>
    <n v="2018"/>
    <s v="Not provided"/>
    <s v="Gemini Springs"/>
    <s v="Not provided"/>
    <s v="Not provided"/>
    <s v="Not provided"/>
  </r>
  <r>
    <s v="Seminole County"/>
    <s v="Not provided"/>
    <s v="SC-07"/>
    <s v="Gravity Main Testing and Repairs"/>
    <s v="Lateral repairs, gravity main repairs, smoke test and seal laterals."/>
    <s v="Sanitary Sewer and Wastewater Treatment Facility (WWTF) Maintenance"/>
    <s v="Completed"/>
    <s v="Prior to 2015"/>
    <s v="N/A"/>
    <s v="N/A"/>
    <s v="Inside Springshed"/>
    <s v="N/A"/>
    <n v="401878"/>
    <s v="Not provided"/>
    <s v="Not provided"/>
    <s v="Not provided"/>
    <s v="Not provided"/>
    <s v="Structural"/>
    <s v="Completed"/>
    <n v="2018"/>
    <s v="Not provided"/>
    <s v="Gemini Springs"/>
    <s v="Not provided"/>
    <s v="Not provided"/>
    <s v="Not provided"/>
  </r>
  <r>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s v="Completed"/>
    <s v="Prior to 2015"/>
    <s v="N/A"/>
    <s v="N/A"/>
    <s v="Inside Springshed"/>
    <s v="N/A"/>
    <n v="324353"/>
    <s v="Not provided"/>
    <s v="Not provided"/>
    <s v="Not provided"/>
    <s v="Not provided"/>
    <s v="Structural"/>
    <s v="Completed"/>
    <n v="2018"/>
    <s v="Not provided"/>
    <s v="Gemini Springs"/>
    <s v="Not provided"/>
    <s v="Not provided"/>
    <s v="Not provided"/>
  </r>
  <r>
    <s v="Volusia County"/>
    <s v="Not provided"/>
    <s v="VC-01"/>
    <s v="Education and Outreach"/>
    <s v="Public education about fertilizer, wastewater, lawn clippings, pet waste, water conservation."/>
    <s v="Education Efforts"/>
    <s v="Completed"/>
    <s v="N/A"/>
    <n v="0"/>
    <n v="0"/>
    <s v="Inside Springshed"/>
    <s v="N/A"/>
    <s v="Not provided"/>
    <s v="Not provided"/>
    <s v="Not provided"/>
    <s v="Not provided"/>
    <s v="N/A"/>
    <s v="Non-structural"/>
    <s v="Completed"/>
    <n v="2018"/>
    <s v="Not provided"/>
    <s v="Gemini Springs"/>
    <s v="N/A"/>
    <s v="N/A"/>
    <n v="2012"/>
  </r>
  <r>
    <s v="Volusia County"/>
    <s v="Not provided"/>
    <s v="VC-02"/>
    <s v="Street Sweeping"/>
    <s v="Street sweeping."/>
    <s v="Street Sweeping"/>
    <s v="Completed"/>
    <s v="N/A"/>
    <n v="661.34330688744228"/>
    <n v="2007"/>
    <s v="Inside Springshed"/>
    <s v="N/A"/>
    <s v="Not provided"/>
    <s v="Not provided"/>
    <s v="Not provided"/>
    <s v="Not provided"/>
    <s v="N/A"/>
    <s v="Non-structural"/>
    <s v="Completed"/>
    <n v="2018"/>
    <s v="Not provided"/>
    <s v="Gemini Springs"/>
    <s v="N/A"/>
    <s v="N/A"/>
    <n v="2012"/>
  </r>
  <r>
    <s v="Volusia County"/>
    <s v="Not provided"/>
    <s v="VC-03"/>
    <s v="Lemon Bluff Road"/>
    <s v="Grass swales without swale blocks or raised culverts."/>
    <s v="Grass swales with swale blocks or raised culverts"/>
    <s v="Completed"/>
    <n v="2011"/>
    <n v="1.3945258228297506"/>
    <n v="1.1000000000000001"/>
    <s v="Not provided"/>
    <n v="1.8"/>
    <n v="145000"/>
    <s v="Not provided"/>
    <s v="Not provided"/>
    <s v="Not provided"/>
    <s v="N/A"/>
    <s v="Structural"/>
    <s v="Completed"/>
    <n v="2018"/>
    <s v="Not provided"/>
    <s v="Gemini Springs"/>
    <s v="Not provided"/>
    <s v="Not provided"/>
    <n v="2012"/>
  </r>
  <r>
    <s v="Volusia County"/>
    <s v="Not provided"/>
    <s v="VC-04"/>
    <s v="Lemon Bluff Road Ramp"/>
    <s v="Grass swales without swale blocks or raised culverts."/>
    <s v="Grass swales with swale blocks or raised culverts"/>
    <s v="Completed"/>
    <n v="2011"/>
    <n v="0.14790425393648871"/>
    <n v="0.1"/>
    <s v="Not provided"/>
    <n v="0.2"/>
    <n v="55550"/>
    <s v="Not provided"/>
    <s v="Not provided"/>
    <s v="Not provided"/>
    <s v="N/A"/>
    <s v="Structural"/>
    <s v="Completed"/>
    <n v="2018"/>
    <s v="Not provided"/>
    <s v="Gemini Springs"/>
    <s v="Not provided"/>
    <s v="Not provided"/>
    <n v="2012"/>
  </r>
  <r>
    <s v="Volusia County"/>
    <s v="Not provided"/>
    <s v="VC-05"/>
    <s v="DeBary Avenue Expansion"/>
    <s v="DeBary Avenue - Doyle Rd. expansion."/>
    <s v="Wet Detention Pond"/>
    <s v="Completed"/>
    <n v="2012"/>
    <n v="8.6629634448514814"/>
    <n v="10.3"/>
    <s v="Not provided"/>
    <n v="123.3"/>
    <s v="Not provided"/>
    <s v="Not provided"/>
    <s v="Not provided"/>
    <s v="Not provided"/>
    <s v="N/A"/>
    <s v="Structural"/>
    <s v="Completed"/>
    <n v="2018"/>
    <s v="Not provided"/>
    <s v="Gemini Springs"/>
    <s v="Not provided"/>
    <s v="Not provided"/>
    <n v="2012"/>
  </r>
  <r>
    <s v="Volusia County"/>
    <s v="Not provided"/>
    <s v="VC-06"/>
    <s v="Lake Winnemissett Non-contributing Basin"/>
    <s v="Non-contributing basin, not included in the TMDL model."/>
    <s v="Non-contributing Basin"/>
    <s v="Completed"/>
    <s v="N/A"/>
    <n v="139.00886952116559"/>
    <n v="93.8"/>
    <s v="Inside Springshed"/>
    <n v="1003.3"/>
    <s v="N/A"/>
    <s v="N/A"/>
    <s v="N/A"/>
    <s v="N/A"/>
    <s v="N/A"/>
    <s v="Non-structural"/>
    <s v="Completed"/>
    <n v="2018"/>
    <s v="Not provided"/>
    <s v="Gemini Springs"/>
    <s v="N/A"/>
    <s v="N/A"/>
    <n v="2012"/>
  </r>
  <r>
    <s v="Volusia County"/>
    <s v="Not provided"/>
    <s v="VC-07"/>
    <s v="Roadside Ditch Cleaning"/>
    <s v="Ongoing roadside ditch cleaning throughout county."/>
    <s v="BMP Cleanout"/>
    <s v="Completed"/>
    <s v="N/A"/>
    <s v="TBD"/>
    <s v="N/A"/>
    <s v="Inside Springshed"/>
    <s v="N/A"/>
    <s v="Not provided"/>
    <s v="Not provided"/>
    <s v="Not provided"/>
    <s v="Not provided"/>
    <s v="N/A"/>
    <s v="Non-structural"/>
    <s v="Ongoing"/>
    <n v="2018"/>
    <s v="Not provided"/>
    <s v="Gemini Springs"/>
    <s v="N/A"/>
    <s v="N/A"/>
    <n v="2016"/>
  </r>
  <r>
    <s v="Volusia County"/>
    <s v="Not provided"/>
    <s v="VC-08"/>
    <s v="Fertilizer Ordinance"/>
    <s v="Fertilizer restrictions including summer ban on nitrogen and phosphorus."/>
    <s v="Regulations, Ordinances, and Guidelines"/>
    <s v="Completed"/>
    <s v="N/A"/>
    <n v="0"/>
    <n v="0"/>
    <s v="Inside Springshed"/>
    <s v="N/A"/>
    <s v="Not provided"/>
    <s v="Not provided"/>
    <s v="Volusia County"/>
    <s v="Not provided"/>
    <s v="N/A"/>
    <s v="Non-structural"/>
    <s v="Ongoing"/>
    <n v="2018"/>
    <s v="Not provided"/>
    <s v="Gemini Springs"/>
    <s v="N/A"/>
    <s v="N/A"/>
    <n v="2015"/>
  </r>
  <r>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s v="Underway"/>
    <s v="N/A"/>
    <n v="68"/>
    <s v="N/A"/>
    <s v="Inside Springshed"/>
    <n v="34.208743229230002"/>
    <s v="TBD"/>
    <s v="TBD"/>
    <s v="FDACS"/>
    <s v="TBD"/>
    <s v="N/A"/>
    <s v="Non-structural"/>
    <s v="Underway"/>
    <n v="2018"/>
    <s v="Not provided"/>
    <s v="Gemini Springs"/>
    <s v="N/A"/>
    <s v="N/A"/>
    <n v="2018"/>
  </r>
  <r>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s v="Underway"/>
    <s v="N/A"/>
    <n v="5.8000000000000007"/>
    <s v="N/A"/>
    <s v="Inside Springshed"/>
    <n v="195.75704551600001"/>
    <s v="TBD"/>
    <s v="TBD"/>
    <s v="FDACS"/>
    <s v="TBD"/>
    <s v="N/A"/>
    <s v="Non-structural"/>
    <s v="Underway"/>
    <n v="2018"/>
    <s v="Not provided"/>
    <s v="Gemini Springs"/>
    <s v="N/A"/>
    <s v="N/A"/>
    <n v="2018"/>
  </r>
  <r>
    <s v="Golf Courses"/>
    <s v="TBD"/>
    <s v="GC-01"/>
    <s v="Golf Course Reduction Credits"/>
    <s v="10 % BMP credit on golf course load to groundwater, assuming 100 % BMP implementation by golf course owners."/>
    <s v="Fertilizer Reduction"/>
    <s v="Planned"/>
    <s v="TBD"/>
    <n v="239.65200000000004"/>
    <s v="N/A"/>
    <s v="Inside Springshed"/>
    <s v="N/A"/>
    <s v="N/A"/>
    <s v="N/A"/>
    <s v="N/A"/>
    <s v="N/A"/>
    <s v="N/A"/>
    <s v="Non-structural"/>
    <s v="Planned"/>
    <n v="2018"/>
    <s v="Not provided"/>
    <s v="Gemini Springs"/>
    <s v="N/A"/>
    <s v="N/A"/>
    <n v="2018"/>
  </r>
  <r>
    <s v="Golf Courses"/>
    <s v="N/A"/>
    <s v="GC-02"/>
    <s v="Golf Course Reduction Credits"/>
    <s v="6 % BMP credit on sports field load to groundwater, assuming 100 % BMP implementation."/>
    <s v="Fertilizer Reduction"/>
    <s v="Planned"/>
    <s v="TBD"/>
    <n v="3.6421182257114193"/>
    <s v="N/A"/>
    <s v="Inside Springshed"/>
    <s v="N/A"/>
    <s v="N/A"/>
    <s v="N/A"/>
    <s v="N/A"/>
    <s v="N/A"/>
    <s v="N/A"/>
    <s v="Non-structural"/>
    <s v="Planned"/>
    <n v="2018"/>
    <s v="Not provided"/>
    <s v="Gemini Springs"/>
    <s v="N/A"/>
    <s v="N/A"/>
    <n v="2018"/>
  </r>
  <r>
    <s v="Wastewater Utilities"/>
    <s v="TBD"/>
    <s v="WU-01"/>
    <s v="WWTF Policy Reductions"/>
    <s v="Achieved by WWTF policy if implemented BMAP-wide, achieving 3 or 6 mg/L."/>
    <s v="WWTF Upgrade"/>
    <s v="Planned"/>
    <s v="TBD"/>
    <n v="1020"/>
    <s v="N/A"/>
    <s v="Inside Springshed"/>
    <s v="N/A"/>
    <s v="N/A"/>
    <s v="N/A"/>
    <s v="N/A"/>
    <s v="N/A"/>
    <s v="N/A"/>
    <s v="Structural"/>
    <s v="Planned"/>
    <n v="2018"/>
    <s v="Not provided"/>
    <s v="Gemini Springs"/>
    <s v="N/A"/>
    <s v="N/A"/>
    <n v="2018"/>
  </r>
  <r>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s v="Underway"/>
    <s v="N/A"/>
    <s v="TBD"/>
    <s v="N/A"/>
    <s v="Inside Springshed"/>
    <s v="N/A"/>
    <s v="TBD"/>
    <s v="N/A"/>
    <s v="DEP"/>
    <s v="TBD"/>
    <s v="TBD"/>
    <s v="Structural"/>
    <s v="N/A"/>
    <n v="2018"/>
    <s v="2018 BMAP Appendix D"/>
    <s v="Gemini Springs"/>
    <s v="N/A"/>
    <s v="N/A"/>
    <n v="2018"/>
  </r>
  <r>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s v="Planned"/>
    <s v="TBD"/>
    <s v="TBD"/>
    <s v="N/A"/>
    <s v="PFA"/>
    <s v="N/A"/>
    <s v="TBD"/>
    <s v="N/A"/>
    <s v="DEP"/>
    <s v="TBD"/>
    <s v="TBD"/>
    <s v="Structural"/>
    <s v="N/A"/>
    <n v="2018"/>
    <s v="2018 BMAP Appendix D"/>
    <s v="Gemini Springs"/>
    <s v="N/A"/>
    <s v="N/A"/>
    <s v="TBD"/>
  </r>
  <r>
    <m/>
    <m/>
    <m/>
    <m/>
    <m/>
    <m/>
    <m/>
    <m/>
    <m/>
    <m/>
    <m/>
    <m/>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n v="5079"/>
    <s v="City of Sanford"/>
    <s v="N/A"/>
    <s v="SAN-001"/>
    <s v="Street Sweeping"/>
    <s v="Street sweeping throughout the city."/>
    <s v="Street Sweeping"/>
    <x v="0"/>
    <x v="0"/>
    <n v="187.41581891666496"/>
    <n v="399.33000000000004"/>
    <s v="Inside Springshed"/>
    <s v="N/A"/>
    <s v="N/A"/>
    <n v="17054.400000000001"/>
    <s v="City/Stormwater Utility"/>
    <s v="N/A"/>
    <s v="N/A"/>
    <s v="Non-structural"/>
    <s v="Ongoing"/>
    <n v="2018"/>
    <s v="N/A"/>
    <s v="Gemini Springs"/>
    <s v="N/A"/>
    <s v="N/A"/>
    <s v="Ongoing"/>
    <s v="UTF"/>
  </r>
  <r>
    <n v="5080"/>
    <s v="City of Sanford"/>
    <s v="Seminole County"/>
    <s v="SAN-002"/>
    <s v="Education Efforts"/>
    <s v="FYN, landscaping ordinance, irrigation ordinance, PSAs, pamphlets, website, Illicit Discharge Program."/>
    <s v="Education Efforts"/>
    <x v="0"/>
    <x v="0"/>
    <n v="111.42316960148284"/>
    <s v="N/A"/>
    <s v="Inside Springshed"/>
    <s v="N/A"/>
    <s v="N/A"/>
    <s v="TBD"/>
    <s v="City/Stormwater Utility"/>
    <s v="N/A"/>
    <s v="N/A"/>
    <s v="Non-structural"/>
    <s v="Ongoing"/>
    <n v="2018"/>
    <s v="N/A"/>
    <s v="Gemini Springs"/>
    <s v="N/A"/>
    <s v="N/A"/>
    <s v="Ongoing"/>
    <s v="UTF"/>
  </r>
  <r>
    <n v="5081"/>
    <s v="City of DeBary"/>
    <s v="N/A"/>
    <s v="DB-01"/>
    <s v="Fertilizer Ordinance"/>
    <s v="Citywide fertilizer ordinance to reduce application."/>
    <s v="Regulations, Ordinances, and Guidelines"/>
    <x v="0"/>
    <x v="0"/>
    <n v="25"/>
    <s v="N/A"/>
    <s v="Inside Springshed"/>
    <s v="N/A"/>
    <s v="N/A"/>
    <s v="N/A"/>
    <s v="N/A"/>
    <s v="N/A"/>
    <s v="N/A"/>
    <s v="Non-structural"/>
    <s v="Ongoing"/>
    <n v="2018"/>
    <s v="Copy of the revised ordinance"/>
    <s v="Gemini Springs"/>
    <s v="N/A"/>
    <s v="N/A"/>
    <s v="Ongoing"/>
    <s v="UTF"/>
  </r>
  <r>
    <n v="5082"/>
    <s v="City of DeBary"/>
    <s v="N/A"/>
    <s v="DB-02"/>
    <s v="Illicit Discharge Education"/>
    <s v="Website, pamphlets, inspection program, call-in number."/>
    <s v="Education Efforts"/>
    <x v="0"/>
    <x v="0"/>
    <n v="50"/>
    <s v="N/A"/>
    <s v="Inside Springshed"/>
    <s v="N/A"/>
    <s v="N/A"/>
    <s v="N/A"/>
    <s v="N/A"/>
    <s v="N/A"/>
    <s v="N/A"/>
    <s v="Non-structural"/>
    <s v="Ongoing"/>
    <n v="2018"/>
    <s v="City website link, PDFs"/>
    <s v="Gemini Springs"/>
    <s v="N/A"/>
    <s v="N/A"/>
    <s v="Ongoing"/>
    <s v="UTF"/>
  </r>
  <r>
    <n v="5083"/>
    <s v="City of DeBary"/>
    <s v="N/A"/>
    <s v="DB-03"/>
    <s v="Irrigation Ordinance"/>
    <s v="Citywide restrictions on irrigation practices."/>
    <s v="Regulations, Ordinances, and Guidelines"/>
    <x v="0"/>
    <x v="0"/>
    <n v="25"/>
    <s v="N/A"/>
    <s v="Inside Springshed"/>
    <s v="N/A"/>
    <s v="N/A"/>
    <s v="N/A"/>
    <s v="N/A"/>
    <s v="N/A"/>
    <s v="N/A"/>
    <s v="Non-structural"/>
    <s v="Ongoing"/>
    <n v="2018"/>
    <s v="Copy of Ordinance"/>
    <s v="Gemini Springs"/>
    <s v="N/A"/>
    <s v="N/A"/>
    <s v="Ongoing"/>
    <s v="UTF"/>
  </r>
  <r>
    <n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x v="1"/>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n v="5085"/>
    <s v="FDOT District 5"/>
    <s v="N/A"/>
    <s v="FDOT-01"/>
    <s v="SR 46"/>
    <s v="Grass swales without swale blocks or raised culverts."/>
    <s v="Bioswales"/>
    <x v="0"/>
    <x v="2"/>
    <n v="6.9303707558811842"/>
    <n v="7.4"/>
    <s v="Inside Springshed"/>
    <n v="48.2"/>
    <s v="Not provided"/>
    <s v="Not provided"/>
    <s v="Florida Legislature"/>
    <s v="N/A"/>
    <s v="N/A"/>
    <s v="Structural"/>
    <s v="Completed"/>
    <n v="2018"/>
    <s v="Provided during BMAP Development"/>
    <s v="Gemini Springs"/>
    <n v="28.811384"/>
    <n v="-81.358754000000005"/>
    <s v="Not provided"/>
    <s v="UTF"/>
  </r>
  <r>
    <n v="5086"/>
    <s v="FDOT District 5"/>
    <s v="N/A"/>
    <s v="FDOT-02"/>
    <s v="77160-3404-02 (Pond 1-NW)"/>
    <s v="On-line retention BMPs. Completion date of project outside the project collection period. No credit assigned."/>
    <s v="On-line Retention BMPs"/>
    <x v="0"/>
    <x v="3"/>
    <s v="N/A"/>
    <s v="N/A"/>
    <s v="Inside Springshed"/>
    <n v="25.5"/>
    <s v="Not provided"/>
    <s v="Not provided"/>
    <s v="Florida Legislature"/>
    <s v="N/A"/>
    <s v="N/A"/>
    <s v="Structural"/>
    <s v="Completed"/>
    <n v="2018"/>
    <s v="Provided during BMAP Development"/>
    <s v="Gemini Springs"/>
    <n v="28.753352"/>
    <n v="-81.363168999999999"/>
    <n v="2004"/>
    <s v="UTF"/>
  </r>
  <r>
    <n v="5087"/>
    <s v="FDOT District 5"/>
    <s v="N/A"/>
    <s v="FDOT-03"/>
    <s v="77160-3404-06 (Pond  4-11)"/>
    <s v="Wet detention pond. Completion date of project outside the project collection period. No credit assigned."/>
    <s v="Wet Detention Pond"/>
    <x v="0"/>
    <x v="3"/>
    <s v="N/A"/>
    <s v="N/A"/>
    <s v="Inside Springshed"/>
    <n v="38.5"/>
    <s v="Not provided"/>
    <s v="Not provided"/>
    <s v="Florida Legislature"/>
    <s v="N/A"/>
    <s v="N/A"/>
    <s v="Structural"/>
    <s v="Completed"/>
    <n v="2018"/>
    <s v="Provided during BMAP Development"/>
    <s v="Gemini Springs"/>
    <n v="28.822102999999998"/>
    <n v="-81.338250000000002"/>
    <n v="2004"/>
    <s v="UTF"/>
  </r>
  <r>
    <n v="5088"/>
    <s v="FDOT District 5"/>
    <s v="N/A"/>
    <s v="FDOT-04"/>
    <s v="77160-3404-05 (Pond  4-1)"/>
    <s v="Wet detention pond. Completion date of project outside the project collection period. No credit assigned."/>
    <s v="Wet Detention Pond"/>
    <x v="0"/>
    <x v="3"/>
    <s v="N/A"/>
    <s v="N/A"/>
    <s v="Inside Springshed"/>
    <n v="32.4"/>
    <s v="Not provided"/>
    <s v="Not provided"/>
    <s v="Florida Legislature"/>
    <s v="N/A"/>
    <s v="N/A"/>
    <s v="Structural"/>
    <s v="Completed"/>
    <n v="2018"/>
    <s v="Provided during BMAP Development"/>
    <s v="Gemini Springs"/>
    <n v="28.817031"/>
    <n v="-81.333803000000003"/>
    <n v="2004"/>
    <s v="UTF"/>
  </r>
  <r>
    <n v="5089"/>
    <s v="FDOT District 5"/>
    <s v="N/A"/>
    <s v="FDOT-05"/>
    <s v="77160-3404-07 (Pond 5)"/>
    <s v="Wet detention pond. Completion date of project outside the project collection period. No credit assigned."/>
    <s v="Wet Detention Pond"/>
    <x v="0"/>
    <x v="3"/>
    <s v="N/A"/>
    <s v="N/A"/>
    <s v="Inside Springshed"/>
    <n v="30.5"/>
    <s v="Not provided"/>
    <s v="Not provided"/>
    <s v="Florida Legislature"/>
    <s v="N/A"/>
    <s v="N/A"/>
    <s v="Structural"/>
    <s v="Completed"/>
    <n v="2018"/>
    <s v="Provided during BMAP Development"/>
    <s v="Gemini Springs"/>
    <n v="28.823732"/>
    <n v="-81.328095000000005"/>
    <n v="2004"/>
    <s v="UTF"/>
  </r>
  <r>
    <n v="5090"/>
    <s v="FDOT District 5"/>
    <s v="N/A"/>
    <s v="FDOT-06"/>
    <s v="77160 3436 (pond A, A-1)"/>
    <s v="Wet detention pond."/>
    <s v="Wet Detention Pond"/>
    <x v="0"/>
    <x v="2"/>
    <n v="31.165539222331549"/>
    <n v="19.8"/>
    <s v="Inside Springshed"/>
    <n v="56.5"/>
    <s v="Not provided"/>
    <s v="Not provided"/>
    <s v="Florida Legislature"/>
    <s v="N/A"/>
    <s v="N/A"/>
    <s v="Structural"/>
    <s v="Completed"/>
    <n v="2018"/>
    <s v="Provided during BMAP Development"/>
    <s v="Gemini Springs"/>
    <n v="28.785043999999999"/>
    <n v="-81.352759000000006"/>
    <n v="2000"/>
    <s v="UTF"/>
  </r>
  <r>
    <n v="5091"/>
    <s v="FDOT District 5"/>
    <s v="N/A"/>
    <s v="FDOT-07"/>
    <s v="77160-3439-01 (Pond 1)"/>
    <s v="Wet detention pond. Completion date of project outside the project collection period. No credit assigned."/>
    <s v="Wet Detention Pond"/>
    <x v="0"/>
    <x v="4"/>
    <s v="N/A"/>
    <s v="N/A"/>
    <s v="Inside Springshed"/>
    <n v="20.3"/>
    <s v="Not provided"/>
    <s v="Not provided"/>
    <s v="Florida Legislature"/>
    <s v="N/A"/>
    <s v="N/A"/>
    <s v="Structural"/>
    <s v="Completed"/>
    <n v="2018"/>
    <s v="Provided during BMAP Development"/>
    <s v="Gemini Springs"/>
    <n v="28.783110000000001"/>
    <n v="-81.353210000000004"/>
    <n v="2010"/>
    <s v="UTF"/>
  </r>
  <r>
    <n v="5092"/>
    <s v="FDOT District 5"/>
    <s v="N/A"/>
    <s v="FDOT-08"/>
    <s v="FM 242702 79110-3403-06 (RR-3)"/>
    <s v="Wet detention pond. Completion date of project outside the project collection period. No credit assigned."/>
    <s v="Wet Detention Pond"/>
    <x v="0"/>
    <x v="3"/>
    <s v="N/A"/>
    <s v="N/A"/>
    <s v="Inside Springshed"/>
    <n v="53.1"/>
    <s v="Not provided"/>
    <s v="Not provided"/>
    <s v="Florida Legislature"/>
    <s v="N/A"/>
    <s v="N/A"/>
    <s v="Structural"/>
    <s v="Completed"/>
    <n v="2018"/>
    <s v="Provided during BMAP Development"/>
    <s v="Gemini Springs"/>
    <n v="28.846799000000001"/>
    <n v="-81.312730000000002"/>
    <n v="2001"/>
    <s v="UTF"/>
  </r>
  <r>
    <n v="5093"/>
    <s v="FDOT District 5"/>
    <s v="N/A"/>
    <s v="FDOT-08a"/>
    <s v="FM 242702 79110-3403-04 &amp; 05 (Pond QQ3 &amp; QQ-5)(RR-3)"/>
    <s v="Wet detention pond. Completion date of project outside the project collection period. No credit assigned."/>
    <s v="Wet Detention Pond"/>
    <x v="0"/>
    <x v="3"/>
    <s v="N/A"/>
    <s v="N/A"/>
    <s v="Inside Springshed"/>
    <n v="47.6"/>
    <s v="Not provided"/>
    <s v="Not provided"/>
    <s v="Florida Legislature"/>
    <s v="N/A"/>
    <s v="N/A"/>
    <s v="Structural"/>
    <s v="Completed"/>
    <n v="2018"/>
    <s v="Provided during BMAP Development"/>
    <s v="Gemini Springs"/>
    <n v="28.947533"/>
    <n v="-81.252013000000005"/>
    <n v="2001"/>
    <s v="UTF"/>
  </r>
  <r>
    <n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x v="5"/>
    <n v="0.06"/>
    <n v="0"/>
    <s v="Inside Springshed"/>
    <n v="6.61"/>
    <s v="Not provided"/>
    <s v="Not provided"/>
    <s v="Florida Legislature"/>
    <s v="N/A"/>
    <s v="N/A"/>
    <s v="Structural"/>
    <s v="Underway"/>
    <n v="2018"/>
    <s v="Not provided"/>
    <s v="Gemini Springs"/>
    <n v="28.800643999999998"/>
    <n v="-81.345021000000003"/>
    <n v="2017"/>
    <s v="UTF"/>
  </r>
  <r>
    <n v="5095"/>
    <s v="City of Lake Mary"/>
    <s v="N/A"/>
    <s v="LM-01"/>
    <s v="Fertilizer Ordinance"/>
    <s v="Fertilizer ordinance."/>
    <s v="Regulations, Ordinances, and Guidelines"/>
    <x v="0"/>
    <x v="0"/>
    <n v="17"/>
    <s v="N/A"/>
    <s v="Inside Springshed"/>
    <s v="N/A"/>
    <s v="N/A"/>
    <s v="N/A"/>
    <s v="N/A"/>
    <s v="N/A"/>
    <s v="N/A"/>
    <s v="Non-structural"/>
    <s v="Completed"/>
    <n v="2018"/>
    <s v="Ordinance"/>
    <s v="Gemini Springs"/>
    <s v="N/A"/>
    <s v="N/A"/>
    <n v="2017"/>
    <s v="UTF"/>
  </r>
  <r>
    <n v="5096"/>
    <s v="Seminole County"/>
    <s v="Not provided"/>
    <s v="SC-01"/>
    <s v="Elder RSF"/>
    <s v="RSF to collect and treat stormwater runoff. Completion daate of project is outside the project collection period. No credit assigned."/>
    <s v="Wet Detention Pond"/>
    <x v="0"/>
    <x v="6"/>
    <s v="N/A"/>
    <s v="N/A"/>
    <s v="Not provided"/>
    <n v="229.7"/>
    <n v="3884496"/>
    <n v="19251"/>
    <s v="Not provided"/>
    <s v="Not provided"/>
    <s v="N/A"/>
    <s v="Structural"/>
    <s v="Completed"/>
    <n v="2018"/>
    <s v="Not provided"/>
    <s v="Gemini Springs"/>
    <s v="Not provided"/>
    <s v="Not provided"/>
    <s v="Not provided"/>
    <s v="UTF"/>
  </r>
  <r>
    <n v="5097"/>
    <s v="Seminole County"/>
    <s v="Not provided"/>
    <s v="SC-02"/>
    <s v="Lockhart Smith RSF"/>
    <s v="RSF to collect and treat stormwater runoff. Completion daate of project is outside the project collection period. No credit assigned."/>
    <s v="Wet Detention Pond"/>
    <x v="0"/>
    <x v="6"/>
    <s v="N/A"/>
    <s v="N/A"/>
    <s v="Not provided"/>
    <n v="2757"/>
    <n v="3504755"/>
    <s v="Not provided"/>
    <s v="Not provided"/>
    <s v="Not provided"/>
    <s v="N/A"/>
    <s v="Structural"/>
    <s v="Completed"/>
    <n v="2018"/>
    <s v="Not provided"/>
    <s v="Gemini Springs"/>
    <s v="Not provided"/>
    <s v="Not provided"/>
    <s v="Not provided"/>
    <s v="UTF"/>
  </r>
  <r>
    <n v="5098"/>
    <s v="Seminole County"/>
    <s v="Not provided"/>
    <s v="SC-03"/>
    <s v="Street Sweeping"/>
    <s v="Street sweeping throughout the county."/>
    <s v="Street Sweeping"/>
    <x v="0"/>
    <x v="0"/>
    <n v="9.0000000000000018"/>
    <n v="135.1"/>
    <s v="Inside Springshed"/>
    <s v="N/A"/>
    <s v="Not provided"/>
    <s v="Not provided"/>
    <s v="Not provided"/>
    <s v="Not provided"/>
    <s v="N/A"/>
    <s v="Non-structural"/>
    <s v="Completed"/>
    <n v="2018"/>
    <s v="Not provided"/>
    <s v="Gemini Springs"/>
    <s v="N/A"/>
    <s v="N/A"/>
    <s v="Not provided"/>
    <s v="UTF"/>
  </r>
  <r>
    <n v="5099"/>
    <s v="Seminole County"/>
    <s v="Not provided"/>
    <s v="SC-04"/>
    <s v="Education Efforts"/>
    <s v="FYN, landscaping ordinance, irrigation ordinance, pet waste ordinance, PSAs, pamphlets, website, Illicit Discharge Program and standard credit for fertilizer ordinance."/>
    <s v="Education Efforts"/>
    <x v="0"/>
    <x v="0"/>
    <n v="822.05538461538458"/>
    <n v="282.3"/>
    <s v="Inside Springshed"/>
    <s v="N/A"/>
    <s v="Not provided"/>
    <s v="Not provided"/>
    <s v="Not provided"/>
    <s v="Not provided"/>
    <s v="N/A"/>
    <s v="Non-structural"/>
    <s v="Completed"/>
    <n v="2018"/>
    <s v="Not provided"/>
    <s v="Gemini Springs"/>
    <s v="N/A"/>
    <s v="N/A"/>
    <s v="Not provided"/>
    <s v="UTF"/>
  </r>
  <r>
    <n v="5100"/>
    <s v="Seminole County"/>
    <s v="Altamonte/ Casselberry/ Lake Mary/ Longwood/ Oviedo"/>
    <s v="SC-05"/>
    <s v="Seminole County Fertilizer Ordinance"/>
    <s v="Reduction of nitrogen and phosphorus sources, through public education and restrictions on usage."/>
    <s v="Regulations, Ordinances, and Guidelines"/>
    <x v="0"/>
    <x v="0"/>
    <s v="TBD"/>
    <s v="Not provided"/>
    <s v="Inside Springshed"/>
    <n v="14267"/>
    <n v="150000"/>
    <n v="65000"/>
    <s v="Ad valorem/ FFL"/>
    <s v="City - $28,000/ County - $37,000"/>
    <s v="NF034"/>
    <s v="Non-structural"/>
    <s v="Completed"/>
    <n v="2018"/>
    <s v="adopted ordinance, leaching calculations"/>
    <s v="Gemini Springs"/>
    <s v="N/A"/>
    <s v="N/A"/>
    <d v="2018-10-01T00:00:00"/>
    <s v="UTF"/>
  </r>
  <r>
    <n v="5101"/>
    <s v="Seminole County"/>
    <s v="Not provided"/>
    <s v="SC-06"/>
    <s v="Black Bear Wilderness Area"/>
    <s v="Previous land use = natural land; management focus = preservation, passive recreation; acreage = 1,650."/>
    <s v="Land Acquisition"/>
    <x v="2"/>
    <x v="7"/>
    <s v="N/A"/>
    <s v="N/A"/>
    <s v="Not provided"/>
    <s v="N/A"/>
    <s v="Not provided"/>
    <s v="Not provided"/>
    <s v="Not provided"/>
    <s v="Not provided"/>
    <s v="Not provided"/>
    <s v="Non-structural"/>
    <s v="Underway"/>
    <n v="2018"/>
    <s v="Not provided"/>
    <s v="Gemini Springs"/>
    <s v="Not provided"/>
    <s v="Not provided"/>
    <s v="Not provided"/>
    <s v="UTF"/>
  </r>
  <r>
    <n v="5102"/>
    <s v="Seminole County"/>
    <s v="Not provided"/>
    <s v="SC-07"/>
    <s v="Gravity Main Testing and Repairs"/>
    <s v="Lateral repairs, gravity main repairs, smoke test and seal laterals."/>
    <s v="Sanitary Sewer and Wastewater Treatment Facility (WWTF) Maintenance"/>
    <x v="0"/>
    <x v="8"/>
    <s v="N/A"/>
    <s v="N/A"/>
    <s v="Inside Springshed"/>
    <s v="N/A"/>
    <n v="401878"/>
    <s v="Not provided"/>
    <s v="Not provided"/>
    <s v="Not provided"/>
    <s v="Not provided"/>
    <s v="Structural"/>
    <s v="Completed"/>
    <n v="2018"/>
    <s v="Not provided"/>
    <s v="Gemini Springs"/>
    <s v="Not provided"/>
    <s v="Not provided"/>
    <s v="Not provided"/>
    <s v="WWTF"/>
  </r>
  <r>
    <n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8"/>
    <s v="N/A"/>
    <s v="N/A"/>
    <s v="Inside Springshed"/>
    <s v="N/A"/>
    <n v="324353"/>
    <s v="Not provided"/>
    <s v="Not provided"/>
    <s v="Not provided"/>
    <s v="Not provided"/>
    <s v="Structural"/>
    <s v="Completed"/>
    <n v="2018"/>
    <s v="Not provided"/>
    <s v="Gemini Springs"/>
    <s v="Not provided"/>
    <s v="Not provided"/>
    <s v="Not provided"/>
    <s v="WWTF"/>
  </r>
  <r>
    <n v="5104"/>
    <s v="Volusia County"/>
    <s v="Not provided"/>
    <s v="VC-01"/>
    <s v="Education and Outreach"/>
    <s v="Public education about fertilizer, wastewater, lawn clippings, pet waste, water conservation."/>
    <s v="Education Efforts"/>
    <x v="0"/>
    <x v="0"/>
    <n v="0"/>
    <n v="0"/>
    <s v="Inside Springshed"/>
    <s v="N/A"/>
    <s v="Not provided"/>
    <s v="Not provided"/>
    <s v="Not provided"/>
    <s v="Not provided"/>
    <s v="N/A"/>
    <s v="Non-structural"/>
    <s v="Completed"/>
    <n v="2018"/>
    <s v="Not provided"/>
    <s v="Gemini Springs"/>
    <s v="N/A"/>
    <s v="N/A"/>
    <n v="2012"/>
    <s v="UTF"/>
  </r>
  <r>
    <n v="5105"/>
    <s v="Volusia County"/>
    <s v="Not provided"/>
    <s v="VC-02"/>
    <s v="Street Sweeping"/>
    <s v="Street sweeping."/>
    <s v="Street Sweeping"/>
    <x v="0"/>
    <x v="0"/>
    <n v="661.34330688744228"/>
    <n v="2007"/>
    <s v="Inside Springshed"/>
    <s v="N/A"/>
    <s v="Not provided"/>
    <s v="Not provided"/>
    <s v="Not provided"/>
    <s v="Not provided"/>
    <s v="N/A"/>
    <s v="Non-structural"/>
    <s v="Completed"/>
    <n v="2018"/>
    <s v="Not provided"/>
    <s v="Gemini Springs"/>
    <s v="N/A"/>
    <s v="N/A"/>
    <n v="2012"/>
    <s v="UTF"/>
  </r>
  <r>
    <n v="5106"/>
    <s v="Volusia County"/>
    <s v="Not provided"/>
    <s v="VC-03"/>
    <s v="Lemon Bluff Road"/>
    <s v="Grass swales without swale blocks or raised culverts."/>
    <s v="Grass swales with swale blocks or raised culverts"/>
    <x v="0"/>
    <x v="9"/>
    <n v="1.3945258228297506"/>
    <n v="1.1000000000000001"/>
    <s v="Not provided"/>
    <n v="1.8"/>
    <n v="145000"/>
    <s v="Not provided"/>
    <s v="Not provided"/>
    <s v="Not provided"/>
    <s v="N/A"/>
    <s v="Structural"/>
    <s v="Completed"/>
    <n v="2018"/>
    <s v="Not provided"/>
    <s v="Gemini Springs"/>
    <s v="Not provided"/>
    <s v="Not provided"/>
    <n v="2012"/>
    <s v="UTF"/>
  </r>
  <r>
    <n v="5107"/>
    <s v="Volusia County"/>
    <s v="Not provided"/>
    <s v="VC-04"/>
    <s v="Lemon Bluff Road Ramp"/>
    <s v="Grass swales without swale blocks or raised culverts."/>
    <s v="Grass swales with swale blocks or raised culverts"/>
    <x v="0"/>
    <x v="9"/>
    <n v="0.14790425393648871"/>
    <n v="0.1"/>
    <s v="Not provided"/>
    <n v="0.2"/>
    <n v="55550"/>
    <s v="Not provided"/>
    <s v="Not provided"/>
    <s v="Not provided"/>
    <s v="N/A"/>
    <s v="Structural"/>
    <s v="Completed"/>
    <n v="2018"/>
    <s v="Not provided"/>
    <s v="Gemini Springs"/>
    <s v="Not provided"/>
    <s v="Not provided"/>
    <n v="2012"/>
    <s v="UTF"/>
  </r>
  <r>
    <n v="5108"/>
    <s v="Volusia County"/>
    <s v="Not provided"/>
    <s v="VC-05"/>
    <s v="DeBary Avenue Expansion"/>
    <s v="DeBary Avenue - Doyle Rd. expansion."/>
    <s v="Wet Detention Pond"/>
    <x v="0"/>
    <x v="2"/>
    <n v="8.6629634448514814"/>
    <n v="10.3"/>
    <s v="Not provided"/>
    <n v="123.3"/>
    <s v="Not provided"/>
    <s v="Not provided"/>
    <s v="Not provided"/>
    <s v="Not provided"/>
    <s v="N/A"/>
    <s v="Structural"/>
    <s v="Completed"/>
    <n v="2018"/>
    <s v="Not provided"/>
    <s v="Gemini Springs"/>
    <s v="Not provided"/>
    <s v="Not provided"/>
    <n v="2012"/>
    <s v="UTF"/>
  </r>
  <r>
    <n v="5109"/>
    <s v="Volusia County"/>
    <s v="Not provided"/>
    <s v="VC-06"/>
    <s v="Lake Winnemissett Non-contributing Basin"/>
    <s v="Non-contributing basin, not included in the TMDL model."/>
    <s v="Non-contributing Basin"/>
    <x v="0"/>
    <x v="0"/>
    <n v="139.00886952116559"/>
    <n v="93.8"/>
    <s v="Inside Springshed"/>
    <n v="1003.3"/>
    <s v="N/A"/>
    <s v="N/A"/>
    <s v="N/A"/>
    <s v="N/A"/>
    <s v="N/A"/>
    <s v="Non-structural"/>
    <s v="Completed"/>
    <n v="2018"/>
    <s v="Not provided"/>
    <s v="Gemini Springs"/>
    <s v="N/A"/>
    <s v="N/A"/>
    <n v="2012"/>
    <s v="UTF"/>
  </r>
  <r>
    <n v="5110"/>
    <s v="Volusia County"/>
    <s v="Not provided"/>
    <s v="VC-07"/>
    <s v="Roadside Ditch Cleaning"/>
    <s v="Ongoing roadside ditch cleaning throughout county."/>
    <s v="BMP Cleanout"/>
    <x v="0"/>
    <x v="0"/>
    <s v="TBD"/>
    <s v="N/A"/>
    <s v="Inside Springshed"/>
    <s v="N/A"/>
    <s v="Not provided"/>
    <s v="Not provided"/>
    <s v="Not provided"/>
    <s v="Not provided"/>
    <s v="N/A"/>
    <s v="Non-structural"/>
    <s v="Ongoing"/>
    <n v="2018"/>
    <s v="Not provided"/>
    <s v="Gemini Springs"/>
    <s v="N/A"/>
    <s v="N/A"/>
    <n v="2016"/>
    <s v="UTF"/>
  </r>
  <r>
    <n v="5111"/>
    <s v="Volusia County"/>
    <s v="Not provided"/>
    <s v="VC-08"/>
    <s v="Fertilizer Ordinance"/>
    <s v="Fertilizer restrictions including summer ban on nitrogen and phosphorus."/>
    <s v="Regulations, Ordinances, and Guidelines"/>
    <x v="0"/>
    <x v="0"/>
    <n v="0"/>
    <n v="0"/>
    <s v="Inside Springshed"/>
    <s v="N/A"/>
    <s v="Not provided"/>
    <s v="Not provided"/>
    <s v="Volusia County"/>
    <s v="Not provided"/>
    <s v="N/A"/>
    <s v="Non-structural"/>
    <s v="Ongoing"/>
    <n v="2018"/>
    <s v="Not provided"/>
    <s v="Gemini Springs"/>
    <s v="N/A"/>
    <s v="N/A"/>
    <n v="2015"/>
    <s v="UTF"/>
  </r>
  <r>
    <n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0"/>
    <n v="68"/>
    <s v="N/A"/>
    <s v="Inside Springshed"/>
    <n v="34.208743229230002"/>
    <s v="TBD"/>
    <s v="TBD"/>
    <s v="FDACS"/>
    <s v="TBD"/>
    <s v="N/A"/>
    <s v="Non-structural"/>
    <s v="Underway"/>
    <n v="2018"/>
    <s v="Not provided"/>
    <s v="Gemini Springs"/>
    <s v="N/A"/>
    <s v="N/A"/>
    <n v="2018"/>
    <s v="FF"/>
  </r>
  <r>
    <n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0"/>
    <n v="5.8000000000000007"/>
    <s v="N/A"/>
    <s v="Inside Springshed"/>
    <n v="195.75704551600001"/>
    <s v="TBD"/>
    <s v="TBD"/>
    <s v="FDACS"/>
    <s v="TBD"/>
    <s v="N/A"/>
    <s v="Non-structural"/>
    <s v="Underway"/>
    <n v="2018"/>
    <s v="Not provided"/>
    <s v="Gemini Springs"/>
    <s v="N/A"/>
    <s v="N/A"/>
    <n v="2018"/>
    <s v="LW"/>
  </r>
  <r>
    <n v="5114"/>
    <s v="Golf Courses"/>
    <s v="TBD"/>
    <s v="GC-01"/>
    <s v="Golf Course Reduction Credits"/>
    <s v="10 % BMP credit on golf course load to groundwater, assuming 100 % BMP implementation by golf course owners."/>
    <s v="Fertilizer Reduction"/>
    <x v="1"/>
    <x v="10"/>
    <n v="239.65200000000004"/>
    <s v="N/A"/>
    <s v="Inside Springshed"/>
    <s v="N/A"/>
    <s v="N/A"/>
    <s v="N/A"/>
    <s v="N/A"/>
    <s v="N/A"/>
    <s v="N/A"/>
    <s v="Non-structural"/>
    <s v="Planned"/>
    <n v="2018"/>
    <s v="Not provided"/>
    <s v="Gemini Springs"/>
    <s v="N/A"/>
    <s v="N/A"/>
    <n v="2018"/>
    <s v="STF"/>
  </r>
  <r>
    <n v="5115"/>
    <s v="Golf Courses"/>
    <s v="N/A"/>
    <s v="GC-02"/>
    <s v="Golf Course Reduction Credits"/>
    <s v="6 % BMP credit on sports field load to groundwater, assuming 100 % BMP implementation."/>
    <s v="Fertilizer Reduction"/>
    <x v="1"/>
    <x v="10"/>
    <n v="3.6421182257114193"/>
    <s v="N/A"/>
    <s v="Inside Springshed"/>
    <s v="N/A"/>
    <s v="N/A"/>
    <s v="N/A"/>
    <s v="N/A"/>
    <s v="N/A"/>
    <s v="N/A"/>
    <s v="Non-structural"/>
    <s v="Planned"/>
    <n v="2018"/>
    <s v="Not provided"/>
    <s v="Gemini Springs"/>
    <s v="N/A"/>
    <s v="N/A"/>
    <n v="2018"/>
    <s v="STF"/>
  </r>
  <r>
    <n v="5116"/>
    <s v="Wastewater Utilities"/>
    <s v="TBD"/>
    <s v="WU-01"/>
    <s v="WWTF Policy Reductions"/>
    <s v="Achieved by WWTF policy if implemented BMAP-wide, achieving 3 or 6 mg/L."/>
    <s v="WWTF Upgrade"/>
    <x v="1"/>
    <x v="10"/>
    <n v="1020"/>
    <s v="N/A"/>
    <s v="Inside Springshed"/>
    <s v="N/A"/>
    <s v="N/A"/>
    <s v="N/A"/>
    <s v="N/A"/>
    <s v="N/A"/>
    <s v="N/A"/>
    <s v="Structural"/>
    <s v="Planned"/>
    <n v="2018"/>
    <s v="Not provided"/>
    <s v="Gemini Springs"/>
    <s v="N/A"/>
    <s v="N/A"/>
    <n v="2018"/>
    <s v="WWTF"/>
  </r>
  <r>
    <n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0"/>
    <s v="TBD"/>
    <s v="N/A"/>
    <s v="Inside Springshed"/>
    <s v="N/A"/>
    <s v="TBD"/>
    <s v="N/A"/>
    <s v="DEP"/>
    <s v="TBD"/>
    <s v="TBD"/>
    <s v="Structural"/>
    <s v="N/A"/>
    <n v="2018"/>
    <s v="2018 BMAP Appendix D"/>
    <s v="Gemini Springs"/>
    <s v="N/A"/>
    <s v="N/A"/>
    <n v="2018"/>
    <s v="OSTDS"/>
  </r>
  <r>
    <n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10"/>
    <s v="TBD"/>
    <s v="N/A"/>
    <s v="PFA"/>
    <s v="N/A"/>
    <s v="TBD"/>
    <s v="N/A"/>
    <s v="DEP"/>
    <s v="TBD"/>
    <s v="TBD"/>
    <s v="Structural"/>
    <s v="N/A"/>
    <n v="2018"/>
    <s v="2018 BMAP Appendix D"/>
    <s v="Gemini Springs"/>
    <s v="N/A"/>
    <s v="N/A"/>
    <s v="TBD"/>
    <s v="OSTD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5" cacheId="8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H4:J21" firstHeaderRow="1" firstDataRow="1" firstDataCol="0"/>
  <pivotFields count="2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4" cacheId="8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C15" firstHeaderRow="1" firstDataRow="1" firstDataCol="0"/>
  <pivotFields count="2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6" cacheId="81"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D25:F42" firstHeaderRow="1" firstDataRow="1" firstDataCol="0"/>
  <pivotFields count="2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363B3BE-374D-4BBB-A8D0-315145D6E69B}" name="PivotTable48" cacheId="7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23:B27" firstHeaderRow="1" firstDataRow="1" firstDataCol="1"/>
  <pivotFields count="27">
    <pivotField showAll="0"/>
    <pivotField showAll="0"/>
    <pivotField showAll="0"/>
    <pivotField showAll="0"/>
    <pivotField showAll="0"/>
    <pivotField showAll="0"/>
    <pivotField showAll="0"/>
    <pivotField axis="axisRow" dataField="1" showAll="0">
      <items count="5">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182CD84-FD9B-4484-9741-5337E0D74261}" name="PivotTable2" cacheId="8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1" firstHeaderRow="1" firstDataRow="1" firstDataCol="1" rowPageCount="1" colPageCount="1"/>
  <pivotFields count="27">
    <pivotField showAll="0"/>
    <pivotField showAll="0"/>
    <pivotField showAll="0"/>
    <pivotField showAll="0"/>
    <pivotField showAll="0"/>
    <pivotField showAll="0"/>
    <pivotField showAll="0"/>
    <pivotField axis="axisPage" multipleItemSelectionAllowed="1" showAll="0">
      <items count="4">
        <item x="0"/>
        <item h="1" x="1"/>
        <item h="1" x="2"/>
        <item t="default"/>
      </items>
    </pivotField>
    <pivotField axis="axisRow" showAll="0">
      <items count="13">
        <item x="3"/>
        <item x="4"/>
        <item x="6"/>
        <item x="9"/>
        <item x="2"/>
        <item x="7"/>
        <item x="5"/>
        <item x="1"/>
        <item m="1" x="11"/>
        <item x="0"/>
        <item x="8"/>
        <item x="1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i>
    <i>
      <x v="1"/>
    </i>
    <i>
      <x v="2"/>
    </i>
    <i>
      <x v="3"/>
    </i>
    <i>
      <x v="4"/>
    </i>
    <i>
      <x v="9"/>
    </i>
    <i>
      <x v="10"/>
    </i>
    <i t="grand">
      <x/>
    </i>
  </rowItems>
  <colItems count="1">
    <i/>
  </colItems>
  <pageFields count="1">
    <pageField fld="7" hier="-1"/>
  </pageFields>
  <dataFields count="1">
    <dataField name="Sum of TNReduction(lbs/yr)" fld="9" baseField="8"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A0C7B48-0F91-41A1-8E19-D68911D30C6C}" name="PivotTable1" cacheId="80"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A5" firstHeaderRow="1"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1"/>
        <item h="1" x="2"/>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7" hier="-1"/>
  </pageFields>
  <dataFields count="1">
    <dataField name="Sum of TNReduction(lbs/yr)" fld="9" baseField="0" baseItem="0"/>
  </dataFields>
  <formats count="3">
    <format dxfId="2">
      <pivotArea outline="0" collapsedLevelsAreSubtotals="1" fieldPosition="0"/>
    </format>
    <format dxfId="1">
      <pivotArea outline="0" collapsedLevelsAreSubtotals="1"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2" personId="{C3FF4CB2-FBA7-4E81-AB1A-8D3DE2E0FF0C}" id="{C383CD1C-F0AE-4945-8144-04C843A4FAF0}">
    <text>$17/mile</text>
  </threadedComment>
  <threadedComment ref="J14" dT="2020-03-10T17:31:32.21" personId="{ECE654C0-97C1-4070-AE64-E76B80878B28}" id="{1EF0DD7F-459E-425A-8BB6-F62E685FE8BB}">
    <text>Prior to project collection period of 2009.</text>
  </threadedComment>
  <threadedComment ref="J23" personId="{DA5B4880-8462-453F-AADC-4EDD3D968025}" id="{35C99964-87EC-4F9D-9AE1-377C96861AB8}">
    <text xml:space="preserve">7,421 submitted by stakeholder. Needs to be verified through monitoring. </text>
  </threadedComment>
  <threadedComment ref="F25" dT="2019-08-27T19:16:33.66" personId="{DA5B4880-8462-453F-AADC-4EDD3D968025}" id="{AA6EFAE0-6C8B-46E2-BF23-EEC31EF3CAA1}">
    <text>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ext>
  </threadedComment>
  <threadedComment ref="J27" personId="{DA5B4880-8462-453F-AADC-4EDD3D968025}" id="{E6E2DCC3-DE9D-4566-8443-7E1BB99DDB45}">
    <text xml:space="preserve">Volusia County does not have a UTF load obligation for this springshed. No reduction could be calculated. </text>
  </threadedComment>
  <threadedComment ref="J33" personId="{DA5B4880-8462-453F-AADC-4EDD3D968025}" id="{9EE6ED38-8DBE-492D-8B91-A702AE651496}">
    <text xml:space="preserve">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text>
  </threadedComment>
  <threadedComment ref="J33" dT="2020-03-10T17:24:57.98" personId="{ECE654C0-97C1-4070-AE64-E76B80878B28}" id="{E683D545-7147-4DC5-A8FD-59B22FB2D71C}" parentId="{9EE6ED38-8DBE-492D-8B91-A702AE651496}">
    <text>Volusia County has no UTF loading in the SRWB.</text>
  </threadedComment>
  <threadedComment ref="J34" personId="{DA5B4880-8462-453F-AADC-4EDD3D968025}" id="{96CF6948-6E7A-42DE-AA34-AD2C0FE1C305}">
    <text xml:space="preserve">Volusia County does not have a UTF load obligation for this springshed. No reduction could be calculated. </text>
  </threadedComment>
  <threadedComment ref="I35" dT="2020-02-19T14:55:11.60" personId="{DA5B4880-8462-453F-AADC-4EDD3D968025}" id="{74A1B42B-C749-4AE7-AA88-5C4434D0602F}">
    <text>FDACS has proposed changing these to N/A. The original completion date had been set to indicate that 100% reductions need to be reached by the end of the BMAP. This was mistakenly listed as 2023 previously and was updated to 2033 in 2019.</text>
  </threadedComment>
</ThreadedComments>
</file>

<file path=xl/threadedComments/threadedComment2.xml><?xml version="1.0" encoding="utf-8"?>
<ThreadedComments xmlns="http://schemas.microsoft.com/office/spreadsheetml/2018/threadedcomments" xmlns:x="http://schemas.openxmlformats.org/spreadsheetml/2006/main">
  <threadedComment ref="O2" personId="{C3FF4CB2-FBA7-4E81-AB1A-8D3DE2E0FF0C}" id="{5D2B92EF-7459-43BC-ADE6-C6B376E8A9FC}">
    <text>$17/mile</text>
  </threadedComment>
  <threadedComment ref="J14" dT="2020-03-10T17:31:32.21" personId="{ECE654C0-97C1-4070-AE64-E76B80878B28}" id="{E0053B58-CCDF-4C39-A8AE-E036AB9AD1E3}">
    <text>Prior to project collection period of 2009.</text>
  </threadedComment>
  <threadedComment ref="J23" personId="{DA5B4880-8462-453F-AADC-4EDD3D968025}" id="{B90233C0-E91E-43B0-B69F-CB3F79A17E57}">
    <text xml:space="preserve">7,421 submitted by stakeholder. Needs to be verified through monitoring. </text>
  </threadedComment>
  <threadedComment ref="F25" dT="2019-08-27T19:16:33.66" personId="{DA5B4880-8462-453F-AADC-4EDD3D968025}" id="{D6EDB11D-EAE1-436D-A57D-5166731D1B85}">
    <text>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ext>
  </threadedComment>
  <threadedComment ref="J27" personId="{DA5B4880-8462-453F-AADC-4EDD3D968025}" id="{F39B8A86-C6BE-4972-A3B3-B053C801DB1C}">
    <text xml:space="preserve">Volusia County does not have a UTF load obligation for this springshed. No reduction could be calculated. </text>
  </threadedComment>
  <threadedComment ref="J33" personId="{DA5B4880-8462-453F-AADC-4EDD3D968025}" id="{D676888F-25EE-4833-9F30-D93EB75FA566}">
    <text xml:space="preserve">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text>
  </threadedComment>
  <threadedComment ref="J33" dT="2020-03-10T17:24:57.98" personId="{ECE654C0-97C1-4070-AE64-E76B80878B28}" id="{E3A40F84-1657-4EEB-A83E-A150BE750413}" parentId="{D676888F-25EE-4833-9F30-D93EB75FA566}">
    <text>Volusia County has no UTF loading in the SRWB.</text>
  </threadedComment>
  <threadedComment ref="J34" personId="{DA5B4880-8462-453F-AADC-4EDD3D968025}" id="{FC233BF5-9D5B-4BA5-8C23-8F249A6E6740}">
    <text xml:space="preserve">Volusia County does not have a UTF load obligation for this springshed. No reduction could be calculated. </text>
  </threadedComment>
  <threadedComment ref="I35" dT="2020-02-19T14:55:11.60" personId="{DA5B4880-8462-453F-AADC-4EDD3D968025}" id="{501262F9-41BE-42BB-8409-A91D479CB072}">
    <text>FDACS has proposed changing these to N/A. The original completion date had been set to indicate that 100% reductions need to be reached by the end of the BMAP. This was mistakenly listed as 2023 previously and was updated to 2033 in 2019.</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DB2AEDF-F5E7-4733-A8A5-4C09DB32AA07}">
  <we:reference id="wa104379727" version="1.0.0.0" store="en-US" storeType="OMEX"/>
  <we:alternateReferences>
    <we:reference id="wa104379727" version="1.0.0.0" store="wa104379727" storeType="OMEX"/>
  </we:alternateReferences>
  <we:properties/>
  <we:bindings>
    <we:binding id="Range" type="matrix" appref="{ED3D4F8C-89A6-446A-9EEA-C56A7467DD4D}"/>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
  <sheetViews>
    <sheetView workbookViewId="0">
      <selection activeCell="A93" sqref="A93"/>
    </sheetView>
  </sheetViews>
  <sheetFormatPr defaultRowHeight="14.4" x14ac:dyDescent="0.3"/>
  <cols>
    <col min="1" max="1" width="50" customWidth="1"/>
    <col min="2" max="2" width="13.33203125" customWidth="1"/>
    <col min="3" max="3" width="11.88671875" customWidth="1"/>
    <col min="4" max="4" width="15.6640625" customWidth="1"/>
    <col min="5" max="5" width="16.44140625" customWidth="1"/>
  </cols>
  <sheetData>
    <row r="1" spans="1:5" x14ac:dyDescent="0.3">
      <c r="A1" s="34" t="s">
        <v>181</v>
      </c>
    </row>
    <row r="2" spans="1:5" x14ac:dyDescent="0.3">
      <c r="A2" s="35" t="s">
        <v>1</v>
      </c>
      <c r="B2" s="36"/>
      <c r="C2" s="37" t="s">
        <v>2</v>
      </c>
      <c r="D2" s="21" t="s">
        <v>4</v>
      </c>
      <c r="E2" s="36" t="s">
        <v>182</v>
      </c>
    </row>
    <row r="3" spans="1:5" x14ac:dyDescent="0.3">
      <c r="A3" s="38" t="s">
        <v>183</v>
      </c>
      <c r="B3" s="39" t="s">
        <v>21</v>
      </c>
      <c r="C3" s="39" t="s">
        <v>114</v>
      </c>
      <c r="D3" s="5" t="s">
        <v>243</v>
      </c>
      <c r="E3" s="40" t="s">
        <v>185</v>
      </c>
    </row>
    <row r="4" spans="1:5" x14ac:dyDescent="0.3">
      <c r="A4" s="41" t="s">
        <v>186</v>
      </c>
      <c r="B4" s="39" t="s">
        <v>187</v>
      </c>
      <c r="C4" s="39" t="s">
        <v>39</v>
      </c>
      <c r="D4" s="2" t="s">
        <v>184</v>
      </c>
      <c r="E4" s="40" t="s">
        <v>20</v>
      </c>
    </row>
    <row r="5" spans="1:5" x14ac:dyDescent="0.3">
      <c r="A5" s="41" t="s">
        <v>188</v>
      </c>
      <c r="B5" s="39" t="s">
        <v>189</v>
      </c>
      <c r="C5" s="39" t="s">
        <v>19</v>
      </c>
      <c r="D5" s="2" t="s">
        <v>15</v>
      </c>
    </row>
    <row r="6" spans="1:5" x14ac:dyDescent="0.3">
      <c r="A6" s="41" t="s">
        <v>190</v>
      </c>
      <c r="B6" s="42"/>
      <c r="C6" s="39" t="s">
        <v>191</v>
      </c>
      <c r="D6" s="2" t="s">
        <v>52</v>
      </c>
    </row>
    <row r="7" spans="1:5" x14ac:dyDescent="0.3">
      <c r="A7" s="41" t="s">
        <v>192</v>
      </c>
      <c r="B7" s="42"/>
      <c r="C7" s="42"/>
      <c r="D7" s="42"/>
    </row>
    <row r="8" spans="1:5" x14ac:dyDescent="0.3">
      <c r="A8" s="41" t="s">
        <v>193</v>
      </c>
      <c r="B8" s="42"/>
      <c r="C8" s="42"/>
      <c r="D8" s="42"/>
      <c r="E8" s="43"/>
    </row>
    <row r="9" spans="1:5" x14ac:dyDescent="0.3">
      <c r="A9" s="41" t="s">
        <v>276</v>
      </c>
      <c r="B9" s="42"/>
      <c r="C9" s="42"/>
      <c r="D9" s="42"/>
      <c r="E9" s="43"/>
    </row>
    <row r="10" spans="1:5" x14ac:dyDescent="0.3">
      <c r="A10" s="41" t="s">
        <v>278</v>
      </c>
      <c r="B10" s="42"/>
      <c r="C10" s="42"/>
      <c r="D10" s="42"/>
      <c r="E10" s="43"/>
    </row>
    <row r="11" spans="1:5" x14ac:dyDescent="0.3">
      <c r="A11" s="41" t="s">
        <v>194</v>
      </c>
      <c r="B11" s="42"/>
      <c r="C11" s="42"/>
      <c r="D11" s="42"/>
      <c r="E11" s="43"/>
    </row>
    <row r="12" spans="1:5" x14ac:dyDescent="0.3">
      <c r="A12" s="41" t="s">
        <v>61</v>
      </c>
      <c r="B12" s="42"/>
      <c r="C12" s="42"/>
      <c r="D12" s="42"/>
      <c r="E12" s="43"/>
    </row>
    <row r="13" spans="1:5" x14ac:dyDescent="0.3">
      <c r="A13" s="41" t="s">
        <v>279</v>
      </c>
      <c r="B13" s="42"/>
      <c r="C13" s="42"/>
      <c r="D13" s="42"/>
      <c r="E13" s="43"/>
    </row>
    <row r="14" spans="1:5" x14ac:dyDescent="0.3">
      <c r="A14" s="41" t="s">
        <v>195</v>
      </c>
      <c r="B14" s="42"/>
      <c r="C14" s="42"/>
      <c r="D14" s="42"/>
      <c r="E14" s="43"/>
    </row>
    <row r="15" spans="1:5" x14ac:dyDescent="0.3">
      <c r="A15" s="41" t="s">
        <v>196</v>
      </c>
      <c r="B15" s="42"/>
      <c r="C15" s="42"/>
      <c r="D15" s="42"/>
      <c r="E15" s="43"/>
    </row>
    <row r="16" spans="1:5" x14ac:dyDescent="0.3">
      <c r="A16" s="41" t="s">
        <v>197</v>
      </c>
      <c r="B16" s="42"/>
      <c r="C16" s="42"/>
      <c r="D16" s="42"/>
      <c r="E16" s="43"/>
    </row>
    <row r="17" spans="1:5" x14ac:dyDescent="0.3">
      <c r="A17" s="41" t="s">
        <v>198</v>
      </c>
      <c r="B17" s="42"/>
      <c r="C17" s="42"/>
      <c r="D17" s="42"/>
      <c r="E17" s="43"/>
    </row>
    <row r="18" spans="1:5" x14ac:dyDescent="0.3">
      <c r="A18" s="41" t="s">
        <v>280</v>
      </c>
      <c r="B18" s="42"/>
      <c r="C18" s="42"/>
      <c r="D18" s="42"/>
      <c r="E18" s="43"/>
    </row>
    <row r="19" spans="1:5" x14ac:dyDescent="0.3">
      <c r="A19" s="41" t="s">
        <v>281</v>
      </c>
      <c r="B19" s="42"/>
      <c r="C19" s="42"/>
      <c r="D19" s="42"/>
      <c r="E19" s="43"/>
    </row>
    <row r="20" spans="1:5" x14ac:dyDescent="0.3">
      <c r="A20" s="41" t="s">
        <v>282</v>
      </c>
      <c r="B20" s="42"/>
      <c r="C20" s="42"/>
      <c r="D20" s="42"/>
      <c r="E20" s="43"/>
    </row>
    <row r="21" spans="1:5" x14ac:dyDescent="0.3">
      <c r="A21" s="41" t="s">
        <v>199</v>
      </c>
      <c r="B21" s="42"/>
      <c r="C21" s="42"/>
      <c r="D21" s="42"/>
      <c r="E21" s="43"/>
    </row>
    <row r="22" spans="1:5" x14ac:dyDescent="0.3">
      <c r="A22" s="41" t="s">
        <v>283</v>
      </c>
      <c r="B22" s="42"/>
      <c r="C22" s="42"/>
      <c r="D22" s="42"/>
      <c r="E22" s="43"/>
    </row>
    <row r="23" spans="1:5" x14ac:dyDescent="0.3">
      <c r="A23" s="41" t="s">
        <v>200</v>
      </c>
      <c r="B23" s="42"/>
      <c r="C23" s="42"/>
      <c r="D23" s="42"/>
      <c r="E23" s="43"/>
    </row>
    <row r="24" spans="1:5" x14ac:dyDescent="0.3">
      <c r="A24" s="41" t="s">
        <v>201</v>
      </c>
      <c r="B24" s="42"/>
      <c r="C24" s="42"/>
      <c r="D24" s="42"/>
      <c r="E24" s="43"/>
    </row>
    <row r="25" spans="1:5" x14ac:dyDescent="0.3">
      <c r="A25" s="41" t="s">
        <v>202</v>
      </c>
      <c r="B25" s="42"/>
      <c r="C25" s="42"/>
      <c r="D25" s="42"/>
      <c r="E25" s="43"/>
    </row>
    <row r="26" spans="1:5" x14ac:dyDescent="0.3">
      <c r="A26" s="38" t="s">
        <v>203</v>
      </c>
      <c r="B26" s="42"/>
      <c r="C26" s="42"/>
      <c r="D26" s="42"/>
      <c r="E26" s="43"/>
    </row>
    <row r="27" spans="1:5" x14ac:dyDescent="0.3">
      <c r="A27" s="41" t="s">
        <v>29</v>
      </c>
      <c r="B27" s="42"/>
      <c r="C27" s="42"/>
      <c r="D27" s="42"/>
      <c r="E27" s="43"/>
    </row>
    <row r="28" spans="1:5" x14ac:dyDescent="0.3">
      <c r="A28" s="38" t="s">
        <v>204</v>
      </c>
      <c r="B28" s="42"/>
      <c r="C28" s="42"/>
      <c r="D28" s="42"/>
      <c r="E28" s="43"/>
    </row>
    <row r="29" spans="1:5" x14ac:dyDescent="0.3">
      <c r="A29" s="41" t="s">
        <v>205</v>
      </c>
      <c r="B29" s="42"/>
      <c r="C29" s="42"/>
      <c r="D29" s="42"/>
      <c r="E29" s="43"/>
    </row>
    <row r="30" spans="1:5" x14ac:dyDescent="0.3">
      <c r="A30" s="41" t="s">
        <v>206</v>
      </c>
      <c r="B30" s="42"/>
      <c r="C30" s="42"/>
      <c r="D30" s="42"/>
      <c r="E30" s="43"/>
    </row>
    <row r="31" spans="1:5" x14ac:dyDescent="0.3">
      <c r="A31" s="41" t="s">
        <v>284</v>
      </c>
      <c r="B31" s="42"/>
      <c r="C31" s="42"/>
      <c r="D31" s="42"/>
      <c r="E31" s="43"/>
    </row>
    <row r="32" spans="1:5" x14ac:dyDescent="0.3">
      <c r="A32" s="38" t="s">
        <v>207</v>
      </c>
      <c r="B32" s="42"/>
      <c r="C32" s="42"/>
      <c r="D32" s="42"/>
      <c r="E32" s="43"/>
    </row>
    <row r="33" spans="1:5" x14ac:dyDescent="0.3">
      <c r="A33" s="41" t="s">
        <v>285</v>
      </c>
      <c r="B33" s="42"/>
      <c r="C33" s="42"/>
      <c r="D33" s="42"/>
      <c r="E33" s="43"/>
    </row>
    <row r="34" spans="1:5" x14ac:dyDescent="0.3">
      <c r="A34" s="41" t="s">
        <v>286</v>
      </c>
      <c r="B34" s="42"/>
      <c r="C34" s="42"/>
      <c r="D34" s="42"/>
      <c r="E34" s="43"/>
    </row>
    <row r="35" spans="1:5" x14ac:dyDescent="0.3">
      <c r="A35" s="41" t="s">
        <v>208</v>
      </c>
      <c r="B35" s="42"/>
      <c r="C35" s="42"/>
      <c r="D35" s="42"/>
      <c r="E35" s="43"/>
    </row>
    <row r="36" spans="1:5" x14ac:dyDescent="0.3">
      <c r="A36" s="41" t="s">
        <v>209</v>
      </c>
      <c r="B36" s="42"/>
      <c r="C36" s="42"/>
      <c r="D36" s="42"/>
      <c r="E36" s="43"/>
    </row>
    <row r="37" spans="1:5" x14ac:dyDescent="0.3">
      <c r="A37" s="41" t="s">
        <v>287</v>
      </c>
      <c r="B37" s="42"/>
      <c r="C37" s="42"/>
      <c r="D37" s="42"/>
      <c r="E37" s="43"/>
    </row>
    <row r="38" spans="1:5" x14ac:dyDescent="0.3">
      <c r="A38" s="41" t="s">
        <v>210</v>
      </c>
      <c r="B38" s="42"/>
      <c r="C38" s="42"/>
      <c r="D38" s="42"/>
      <c r="E38" s="43"/>
    </row>
    <row r="39" spans="1:5" x14ac:dyDescent="0.3">
      <c r="A39" s="41" t="s">
        <v>60</v>
      </c>
      <c r="B39" s="42"/>
      <c r="C39" s="42"/>
      <c r="D39" s="42"/>
      <c r="E39" s="43"/>
    </row>
    <row r="40" spans="1:5" x14ac:dyDescent="0.3">
      <c r="A40" s="38" t="s">
        <v>211</v>
      </c>
      <c r="B40" s="42"/>
      <c r="C40" s="42"/>
      <c r="D40" s="42"/>
      <c r="E40" s="43"/>
    </row>
    <row r="41" spans="1:5" x14ac:dyDescent="0.3">
      <c r="A41" s="38" t="s">
        <v>288</v>
      </c>
      <c r="B41" s="42"/>
      <c r="C41" s="42"/>
      <c r="D41" s="42"/>
      <c r="E41" s="43"/>
    </row>
    <row r="42" spans="1:5" x14ac:dyDescent="0.3">
      <c r="A42" s="41" t="s">
        <v>212</v>
      </c>
      <c r="B42" s="42"/>
      <c r="C42" s="42"/>
      <c r="D42" s="42"/>
      <c r="E42" s="43"/>
    </row>
    <row r="43" spans="1:5" x14ac:dyDescent="0.3">
      <c r="A43" s="41" t="s">
        <v>213</v>
      </c>
      <c r="B43" s="42"/>
      <c r="C43" s="42"/>
      <c r="D43" s="42"/>
      <c r="E43" s="43"/>
    </row>
    <row r="44" spans="1:5" x14ac:dyDescent="0.3">
      <c r="A44" s="41" t="s">
        <v>289</v>
      </c>
      <c r="B44" s="42"/>
      <c r="C44" s="42"/>
      <c r="D44" s="42"/>
      <c r="E44" s="43"/>
    </row>
    <row r="45" spans="1:5" x14ac:dyDescent="0.3">
      <c r="A45" s="44" t="s">
        <v>38</v>
      </c>
      <c r="B45" s="42"/>
      <c r="C45" s="42"/>
      <c r="D45" s="42"/>
      <c r="E45" s="43"/>
    </row>
    <row r="46" spans="1:5" x14ac:dyDescent="0.3">
      <c r="A46" s="41" t="s">
        <v>214</v>
      </c>
      <c r="B46" s="42"/>
      <c r="C46" s="42"/>
      <c r="D46" s="42"/>
      <c r="E46" s="43"/>
    </row>
    <row r="47" spans="1:5" x14ac:dyDescent="0.3">
      <c r="A47" s="41" t="s">
        <v>215</v>
      </c>
      <c r="B47" s="42"/>
      <c r="C47" s="42"/>
      <c r="D47" s="42"/>
      <c r="E47" s="43"/>
    </row>
    <row r="48" spans="1:5" x14ac:dyDescent="0.3">
      <c r="A48" s="41" t="s">
        <v>216</v>
      </c>
      <c r="B48" s="42"/>
      <c r="C48" s="42"/>
      <c r="D48" s="42"/>
      <c r="E48" s="43"/>
    </row>
    <row r="49" spans="1:5" x14ac:dyDescent="0.3">
      <c r="A49" s="41" t="s">
        <v>219</v>
      </c>
      <c r="B49" s="42"/>
      <c r="C49" s="42"/>
      <c r="D49" s="42"/>
      <c r="E49" s="43"/>
    </row>
    <row r="50" spans="1:5" x14ac:dyDescent="0.3">
      <c r="A50" s="41" t="s">
        <v>217</v>
      </c>
      <c r="B50" s="42"/>
      <c r="C50" s="42"/>
      <c r="D50" s="42"/>
      <c r="E50" s="43"/>
    </row>
    <row r="51" spans="1:5" x14ac:dyDescent="0.3">
      <c r="A51" s="41" t="s">
        <v>218</v>
      </c>
      <c r="B51" s="42"/>
      <c r="C51" s="42"/>
      <c r="D51" s="42"/>
      <c r="E51" s="43"/>
    </row>
    <row r="52" spans="1:5" x14ac:dyDescent="0.3">
      <c r="A52" s="41" t="s">
        <v>220</v>
      </c>
      <c r="B52" s="42"/>
      <c r="C52" s="42"/>
      <c r="D52" s="42"/>
      <c r="E52" s="43"/>
    </row>
    <row r="53" spans="1:5" x14ac:dyDescent="0.3">
      <c r="A53" s="41" t="s">
        <v>221</v>
      </c>
      <c r="B53" s="42"/>
      <c r="C53" s="42"/>
      <c r="D53" s="42"/>
      <c r="E53" s="43"/>
    </row>
    <row r="54" spans="1:5" x14ac:dyDescent="0.3">
      <c r="A54" s="41" t="s">
        <v>222</v>
      </c>
      <c r="B54" s="42"/>
      <c r="C54" s="42"/>
      <c r="D54" s="42"/>
      <c r="E54" s="43"/>
    </row>
    <row r="55" spans="1:5" x14ac:dyDescent="0.3">
      <c r="A55" s="41" t="s">
        <v>223</v>
      </c>
      <c r="B55" s="42"/>
      <c r="C55" s="42"/>
      <c r="D55" s="42"/>
      <c r="E55" s="43"/>
    </row>
    <row r="56" spans="1:5" x14ac:dyDescent="0.3">
      <c r="A56" s="41" t="s">
        <v>68</v>
      </c>
      <c r="B56" s="42"/>
      <c r="C56" s="42"/>
      <c r="D56" s="42"/>
      <c r="E56" s="43"/>
    </row>
    <row r="57" spans="1:5" x14ac:dyDescent="0.3">
      <c r="A57" s="41" t="s">
        <v>224</v>
      </c>
      <c r="B57" s="42"/>
      <c r="C57" s="42"/>
      <c r="D57" s="42"/>
      <c r="E57" s="43"/>
    </row>
    <row r="58" spans="1:5" x14ac:dyDescent="0.3">
      <c r="A58" s="41" t="s">
        <v>75</v>
      </c>
      <c r="B58" s="42"/>
      <c r="C58" s="42"/>
      <c r="D58" s="42"/>
      <c r="E58" s="43"/>
    </row>
    <row r="59" spans="1:5" ht="26.4" x14ac:dyDescent="0.3">
      <c r="A59" s="41" t="s">
        <v>290</v>
      </c>
      <c r="B59" s="42"/>
      <c r="C59" s="42"/>
      <c r="D59" s="42"/>
      <c r="E59" s="43"/>
    </row>
    <row r="60" spans="1:5" x14ac:dyDescent="0.3">
      <c r="A60" s="41" t="s">
        <v>138</v>
      </c>
      <c r="B60" s="42"/>
      <c r="C60" s="42"/>
      <c r="D60" s="42"/>
      <c r="E60" s="43"/>
    </row>
    <row r="61" spans="1:5" x14ac:dyDescent="0.3">
      <c r="A61" s="41" t="s">
        <v>225</v>
      </c>
      <c r="B61" s="42"/>
      <c r="C61" s="42"/>
      <c r="D61" s="42"/>
      <c r="E61" s="43"/>
    </row>
    <row r="62" spans="1:5" x14ac:dyDescent="0.3">
      <c r="A62" s="41" t="s">
        <v>226</v>
      </c>
      <c r="B62" s="42"/>
      <c r="C62" s="42"/>
      <c r="D62" s="42"/>
      <c r="E62" s="43"/>
    </row>
    <row r="63" spans="1:5" x14ac:dyDescent="0.3">
      <c r="A63" s="38" t="s">
        <v>227</v>
      </c>
      <c r="B63" s="42"/>
      <c r="C63" s="42"/>
      <c r="D63" s="42"/>
      <c r="E63" s="43"/>
    </row>
    <row r="64" spans="1:5" x14ac:dyDescent="0.3">
      <c r="A64" s="38" t="s">
        <v>228</v>
      </c>
      <c r="B64" s="42"/>
      <c r="C64" s="42"/>
      <c r="D64" s="42"/>
      <c r="E64" s="43"/>
    </row>
    <row r="65" spans="1:5" x14ac:dyDescent="0.3">
      <c r="A65" s="41" t="s">
        <v>229</v>
      </c>
      <c r="B65" s="42"/>
      <c r="C65" s="42"/>
      <c r="D65" s="42"/>
      <c r="E65" s="43"/>
    </row>
    <row r="66" spans="1:5" x14ac:dyDescent="0.3">
      <c r="A66" s="41" t="s">
        <v>33</v>
      </c>
      <c r="B66" s="42"/>
      <c r="C66" s="42"/>
      <c r="D66" s="42"/>
      <c r="E66" s="43"/>
    </row>
    <row r="67" spans="1:5" ht="26.4" x14ac:dyDescent="0.3">
      <c r="A67" s="41" t="s">
        <v>291</v>
      </c>
      <c r="B67" s="42"/>
      <c r="C67" s="42"/>
      <c r="D67" s="42"/>
      <c r="E67" s="43"/>
    </row>
    <row r="68" spans="1:5" x14ac:dyDescent="0.3">
      <c r="A68" s="41" t="s">
        <v>292</v>
      </c>
      <c r="B68" s="42"/>
      <c r="C68" s="42"/>
      <c r="D68" s="42"/>
      <c r="E68" s="43"/>
    </row>
    <row r="69" spans="1:5" ht="26.4" x14ac:dyDescent="0.3">
      <c r="A69" s="41" t="s">
        <v>293</v>
      </c>
      <c r="B69" s="42"/>
      <c r="C69" s="42"/>
      <c r="D69" s="42"/>
      <c r="E69" s="43"/>
    </row>
    <row r="70" spans="1:5" x14ac:dyDescent="0.3">
      <c r="A70" s="41" t="s">
        <v>294</v>
      </c>
      <c r="B70" s="42"/>
      <c r="C70" s="42"/>
      <c r="D70" s="42"/>
      <c r="E70" s="43"/>
    </row>
    <row r="71" spans="1:5" x14ac:dyDescent="0.3">
      <c r="A71" s="41" t="s">
        <v>295</v>
      </c>
      <c r="B71" s="42"/>
      <c r="C71" s="42"/>
      <c r="D71" s="42"/>
      <c r="E71" s="43"/>
    </row>
    <row r="72" spans="1:5" x14ac:dyDescent="0.3">
      <c r="A72" s="41" t="s">
        <v>230</v>
      </c>
      <c r="B72" s="42"/>
      <c r="C72" s="42"/>
      <c r="D72" s="42"/>
      <c r="E72" s="43"/>
    </row>
    <row r="73" spans="1:5" x14ac:dyDescent="0.3">
      <c r="A73" s="38" t="s">
        <v>231</v>
      </c>
      <c r="B73" s="42"/>
      <c r="C73" s="42"/>
      <c r="D73" s="42"/>
      <c r="E73" s="43"/>
    </row>
    <row r="74" spans="1:5" x14ac:dyDescent="0.3">
      <c r="A74" s="38" t="s">
        <v>232</v>
      </c>
      <c r="B74" s="42"/>
      <c r="C74" s="42"/>
      <c r="D74" s="42"/>
      <c r="E74" s="43"/>
    </row>
    <row r="75" spans="1:5" x14ac:dyDescent="0.3">
      <c r="A75" s="41" t="s">
        <v>233</v>
      </c>
      <c r="B75" s="42"/>
      <c r="C75" s="42"/>
      <c r="D75" s="42"/>
      <c r="E75" s="43"/>
    </row>
    <row r="76" spans="1:5" x14ac:dyDescent="0.3">
      <c r="A76" s="41" t="s">
        <v>234</v>
      </c>
      <c r="B76" s="42"/>
      <c r="C76" s="42"/>
      <c r="D76" s="42"/>
      <c r="E76" s="43"/>
    </row>
    <row r="77" spans="1:5" x14ac:dyDescent="0.3">
      <c r="A77" s="41" t="s">
        <v>25</v>
      </c>
      <c r="B77" s="42"/>
      <c r="C77" s="42"/>
      <c r="D77" s="42"/>
      <c r="E77" s="43"/>
    </row>
    <row r="78" spans="1:5" x14ac:dyDescent="0.3">
      <c r="A78" s="41" t="s">
        <v>296</v>
      </c>
      <c r="B78" s="42"/>
      <c r="C78" s="42"/>
      <c r="D78" s="42"/>
      <c r="E78" s="43"/>
    </row>
    <row r="79" spans="1:5" x14ac:dyDescent="0.3">
      <c r="A79" s="41" t="s">
        <v>235</v>
      </c>
      <c r="B79" s="42"/>
      <c r="C79" s="42"/>
      <c r="D79" s="42"/>
      <c r="E79" s="43"/>
    </row>
    <row r="80" spans="1:5" x14ac:dyDescent="0.3">
      <c r="A80" s="41" t="s">
        <v>236</v>
      </c>
      <c r="B80" s="42"/>
      <c r="C80" s="42"/>
      <c r="D80" s="42"/>
      <c r="E80" s="43"/>
    </row>
    <row r="81" spans="1:5" x14ac:dyDescent="0.3">
      <c r="A81" s="38" t="s">
        <v>237</v>
      </c>
      <c r="B81" s="42"/>
      <c r="C81" s="42"/>
      <c r="D81" s="42"/>
      <c r="E81" s="43"/>
    </row>
    <row r="82" spans="1:5" x14ac:dyDescent="0.3">
      <c r="A82" s="41" t="s">
        <v>18</v>
      </c>
      <c r="B82" s="42"/>
      <c r="C82" s="42"/>
      <c r="D82" s="42"/>
      <c r="E82" s="43"/>
    </row>
    <row r="83" spans="1:5" x14ac:dyDescent="0.3">
      <c r="A83" s="38" t="s">
        <v>238</v>
      </c>
      <c r="B83" s="42"/>
      <c r="C83" s="42"/>
      <c r="D83" s="42"/>
      <c r="E83" s="43"/>
    </row>
    <row r="84" spans="1:5" x14ac:dyDescent="0.3">
      <c r="A84" s="38" t="s">
        <v>239</v>
      </c>
      <c r="B84" s="42"/>
      <c r="C84" s="42"/>
      <c r="D84" s="42"/>
      <c r="E84" s="43"/>
    </row>
    <row r="85" spans="1:5" x14ac:dyDescent="0.3">
      <c r="A85" s="38" t="s">
        <v>240</v>
      </c>
      <c r="B85" s="42"/>
      <c r="C85" s="42"/>
      <c r="E85" s="43"/>
    </row>
    <row r="86" spans="1:5" x14ac:dyDescent="0.3">
      <c r="A86" s="38" t="s">
        <v>241</v>
      </c>
    </row>
    <row r="87" spans="1:5" x14ac:dyDescent="0.3">
      <c r="A87" s="38" t="s">
        <v>242</v>
      </c>
    </row>
    <row r="88" spans="1:5" x14ac:dyDescent="0.3">
      <c r="A88" s="38" t="s">
        <v>297</v>
      </c>
    </row>
    <row r="89" spans="1:5" x14ac:dyDescent="0.3">
      <c r="A89" s="38" t="s">
        <v>298</v>
      </c>
    </row>
    <row r="90" spans="1:5" x14ac:dyDescent="0.3">
      <c r="A90" s="38" t="s">
        <v>300</v>
      </c>
    </row>
    <row r="91" spans="1:5" x14ac:dyDescent="0.3">
      <c r="A91" s="38" t="s">
        <v>301</v>
      </c>
    </row>
    <row r="92" spans="1:5" x14ac:dyDescent="0.3">
      <c r="A92" s="38" t="s">
        <v>302</v>
      </c>
    </row>
    <row r="93" spans="1:5" x14ac:dyDescent="0.3">
      <c r="A93" s="38" t="s">
        <v>303</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66FA-5BDD-41BC-A473-9E6D1E65FF9A}">
  <dimension ref="A1:A3"/>
  <sheetViews>
    <sheetView workbookViewId="0">
      <selection activeCell="D10" sqref="D10"/>
    </sheetView>
  </sheetViews>
  <sheetFormatPr defaultRowHeight="14.4" x14ac:dyDescent="0.3"/>
  <sheetData>
    <row r="1" spans="1:1" x14ac:dyDescent="0.3">
      <c r="A1" t="s">
        <v>329</v>
      </c>
    </row>
    <row r="2" spans="1:1" x14ac:dyDescent="0.3">
      <c r="A2" t="s">
        <v>336</v>
      </c>
    </row>
    <row r="3" spans="1:1" x14ac:dyDescent="0.3">
      <c r="A3" t="s">
        <v>344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85"/>
  <sheetViews>
    <sheetView tabSelected="1" topLeftCell="E1" zoomScale="60" zoomScaleNormal="60" workbookViewId="0">
      <pane ySplit="1" topLeftCell="A2" activePane="bottomLeft" state="frozen"/>
      <selection pane="bottomLeft" activeCell="AB7" sqref="AB7:AB41"/>
    </sheetView>
  </sheetViews>
  <sheetFormatPr defaultColWidth="9.109375" defaultRowHeight="13.8" x14ac:dyDescent="0.3"/>
  <cols>
    <col min="1" max="1" width="9.109375" style="132"/>
    <col min="2" max="2" width="15.6640625" style="110" customWidth="1"/>
    <col min="3" max="3" width="19.44140625" style="110" bestFit="1" customWidth="1"/>
    <col min="4" max="4" width="20.88671875" style="110" bestFit="1" customWidth="1"/>
    <col min="5" max="5" width="15.6640625" style="110" customWidth="1"/>
    <col min="6" max="6" width="30.6640625" style="110" customWidth="1"/>
    <col min="7" max="7" width="21.5546875" style="133" bestFit="1" customWidth="1"/>
    <col min="8" max="8" width="23.6640625" style="110" bestFit="1" customWidth="1"/>
    <col min="9" max="9" width="15.5546875" style="110" customWidth="1"/>
    <col min="10" max="10" width="15.6640625" style="134" customWidth="1"/>
    <col min="11" max="12" width="15.6640625" style="110" customWidth="1"/>
    <col min="13" max="13" width="12.44140625" style="134" customWidth="1"/>
    <col min="14" max="14" width="25.33203125" style="135" customWidth="1"/>
    <col min="15" max="15" width="19.88671875" style="135" customWidth="1"/>
    <col min="16" max="17" width="19.5546875" style="110" customWidth="1"/>
    <col min="18" max="18" width="21.33203125" style="110" customWidth="1"/>
    <col min="19" max="19" width="21.33203125" style="110" bestFit="1" customWidth="1"/>
    <col min="20" max="20" width="21.33203125" style="110" customWidth="1"/>
    <col min="21" max="21" width="15.6640625" style="110" customWidth="1"/>
    <col min="22" max="22" width="23.33203125" style="110" bestFit="1" customWidth="1"/>
    <col min="23" max="23" width="13.33203125" style="110" customWidth="1"/>
    <col min="24" max="26" width="15.6640625" style="110" customWidth="1"/>
    <col min="27" max="27" width="15.5546875" style="110" customWidth="1"/>
    <col min="28" max="16384" width="9.109375" style="110"/>
  </cols>
  <sheetData>
    <row r="1" spans="1:28" s="107" customFormat="1" ht="36.75" customHeight="1" x14ac:dyDescent="0.25">
      <c r="A1" s="98" t="s">
        <v>258</v>
      </c>
      <c r="B1" s="99" t="s">
        <v>259</v>
      </c>
      <c r="C1" s="99" t="s">
        <v>0</v>
      </c>
      <c r="D1" s="99" t="s">
        <v>260</v>
      </c>
      <c r="E1" s="99" t="s">
        <v>261</v>
      </c>
      <c r="F1" s="99" t="s">
        <v>262</v>
      </c>
      <c r="G1" s="99" t="s">
        <v>263</v>
      </c>
      <c r="H1" s="99" t="s">
        <v>264</v>
      </c>
      <c r="I1" s="100" t="s">
        <v>265</v>
      </c>
      <c r="J1" s="101" t="s">
        <v>266</v>
      </c>
      <c r="K1" s="101" t="s">
        <v>267</v>
      </c>
      <c r="L1" s="102" t="s">
        <v>4</v>
      </c>
      <c r="M1" s="101" t="s">
        <v>268</v>
      </c>
      <c r="N1" s="103" t="s">
        <v>269</v>
      </c>
      <c r="O1" s="103" t="s">
        <v>270</v>
      </c>
      <c r="P1" s="102" t="s">
        <v>271</v>
      </c>
      <c r="Q1" s="102" t="s">
        <v>272</v>
      </c>
      <c r="R1" s="102" t="s">
        <v>273</v>
      </c>
      <c r="S1" s="104" t="s">
        <v>8</v>
      </c>
      <c r="T1" s="104" t="s">
        <v>9</v>
      </c>
      <c r="U1" s="104" t="s">
        <v>314</v>
      </c>
      <c r="V1" s="105" t="s">
        <v>10</v>
      </c>
      <c r="W1" s="105" t="s">
        <v>47</v>
      </c>
      <c r="X1" s="105" t="s">
        <v>11</v>
      </c>
      <c r="Y1" s="105" t="s">
        <v>12</v>
      </c>
      <c r="Z1" s="105" t="s">
        <v>13</v>
      </c>
      <c r="AA1" s="106" t="s">
        <v>46</v>
      </c>
      <c r="AB1" s="106" t="s">
        <v>351</v>
      </c>
    </row>
    <row r="2" spans="1:28" ht="36.6" customHeight="1" x14ac:dyDescent="0.3">
      <c r="A2" s="108">
        <v>5079</v>
      </c>
      <c r="B2" s="4" t="s">
        <v>51</v>
      </c>
      <c r="C2" s="8" t="s">
        <v>20</v>
      </c>
      <c r="D2" s="4" t="s">
        <v>125</v>
      </c>
      <c r="E2" s="4" t="s">
        <v>25</v>
      </c>
      <c r="F2" s="4" t="s">
        <v>245</v>
      </c>
      <c r="G2" s="4" t="s">
        <v>25</v>
      </c>
      <c r="H2" s="8" t="s">
        <v>19</v>
      </c>
      <c r="I2" s="4" t="s">
        <v>20</v>
      </c>
      <c r="J2" s="9">
        <v>187.41581891666496</v>
      </c>
      <c r="K2" s="9">
        <v>399.33000000000004</v>
      </c>
      <c r="L2" s="8" t="s">
        <v>184</v>
      </c>
      <c r="M2" s="9" t="s">
        <v>20</v>
      </c>
      <c r="N2" s="109" t="s">
        <v>20</v>
      </c>
      <c r="O2" s="109">
        <v>17054.400000000001</v>
      </c>
      <c r="P2" s="10" t="s">
        <v>53</v>
      </c>
      <c r="Q2" s="11" t="s">
        <v>20</v>
      </c>
      <c r="R2" s="11" t="s">
        <v>20</v>
      </c>
      <c r="S2" s="4" t="s">
        <v>27</v>
      </c>
      <c r="T2" s="4" t="s">
        <v>26</v>
      </c>
      <c r="U2" s="4">
        <v>2018</v>
      </c>
      <c r="V2" s="11" t="s">
        <v>20</v>
      </c>
      <c r="W2" s="11" t="s">
        <v>48</v>
      </c>
      <c r="X2" s="75" t="s">
        <v>20</v>
      </c>
      <c r="Y2" s="75" t="s">
        <v>20</v>
      </c>
      <c r="Z2" s="8" t="s">
        <v>26</v>
      </c>
      <c r="AA2" s="4" t="s">
        <v>49</v>
      </c>
      <c r="AB2" s="4"/>
    </row>
    <row r="3" spans="1:28" ht="39.6" x14ac:dyDescent="0.3">
      <c r="A3" s="108">
        <v>5080</v>
      </c>
      <c r="B3" s="12" t="s">
        <v>51</v>
      </c>
      <c r="C3" s="8" t="s">
        <v>14</v>
      </c>
      <c r="D3" s="12" t="s">
        <v>126</v>
      </c>
      <c r="E3" s="4" t="s">
        <v>29</v>
      </c>
      <c r="F3" s="12" t="s">
        <v>246</v>
      </c>
      <c r="G3" s="12" t="s">
        <v>29</v>
      </c>
      <c r="H3" s="8" t="s">
        <v>19</v>
      </c>
      <c r="I3" s="4" t="s">
        <v>20</v>
      </c>
      <c r="J3" s="9">
        <v>111.42316960148284</v>
      </c>
      <c r="K3" s="111" t="s">
        <v>20</v>
      </c>
      <c r="L3" s="8" t="s">
        <v>184</v>
      </c>
      <c r="M3" s="9" t="s">
        <v>20</v>
      </c>
      <c r="N3" s="109" t="s">
        <v>20</v>
      </c>
      <c r="O3" s="109" t="s">
        <v>52</v>
      </c>
      <c r="P3" s="10" t="s">
        <v>53</v>
      </c>
      <c r="Q3" s="11" t="s">
        <v>20</v>
      </c>
      <c r="R3" s="11" t="s">
        <v>20</v>
      </c>
      <c r="S3" s="4" t="s">
        <v>27</v>
      </c>
      <c r="T3" s="12" t="s">
        <v>26</v>
      </c>
      <c r="U3" s="4">
        <v>2018</v>
      </c>
      <c r="V3" s="11" t="s">
        <v>20</v>
      </c>
      <c r="W3" s="11" t="s">
        <v>48</v>
      </c>
      <c r="X3" s="75" t="s">
        <v>20</v>
      </c>
      <c r="Y3" s="75" t="s">
        <v>20</v>
      </c>
      <c r="Z3" s="8" t="s">
        <v>26</v>
      </c>
      <c r="AA3" s="12" t="s">
        <v>49</v>
      </c>
      <c r="AB3" s="4"/>
    </row>
    <row r="4" spans="1:28" ht="26.4" x14ac:dyDescent="0.3">
      <c r="A4" s="108">
        <v>5081</v>
      </c>
      <c r="B4" s="12" t="s">
        <v>127</v>
      </c>
      <c r="C4" s="8" t="s">
        <v>20</v>
      </c>
      <c r="D4" s="8" t="s">
        <v>128</v>
      </c>
      <c r="E4" s="4" t="s">
        <v>306</v>
      </c>
      <c r="F4" s="12" t="s">
        <v>247</v>
      </c>
      <c r="G4" s="12" t="s">
        <v>33</v>
      </c>
      <c r="H4" s="8" t="s">
        <v>19</v>
      </c>
      <c r="I4" s="4" t="s">
        <v>20</v>
      </c>
      <c r="J4" s="9">
        <v>25</v>
      </c>
      <c r="K4" s="111" t="s">
        <v>20</v>
      </c>
      <c r="L4" s="8" t="s">
        <v>184</v>
      </c>
      <c r="M4" s="9" t="s">
        <v>20</v>
      </c>
      <c r="N4" s="109" t="s">
        <v>20</v>
      </c>
      <c r="O4" s="109" t="s">
        <v>20</v>
      </c>
      <c r="P4" s="109" t="s">
        <v>20</v>
      </c>
      <c r="Q4" s="109" t="s">
        <v>20</v>
      </c>
      <c r="R4" s="109" t="s">
        <v>20</v>
      </c>
      <c r="S4" s="4" t="s">
        <v>27</v>
      </c>
      <c r="T4" s="12" t="s">
        <v>26</v>
      </c>
      <c r="U4" s="4">
        <v>2018</v>
      </c>
      <c r="V4" s="12" t="s">
        <v>134</v>
      </c>
      <c r="W4" s="11" t="s">
        <v>48</v>
      </c>
      <c r="X4" s="75" t="s">
        <v>20</v>
      </c>
      <c r="Y4" s="75" t="s">
        <v>20</v>
      </c>
      <c r="Z4" s="8" t="s">
        <v>26</v>
      </c>
      <c r="AA4" s="12" t="s">
        <v>49</v>
      </c>
      <c r="AB4" s="4"/>
    </row>
    <row r="5" spans="1:28" ht="26.4" x14ac:dyDescent="0.3">
      <c r="A5" s="108">
        <v>5082</v>
      </c>
      <c r="B5" s="12" t="s">
        <v>127</v>
      </c>
      <c r="C5" s="8" t="s">
        <v>20</v>
      </c>
      <c r="D5" s="8" t="s">
        <v>129</v>
      </c>
      <c r="E5" s="4" t="s">
        <v>132</v>
      </c>
      <c r="F5" s="12" t="s">
        <v>248</v>
      </c>
      <c r="G5" s="12" t="s">
        <v>29</v>
      </c>
      <c r="H5" s="8" t="s">
        <v>19</v>
      </c>
      <c r="I5" s="4" t="s">
        <v>20</v>
      </c>
      <c r="J5" s="9">
        <v>50</v>
      </c>
      <c r="K5" s="111" t="s">
        <v>20</v>
      </c>
      <c r="L5" s="8" t="s">
        <v>184</v>
      </c>
      <c r="M5" s="9" t="s">
        <v>20</v>
      </c>
      <c r="N5" s="109" t="s">
        <v>20</v>
      </c>
      <c r="O5" s="109" t="s">
        <v>20</v>
      </c>
      <c r="P5" s="109" t="s">
        <v>20</v>
      </c>
      <c r="Q5" s="109" t="s">
        <v>20</v>
      </c>
      <c r="R5" s="109" t="s">
        <v>20</v>
      </c>
      <c r="S5" s="4" t="s">
        <v>27</v>
      </c>
      <c r="T5" s="12" t="s">
        <v>26</v>
      </c>
      <c r="U5" s="4">
        <v>2018</v>
      </c>
      <c r="V5" s="12" t="s">
        <v>135</v>
      </c>
      <c r="W5" s="11" t="s">
        <v>48</v>
      </c>
      <c r="X5" s="75" t="s">
        <v>20</v>
      </c>
      <c r="Y5" s="75" t="s">
        <v>20</v>
      </c>
      <c r="Z5" s="8" t="s">
        <v>26</v>
      </c>
      <c r="AA5" s="12" t="s">
        <v>49</v>
      </c>
      <c r="AB5" s="4"/>
    </row>
    <row r="6" spans="1:28" ht="26.4" x14ac:dyDescent="0.3">
      <c r="A6" s="108">
        <v>5083</v>
      </c>
      <c r="B6" s="12" t="s">
        <v>127</v>
      </c>
      <c r="C6" s="8" t="s">
        <v>20</v>
      </c>
      <c r="D6" s="8" t="s">
        <v>130</v>
      </c>
      <c r="E6" s="4" t="s">
        <v>133</v>
      </c>
      <c r="F6" s="12" t="s">
        <v>249</v>
      </c>
      <c r="G6" s="12" t="s">
        <v>33</v>
      </c>
      <c r="H6" s="8" t="s">
        <v>19</v>
      </c>
      <c r="I6" s="4" t="s">
        <v>20</v>
      </c>
      <c r="J6" s="9">
        <v>25</v>
      </c>
      <c r="K6" s="111" t="s">
        <v>20</v>
      </c>
      <c r="L6" s="8" t="s">
        <v>184</v>
      </c>
      <c r="M6" s="9" t="s">
        <v>20</v>
      </c>
      <c r="N6" s="109" t="s">
        <v>20</v>
      </c>
      <c r="O6" s="109" t="s">
        <v>20</v>
      </c>
      <c r="P6" s="109" t="s">
        <v>20</v>
      </c>
      <c r="Q6" s="109" t="s">
        <v>20</v>
      </c>
      <c r="R6" s="109" t="s">
        <v>20</v>
      </c>
      <c r="S6" s="4" t="s">
        <v>27</v>
      </c>
      <c r="T6" s="12" t="s">
        <v>26</v>
      </c>
      <c r="U6" s="4">
        <v>2018</v>
      </c>
      <c r="V6" s="12" t="s">
        <v>136</v>
      </c>
      <c r="W6" s="11" t="s">
        <v>48</v>
      </c>
      <c r="X6" s="75" t="s">
        <v>20</v>
      </c>
      <c r="Y6" s="75" t="s">
        <v>20</v>
      </c>
      <c r="Z6" s="8" t="s">
        <v>26</v>
      </c>
      <c r="AA6" s="12" t="s">
        <v>49</v>
      </c>
      <c r="AB6" s="4"/>
    </row>
    <row r="7" spans="1:28" ht="66" x14ac:dyDescent="0.3">
      <c r="A7" s="108">
        <v>5084</v>
      </c>
      <c r="B7" s="12" t="s">
        <v>127</v>
      </c>
      <c r="C7" s="12" t="s">
        <v>304</v>
      </c>
      <c r="D7" s="8" t="s">
        <v>131</v>
      </c>
      <c r="E7" s="12" t="s">
        <v>137</v>
      </c>
      <c r="F7" s="12" t="s">
        <v>250</v>
      </c>
      <c r="G7" s="12" t="s">
        <v>138</v>
      </c>
      <c r="H7" s="8" t="s">
        <v>114</v>
      </c>
      <c r="I7" s="57">
        <v>2025</v>
      </c>
      <c r="J7" s="112">
        <v>3301</v>
      </c>
      <c r="K7" s="111" t="s">
        <v>20</v>
      </c>
      <c r="L7" s="8" t="s">
        <v>243</v>
      </c>
      <c r="M7" s="9">
        <v>360</v>
      </c>
      <c r="N7" s="55">
        <v>9720000</v>
      </c>
      <c r="O7" s="55">
        <v>10000</v>
      </c>
      <c r="P7" s="12" t="s">
        <v>337</v>
      </c>
      <c r="Q7" s="28" t="s">
        <v>52</v>
      </c>
      <c r="R7" s="12" t="s">
        <v>52</v>
      </c>
      <c r="S7" s="4" t="s">
        <v>21</v>
      </c>
      <c r="T7" s="12" t="s">
        <v>114</v>
      </c>
      <c r="U7" s="4">
        <v>2018</v>
      </c>
      <c r="V7" s="12" t="s">
        <v>139</v>
      </c>
      <c r="W7" s="11" t="s">
        <v>48</v>
      </c>
      <c r="X7" s="75" t="s">
        <v>20</v>
      </c>
      <c r="Y7" s="75" t="s">
        <v>20</v>
      </c>
      <c r="Z7" s="8" t="s">
        <v>52</v>
      </c>
      <c r="AA7" s="12" t="s">
        <v>93</v>
      </c>
      <c r="AB7" s="4">
        <v>1</v>
      </c>
    </row>
    <row r="8" spans="1:28" s="115" customFormat="1" ht="26.4" x14ac:dyDescent="0.3">
      <c r="A8" s="113">
        <v>5085</v>
      </c>
      <c r="B8" s="4" t="s">
        <v>147</v>
      </c>
      <c r="C8" s="8" t="s">
        <v>20</v>
      </c>
      <c r="D8" s="4" t="s">
        <v>80</v>
      </c>
      <c r="E8" s="4" t="s">
        <v>307</v>
      </c>
      <c r="F8" s="4" t="s">
        <v>251</v>
      </c>
      <c r="G8" s="4" t="s">
        <v>61</v>
      </c>
      <c r="H8" s="4" t="s">
        <v>19</v>
      </c>
      <c r="I8" s="4">
        <v>2012</v>
      </c>
      <c r="J8" s="9">
        <v>6.9303707558811842</v>
      </c>
      <c r="K8" s="9">
        <v>7.4</v>
      </c>
      <c r="L8" s="9" t="s">
        <v>184</v>
      </c>
      <c r="M8" s="9">
        <v>48.2</v>
      </c>
      <c r="N8" s="114" t="s">
        <v>244</v>
      </c>
      <c r="O8" s="114" t="s">
        <v>244</v>
      </c>
      <c r="P8" s="12" t="s">
        <v>312</v>
      </c>
      <c r="Q8" s="10" t="s">
        <v>20</v>
      </c>
      <c r="R8" s="10" t="s">
        <v>20</v>
      </c>
      <c r="S8" s="4" t="s">
        <v>21</v>
      </c>
      <c r="T8" s="4" t="s">
        <v>19</v>
      </c>
      <c r="U8" s="4">
        <v>2018</v>
      </c>
      <c r="V8" s="4" t="s">
        <v>73</v>
      </c>
      <c r="W8" s="11" t="s">
        <v>48</v>
      </c>
      <c r="X8" s="77">
        <v>28.811384</v>
      </c>
      <c r="Y8" s="77">
        <v>-81.358754000000005</v>
      </c>
      <c r="Z8" s="8" t="s">
        <v>244</v>
      </c>
      <c r="AA8" s="12" t="s">
        <v>49</v>
      </c>
      <c r="AB8" s="4"/>
    </row>
    <row r="9" spans="1:28" ht="39.6" x14ac:dyDescent="0.3">
      <c r="A9" s="108">
        <v>5086</v>
      </c>
      <c r="B9" s="4" t="s">
        <v>147</v>
      </c>
      <c r="C9" s="8" t="s">
        <v>20</v>
      </c>
      <c r="D9" s="4" t="s">
        <v>81</v>
      </c>
      <c r="E9" s="50" t="s">
        <v>74</v>
      </c>
      <c r="F9" s="4" t="s">
        <v>347</v>
      </c>
      <c r="G9" s="4" t="s">
        <v>75</v>
      </c>
      <c r="H9" s="4" t="s">
        <v>19</v>
      </c>
      <c r="I9" s="4">
        <v>2004</v>
      </c>
      <c r="J9" s="112" t="s">
        <v>20</v>
      </c>
      <c r="K9" s="112" t="s">
        <v>20</v>
      </c>
      <c r="L9" s="9" t="s">
        <v>184</v>
      </c>
      <c r="M9" s="9">
        <v>25.5</v>
      </c>
      <c r="N9" s="114" t="s">
        <v>244</v>
      </c>
      <c r="O9" s="114" t="s">
        <v>244</v>
      </c>
      <c r="P9" s="12" t="s">
        <v>312</v>
      </c>
      <c r="Q9" s="10" t="s">
        <v>20</v>
      </c>
      <c r="R9" s="10" t="s">
        <v>20</v>
      </c>
      <c r="S9" s="4" t="s">
        <v>21</v>
      </c>
      <c r="T9" s="4" t="s">
        <v>19</v>
      </c>
      <c r="U9" s="4">
        <v>2018</v>
      </c>
      <c r="V9" s="4" t="s">
        <v>73</v>
      </c>
      <c r="W9" s="11" t="s">
        <v>48</v>
      </c>
      <c r="X9" s="77">
        <v>28.753352</v>
      </c>
      <c r="Y9" s="77">
        <v>-81.363168999999999</v>
      </c>
      <c r="Z9" s="8">
        <v>2004</v>
      </c>
      <c r="AA9" s="12" t="s">
        <v>49</v>
      </c>
      <c r="AB9" s="4"/>
    </row>
    <row r="10" spans="1:28" ht="39.6" x14ac:dyDescent="0.3">
      <c r="A10" s="108">
        <v>5087</v>
      </c>
      <c r="B10" s="4" t="s">
        <v>147</v>
      </c>
      <c r="C10" s="8" t="s">
        <v>20</v>
      </c>
      <c r="D10" s="4" t="s">
        <v>82</v>
      </c>
      <c r="E10" s="50" t="s">
        <v>325</v>
      </c>
      <c r="F10" s="4" t="s">
        <v>348</v>
      </c>
      <c r="G10" s="4" t="s">
        <v>18</v>
      </c>
      <c r="H10" s="4" t="s">
        <v>19</v>
      </c>
      <c r="I10" s="4">
        <v>2004</v>
      </c>
      <c r="J10" s="112" t="s">
        <v>20</v>
      </c>
      <c r="K10" s="112" t="s">
        <v>20</v>
      </c>
      <c r="L10" s="9" t="s">
        <v>184</v>
      </c>
      <c r="M10" s="9">
        <v>38.5</v>
      </c>
      <c r="N10" s="114" t="s">
        <v>244</v>
      </c>
      <c r="O10" s="114" t="s">
        <v>244</v>
      </c>
      <c r="P10" s="12" t="s">
        <v>312</v>
      </c>
      <c r="Q10" s="10" t="s">
        <v>20</v>
      </c>
      <c r="R10" s="10" t="s">
        <v>20</v>
      </c>
      <c r="S10" s="4" t="s">
        <v>21</v>
      </c>
      <c r="T10" s="4" t="s">
        <v>19</v>
      </c>
      <c r="U10" s="4">
        <v>2018</v>
      </c>
      <c r="V10" s="4" t="s">
        <v>73</v>
      </c>
      <c r="W10" s="11" t="s">
        <v>48</v>
      </c>
      <c r="X10" s="77">
        <v>28.822102999999998</v>
      </c>
      <c r="Y10" s="77">
        <v>-81.338250000000002</v>
      </c>
      <c r="Z10" s="8">
        <v>2004</v>
      </c>
      <c r="AA10" s="12" t="s">
        <v>49</v>
      </c>
      <c r="AB10" s="4"/>
    </row>
    <row r="11" spans="1:28" s="116" customFormat="1" ht="36.75" customHeight="1" x14ac:dyDescent="0.3">
      <c r="A11" s="113">
        <v>5088</v>
      </c>
      <c r="B11" s="4" t="s">
        <v>147</v>
      </c>
      <c r="C11" s="8" t="s">
        <v>20</v>
      </c>
      <c r="D11" s="4" t="s">
        <v>83</v>
      </c>
      <c r="E11" s="50" t="s">
        <v>326</v>
      </c>
      <c r="F11" s="4" t="s">
        <v>348</v>
      </c>
      <c r="G11" s="4" t="s">
        <v>18</v>
      </c>
      <c r="H11" s="4" t="s">
        <v>19</v>
      </c>
      <c r="I11" s="4">
        <v>2004</v>
      </c>
      <c r="J11" s="112" t="s">
        <v>20</v>
      </c>
      <c r="K11" s="112" t="s">
        <v>20</v>
      </c>
      <c r="L11" s="9" t="s">
        <v>184</v>
      </c>
      <c r="M11" s="9">
        <v>32.4</v>
      </c>
      <c r="N11" s="114" t="s">
        <v>244</v>
      </c>
      <c r="O11" s="114" t="s">
        <v>244</v>
      </c>
      <c r="P11" s="12" t="s">
        <v>312</v>
      </c>
      <c r="Q11" s="10" t="s">
        <v>20</v>
      </c>
      <c r="R11" s="10" t="s">
        <v>20</v>
      </c>
      <c r="S11" s="4" t="s">
        <v>21</v>
      </c>
      <c r="T11" s="4" t="s">
        <v>19</v>
      </c>
      <c r="U11" s="4">
        <v>2018</v>
      </c>
      <c r="V11" s="4" t="s">
        <v>73</v>
      </c>
      <c r="W11" s="11" t="s">
        <v>48</v>
      </c>
      <c r="X11" s="77">
        <v>28.817031</v>
      </c>
      <c r="Y11" s="77">
        <v>-81.333803000000003</v>
      </c>
      <c r="Z11" s="8">
        <v>2004</v>
      </c>
      <c r="AA11" s="12" t="s">
        <v>49</v>
      </c>
      <c r="AB11" s="4"/>
    </row>
    <row r="12" spans="1:28" s="115" customFormat="1" ht="32.25" customHeight="1" x14ac:dyDescent="0.3">
      <c r="A12" s="113">
        <v>5089</v>
      </c>
      <c r="B12" s="4" t="s">
        <v>147</v>
      </c>
      <c r="C12" s="8" t="s">
        <v>20</v>
      </c>
      <c r="D12" s="4" t="s">
        <v>84</v>
      </c>
      <c r="E12" s="50" t="s">
        <v>76</v>
      </c>
      <c r="F12" s="4" t="s">
        <v>348</v>
      </c>
      <c r="G12" s="4" t="s">
        <v>18</v>
      </c>
      <c r="H12" s="4" t="s">
        <v>19</v>
      </c>
      <c r="I12" s="4">
        <v>2004</v>
      </c>
      <c r="J12" s="112" t="s">
        <v>20</v>
      </c>
      <c r="K12" s="112" t="s">
        <v>20</v>
      </c>
      <c r="L12" s="9" t="s">
        <v>184</v>
      </c>
      <c r="M12" s="9">
        <v>30.5</v>
      </c>
      <c r="N12" s="114" t="s">
        <v>244</v>
      </c>
      <c r="O12" s="114" t="s">
        <v>244</v>
      </c>
      <c r="P12" s="12" t="s">
        <v>312</v>
      </c>
      <c r="Q12" s="10" t="s">
        <v>20</v>
      </c>
      <c r="R12" s="10" t="s">
        <v>20</v>
      </c>
      <c r="S12" s="4" t="s">
        <v>21</v>
      </c>
      <c r="T12" s="4" t="s">
        <v>19</v>
      </c>
      <c r="U12" s="4">
        <v>2018</v>
      </c>
      <c r="V12" s="4" t="s">
        <v>73</v>
      </c>
      <c r="W12" s="11" t="s">
        <v>48</v>
      </c>
      <c r="X12" s="77">
        <v>28.823732</v>
      </c>
      <c r="Y12" s="77">
        <v>-81.328095000000005</v>
      </c>
      <c r="Z12" s="8">
        <v>2004</v>
      </c>
      <c r="AA12" s="12" t="s">
        <v>49</v>
      </c>
      <c r="AB12" s="4"/>
    </row>
    <row r="13" spans="1:28" s="115" customFormat="1" ht="39" customHeight="1" x14ac:dyDescent="0.3">
      <c r="A13" s="113">
        <v>5090</v>
      </c>
      <c r="B13" s="4" t="s">
        <v>147</v>
      </c>
      <c r="C13" s="8" t="s">
        <v>20</v>
      </c>
      <c r="D13" s="4" t="s">
        <v>85</v>
      </c>
      <c r="E13" s="50" t="s">
        <v>77</v>
      </c>
      <c r="F13" s="4" t="s">
        <v>252</v>
      </c>
      <c r="G13" s="8" t="s">
        <v>18</v>
      </c>
      <c r="H13" s="4" t="s">
        <v>19</v>
      </c>
      <c r="I13" s="4">
        <v>2012</v>
      </c>
      <c r="J13" s="9">
        <v>31.165539222331549</v>
      </c>
      <c r="K13" s="9">
        <v>19.8</v>
      </c>
      <c r="L13" s="9" t="s">
        <v>184</v>
      </c>
      <c r="M13" s="9">
        <v>56.5</v>
      </c>
      <c r="N13" s="114" t="s">
        <v>244</v>
      </c>
      <c r="O13" s="114" t="s">
        <v>244</v>
      </c>
      <c r="P13" s="12" t="s">
        <v>312</v>
      </c>
      <c r="Q13" s="10" t="s">
        <v>20</v>
      </c>
      <c r="R13" s="10" t="s">
        <v>20</v>
      </c>
      <c r="S13" s="4" t="s">
        <v>21</v>
      </c>
      <c r="T13" s="4" t="s">
        <v>19</v>
      </c>
      <c r="U13" s="4">
        <v>2018</v>
      </c>
      <c r="V13" s="4" t="s">
        <v>73</v>
      </c>
      <c r="W13" s="11" t="s">
        <v>48</v>
      </c>
      <c r="X13" s="77">
        <v>28.785043999999999</v>
      </c>
      <c r="Y13" s="77">
        <v>-81.352759000000006</v>
      </c>
      <c r="Z13" s="8">
        <v>2000</v>
      </c>
      <c r="AA13" s="12" t="s">
        <v>49</v>
      </c>
      <c r="AB13" s="4"/>
    </row>
    <row r="14" spans="1:28" s="116" customFormat="1" ht="36.75" customHeight="1" x14ac:dyDescent="0.3">
      <c r="A14" s="113">
        <v>5091</v>
      </c>
      <c r="B14" s="4" t="s">
        <v>147</v>
      </c>
      <c r="C14" s="8" t="s">
        <v>20</v>
      </c>
      <c r="D14" s="4" t="s">
        <v>86</v>
      </c>
      <c r="E14" s="50" t="s">
        <v>78</v>
      </c>
      <c r="F14" s="4" t="s">
        <v>348</v>
      </c>
      <c r="G14" s="4" t="s">
        <v>18</v>
      </c>
      <c r="H14" s="4" t="s">
        <v>19</v>
      </c>
      <c r="I14" s="4">
        <v>2006</v>
      </c>
      <c r="J14" s="112" t="s">
        <v>20</v>
      </c>
      <c r="K14" s="112" t="s">
        <v>20</v>
      </c>
      <c r="L14" s="9" t="s">
        <v>184</v>
      </c>
      <c r="M14" s="9">
        <v>20.3</v>
      </c>
      <c r="N14" s="114" t="s">
        <v>244</v>
      </c>
      <c r="O14" s="114" t="s">
        <v>244</v>
      </c>
      <c r="P14" s="12" t="s">
        <v>312</v>
      </c>
      <c r="Q14" s="10" t="s">
        <v>20</v>
      </c>
      <c r="R14" s="10" t="s">
        <v>20</v>
      </c>
      <c r="S14" s="4" t="s">
        <v>21</v>
      </c>
      <c r="T14" s="4" t="s">
        <v>19</v>
      </c>
      <c r="U14" s="4">
        <v>2018</v>
      </c>
      <c r="V14" s="4" t="s">
        <v>73</v>
      </c>
      <c r="W14" s="11" t="s">
        <v>48</v>
      </c>
      <c r="X14" s="77">
        <v>28.783110000000001</v>
      </c>
      <c r="Y14" s="77">
        <v>-81.353210000000004</v>
      </c>
      <c r="Z14" s="8">
        <v>2010</v>
      </c>
      <c r="AA14" s="12" t="s">
        <v>49</v>
      </c>
      <c r="AB14" s="4"/>
    </row>
    <row r="15" spans="1:28" s="116" customFormat="1" ht="36.75" customHeight="1" x14ac:dyDescent="0.3">
      <c r="A15" s="113">
        <v>5092</v>
      </c>
      <c r="B15" s="4" t="s">
        <v>147</v>
      </c>
      <c r="C15" s="8" t="s">
        <v>20</v>
      </c>
      <c r="D15" s="4" t="s">
        <v>143</v>
      </c>
      <c r="E15" s="4" t="s">
        <v>79</v>
      </c>
      <c r="F15" s="4" t="s">
        <v>348</v>
      </c>
      <c r="G15" s="4" t="s">
        <v>18</v>
      </c>
      <c r="H15" s="4" t="s">
        <v>19</v>
      </c>
      <c r="I15" s="4">
        <v>2004</v>
      </c>
      <c r="J15" s="112" t="s">
        <v>20</v>
      </c>
      <c r="K15" s="112" t="s">
        <v>20</v>
      </c>
      <c r="L15" s="9" t="s">
        <v>184</v>
      </c>
      <c r="M15" s="9">
        <v>53.1</v>
      </c>
      <c r="N15" s="114" t="s">
        <v>244</v>
      </c>
      <c r="O15" s="114" t="s">
        <v>244</v>
      </c>
      <c r="P15" s="12" t="s">
        <v>312</v>
      </c>
      <c r="Q15" s="10" t="s">
        <v>20</v>
      </c>
      <c r="R15" s="10" t="s">
        <v>20</v>
      </c>
      <c r="S15" s="4" t="s">
        <v>21</v>
      </c>
      <c r="T15" s="4" t="s">
        <v>19</v>
      </c>
      <c r="U15" s="4">
        <v>2018</v>
      </c>
      <c r="V15" s="4" t="s">
        <v>73</v>
      </c>
      <c r="W15" s="11" t="s">
        <v>48</v>
      </c>
      <c r="X15" s="77">
        <v>28.846799000000001</v>
      </c>
      <c r="Y15" s="77">
        <v>-81.312730000000002</v>
      </c>
      <c r="Z15" s="8">
        <v>2001</v>
      </c>
      <c r="AA15" s="12" t="s">
        <v>49</v>
      </c>
      <c r="AB15" s="4"/>
    </row>
    <row r="16" spans="1:28" s="116" customFormat="1" ht="36.75" customHeight="1" x14ac:dyDescent="0.3">
      <c r="A16" s="113">
        <v>5093</v>
      </c>
      <c r="B16" s="4" t="s">
        <v>147</v>
      </c>
      <c r="C16" s="8" t="s">
        <v>20</v>
      </c>
      <c r="D16" s="4" t="s">
        <v>144</v>
      </c>
      <c r="E16" s="4" t="s">
        <v>146</v>
      </c>
      <c r="F16" s="4" t="s">
        <v>348</v>
      </c>
      <c r="G16" s="4" t="s">
        <v>18</v>
      </c>
      <c r="H16" s="4" t="s">
        <v>19</v>
      </c>
      <c r="I16" s="4">
        <v>2004</v>
      </c>
      <c r="J16" s="112" t="s">
        <v>20</v>
      </c>
      <c r="K16" s="112" t="s">
        <v>20</v>
      </c>
      <c r="L16" s="9" t="s">
        <v>184</v>
      </c>
      <c r="M16" s="9">
        <v>47.6</v>
      </c>
      <c r="N16" s="114" t="s">
        <v>244</v>
      </c>
      <c r="O16" s="114" t="s">
        <v>244</v>
      </c>
      <c r="P16" s="12" t="s">
        <v>312</v>
      </c>
      <c r="Q16" s="10" t="s">
        <v>20</v>
      </c>
      <c r="R16" s="10" t="s">
        <v>20</v>
      </c>
      <c r="S16" s="4" t="s">
        <v>21</v>
      </c>
      <c r="T16" s="4" t="s">
        <v>19</v>
      </c>
      <c r="U16" s="4">
        <v>2018</v>
      </c>
      <c r="V16" s="4" t="s">
        <v>73</v>
      </c>
      <c r="W16" s="11" t="s">
        <v>48</v>
      </c>
      <c r="X16" s="77">
        <v>28.947533</v>
      </c>
      <c r="Y16" s="77">
        <v>-81.252013000000005</v>
      </c>
      <c r="Z16" s="8">
        <v>2001</v>
      </c>
      <c r="AA16" s="12" t="s">
        <v>49</v>
      </c>
      <c r="AB16" s="4"/>
    </row>
    <row r="17" spans="1:28" s="116" customFormat="1" ht="36.75" customHeight="1" x14ac:dyDescent="0.3">
      <c r="A17" s="113">
        <v>5094</v>
      </c>
      <c r="B17" s="4" t="s">
        <v>147</v>
      </c>
      <c r="C17" s="8" t="s">
        <v>20</v>
      </c>
      <c r="D17" s="11" t="s">
        <v>145</v>
      </c>
      <c r="E17" s="57" t="s">
        <v>338</v>
      </c>
      <c r="F17" s="12" t="s">
        <v>327</v>
      </c>
      <c r="G17" s="12" t="s">
        <v>75</v>
      </c>
      <c r="H17" s="11" t="s">
        <v>39</v>
      </c>
      <c r="I17" s="11">
        <v>2020</v>
      </c>
      <c r="J17" s="58">
        <v>0.06</v>
      </c>
      <c r="K17" s="58">
        <v>0</v>
      </c>
      <c r="L17" s="9" t="s">
        <v>184</v>
      </c>
      <c r="M17" s="58">
        <v>6.61</v>
      </c>
      <c r="N17" s="114" t="s">
        <v>244</v>
      </c>
      <c r="O17" s="114" t="s">
        <v>244</v>
      </c>
      <c r="P17" s="12" t="s">
        <v>312</v>
      </c>
      <c r="Q17" s="10" t="s">
        <v>20</v>
      </c>
      <c r="R17" s="10" t="s">
        <v>20</v>
      </c>
      <c r="S17" s="11" t="s">
        <v>21</v>
      </c>
      <c r="T17" s="11" t="s">
        <v>39</v>
      </c>
      <c r="U17" s="11">
        <v>2018</v>
      </c>
      <c r="V17" s="11" t="s">
        <v>244</v>
      </c>
      <c r="W17" s="11" t="s">
        <v>48</v>
      </c>
      <c r="X17" s="77">
        <v>28.800643999999998</v>
      </c>
      <c r="Y17" s="77">
        <v>-81.345021000000003</v>
      </c>
      <c r="Z17" s="11">
        <v>2017</v>
      </c>
      <c r="AA17" s="11" t="s">
        <v>49</v>
      </c>
      <c r="AB17" s="4">
        <v>5</v>
      </c>
    </row>
    <row r="18" spans="1:28" s="116" customFormat="1" ht="36.75" customHeight="1" x14ac:dyDescent="0.3">
      <c r="A18" s="113">
        <v>5095</v>
      </c>
      <c r="B18" s="11" t="s">
        <v>140</v>
      </c>
      <c r="C18" s="8" t="s">
        <v>20</v>
      </c>
      <c r="D18" s="11" t="s">
        <v>141</v>
      </c>
      <c r="E18" s="11" t="s">
        <v>71</v>
      </c>
      <c r="F18" s="12" t="s">
        <v>253</v>
      </c>
      <c r="G18" s="12" t="s">
        <v>33</v>
      </c>
      <c r="H18" s="11" t="s">
        <v>19</v>
      </c>
      <c r="I18" s="11" t="s">
        <v>20</v>
      </c>
      <c r="J18" s="49">
        <v>17</v>
      </c>
      <c r="K18" s="49" t="s">
        <v>20</v>
      </c>
      <c r="L18" s="9" t="s">
        <v>184</v>
      </c>
      <c r="M18" s="49" t="s">
        <v>20</v>
      </c>
      <c r="N18" s="114" t="s">
        <v>20</v>
      </c>
      <c r="O18" s="114" t="s">
        <v>20</v>
      </c>
      <c r="P18" s="11" t="s">
        <v>20</v>
      </c>
      <c r="Q18" s="10" t="s">
        <v>20</v>
      </c>
      <c r="R18" s="10" t="s">
        <v>20</v>
      </c>
      <c r="S18" s="11" t="s">
        <v>27</v>
      </c>
      <c r="T18" s="11" t="s">
        <v>19</v>
      </c>
      <c r="U18" s="11">
        <v>2018</v>
      </c>
      <c r="V18" s="11" t="s">
        <v>142</v>
      </c>
      <c r="W18" s="11" t="s">
        <v>48</v>
      </c>
      <c r="X18" s="75" t="s">
        <v>20</v>
      </c>
      <c r="Y18" s="75" t="s">
        <v>20</v>
      </c>
      <c r="Z18" s="11">
        <v>2017</v>
      </c>
      <c r="AA18" s="11" t="s">
        <v>49</v>
      </c>
      <c r="AB18" s="4"/>
    </row>
    <row r="19" spans="1:28" s="116" customFormat="1" ht="36.75" customHeight="1" x14ac:dyDescent="0.3">
      <c r="A19" s="113">
        <v>5096</v>
      </c>
      <c r="B19" s="12" t="s">
        <v>14</v>
      </c>
      <c r="C19" s="8" t="s">
        <v>244</v>
      </c>
      <c r="D19" s="12" t="s">
        <v>16</v>
      </c>
      <c r="E19" s="4" t="s">
        <v>17</v>
      </c>
      <c r="F19" s="12" t="s">
        <v>349</v>
      </c>
      <c r="G19" s="12" t="s">
        <v>18</v>
      </c>
      <c r="H19" s="12" t="s">
        <v>19</v>
      </c>
      <c r="I19" s="4">
        <v>2007</v>
      </c>
      <c r="J19" s="112" t="s">
        <v>20</v>
      </c>
      <c r="K19" s="112" t="s">
        <v>20</v>
      </c>
      <c r="L19" s="111" t="s">
        <v>244</v>
      </c>
      <c r="M19" s="111">
        <v>229.7</v>
      </c>
      <c r="N19" s="55">
        <v>3884496</v>
      </c>
      <c r="O19" s="55">
        <v>19251</v>
      </c>
      <c r="P19" s="11" t="s">
        <v>244</v>
      </c>
      <c r="Q19" s="11" t="s">
        <v>244</v>
      </c>
      <c r="R19" s="11" t="s">
        <v>20</v>
      </c>
      <c r="S19" s="4" t="s">
        <v>21</v>
      </c>
      <c r="T19" s="12" t="s">
        <v>19</v>
      </c>
      <c r="U19" s="4">
        <v>2018</v>
      </c>
      <c r="V19" s="11" t="s">
        <v>244</v>
      </c>
      <c r="W19" s="11" t="s">
        <v>48</v>
      </c>
      <c r="X19" s="67" t="s">
        <v>244</v>
      </c>
      <c r="Y19" s="67" t="s">
        <v>244</v>
      </c>
      <c r="Z19" s="8" t="s">
        <v>244</v>
      </c>
      <c r="AA19" s="12" t="s">
        <v>49</v>
      </c>
      <c r="AB19" s="4"/>
    </row>
    <row r="20" spans="1:28" s="116" customFormat="1" ht="36.75" customHeight="1" x14ac:dyDescent="0.3">
      <c r="A20" s="113">
        <v>5097</v>
      </c>
      <c r="B20" s="12" t="s">
        <v>14</v>
      </c>
      <c r="C20" s="8" t="s">
        <v>244</v>
      </c>
      <c r="D20" s="12" t="s">
        <v>22</v>
      </c>
      <c r="E20" s="4" t="s">
        <v>23</v>
      </c>
      <c r="F20" s="12" t="s">
        <v>349</v>
      </c>
      <c r="G20" s="12" t="s">
        <v>18</v>
      </c>
      <c r="H20" s="12" t="s">
        <v>19</v>
      </c>
      <c r="I20" s="4">
        <v>2007</v>
      </c>
      <c r="J20" s="112" t="s">
        <v>20</v>
      </c>
      <c r="K20" s="112" t="s">
        <v>20</v>
      </c>
      <c r="L20" s="111" t="s">
        <v>244</v>
      </c>
      <c r="M20" s="111">
        <v>2757</v>
      </c>
      <c r="N20" s="55">
        <v>3504755</v>
      </c>
      <c r="O20" s="109" t="s">
        <v>244</v>
      </c>
      <c r="P20" s="11" t="s">
        <v>244</v>
      </c>
      <c r="Q20" s="11" t="s">
        <v>244</v>
      </c>
      <c r="R20" s="11" t="s">
        <v>20</v>
      </c>
      <c r="S20" s="4" t="s">
        <v>21</v>
      </c>
      <c r="T20" s="12" t="s">
        <v>19</v>
      </c>
      <c r="U20" s="4">
        <v>2018</v>
      </c>
      <c r="V20" s="11" t="s">
        <v>244</v>
      </c>
      <c r="W20" s="11" t="s">
        <v>48</v>
      </c>
      <c r="X20" s="67" t="s">
        <v>244</v>
      </c>
      <c r="Y20" s="67" t="s">
        <v>244</v>
      </c>
      <c r="Z20" s="8" t="s">
        <v>244</v>
      </c>
      <c r="AA20" s="12" t="s">
        <v>49</v>
      </c>
      <c r="AB20" s="4"/>
    </row>
    <row r="21" spans="1:28" s="116" customFormat="1" ht="36.75" customHeight="1" x14ac:dyDescent="0.3">
      <c r="A21" s="113">
        <v>5098</v>
      </c>
      <c r="B21" s="4" t="s">
        <v>14</v>
      </c>
      <c r="C21" s="8" t="s">
        <v>244</v>
      </c>
      <c r="D21" s="4" t="s">
        <v>24</v>
      </c>
      <c r="E21" s="4" t="s">
        <v>25</v>
      </c>
      <c r="F21" s="4" t="s">
        <v>254</v>
      </c>
      <c r="G21" s="4" t="s">
        <v>25</v>
      </c>
      <c r="H21" s="12" t="s">
        <v>19</v>
      </c>
      <c r="I21" s="4" t="s">
        <v>20</v>
      </c>
      <c r="J21" s="9">
        <v>9.0000000000000018</v>
      </c>
      <c r="K21" s="9">
        <v>135.1</v>
      </c>
      <c r="L21" s="111" t="s">
        <v>184</v>
      </c>
      <c r="M21" s="9" t="s">
        <v>20</v>
      </c>
      <c r="N21" s="109" t="s">
        <v>244</v>
      </c>
      <c r="O21" s="109" t="s">
        <v>244</v>
      </c>
      <c r="P21" s="11" t="s">
        <v>244</v>
      </c>
      <c r="Q21" s="11" t="s">
        <v>244</v>
      </c>
      <c r="R21" s="11" t="s">
        <v>20</v>
      </c>
      <c r="S21" s="4" t="s">
        <v>27</v>
      </c>
      <c r="T21" s="4" t="s">
        <v>19</v>
      </c>
      <c r="U21" s="4">
        <v>2018</v>
      </c>
      <c r="V21" s="11" t="s">
        <v>244</v>
      </c>
      <c r="W21" s="11" t="s">
        <v>48</v>
      </c>
      <c r="X21" s="67" t="s">
        <v>20</v>
      </c>
      <c r="Y21" s="67" t="s">
        <v>20</v>
      </c>
      <c r="Z21" s="8" t="s">
        <v>244</v>
      </c>
      <c r="AA21" s="12" t="s">
        <v>49</v>
      </c>
      <c r="AB21" s="4"/>
    </row>
    <row r="22" spans="1:28" s="116" customFormat="1" ht="36.75" customHeight="1" x14ac:dyDescent="0.3">
      <c r="A22" s="113">
        <v>5099</v>
      </c>
      <c r="B22" s="12" t="s">
        <v>14</v>
      </c>
      <c r="C22" s="8" t="s">
        <v>244</v>
      </c>
      <c r="D22" s="12" t="s">
        <v>28</v>
      </c>
      <c r="E22" s="4" t="s">
        <v>29</v>
      </c>
      <c r="F22" s="12" t="s">
        <v>315</v>
      </c>
      <c r="G22" s="12" t="s">
        <v>29</v>
      </c>
      <c r="H22" s="12" t="s">
        <v>19</v>
      </c>
      <c r="I22" s="4" t="s">
        <v>20</v>
      </c>
      <c r="J22" s="111">
        <v>822.05538461538458</v>
      </c>
      <c r="K22" s="111">
        <v>282.3</v>
      </c>
      <c r="L22" s="111" t="s">
        <v>184</v>
      </c>
      <c r="M22" s="111" t="s">
        <v>20</v>
      </c>
      <c r="N22" s="109" t="s">
        <v>244</v>
      </c>
      <c r="O22" s="109" t="s">
        <v>244</v>
      </c>
      <c r="P22" s="11" t="s">
        <v>244</v>
      </c>
      <c r="Q22" s="11" t="s">
        <v>244</v>
      </c>
      <c r="R22" s="11" t="s">
        <v>20</v>
      </c>
      <c r="S22" s="4" t="s">
        <v>27</v>
      </c>
      <c r="T22" s="12" t="s">
        <v>19</v>
      </c>
      <c r="U22" s="4">
        <v>2018</v>
      </c>
      <c r="V22" s="11" t="s">
        <v>244</v>
      </c>
      <c r="W22" s="11" t="s">
        <v>48</v>
      </c>
      <c r="X22" s="67" t="s">
        <v>20</v>
      </c>
      <c r="Y22" s="67" t="s">
        <v>20</v>
      </c>
      <c r="Z22" s="8" t="s">
        <v>244</v>
      </c>
      <c r="AA22" s="12" t="s">
        <v>49</v>
      </c>
      <c r="AB22" s="4"/>
    </row>
    <row r="23" spans="1:28" s="116" customFormat="1" ht="36.75" customHeight="1" x14ac:dyDescent="0.3">
      <c r="A23" s="113">
        <v>5100</v>
      </c>
      <c r="B23" s="11" t="s">
        <v>14</v>
      </c>
      <c r="C23" s="12" t="s">
        <v>305</v>
      </c>
      <c r="D23" s="11" t="s">
        <v>31</v>
      </c>
      <c r="E23" s="12" t="s">
        <v>32</v>
      </c>
      <c r="F23" s="12" t="s">
        <v>328</v>
      </c>
      <c r="G23" s="12" t="s">
        <v>33</v>
      </c>
      <c r="H23" s="12" t="s">
        <v>19</v>
      </c>
      <c r="I23" s="11" t="s">
        <v>20</v>
      </c>
      <c r="J23" s="117" t="s">
        <v>52</v>
      </c>
      <c r="K23" s="49" t="s">
        <v>244</v>
      </c>
      <c r="L23" s="111" t="s">
        <v>184</v>
      </c>
      <c r="M23" s="49">
        <v>14267</v>
      </c>
      <c r="N23" s="109">
        <v>150000</v>
      </c>
      <c r="O23" s="109">
        <v>65000</v>
      </c>
      <c r="P23" s="12" t="s">
        <v>345</v>
      </c>
      <c r="Q23" s="12" t="s">
        <v>313</v>
      </c>
      <c r="R23" s="11" t="s">
        <v>34</v>
      </c>
      <c r="S23" s="4" t="s">
        <v>27</v>
      </c>
      <c r="T23" s="11" t="s">
        <v>19</v>
      </c>
      <c r="U23" s="4">
        <v>2018</v>
      </c>
      <c r="V23" s="12" t="s">
        <v>35</v>
      </c>
      <c r="W23" s="11" t="s">
        <v>48</v>
      </c>
      <c r="X23" s="67" t="s">
        <v>20</v>
      </c>
      <c r="Y23" s="67" t="s">
        <v>20</v>
      </c>
      <c r="Z23" s="118">
        <v>43374</v>
      </c>
      <c r="AA23" s="12" t="s">
        <v>49</v>
      </c>
      <c r="AB23" s="4">
        <v>4</v>
      </c>
    </row>
    <row r="24" spans="1:28" ht="39" customHeight="1" x14ac:dyDescent="0.3">
      <c r="A24" s="108">
        <v>5101</v>
      </c>
      <c r="B24" s="4" t="s">
        <v>14</v>
      </c>
      <c r="C24" s="8" t="s">
        <v>244</v>
      </c>
      <c r="D24" s="8" t="s">
        <v>36</v>
      </c>
      <c r="E24" s="4" t="s">
        <v>316</v>
      </c>
      <c r="F24" s="4" t="s">
        <v>37</v>
      </c>
      <c r="G24" s="4" t="s">
        <v>38</v>
      </c>
      <c r="H24" s="8" t="s">
        <v>39</v>
      </c>
      <c r="I24" s="8">
        <v>2015</v>
      </c>
      <c r="J24" s="119" t="s">
        <v>20</v>
      </c>
      <c r="K24" s="120" t="s">
        <v>20</v>
      </c>
      <c r="L24" s="8" t="s">
        <v>244</v>
      </c>
      <c r="M24" s="121" t="s">
        <v>20</v>
      </c>
      <c r="N24" s="122" t="s">
        <v>244</v>
      </c>
      <c r="O24" s="122" t="s">
        <v>244</v>
      </c>
      <c r="P24" s="8" t="s">
        <v>244</v>
      </c>
      <c r="Q24" s="123" t="s">
        <v>244</v>
      </c>
      <c r="R24" s="8" t="s">
        <v>244</v>
      </c>
      <c r="S24" s="4" t="s">
        <v>27</v>
      </c>
      <c r="T24" s="4" t="s">
        <v>39</v>
      </c>
      <c r="U24" s="4">
        <v>2018</v>
      </c>
      <c r="V24" s="8" t="s">
        <v>244</v>
      </c>
      <c r="W24" s="11" t="s">
        <v>48</v>
      </c>
      <c r="X24" s="67" t="s">
        <v>244</v>
      </c>
      <c r="Y24" s="67" t="s">
        <v>244</v>
      </c>
      <c r="Z24" s="124" t="s">
        <v>244</v>
      </c>
      <c r="AA24" s="12" t="s">
        <v>49</v>
      </c>
      <c r="AB24" s="4"/>
    </row>
    <row r="25" spans="1:28" ht="52.8" x14ac:dyDescent="0.3">
      <c r="A25" s="108">
        <v>5102</v>
      </c>
      <c r="B25" s="4" t="s">
        <v>14</v>
      </c>
      <c r="C25" s="8" t="s">
        <v>244</v>
      </c>
      <c r="D25" s="8" t="s">
        <v>40</v>
      </c>
      <c r="E25" s="4" t="s">
        <v>41</v>
      </c>
      <c r="F25" s="4" t="s">
        <v>310</v>
      </c>
      <c r="G25" s="4" t="s">
        <v>293</v>
      </c>
      <c r="H25" s="124" t="s">
        <v>19</v>
      </c>
      <c r="I25" s="8" t="s">
        <v>42</v>
      </c>
      <c r="J25" s="125" t="s">
        <v>20</v>
      </c>
      <c r="K25" s="120" t="s">
        <v>20</v>
      </c>
      <c r="L25" s="8" t="s">
        <v>184</v>
      </c>
      <c r="M25" s="121" t="s">
        <v>20</v>
      </c>
      <c r="N25" s="122">
        <v>401878</v>
      </c>
      <c r="O25" s="122" t="s">
        <v>244</v>
      </c>
      <c r="P25" s="8" t="s">
        <v>244</v>
      </c>
      <c r="Q25" s="123" t="s">
        <v>244</v>
      </c>
      <c r="R25" s="8" t="s">
        <v>244</v>
      </c>
      <c r="S25" s="126" t="s">
        <v>21</v>
      </c>
      <c r="T25" s="4" t="s">
        <v>19</v>
      </c>
      <c r="U25" s="4">
        <v>2018</v>
      </c>
      <c r="V25" s="8" t="s">
        <v>244</v>
      </c>
      <c r="W25" s="11" t="s">
        <v>48</v>
      </c>
      <c r="X25" s="67" t="s">
        <v>244</v>
      </c>
      <c r="Y25" s="67" t="s">
        <v>244</v>
      </c>
      <c r="Z25" s="8" t="s">
        <v>244</v>
      </c>
      <c r="AA25" s="4" t="s">
        <v>50</v>
      </c>
      <c r="AB25" s="4"/>
    </row>
    <row r="26" spans="1:28" ht="92.4" x14ac:dyDescent="0.3">
      <c r="A26" s="108">
        <v>5103</v>
      </c>
      <c r="B26" s="4" t="s">
        <v>14</v>
      </c>
      <c r="C26" s="8" t="s">
        <v>244</v>
      </c>
      <c r="D26" s="8" t="s">
        <v>43</v>
      </c>
      <c r="E26" s="4" t="s">
        <v>44</v>
      </c>
      <c r="F26" s="4" t="s">
        <v>45</v>
      </c>
      <c r="G26" s="4" t="s">
        <v>293</v>
      </c>
      <c r="H26" s="8" t="s">
        <v>19</v>
      </c>
      <c r="I26" s="127" t="s">
        <v>42</v>
      </c>
      <c r="J26" s="120" t="s">
        <v>20</v>
      </c>
      <c r="K26" s="120" t="s">
        <v>20</v>
      </c>
      <c r="L26" s="8" t="s">
        <v>184</v>
      </c>
      <c r="M26" s="121" t="s">
        <v>20</v>
      </c>
      <c r="N26" s="122">
        <v>324353</v>
      </c>
      <c r="O26" s="122" t="s">
        <v>244</v>
      </c>
      <c r="P26" s="8" t="s">
        <v>244</v>
      </c>
      <c r="Q26" s="123" t="s">
        <v>244</v>
      </c>
      <c r="R26" s="8" t="s">
        <v>244</v>
      </c>
      <c r="S26" s="126" t="s">
        <v>21</v>
      </c>
      <c r="T26" s="4" t="s">
        <v>19</v>
      </c>
      <c r="U26" s="4">
        <v>2018</v>
      </c>
      <c r="V26" s="8" t="s">
        <v>244</v>
      </c>
      <c r="W26" s="11" t="s">
        <v>48</v>
      </c>
      <c r="X26" s="67" t="s">
        <v>244</v>
      </c>
      <c r="Y26" s="67" t="s">
        <v>244</v>
      </c>
      <c r="Z26" s="8" t="s">
        <v>244</v>
      </c>
      <c r="AA26" s="4" t="s">
        <v>50</v>
      </c>
      <c r="AB26" s="4"/>
    </row>
    <row r="27" spans="1:28" ht="39.6" x14ac:dyDescent="0.3">
      <c r="A27" s="108">
        <v>5104</v>
      </c>
      <c r="B27" s="12" t="s">
        <v>54</v>
      </c>
      <c r="C27" s="8" t="s">
        <v>244</v>
      </c>
      <c r="D27" s="12" t="s">
        <v>55</v>
      </c>
      <c r="E27" s="4" t="s">
        <v>56</v>
      </c>
      <c r="F27" s="12" t="s">
        <v>255</v>
      </c>
      <c r="G27" s="12" t="s">
        <v>29</v>
      </c>
      <c r="H27" s="8" t="s">
        <v>19</v>
      </c>
      <c r="I27" s="4" t="s">
        <v>20</v>
      </c>
      <c r="J27" s="111">
        <v>0</v>
      </c>
      <c r="K27" s="111">
        <v>0</v>
      </c>
      <c r="L27" s="8" t="s">
        <v>184</v>
      </c>
      <c r="M27" s="9" t="s">
        <v>20</v>
      </c>
      <c r="N27" s="109" t="s">
        <v>244</v>
      </c>
      <c r="O27" s="109" t="s">
        <v>244</v>
      </c>
      <c r="P27" s="8" t="s">
        <v>244</v>
      </c>
      <c r="Q27" s="8" t="s">
        <v>244</v>
      </c>
      <c r="R27" s="8" t="s">
        <v>20</v>
      </c>
      <c r="S27" s="4" t="s">
        <v>27</v>
      </c>
      <c r="T27" s="12" t="s">
        <v>19</v>
      </c>
      <c r="U27" s="4">
        <v>2018</v>
      </c>
      <c r="V27" s="8" t="s">
        <v>244</v>
      </c>
      <c r="W27" s="11" t="s">
        <v>48</v>
      </c>
      <c r="X27" s="67" t="s">
        <v>20</v>
      </c>
      <c r="Y27" s="67" t="s">
        <v>20</v>
      </c>
      <c r="Z27" s="4">
        <v>2012</v>
      </c>
      <c r="AA27" s="12" t="s">
        <v>49</v>
      </c>
      <c r="AB27" s="4"/>
    </row>
    <row r="28" spans="1:28" ht="30" customHeight="1" x14ac:dyDescent="0.3">
      <c r="A28" s="108">
        <v>5105</v>
      </c>
      <c r="B28" s="4" t="s">
        <v>54</v>
      </c>
      <c r="C28" s="8" t="s">
        <v>244</v>
      </c>
      <c r="D28" s="4" t="s">
        <v>57</v>
      </c>
      <c r="E28" s="4" t="s">
        <v>25</v>
      </c>
      <c r="F28" s="4" t="s">
        <v>256</v>
      </c>
      <c r="G28" s="4" t="s">
        <v>25</v>
      </c>
      <c r="H28" s="8" t="s">
        <v>19</v>
      </c>
      <c r="I28" s="4" t="s">
        <v>20</v>
      </c>
      <c r="J28" s="9">
        <v>661.34330688744228</v>
      </c>
      <c r="K28" s="9">
        <v>2007</v>
      </c>
      <c r="L28" s="8" t="s">
        <v>184</v>
      </c>
      <c r="M28" s="9" t="s">
        <v>20</v>
      </c>
      <c r="N28" s="109" t="s">
        <v>244</v>
      </c>
      <c r="O28" s="109" t="s">
        <v>244</v>
      </c>
      <c r="P28" s="8" t="s">
        <v>244</v>
      </c>
      <c r="Q28" s="8" t="s">
        <v>244</v>
      </c>
      <c r="R28" s="8" t="s">
        <v>20</v>
      </c>
      <c r="S28" s="4" t="s">
        <v>27</v>
      </c>
      <c r="T28" s="4" t="s">
        <v>19</v>
      </c>
      <c r="U28" s="4">
        <v>2018</v>
      </c>
      <c r="V28" s="8" t="s">
        <v>244</v>
      </c>
      <c r="W28" s="11" t="s">
        <v>48</v>
      </c>
      <c r="X28" s="67" t="s">
        <v>20</v>
      </c>
      <c r="Y28" s="67" t="s">
        <v>20</v>
      </c>
      <c r="Z28" s="4">
        <v>2012</v>
      </c>
      <c r="AA28" s="12" t="s">
        <v>49</v>
      </c>
      <c r="AB28" s="4"/>
    </row>
    <row r="29" spans="1:28" ht="26.4" x14ac:dyDescent="0.3">
      <c r="A29" s="108">
        <v>5106</v>
      </c>
      <c r="B29" s="12" t="s">
        <v>54</v>
      </c>
      <c r="C29" s="8" t="s">
        <v>244</v>
      </c>
      <c r="D29" s="12" t="s">
        <v>58</v>
      </c>
      <c r="E29" s="4" t="s">
        <v>59</v>
      </c>
      <c r="F29" s="12" t="s">
        <v>251</v>
      </c>
      <c r="G29" s="12" t="s">
        <v>210</v>
      </c>
      <c r="H29" s="12" t="s">
        <v>19</v>
      </c>
      <c r="I29" s="4">
        <v>2011</v>
      </c>
      <c r="J29" s="111">
        <v>1.3945258228297506</v>
      </c>
      <c r="K29" s="111">
        <v>1.1000000000000001</v>
      </c>
      <c r="L29" s="111" t="s">
        <v>244</v>
      </c>
      <c r="M29" s="111">
        <v>1.8</v>
      </c>
      <c r="N29" s="55">
        <v>145000</v>
      </c>
      <c r="O29" s="109" t="s">
        <v>244</v>
      </c>
      <c r="P29" s="8" t="s">
        <v>244</v>
      </c>
      <c r="Q29" s="8" t="s">
        <v>244</v>
      </c>
      <c r="R29" s="8" t="s">
        <v>20</v>
      </c>
      <c r="S29" s="4" t="s">
        <v>21</v>
      </c>
      <c r="T29" s="12" t="s">
        <v>19</v>
      </c>
      <c r="U29" s="4">
        <v>2018</v>
      </c>
      <c r="V29" s="8" t="s">
        <v>244</v>
      </c>
      <c r="W29" s="11" t="s">
        <v>48</v>
      </c>
      <c r="X29" s="75" t="s">
        <v>244</v>
      </c>
      <c r="Y29" s="75" t="s">
        <v>244</v>
      </c>
      <c r="Z29" s="4">
        <v>2012</v>
      </c>
      <c r="AA29" s="12" t="s">
        <v>49</v>
      </c>
      <c r="AB29" s="4"/>
    </row>
    <row r="30" spans="1:28" ht="26.4" x14ac:dyDescent="0.3">
      <c r="A30" s="108">
        <v>5107</v>
      </c>
      <c r="B30" s="12" t="s">
        <v>54</v>
      </c>
      <c r="C30" s="8" t="s">
        <v>244</v>
      </c>
      <c r="D30" s="12" t="s">
        <v>62</v>
      </c>
      <c r="E30" s="4" t="s">
        <v>63</v>
      </c>
      <c r="F30" s="12" t="s">
        <v>251</v>
      </c>
      <c r="G30" s="12" t="s">
        <v>210</v>
      </c>
      <c r="H30" s="12" t="s">
        <v>19</v>
      </c>
      <c r="I30" s="4">
        <v>2011</v>
      </c>
      <c r="J30" s="111">
        <v>0.14790425393648871</v>
      </c>
      <c r="K30" s="111">
        <v>0.1</v>
      </c>
      <c r="L30" s="111" t="s">
        <v>244</v>
      </c>
      <c r="M30" s="111">
        <v>0.2</v>
      </c>
      <c r="N30" s="55">
        <v>55550</v>
      </c>
      <c r="O30" s="109" t="s">
        <v>244</v>
      </c>
      <c r="P30" s="8" t="s">
        <v>244</v>
      </c>
      <c r="Q30" s="8" t="s">
        <v>244</v>
      </c>
      <c r="R30" s="8" t="s">
        <v>20</v>
      </c>
      <c r="S30" s="4" t="s">
        <v>21</v>
      </c>
      <c r="T30" s="12" t="s">
        <v>19</v>
      </c>
      <c r="U30" s="4">
        <v>2018</v>
      </c>
      <c r="V30" s="8" t="s">
        <v>244</v>
      </c>
      <c r="W30" s="11" t="s">
        <v>48</v>
      </c>
      <c r="X30" s="75" t="s">
        <v>244</v>
      </c>
      <c r="Y30" s="75" t="s">
        <v>244</v>
      </c>
      <c r="Z30" s="4">
        <v>2012</v>
      </c>
      <c r="AA30" s="12" t="s">
        <v>49</v>
      </c>
      <c r="AB30" s="4"/>
    </row>
    <row r="31" spans="1:28" ht="26.4" x14ac:dyDescent="0.3">
      <c r="A31" s="108">
        <v>5108</v>
      </c>
      <c r="B31" s="12" t="s">
        <v>54</v>
      </c>
      <c r="C31" s="8" t="s">
        <v>244</v>
      </c>
      <c r="D31" s="12" t="s">
        <v>64</v>
      </c>
      <c r="E31" s="4" t="s">
        <v>65</v>
      </c>
      <c r="F31" s="12" t="s">
        <v>257</v>
      </c>
      <c r="G31" s="12" t="s">
        <v>18</v>
      </c>
      <c r="H31" s="12" t="s">
        <v>19</v>
      </c>
      <c r="I31" s="4">
        <v>2012</v>
      </c>
      <c r="J31" s="111">
        <v>8.6629634448514814</v>
      </c>
      <c r="K31" s="111">
        <v>10.3</v>
      </c>
      <c r="L31" s="111" t="s">
        <v>244</v>
      </c>
      <c r="M31" s="111">
        <v>123.3</v>
      </c>
      <c r="N31" s="109" t="s">
        <v>244</v>
      </c>
      <c r="O31" s="109" t="s">
        <v>244</v>
      </c>
      <c r="P31" s="8" t="s">
        <v>244</v>
      </c>
      <c r="Q31" s="8" t="s">
        <v>244</v>
      </c>
      <c r="R31" s="8" t="s">
        <v>20</v>
      </c>
      <c r="S31" s="4" t="s">
        <v>21</v>
      </c>
      <c r="T31" s="12" t="s">
        <v>19</v>
      </c>
      <c r="U31" s="4">
        <v>2018</v>
      </c>
      <c r="V31" s="11" t="s">
        <v>244</v>
      </c>
      <c r="W31" s="11" t="s">
        <v>48</v>
      </c>
      <c r="X31" s="75" t="s">
        <v>244</v>
      </c>
      <c r="Y31" s="75" t="s">
        <v>244</v>
      </c>
      <c r="Z31" s="4">
        <v>2012</v>
      </c>
      <c r="AA31" s="12" t="s">
        <v>49</v>
      </c>
      <c r="AB31" s="4"/>
    </row>
    <row r="32" spans="1:28" ht="39.6" x14ac:dyDescent="0.3">
      <c r="A32" s="108">
        <v>5109</v>
      </c>
      <c r="B32" s="12" t="s">
        <v>54</v>
      </c>
      <c r="C32" s="8" t="s">
        <v>244</v>
      </c>
      <c r="D32" s="12" t="s">
        <v>66</v>
      </c>
      <c r="E32" s="12" t="s">
        <v>67</v>
      </c>
      <c r="F32" s="12" t="s">
        <v>311</v>
      </c>
      <c r="G32" s="4" t="s">
        <v>68</v>
      </c>
      <c r="H32" s="12" t="s">
        <v>19</v>
      </c>
      <c r="I32" s="4" t="s">
        <v>20</v>
      </c>
      <c r="J32" s="111">
        <v>139.00886952116559</v>
      </c>
      <c r="K32" s="111">
        <v>93.8</v>
      </c>
      <c r="L32" s="8" t="s">
        <v>184</v>
      </c>
      <c r="M32" s="111">
        <v>1003.3</v>
      </c>
      <c r="N32" s="114" t="s">
        <v>20</v>
      </c>
      <c r="O32" s="109" t="s">
        <v>20</v>
      </c>
      <c r="P32" s="11" t="s">
        <v>20</v>
      </c>
      <c r="Q32" s="11" t="s">
        <v>20</v>
      </c>
      <c r="R32" s="11" t="s">
        <v>20</v>
      </c>
      <c r="S32" s="4" t="s">
        <v>27</v>
      </c>
      <c r="T32" s="12" t="s">
        <v>19</v>
      </c>
      <c r="U32" s="4">
        <v>2018</v>
      </c>
      <c r="V32" s="11" t="s">
        <v>244</v>
      </c>
      <c r="W32" s="11" t="s">
        <v>48</v>
      </c>
      <c r="X32" s="75" t="s">
        <v>20</v>
      </c>
      <c r="Y32" s="75" t="s">
        <v>20</v>
      </c>
      <c r="Z32" s="4">
        <v>2012</v>
      </c>
      <c r="AA32" s="12" t="s">
        <v>49</v>
      </c>
      <c r="AB32" s="4"/>
    </row>
    <row r="33" spans="1:28" ht="26.4" x14ac:dyDescent="0.3">
      <c r="A33" s="108">
        <v>5110</v>
      </c>
      <c r="B33" s="12" t="s">
        <v>54</v>
      </c>
      <c r="C33" s="8" t="s">
        <v>244</v>
      </c>
      <c r="D33" s="12" t="s">
        <v>69</v>
      </c>
      <c r="E33" s="4" t="s">
        <v>70</v>
      </c>
      <c r="F33" s="4" t="s">
        <v>317</v>
      </c>
      <c r="G33" s="4" t="s">
        <v>279</v>
      </c>
      <c r="H33" s="12" t="s">
        <v>19</v>
      </c>
      <c r="I33" s="4" t="s">
        <v>20</v>
      </c>
      <c r="J33" s="111" t="s">
        <v>52</v>
      </c>
      <c r="K33" s="111" t="s">
        <v>20</v>
      </c>
      <c r="L33" s="8" t="s">
        <v>184</v>
      </c>
      <c r="M33" s="121" t="s">
        <v>20</v>
      </c>
      <c r="N33" s="114" t="s">
        <v>244</v>
      </c>
      <c r="O33" s="109" t="s">
        <v>244</v>
      </c>
      <c r="P33" s="11" t="s">
        <v>244</v>
      </c>
      <c r="Q33" s="11" t="s">
        <v>244</v>
      </c>
      <c r="R33" s="11" t="s">
        <v>20</v>
      </c>
      <c r="S33" s="4" t="s">
        <v>27</v>
      </c>
      <c r="T33" s="4" t="s">
        <v>26</v>
      </c>
      <c r="U33" s="4">
        <v>2018</v>
      </c>
      <c r="V33" s="11" t="s">
        <v>244</v>
      </c>
      <c r="W33" s="11" t="s">
        <v>48</v>
      </c>
      <c r="X33" s="75" t="s">
        <v>20</v>
      </c>
      <c r="Y33" s="75" t="s">
        <v>20</v>
      </c>
      <c r="Z33" s="4">
        <v>2016</v>
      </c>
      <c r="AA33" s="12" t="s">
        <v>49</v>
      </c>
      <c r="AB33" s="4"/>
    </row>
    <row r="34" spans="1:28" ht="39.6" x14ac:dyDescent="0.3">
      <c r="A34" s="108">
        <v>5111</v>
      </c>
      <c r="B34" s="12" t="s">
        <v>54</v>
      </c>
      <c r="C34" s="8" t="s">
        <v>244</v>
      </c>
      <c r="D34" s="11" t="s">
        <v>72</v>
      </c>
      <c r="E34" s="11" t="s">
        <v>71</v>
      </c>
      <c r="F34" s="12" t="s">
        <v>318</v>
      </c>
      <c r="G34" s="12" t="s">
        <v>33</v>
      </c>
      <c r="H34" s="12" t="s">
        <v>19</v>
      </c>
      <c r="I34" s="4" t="s">
        <v>20</v>
      </c>
      <c r="J34" s="121">
        <v>0</v>
      </c>
      <c r="K34" s="49">
        <v>0</v>
      </c>
      <c r="L34" s="8" t="s">
        <v>184</v>
      </c>
      <c r="M34" s="121" t="s">
        <v>20</v>
      </c>
      <c r="N34" s="114" t="s">
        <v>244</v>
      </c>
      <c r="O34" s="114" t="s">
        <v>244</v>
      </c>
      <c r="P34" s="12" t="s">
        <v>54</v>
      </c>
      <c r="Q34" s="11" t="s">
        <v>244</v>
      </c>
      <c r="R34" s="11" t="s">
        <v>20</v>
      </c>
      <c r="S34" s="4" t="s">
        <v>27</v>
      </c>
      <c r="T34" s="4" t="s">
        <v>26</v>
      </c>
      <c r="U34" s="4">
        <v>2018</v>
      </c>
      <c r="V34" s="11" t="s">
        <v>244</v>
      </c>
      <c r="W34" s="11" t="s">
        <v>48</v>
      </c>
      <c r="X34" s="75" t="s">
        <v>20</v>
      </c>
      <c r="Y34" s="75" t="s">
        <v>20</v>
      </c>
      <c r="Z34" s="11">
        <v>2015</v>
      </c>
      <c r="AA34" s="12" t="s">
        <v>49</v>
      </c>
      <c r="AB34" s="4"/>
    </row>
    <row r="35" spans="1:28" ht="92.4" x14ac:dyDescent="0.3">
      <c r="A35" s="108">
        <v>5112</v>
      </c>
      <c r="B35" s="12" t="s">
        <v>107</v>
      </c>
      <c r="C35" s="57" t="s">
        <v>339</v>
      </c>
      <c r="D35" s="12" t="s">
        <v>108</v>
      </c>
      <c r="E35" s="57" t="s">
        <v>340</v>
      </c>
      <c r="F35" s="57" t="s">
        <v>341</v>
      </c>
      <c r="G35" s="12" t="s">
        <v>186</v>
      </c>
      <c r="H35" s="57" t="s">
        <v>39</v>
      </c>
      <c r="I35" s="57" t="s">
        <v>20</v>
      </c>
      <c r="J35" s="111">
        <v>68</v>
      </c>
      <c r="K35" s="111" t="s">
        <v>20</v>
      </c>
      <c r="L35" s="8" t="s">
        <v>184</v>
      </c>
      <c r="M35" s="112">
        <v>34.208743229230002</v>
      </c>
      <c r="N35" s="128" t="s">
        <v>52</v>
      </c>
      <c r="O35" s="128" t="s">
        <v>52</v>
      </c>
      <c r="P35" s="57" t="s">
        <v>107</v>
      </c>
      <c r="Q35" s="57" t="s">
        <v>52</v>
      </c>
      <c r="R35" s="12" t="s">
        <v>20</v>
      </c>
      <c r="S35" s="12" t="s">
        <v>27</v>
      </c>
      <c r="T35" s="12" t="s">
        <v>39</v>
      </c>
      <c r="U35" s="12">
        <v>2018</v>
      </c>
      <c r="V35" s="12" t="s">
        <v>244</v>
      </c>
      <c r="W35" s="12" t="s">
        <v>48</v>
      </c>
      <c r="X35" s="69" t="s">
        <v>20</v>
      </c>
      <c r="Y35" s="69" t="s">
        <v>20</v>
      </c>
      <c r="Z35" s="12">
        <v>2018</v>
      </c>
      <c r="AA35" s="12" t="s">
        <v>91</v>
      </c>
      <c r="AB35" s="4"/>
    </row>
    <row r="36" spans="1:28" ht="92.4" x14ac:dyDescent="0.3">
      <c r="A36" s="108">
        <v>5113</v>
      </c>
      <c r="B36" s="12" t="s">
        <v>107</v>
      </c>
      <c r="C36" s="57" t="s">
        <v>339</v>
      </c>
      <c r="D36" s="12" t="s">
        <v>109</v>
      </c>
      <c r="E36" s="57" t="s">
        <v>342</v>
      </c>
      <c r="F36" s="57" t="s">
        <v>343</v>
      </c>
      <c r="G36" s="12" t="s">
        <v>186</v>
      </c>
      <c r="H36" s="57" t="s">
        <v>39</v>
      </c>
      <c r="I36" s="57" t="s">
        <v>20</v>
      </c>
      <c r="J36" s="111">
        <v>5.8000000000000007</v>
      </c>
      <c r="K36" s="111" t="s">
        <v>20</v>
      </c>
      <c r="L36" s="8" t="s">
        <v>184</v>
      </c>
      <c r="M36" s="112">
        <v>195.75704551600001</v>
      </c>
      <c r="N36" s="128" t="s">
        <v>52</v>
      </c>
      <c r="O36" s="128" t="s">
        <v>52</v>
      </c>
      <c r="P36" s="57" t="s">
        <v>107</v>
      </c>
      <c r="Q36" s="57" t="s">
        <v>52</v>
      </c>
      <c r="R36" s="12" t="s">
        <v>20</v>
      </c>
      <c r="S36" s="12" t="s">
        <v>27</v>
      </c>
      <c r="T36" s="12" t="s">
        <v>39</v>
      </c>
      <c r="U36" s="12">
        <v>2018</v>
      </c>
      <c r="V36" s="12" t="s">
        <v>244</v>
      </c>
      <c r="W36" s="12" t="s">
        <v>48</v>
      </c>
      <c r="X36" s="69" t="s">
        <v>20</v>
      </c>
      <c r="Y36" s="69" t="s">
        <v>20</v>
      </c>
      <c r="Z36" s="12">
        <v>2018</v>
      </c>
      <c r="AA36" s="12" t="s">
        <v>94</v>
      </c>
      <c r="AB36" s="4"/>
    </row>
    <row r="37" spans="1:28" ht="52.8" x14ac:dyDescent="0.3">
      <c r="A37" s="108">
        <v>5114</v>
      </c>
      <c r="B37" s="12" t="s">
        <v>110</v>
      </c>
      <c r="C37" s="12" t="s">
        <v>52</v>
      </c>
      <c r="D37" s="12" t="s">
        <v>111</v>
      </c>
      <c r="E37" s="12" t="s">
        <v>112</v>
      </c>
      <c r="F37" s="129" t="s">
        <v>113</v>
      </c>
      <c r="G37" s="12" t="s">
        <v>207</v>
      </c>
      <c r="H37" s="12" t="s">
        <v>114</v>
      </c>
      <c r="I37" s="12" t="s">
        <v>52</v>
      </c>
      <c r="J37" s="111">
        <v>239.65200000000004</v>
      </c>
      <c r="K37" s="111" t="s">
        <v>20</v>
      </c>
      <c r="L37" s="8" t="s">
        <v>184</v>
      </c>
      <c r="M37" s="111" t="s">
        <v>20</v>
      </c>
      <c r="N37" s="55" t="s">
        <v>20</v>
      </c>
      <c r="O37" s="55" t="s">
        <v>20</v>
      </c>
      <c r="P37" s="12" t="s">
        <v>20</v>
      </c>
      <c r="Q37" s="12" t="s">
        <v>20</v>
      </c>
      <c r="R37" s="12" t="s">
        <v>20</v>
      </c>
      <c r="S37" s="12" t="s">
        <v>27</v>
      </c>
      <c r="T37" s="12" t="s">
        <v>114</v>
      </c>
      <c r="U37" s="12">
        <v>2018</v>
      </c>
      <c r="V37" s="12" t="s">
        <v>244</v>
      </c>
      <c r="W37" s="12" t="s">
        <v>48</v>
      </c>
      <c r="X37" s="69" t="s">
        <v>20</v>
      </c>
      <c r="Y37" s="69" t="s">
        <v>20</v>
      </c>
      <c r="Z37" s="12">
        <v>2018</v>
      </c>
      <c r="AA37" s="12" t="s">
        <v>92</v>
      </c>
      <c r="AB37" s="4"/>
    </row>
    <row r="38" spans="1:28" ht="39.6" x14ac:dyDescent="0.3">
      <c r="A38" s="108">
        <v>5115</v>
      </c>
      <c r="B38" s="12" t="s">
        <v>110</v>
      </c>
      <c r="C38" s="12" t="s">
        <v>20</v>
      </c>
      <c r="D38" s="12" t="s">
        <v>118</v>
      </c>
      <c r="E38" s="12" t="s">
        <v>112</v>
      </c>
      <c r="F38" s="129" t="s">
        <v>124</v>
      </c>
      <c r="G38" s="12" t="s">
        <v>207</v>
      </c>
      <c r="H38" s="12" t="s">
        <v>114</v>
      </c>
      <c r="I38" s="12" t="s">
        <v>52</v>
      </c>
      <c r="J38" s="111">
        <v>3.6421182257114193</v>
      </c>
      <c r="K38" s="111" t="s">
        <v>20</v>
      </c>
      <c r="L38" s="8" t="s">
        <v>184</v>
      </c>
      <c r="M38" s="111" t="s">
        <v>20</v>
      </c>
      <c r="N38" s="55" t="s">
        <v>20</v>
      </c>
      <c r="O38" s="55" t="s">
        <v>20</v>
      </c>
      <c r="P38" s="12" t="s">
        <v>20</v>
      </c>
      <c r="Q38" s="12" t="s">
        <v>20</v>
      </c>
      <c r="R38" s="12" t="s">
        <v>20</v>
      </c>
      <c r="S38" s="12" t="s">
        <v>27</v>
      </c>
      <c r="T38" s="12" t="s">
        <v>114</v>
      </c>
      <c r="U38" s="12">
        <v>2018</v>
      </c>
      <c r="V38" s="12" t="s">
        <v>244</v>
      </c>
      <c r="W38" s="12" t="s">
        <v>48</v>
      </c>
      <c r="X38" s="69" t="s">
        <v>20</v>
      </c>
      <c r="Y38" s="69" t="s">
        <v>20</v>
      </c>
      <c r="Z38" s="12">
        <v>2018</v>
      </c>
      <c r="AA38" s="12" t="s">
        <v>92</v>
      </c>
      <c r="AB38" s="4"/>
    </row>
    <row r="39" spans="1:28" ht="39.6" x14ac:dyDescent="0.3">
      <c r="A39" s="108">
        <v>5116</v>
      </c>
      <c r="B39" s="12" t="s">
        <v>319</v>
      </c>
      <c r="C39" s="12" t="s">
        <v>52</v>
      </c>
      <c r="D39" s="12" t="s">
        <v>115</v>
      </c>
      <c r="E39" s="12" t="s">
        <v>116</v>
      </c>
      <c r="F39" s="12" t="s">
        <v>117</v>
      </c>
      <c r="G39" s="12" t="s">
        <v>297</v>
      </c>
      <c r="H39" s="12" t="s">
        <v>114</v>
      </c>
      <c r="I39" s="12" t="s">
        <v>52</v>
      </c>
      <c r="J39" s="111">
        <v>1020</v>
      </c>
      <c r="K39" s="111" t="s">
        <v>20</v>
      </c>
      <c r="L39" s="8" t="s">
        <v>184</v>
      </c>
      <c r="M39" s="111" t="s">
        <v>20</v>
      </c>
      <c r="N39" s="55" t="s">
        <v>20</v>
      </c>
      <c r="O39" s="55" t="s">
        <v>20</v>
      </c>
      <c r="P39" s="12" t="s">
        <v>20</v>
      </c>
      <c r="Q39" s="12" t="s">
        <v>20</v>
      </c>
      <c r="R39" s="12" t="s">
        <v>20</v>
      </c>
      <c r="S39" s="12" t="s">
        <v>21</v>
      </c>
      <c r="T39" s="12" t="s">
        <v>114</v>
      </c>
      <c r="U39" s="12">
        <v>2018</v>
      </c>
      <c r="V39" s="12" t="s">
        <v>244</v>
      </c>
      <c r="W39" s="12" t="s">
        <v>48</v>
      </c>
      <c r="X39" s="69" t="s">
        <v>20</v>
      </c>
      <c r="Y39" s="69" t="s">
        <v>20</v>
      </c>
      <c r="Z39" s="12">
        <v>2018</v>
      </c>
      <c r="AA39" s="12" t="s">
        <v>50</v>
      </c>
      <c r="AB39" s="4"/>
    </row>
    <row r="40" spans="1:28" ht="92.4" x14ac:dyDescent="0.3">
      <c r="A40" s="108">
        <v>5117</v>
      </c>
      <c r="B40" s="4" t="s">
        <v>148</v>
      </c>
      <c r="C40" s="8" t="s">
        <v>149</v>
      </c>
      <c r="D40" s="8" t="s">
        <v>150</v>
      </c>
      <c r="E40" s="4" t="s">
        <v>151</v>
      </c>
      <c r="F40" s="12" t="s">
        <v>308</v>
      </c>
      <c r="G40" s="12" t="s">
        <v>290</v>
      </c>
      <c r="H40" s="8" t="s">
        <v>39</v>
      </c>
      <c r="I40" s="130" t="s">
        <v>20</v>
      </c>
      <c r="J40" s="131" t="s">
        <v>52</v>
      </c>
      <c r="K40" s="131" t="s">
        <v>20</v>
      </c>
      <c r="L40" s="8" t="s">
        <v>184</v>
      </c>
      <c r="M40" s="121" t="s">
        <v>20</v>
      </c>
      <c r="N40" s="122" t="s">
        <v>52</v>
      </c>
      <c r="O40" s="122" t="s">
        <v>20</v>
      </c>
      <c r="P40" s="4" t="s">
        <v>149</v>
      </c>
      <c r="Q40" s="122" t="s">
        <v>52</v>
      </c>
      <c r="R40" s="8" t="s">
        <v>52</v>
      </c>
      <c r="S40" s="126" t="s">
        <v>21</v>
      </c>
      <c r="T40" s="4" t="s">
        <v>20</v>
      </c>
      <c r="U40" s="8">
        <v>2018</v>
      </c>
      <c r="V40" s="50" t="s">
        <v>152</v>
      </c>
      <c r="W40" s="12" t="s">
        <v>48</v>
      </c>
      <c r="X40" s="67" t="s">
        <v>20</v>
      </c>
      <c r="Y40" s="67" t="s">
        <v>20</v>
      </c>
      <c r="Z40" s="8">
        <v>2018</v>
      </c>
      <c r="AA40" s="8" t="s">
        <v>93</v>
      </c>
      <c r="AB40" s="4">
        <v>2</v>
      </c>
    </row>
    <row r="41" spans="1:28" ht="105.6" x14ac:dyDescent="0.3">
      <c r="A41" s="108">
        <v>5118</v>
      </c>
      <c r="B41" s="4" t="s">
        <v>148</v>
      </c>
      <c r="C41" s="8" t="s">
        <v>149</v>
      </c>
      <c r="D41" s="8" t="s">
        <v>153</v>
      </c>
      <c r="E41" s="4" t="s">
        <v>154</v>
      </c>
      <c r="F41" s="12" t="s">
        <v>309</v>
      </c>
      <c r="G41" s="12" t="s">
        <v>290</v>
      </c>
      <c r="H41" s="8" t="s">
        <v>114</v>
      </c>
      <c r="I41" s="130" t="s">
        <v>52</v>
      </c>
      <c r="J41" s="131" t="s">
        <v>52</v>
      </c>
      <c r="K41" s="131" t="s">
        <v>20</v>
      </c>
      <c r="L41" s="131" t="s">
        <v>243</v>
      </c>
      <c r="M41" s="121" t="s">
        <v>20</v>
      </c>
      <c r="N41" s="122" t="s">
        <v>52</v>
      </c>
      <c r="O41" s="122" t="s">
        <v>20</v>
      </c>
      <c r="P41" s="4" t="s">
        <v>149</v>
      </c>
      <c r="Q41" s="122" t="s">
        <v>52</v>
      </c>
      <c r="R41" s="8" t="s">
        <v>52</v>
      </c>
      <c r="S41" s="126" t="s">
        <v>21</v>
      </c>
      <c r="T41" s="4" t="s">
        <v>20</v>
      </c>
      <c r="U41" s="8">
        <v>2018</v>
      </c>
      <c r="V41" s="50" t="s">
        <v>152</v>
      </c>
      <c r="W41" s="12" t="s">
        <v>48</v>
      </c>
      <c r="X41" s="67" t="s">
        <v>20</v>
      </c>
      <c r="Y41" s="67" t="s">
        <v>20</v>
      </c>
      <c r="Z41" s="8" t="s">
        <v>52</v>
      </c>
      <c r="AA41" s="8" t="s">
        <v>93</v>
      </c>
      <c r="AB41" s="4">
        <v>3</v>
      </c>
    </row>
    <row r="70" spans="3:9" ht="14.4" x14ac:dyDescent="0.3">
      <c r="C70"/>
      <c r="D70"/>
      <c r="E70"/>
      <c r="G70"/>
      <c r="H70"/>
      <c r="I70"/>
    </row>
    <row r="71" spans="3:9" ht="14.4" x14ac:dyDescent="0.3">
      <c r="C71"/>
      <c r="D71"/>
      <c r="E71"/>
      <c r="G71"/>
      <c r="H71"/>
      <c r="I71"/>
    </row>
    <row r="72" spans="3:9" ht="14.4" x14ac:dyDescent="0.3">
      <c r="C72"/>
      <c r="D72"/>
      <c r="E72"/>
      <c r="G72"/>
      <c r="H72"/>
      <c r="I72"/>
    </row>
    <row r="73" spans="3:9" ht="14.4" x14ac:dyDescent="0.3">
      <c r="C73"/>
      <c r="D73"/>
      <c r="E73"/>
      <c r="G73"/>
      <c r="H73"/>
      <c r="I73"/>
    </row>
    <row r="74" spans="3:9" ht="14.4" x14ac:dyDescent="0.3">
      <c r="C74"/>
      <c r="D74"/>
      <c r="E74"/>
      <c r="G74"/>
      <c r="H74"/>
      <c r="I74"/>
    </row>
    <row r="75" spans="3:9" ht="14.4" x14ac:dyDescent="0.3">
      <c r="C75"/>
      <c r="D75"/>
      <c r="E75"/>
      <c r="G75"/>
      <c r="H75"/>
      <c r="I75"/>
    </row>
    <row r="76" spans="3:9" ht="14.4" x14ac:dyDescent="0.3">
      <c r="C76"/>
      <c r="D76"/>
      <c r="E76"/>
      <c r="G76"/>
      <c r="H76"/>
      <c r="I76"/>
    </row>
    <row r="77" spans="3:9" ht="14.4" x14ac:dyDescent="0.3">
      <c r="C77"/>
      <c r="D77"/>
      <c r="E77"/>
      <c r="G77"/>
      <c r="H77"/>
      <c r="I77"/>
    </row>
    <row r="78" spans="3:9" ht="14.4" x14ac:dyDescent="0.3">
      <c r="C78"/>
      <c r="D78"/>
      <c r="E78"/>
      <c r="G78"/>
      <c r="H78"/>
      <c r="I78"/>
    </row>
    <row r="79" spans="3:9" ht="14.4" x14ac:dyDescent="0.3">
      <c r="C79"/>
      <c r="D79"/>
      <c r="E79"/>
      <c r="G79"/>
      <c r="H79"/>
      <c r="I79"/>
    </row>
    <row r="80" spans="3:9" ht="14.4" x14ac:dyDescent="0.3">
      <c r="C80"/>
      <c r="D80"/>
      <c r="E80"/>
      <c r="G80"/>
      <c r="H80"/>
      <c r="I80"/>
    </row>
    <row r="81" spans="3:9" ht="14.4" x14ac:dyDescent="0.3">
      <c r="C81"/>
      <c r="D81"/>
      <c r="E81"/>
      <c r="G81"/>
      <c r="H81"/>
      <c r="I81"/>
    </row>
    <row r="82" spans="3:9" ht="14.4" x14ac:dyDescent="0.3">
      <c r="C82"/>
      <c r="D82"/>
      <c r="E82"/>
      <c r="G82"/>
      <c r="H82"/>
      <c r="I82"/>
    </row>
    <row r="83" spans="3:9" ht="14.4" x14ac:dyDescent="0.3">
      <c r="C83"/>
      <c r="D83"/>
      <c r="E83"/>
    </row>
    <row r="84" spans="3:9" ht="14.4" x14ac:dyDescent="0.3">
      <c r="C84"/>
      <c r="D84"/>
      <c r="E84"/>
    </row>
    <row r="85" spans="3:9" ht="14.4" x14ac:dyDescent="0.3">
      <c r="C85"/>
      <c r="D85"/>
      <c r="E85"/>
    </row>
  </sheetData>
  <autoFilter ref="A1:AB41" xr:uid="{31AD2F31-1CE1-497A-BC8D-A0981E699117}"/>
  <sortState xmlns:xlrd2="http://schemas.microsoft.com/office/spreadsheetml/2017/richdata2" ref="B2:AB32">
    <sortCondition ref="B2:B32"/>
    <sortCondition ref="D2:D32"/>
  </sortState>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'Z:\FileServer Data\FDEP Middle Basin\Gemini Springs\2018 BMAP GS\Project Collection\2017\Received\[FDOT D5 Draft_Gemini_Project Collection 2018 - final.xlsx]Instructions'!#REF!</xm:f>
          </x14:formula1>
          <xm:sqref>T25:T34 S25:S26 S29:S31</xm:sqref>
        </x14:dataValidation>
      </x14:dataValidations>
    </ext>
    <ext xmlns:x15="http://schemas.microsoft.com/office/spreadsheetml/2010/11/main" uri="{F7C9EE02-42E1-4005-9D12-6889AFFD525C}">
      <x15:webExtensions xmlns:xm="http://schemas.microsoft.com/office/excel/2006/main">
        <x15:webExtension appRef="{ED3D4F8C-89A6-446A-9EEA-C56A7467DD4D}">
          <xm:f>'Gemini All Projects'!$A$1:$AA$41</xm:f>
        </x15:webExtension>
      </x15:webExtens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9710-FF72-4CEB-BB15-9E24CE7BE37C}">
  <dimension ref="A1:E11"/>
  <sheetViews>
    <sheetView workbookViewId="0"/>
  </sheetViews>
  <sheetFormatPr defaultRowHeight="14.4" x14ac:dyDescent="0.3"/>
  <cols>
    <col min="1" max="1" width="13.109375" bestFit="1" customWidth="1"/>
    <col min="3" max="3" width="15" bestFit="1" customWidth="1"/>
  </cols>
  <sheetData>
    <row r="1" spans="1:5" x14ac:dyDescent="0.3">
      <c r="A1" s="98" t="s">
        <v>258</v>
      </c>
      <c r="B1" s="99" t="s">
        <v>260</v>
      </c>
      <c r="C1" s="99" t="s">
        <v>261</v>
      </c>
      <c r="D1" s="105" t="s">
        <v>11</v>
      </c>
      <c r="E1" s="105" t="s">
        <v>12</v>
      </c>
    </row>
    <row r="2" spans="1:5" x14ac:dyDescent="0.3">
      <c r="A2" s="113">
        <v>5085</v>
      </c>
      <c r="B2" s="4" t="s">
        <v>80</v>
      </c>
      <c r="C2" s="4" t="s">
        <v>307</v>
      </c>
      <c r="D2" s="77">
        <v>28.811384</v>
      </c>
      <c r="E2" s="77">
        <v>-81.358754000000005</v>
      </c>
    </row>
    <row r="3" spans="1:5" ht="26.4" x14ac:dyDescent="0.3">
      <c r="A3" s="108">
        <v>5086</v>
      </c>
      <c r="B3" s="4" t="s">
        <v>81</v>
      </c>
      <c r="C3" s="50" t="s">
        <v>74</v>
      </c>
      <c r="D3" s="77">
        <v>28.753352</v>
      </c>
      <c r="E3" s="77">
        <v>-81.363168999999999</v>
      </c>
    </row>
    <row r="4" spans="1:5" ht="26.4" x14ac:dyDescent="0.3">
      <c r="A4" s="108">
        <v>5087</v>
      </c>
      <c r="B4" s="4" t="s">
        <v>82</v>
      </c>
      <c r="C4" s="50" t="s">
        <v>325</v>
      </c>
      <c r="D4" s="77">
        <v>28.822102999999998</v>
      </c>
      <c r="E4" s="77">
        <v>-81.338250000000002</v>
      </c>
    </row>
    <row r="5" spans="1:5" ht="26.4" x14ac:dyDescent="0.3">
      <c r="A5" s="113">
        <v>5088</v>
      </c>
      <c r="B5" s="4" t="s">
        <v>83</v>
      </c>
      <c r="C5" s="50" t="s">
        <v>326</v>
      </c>
      <c r="D5" s="77">
        <v>28.817031</v>
      </c>
      <c r="E5" s="77">
        <v>-81.333803000000003</v>
      </c>
    </row>
    <row r="6" spans="1:5" ht="26.4" x14ac:dyDescent="0.3">
      <c r="A6" s="113">
        <v>5089</v>
      </c>
      <c r="B6" s="4" t="s">
        <v>84</v>
      </c>
      <c r="C6" s="50" t="s">
        <v>76</v>
      </c>
      <c r="D6" s="77">
        <v>28.823732</v>
      </c>
      <c r="E6" s="77">
        <v>-81.328095000000005</v>
      </c>
    </row>
    <row r="7" spans="1:5" ht="26.4" x14ac:dyDescent="0.3">
      <c r="A7" s="113">
        <v>5090</v>
      </c>
      <c r="B7" s="4" t="s">
        <v>85</v>
      </c>
      <c r="C7" s="50" t="s">
        <v>77</v>
      </c>
      <c r="D7" s="77">
        <v>28.785043999999999</v>
      </c>
      <c r="E7" s="77">
        <v>-81.352759000000006</v>
      </c>
    </row>
    <row r="8" spans="1:5" ht="26.4" x14ac:dyDescent="0.3">
      <c r="A8" s="113">
        <v>5091</v>
      </c>
      <c r="B8" s="4" t="s">
        <v>86</v>
      </c>
      <c r="C8" s="50" t="s">
        <v>78</v>
      </c>
      <c r="D8" s="77">
        <v>28.783110000000001</v>
      </c>
      <c r="E8" s="77">
        <v>-81.353210000000004</v>
      </c>
    </row>
    <row r="9" spans="1:5" ht="39.6" x14ac:dyDescent="0.3">
      <c r="A9" s="113">
        <v>5092</v>
      </c>
      <c r="B9" s="4" t="s">
        <v>143</v>
      </c>
      <c r="C9" s="4" t="s">
        <v>79</v>
      </c>
      <c r="D9" s="77">
        <v>28.846799000000001</v>
      </c>
      <c r="E9" s="77">
        <v>-81.312730000000002</v>
      </c>
    </row>
    <row r="10" spans="1:5" ht="52.8" x14ac:dyDescent="0.3">
      <c r="A10" s="113">
        <v>5093</v>
      </c>
      <c r="B10" s="4" t="s">
        <v>144</v>
      </c>
      <c r="C10" s="4" t="s">
        <v>146</v>
      </c>
      <c r="D10" s="77">
        <v>28.947533</v>
      </c>
      <c r="E10" s="77">
        <v>-81.252013000000005</v>
      </c>
    </row>
    <row r="11" spans="1:5" ht="39.6" x14ac:dyDescent="0.3">
      <c r="A11" s="113">
        <v>5094</v>
      </c>
      <c r="B11" s="11" t="s">
        <v>145</v>
      </c>
      <c r="C11" s="57" t="s">
        <v>338</v>
      </c>
      <c r="D11" s="77">
        <v>28.800643999999998</v>
      </c>
      <c r="E11" s="77">
        <v>-81.345021000000003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6EE24-D17A-434C-99CD-8C45F1FF80D0}">
  <dimension ref="A1:R41"/>
  <sheetViews>
    <sheetView workbookViewId="0"/>
  </sheetViews>
  <sheetFormatPr defaultRowHeight="14.4" x14ac:dyDescent="0.3"/>
  <cols>
    <col min="2" max="5" width="15.6640625" style="88" customWidth="1"/>
    <col min="6" max="6" width="30.6640625" style="88" customWidth="1"/>
    <col min="7" max="7" width="15.6640625" style="88" customWidth="1"/>
    <col min="8" max="8" width="16" style="88" customWidth="1"/>
    <col min="9" max="9" width="15.5546875" style="88" customWidth="1"/>
    <col min="10" max="12" width="15.6640625" style="88" customWidth="1"/>
    <col min="13" max="13" width="12.44140625" style="88" customWidth="1"/>
    <col min="14" max="14" width="25.33203125" style="88" customWidth="1"/>
    <col min="15" max="15" width="19.88671875" style="88" customWidth="1"/>
    <col min="16" max="17" width="19.5546875" style="88" customWidth="1"/>
    <col min="18" max="18" width="21.33203125" style="88" customWidth="1"/>
  </cols>
  <sheetData>
    <row r="1" spans="1:18" ht="28.8" x14ac:dyDescent="0.3">
      <c r="A1" s="56" t="s">
        <v>258</v>
      </c>
      <c r="B1" s="61" t="s">
        <v>259</v>
      </c>
      <c r="C1" s="61" t="s">
        <v>0</v>
      </c>
      <c r="D1" s="61" t="s">
        <v>260</v>
      </c>
      <c r="E1" s="61" t="s">
        <v>261</v>
      </c>
      <c r="F1" s="61" t="s">
        <v>262</v>
      </c>
      <c r="G1" s="61" t="s">
        <v>263</v>
      </c>
      <c r="H1" s="61" t="s">
        <v>264</v>
      </c>
      <c r="I1" s="46" t="s">
        <v>265</v>
      </c>
      <c r="J1" s="46" t="s">
        <v>266</v>
      </c>
      <c r="K1" s="46" t="s">
        <v>267</v>
      </c>
      <c r="L1" s="46" t="s">
        <v>4</v>
      </c>
      <c r="M1" s="46" t="s">
        <v>268</v>
      </c>
      <c r="N1" s="46" t="s">
        <v>269</v>
      </c>
      <c r="O1" s="46" t="s">
        <v>270</v>
      </c>
      <c r="P1" s="46" t="s">
        <v>271</v>
      </c>
      <c r="Q1" s="46" t="s">
        <v>272</v>
      </c>
      <c r="R1" s="46" t="s">
        <v>273</v>
      </c>
    </row>
    <row r="2" spans="1:18" x14ac:dyDescent="0.3">
      <c r="A2" s="59">
        <v>5079</v>
      </c>
      <c r="B2" s="62" t="s">
        <v>51</v>
      </c>
      <c r="C2" s="63" t="s">
        <v>20</v>
      </c>
      <c r="D2" s="62" t="s">
        <v>125</v>
      </c>
      <c r="E2" s="64" t="s">
        <v>25</v>
      </c>
      <c r="F2" s="62" t="s">
        <v>245</v>
      </c>
      <c r="G2" s="62" t="s">
        <v>25</v>
      </c>
      <c r="H2" s="63" t="s">
        <v>19</v>
      </c>
      <c r="I2" s="64" t="s">
        <v>20</v>
      </c>
      <c r="J2" s="62">
        <v>187.41581891666496</v>
      </c>
      <c r="K2" s="62">
        <v>399.33000000000004</v>
      </c>
      <c r="L2" s="63" t="s">
        <v>184</v>
      </c>
      <c r="M2" s="62" t="s">
        <v>20</v>
      </c>
      <c r="N2" s="65" t="s">
        <v>20</v>
      </c>
      <c r="O2" s="65">
        <v>17054.400000000001</v>
      </c>
      <c r="P2" s="63" t="s">
        <v>53</v>
      </c>
      <c r="Q2" s="65" t="s">
        <v>20</v>
      </c>
      <c r="R2" s="65" t="s">
        <v>20</v>
      </c>
    </row>
    <row r="3" spans="1:18" ht="39.6" x14ac:dyDescent="0.3">
      <c r="A3" s="59">
        <v>5080</v>
      </c>
      <c r="B3" s="66" t="s">
        <v>51</v>
      </c>
      <c r="C3" s="63" t="s">
        <v>14</v>
      </c>
      <c r="D3" s="66" t="s">
        <v>126</v>
      </c>
      <c r="E3" s="64" t="s">
        <v>29</v>
      </c>
      <c r="F3" s="66" t="s">
        <v>246</v>
      </c>
      <c r="G3" s="66" t="s">
        <v>29</v>
      </c>
      <c r="H3" s="63" t="s">
        <v>19</v>
      </c>
      <c r="I3" s="64" t="s">
        <v>20</v>
      </c>
      <c r="J3" s="62">
        <v>111.42316960148284</v>
      </c>
      <c r="K3" s="66" t="s">
        <v>20</v>
      </c>
      <c r="L3" s="63" t="s">
        <v>184</v>
      </c>
      <c r="M3" s="62" t="s">
        <v>20</v>
      </c>
      <c r="N3" s="65" t="s">
        <v>20</v>
      </c>
      <c r="O3" s="65" t="s">
        <v>52</v>
      </c>
      <c r="P3" s="63" t="s">
        <v>53</v>
      </c>
      <c r="Q3" s="65" t="s">
        <v>20</v>
      </c>
      <c r="R3" s="65" t="s">
        <v>20</v>
      </c>
    </row>
    <row r="4" spans="1:18" ht="39.6" x14ac:dyDescent="0.3">
      <c r="A4" s="59">
        <v>5081</v>
      </c>
      <c r="B4" s="66" t="s">
        <v>127</v>
      </c>
      <c r="C4" s="67" t="s">
        <v>20</v>
      </c>
      <c r="D4" s="63" t="s">
        <v>128</v>
      </c>
      <c r="E4" s="64" t="s">
        <v>306</v>
      </c>
      <c r="F4" s="66" t="s">
        <v>247</v>
      </c>
      <c r="G4" s="66" t="s">
        <v>33</v>
      </c>
      <c r="H4" s="63" t="s">
        <v>19</v>
      </c>
      <c r="I4" s="64" t="s">
        <v>20</v>
      </c>
      <c r="J4" s="62">
        <v>25</v>
      </c>
      <c r="K4" s="66" t="s">
        <v>20</v>
      </c>
      <c r="L4" s="63" t="s">
        <v>184</v>
      </c>
      <c r="M4" s="62" t="s">
        <v>20</v>
      </c>
      <c r="N4" s="65" t="s">
        <v>20</v>
      </c>
      <c r="O4" s="65" t="s">
        <v>20</v>
      </c>
      <c r="P4" s="65" t="s">
        <v>20</v>
      </c>
      <c r="Q4" s="65" t="s">
        <v>20</v>
      </c>
      <c r="R4" s="65" t="s">
        <v>20</v>
      </c>
    </row>
    <row r="5" spans="1:18" ht="26.4" x14ac:dyDescent="0.3">
      <c r="A5" s="59">
        <v>5082</v>
      </c>
      <c r="B5" s="66" t="s">
        <v>127</v>
      </c>
      <c r="C5" s="67" t="s">
        <v>20</v>
      </c>
      <c r="D5" s="63" t="s">
        <v>129</v>
      </c>
      <c r="E5" s="64" t="s">
        <v>132</v>
      </c>
      <c r="F5" s="68" t="s">
        <v>248</v>
      </c>
      <c r="G5" s="66" t="s">
        <v>29</v>
      </c>
      <c r="H5" s="63" t="s">
        <v>19</v>
      </c>
      <c r="I5" s="64" t="s">
        <v>20</v>
      </c>
      <c r="J5" s="62">
        <v>50</v>
      </c>
      <c r="K5" s="66" t="s">
        <v>20</v>
      </c>
      <c r="L5" s="63" t="s">
        <v>184</v>
      </c>
      <c r="M5" s="62" t="s">
        <v>20</v>
      </c>
      <c r="N5" s="65" t="s">
        <v>20</v>
      </c>
      <c r="O5" s="65" t="s">
        <v>20</v>
      </c>
      <c r="P5" s="65" t="s">
        <v>20</v>
      </c>
      <c r="Q5" s="65" t="s">
        <v>20</v>
      </c>
      <c r="R5" s="65" t="s">
        <v>20</v>
      </c>
    </row>
    <row r="6" spans="1:18" ht="39.6" x14ac:dyDescent="0.3">
      <c r="A6" s="59">
        <v>5083</v>
      </c>
      <c r="B6" s="66" t="s">
        <v>127</v>
      </c>
      <c r="C6" s="67" t="s">
        <v>20</v>
      </c>
      <c r="D6" s="63" t="s">
        <v>130</v>
      </c>
      <c r="E6" s="64" t="s">
        <v>133</v>
      </c>
      <c r="F6" s="66" t="s">
        <v>249</v>
      </c>
      <c r="G6" s="66" t="s">
        <v>33</v>
      </c>
      <c r="H6" s="63" t="s">
        <v>19</v>
      </c>
      <c r="I6" s="64" t="s">
        <v>20</v>
      </c>
      <c r="J6" s="62">
        <v>25</v>
      </c>
      <c r="K6" s="66" t="s">
        <v>20</v>
      </c>
      <c r="L6" s="63" t="s">
        <v>184</v>
      </c>
      <c r="M6" s="62" t="s">
        <v>20</v>
      </c>
      <c r="N6" s="65" t="s">
        <v>20</v>
      </c>
      <c r="O6" s="65" t="s">
        <v>20</v>
      </c>
      <c r="P6" s="65" t="s">
        <v>20</v>
      </c>
      <c r="Q6" s="65" t="s">
        <v>20</v>
      </c>
      <c r="R6" s="65" t="s">
        <v>20</v>
      </c>
    </row>
    <row r="7" spans="1:18" ht="66" x14ac:dyDescent="0.3">
      <c r="A7" s="59">
        <v>5084</v>
      </c>
      <c r="B7" s="66" t="s">
        <v>127</v>
      </c>
      <c r="C7" s="69" t="s">
        <v>304</v>
      </c>
      <c r="D7" s="63" t="s">
        <v>131</v>
      </c>
      <c r="E7" s="69" t="s">
        <v>137</v>
      </c>
      <c r="F7" s="69" t="s">
        <v>250</v>
      </c>
      <c r="G7" s="66" t="s">
        <v>138</v>
      </c>
      <c r="H7" s="63" t="s">
        <v>114</v>
      </c>
      <c r="I7" s="70">
        <v>2025</v>
      </c>
      <c r="J7" s="71">
        <v>3301</v>
      </c>
      <c r="K7" s="66" t="s">
        <v>20</v>
      </c>
      <c r="L7" s="63" t="s">
        <v>243</v>
      </c>
      <c r="M7" s="62">
        <v>360</v>
      </c>
      <c r="N7" s="69">
        <v>9720000</v>
      </c>
      <c r="O7" s="69">
        <v>10000</v>
      </c>
      <c r="P7" s="69" t="s">
        <v>337</v>
      </c>
      <c r="Q7" s="69" t="s">
        <v>52</v>
      </c>
      <c r="R7" s="69" t="s">
        <v>52</v>
      </c>
    </row>
    <row r="8" spans="1:18" ht="26.4" x14ac:dyDescent="0.3">
      <c r="A8" s="60">
        <v>5085</v>
      </c>
      <c r="B8" s="72" t="s">
        <v>147</v>
      </c>
      <c r="C8" s="67" t="s">
        <v>20</v>
      </c>
      <c r="D8" s="72" t="s">
        <v>80</v>
      </c>
      <c r="E8" s="72" t="s">
        <v>307</v>
      </c>
      <c r="F8" s="72" t="s">
        <v>251</v>
      </c>
      <c r="G8" s="72" t="s">
        <v>61</v>
      </c>
      <c r="H8" s="72" t="s">
        <v>19</v>
      </c>
      <c r="I8" s="72">
        <v>2012</v>
      </c>
      <c r="J8" s="72">
        <v>6.9303707558811842</v>
      </c>
      <c r="K8" s="72">
        <v>7.4</v>
      </c>
      <c r="L8" s="72" t="s">
        <v>184</v>
      </c>
      <c r="M8" s="72">
        <v>48.2</v>
      </c>
      <c r="N8" s="73" t="s">
        <v>244</v>
      </c>
      <c r="O8" s="73" t="s">
        <v>244</v>
      </c>
      <c r="P8" s="68" t="s">
        <v>312</v>
      </c>
      <c r="Q8" s="67" t="s">
        <v>20</v>
      </c>
      <c r="R8" s="67" t="s">
        <v>20</v>
      </c>
    </row>
    <row r="9" spans="1:18" ht="39.6" x14ac:dyDescent="0.3">
      <c r="A9" s="59">
        <v>5086</v>
      </c>
      <c r="B9" s="72" t="s">
        <v>147</v>
      </c>
      <c r="C9" s="67" t="s">
        <v>20</v>
      </c>
      <c r="D9" s="72" t="s">
        <v>81</v>
      </c>
      <c r="E9" s="74" t="s">
        <v>74</v>
      </c>
      <c r="F9" s="72" t="s">
        <v>347</v>
      </c>
      <c r="G9" s="72" t="s">
        <v>75</v>
      </c>
      <c r="H9" s="72" t="s">
        <v>19</v>
      </c>
      <c r="I9" s="72">
        <v>2004</v>
      </c>
      <c r="J9" s="71" t="s">
        <v>20</v>
      </c>
      <c r="K9" s="71" t="s">
        <v>20</v>
      </c>
      <c r="L9" s="72" t="s">
        <v>184</v>
      </c>
      <c r="M9" s="72">
        <v>25.5</v>
      </c>
      <c r="N9" s="73" t="s">
        <v>244</v>
      </c>
      <c r="O9" s="73" t="s">
        <v>244</v>
      </c>
      <c r="P9" s="68" t="s">
        <v>312</v>
      </c>
      <c r="Q9" s="67" t="s">
        <v>20</v>
      </c>
      <c r="R9" s="67" t="s">
        <v>20</v>
      </c>
    </row>
    <row r="10" spans="1:18" ht="39.6" x14ac:dyDescent="0.3">
      <c r="A10" s="59">
        <v>5087</v>
      </c>
      <c r="B10" s="72" t="s">
        <v>147</v>
      </c>
      <c r="C10" s="67" t="s">
        <v>20</v>
      </c>
      <c r="D10" s="72" t="s">
        <v>82</v>
      </c>
      <c r="E10" s="74" t="s">
        <v>325</v>
      </c>
      <c r="F10" s="72" t="s">
        <v>348</v>
      </c>
      <c r="G10" s="72" t="s">
        <v>18</v>
      </c>
      <c r="H10" s="72" t="s">
        <v>19</v>
      </c>
      <c r="I10" s="72">
        <v>2004</v>
      </c>
      <c r="J10" s="71" t="s">
        <v>20</v>
      </c>
      <c r="K10" s="71" t="s">
        <v>20</v>
      </c>
      <c r="L10" s="72" t="s">
        <v>184</v>
      </c>
      <c r="M10" s="72">
        <v>38.5</v>
      </c>
      <c r="N10" s="73" t="s">
        <v>244</v>
      </c>
      <c r="O10" s="73" t="s">
        <v>244</v>
      </c>
      <c r="P10" s="68" t="s">
        <v>312</v>
      </c>
      <c r="Q10" s="67" t="s">
        <v>20</v>
      </c>
      <c r="R10" s="67" t="s">
        <v>20</v>
      </c>
    </row>
    <row r="11" spans="1:18" ht="39.6" x14ac:dyDescent="0.3">
      <c r="A11" s="60">
        <v>5088</v>
      </c>
      <c r="B11" s="72" t="s">
        <v>147</v>
      </c>
      <c r="C11" s="67" t="s">
        <v>20</v>
      </c>
      <c r="D11" s="72" t="s">
        <v>83</v>
      </c>
      <c r="E11" s="74" t="s">
        <v>326</v>
      </c>
      <c r="F11" s="72" t="s">
        <v>348</v>
      </c>
      <c r="G11" s="72" t="s">
        <v>18</v>
      </c>
      <c r="H11" s="72" t="s">
        <v>19</v>
      </c>
      <c r="I11" s="72">
        <v>2004</v>
      </c>
      <c r="J11" s="71" t="s">
        <v>20</v>
      </c>
      <c r="K11" s="71" t="s">
        <v>20</v>
      </c>
      <c r="L11" s="72" t="s">
        <v>184</v>
      </c>
      <c r="M11" s="72">
        <v>32.4</v>
      </c>
      <c r="N11" s="73" t="s">
        <v>244</v>
      </c>
      <c r="O11" s="73" t="s">
        <v>244</v>
      </c>
      <c r="P11" s="68" t="s">
        <v>312</v>
      </c>
      <c r="Q11" s="67" t="s">
        <v>20</v>
      </c>
      <c r="R11" s="67" t="s">
        <v>20</v>
      </c>
    </row>
    <row r="12" spans="1:18" ht="39.6" x14ac:dyDescent="0.3">
      <c r="A12" s="60">
        <v>5089</v>
      </c>
      <c r="B12" s="72" t="s">
        <v>147</v>
      </c>
      <c r="C12" s="67" t="s">
        <v>20</v>
      </c>
      <c r="D12" s="72" t="s">
        <v>84</v>
      </c>
      <c r="E12" s="74" t="s">
        <v>76</v>
      </c>
      <c r="F12" s="72" t="s">
        <v>348</v>
      </c>
      <c r="G12" s="72" t="s">
        <v>18</v>
      </c>
      <c r="H12" s="72" t="s">
        <v>19</v>
      </c>
      <c r="I12" s="72">
        <v>2004</v>
      </c>
      <c r="J12" s="71" t="s">
        <v>20</v>
      </c>
      <c r="K12" s="71" t="s">
        <v>20</v>
      </c>
      <c r="L12" s="72" t="s">
        <v>184</v>
      </c>
      <c r="M12" s="72">
        <v>30.5</v>
      </c>
      <c r="N12" s="73" t="s">
        <v>244</v>
      </c>
      <c r="O12" s="73" t="s">
        <v>244</v>
      </c>
      <c r="P12" s="68" t="s">
        <v>312</v>
      </c>
      <c r="Q12" s="67" t="s">
        <v>20</v>
      </c>
      <c r="R12" s="67" t="s">
        <v>20</v>
      </c>
    </row>
    <row r="13" spans="1:18" ht="26.4" x14ac:dyDescent="0.3">
      <c r="A13" s="60">
        <v>5090</v>
      </c>
      <c r="B13" s="72" t="s">
        <v>147</v>
      </c>
      <c r="C13" s="67" t="s">
        <v>20</v>
      </c>
      <c r="D13" s="72" t="s">
        <v>85</v>
      </c>
      <c r="E13" s="74" t="s">
        <v>77</v>
      </c>
      <c r="F13" s="72" t="s">
        <v>252</v>
      </c>
      <c r="G13" s="67" t="s">
        <v>18</v>
      </c>
      <c r="H13" s="72" t="s">
        <v>19</v>
      </c>
      <c r="I13" s="72">
        <v>2012</v>
      </c>
      <c r="J13" s="72">
        <v>31.165539222331549</v>
      </c>
      <c r="K13" s="72">
        <v>19.8</v>
      </c>
      <c r="L13" s="72" t="s">
        <v>184</v>
      </c>
      <c r="M13" s="72">
        <v>56.5</v>
      </c>
      <c r="N13" s="73" t="s">
        <v>244</v>
      </c>
      <c r="O13" s="73" t="s">
        <v>244</v>
      </c>
      <c r="P13" s="68" t="s">
        <v>312</v>
      </c>
      <c r="Q13" s="67" t="s">
        <v>20</v>
      </c>
      <c r="R13" s="67" t="s">
        <v>20</v>
      </c>
    </row>
    <row r="14" spans="1:18" ht="39.6" x14ac:dyDescent="0.3">
      <c r="A14" s="60">
        <v>5091</v>
      </c>
      <c r="B14" s="72" t="s">
        <v>147</v>
      </c>
      <c r="C14" s="67" t="s">
        <v>20</v>
      </c>
      <c r="D14" s="72" t="s">
        <v>86</v>
      </c>
      <c r="E14" s="74" t="s">
        <v>78</v>
      </c>
      <c r="F14" s="72" t="s">
        <v>348</v>
      </c>
      <c r="G14" s="72" t="s">
        <v>18</v>
      </c>
      <c r="H14" s="72" t="s">
        <v>19</v>
      </c>
      <c r="I14" s="72">
        <v>2006</v>
      </c>
      <c r="J14" s="71" t="s">
        <v>20</v>
      </c>
      <c r="K14" s="71" t="s">
        <v>20</v>
      </c>
      <c r="L14" s="72" t="s">
        <v>184</v>
      </c>
      <c r="M14" s="72">
        <v>20.3</v>
      </c>
      <c r="N14" s="73" t="s">
        <v>244</v>
      </c>
      <c r="O14" s="73" t="s">
        <v>244</v>
      </c>
      <c r="P14" s="68" t="s">
        <v>312</v>
      </c>
      <c r="Q14" s="67" t="s">
        <v>20</v>
      </c>
      <c r="R14" s="67" t="s">
        <v>20</v>
      </c>
    </row>
    <row r="15" spans="1:18" ht="39.6" x14ac:dyDescent="0.3">
      <c r="A15" s="60">
        <v>5092</v>
      </c>
      <c r="B15" s="72" t="s">
        <v>147</v>
      </c>
      <c r="C15" s="67" t="s">
        <v>20</v>
      </c>
      <c r="D15" s="72" t="s">
        <v>143</v>
      </c>
      <c r="E15" s="72" t="s">
        <v>79</v>
      </c>
      <c r="F15" s="72" t="s">
        <v>348</v>
      </c>
      <c r="G15" s="72" t="s">
        <v>18</v>
      </c>
      <c r="H15" s="72" t="s">
        <v>19</v>
      </c>
      <c r="I15" s="72">
        <v>2004</v>
      </c>
      <c r="J15" s="71" t="s">
        <v>20</v>
      </c>
      <c r="K15" s="71" t="s">
        <v>20</v>
      </c>
      <c r="L15" s="72" t="s">
        <v>184</v>
      </c>
      <c r="M15" s="72">
        <v>53.1</v>
      </c>
      <c r="N15" s="73" t="s">
        <v>244</v>
      </c>
      <c r="O15" s="73" t="s">
        <v>244</v>
      </c>
      <c r="P15" s="68" t="s">
        <v>312</v>
      </c>
      <c r="Q15" s="67" t="s">
        <v>20</v>
      </c>
      <c r="R15" s="67" t="s">
        <v>20</v>
      </c>
    </row>
    <row r="16" spans="1:18" ht="52.8" x14ac:dyDescent="0.3">
      <c r="A16" s="60">
        <v>5093</v>
      </c>
      <c r="B16" s="72" t="s">
        <v>147</v>
      </c>
      <c r="C16" s="67" t="s">
        <v>20</v>
      </c>
      <c r="D16" s="72" t="s">
        <v>144</v>
      </c>
      <c r="E16" s="72" t="s">
        <v>146</v>
      </c>
      <c r="F16" s="72" t="s">
        <v>348</v>
      </c>
      <c r="G16" s="72" t="s">
        <v>18</v>
      </c>
      <c r="H16" s="72" t="s">
        <v>19</v>
      </c>
      <c r="I16" s="72">
        <v>2004</v>
      </c>
      <c r="J16" s="71" t="s">
        <v>20</v>
      </c>
      <c r="K16" s="71" t="s">
        <v>20</v>
      </c>
      <c r="L16" s="72" t="s">
        <v>184</v>
      </c>
      <c r="M16" s="72">
        <v>47.6</v>
      </c>
      <c r="N16" s="73" t="s">
        <v>244</v>
      </c>
      <c r="O16" s="73" t="s">
        <v>244</v>
      </c>
      <c r="P16" s="68" t="s">
        <v>312</v>
      </c>
      <c r="Q16" s="67" t="s">
        <v>20</v>
      </c>
      <c r="R16" s="67" t="s">
        <v>20</v>
      </c>
    </row>
    <row r="17" spans="1:18" ht="92.4" x14ac:dyDescent="0.3">
      <c r="A17" s="60">
        <v>5094</v>
      </c>
      <c r="B17" s="72" t="s">
        <v>147</v>
      </c>
      <c r="C17" s="67" t="s">
        <v>20</v>
      </c>
      <c r="D17" s="75" t="s">
        <v>145</v>
      </c>
      <c r="E17" s="76" t="s">
        <v>338</v>
      </c>
      <c r="F17" s="69" t="s">
        <v>327</v>
      </c>
      <c r="G17" s="69" t="s">
        <v>75</v>
      </c>
      <c r="H17" s="75" t="s">
        <v>39</v>
      </c>
      <c r="I17" s="75">
        <v>2020</v>
      </c>
      <c r="J17" s="77">
        <v>0.06</v>
      </c>
      <c r="K17" s="77">
        <v>0</v>
      </c>
      <c r="L17" s="72" t="s">
        <v>184</v>
      </c>
      <c r="M17" s="77">
        <v>6.61</v>
      </c>
      <c r="N17" s="73" t="s">
        <v>244</v>
      </c>
      <c r="O17" s="73" t="s">
        <v>244</v>
      </c>
      <c r="P17" s="68" t="s">
        <v>312</v>
      </c>
      <c r="Q17" s="67" t="s">
        <v>20</v>
      </c>
      <c r="R17" s="67" t="s">
        <v>20</v>
      </c>
    </row>
    <row r="18" spans="1:18" ht="39.6" x14ac:dyDescent="0.3">
      <c r="A18" s="60">
        <v>5095</v>
      </c>
      <c r="B18" s="75" t="s">
        <v>140</v>
      </c>
      <c r="C18" s="67" t="s">
        <v>20</v>
      </c>
      <c r="D18" s="75" t="s">
        <v>141</v>
      </c>
      <c r="E18" s="75" t="s">
        <v>71</v>
      </c>
      <c r="F18" s="69" t="s">
        <v>253</v>
      </c>
      <c r="G18" s="69" t="s">
        <v>33</v>
      </c>
      <c r="H18" s="75" t="s">
        <v>19</v>
      </c>
      <c r="I18" s="75" t="s">
        <v>20</v>
      </c>
      <c r="J18" s="75">
        <v>17</v>
      </c>
      <c r="K18" s="75" t="s">
        <v>20</v>
      </c>
      <c r="L18" s="72" t="s">
        <v>184</v>
      </c>
      <c r="M18" s="75" t="s">
        <v>20</v>
      </c>
      <c r="N18" s="73" t="s">
        <v>20</v>
      </c>
      <c r="O18" s="73" t="s">
        <v>20</v>
      </c>
      <c r="P18" s="75" t="s">
        <v>20</v>
      </c>
      <c r="Q18" s="67" t="s">
        <v>20</v>
      </c>
      <c r="R18" s="67" t="s">
        <v>20</v>
      </c>
    </row>
    <row r="19" spans="1:18" ht="52.8" x14ac:dyDescent="0.3">
      <c r="A19" s="60">
        <v>5096</v>
      </c>
      <c r="B19" s="66" t="s">
        <v>14</v>
      </c>
      <c r="C19" s="63" t="s">
        <v>244</v>
      </c>
      <c r="D19" s="66" t="s">
        <v>16</v>
      </c>
      <c r="E19" s="64" t="s">
        <v>17</v>
      </c>
      <c r="F19" s="66" t="s">
        <v>349</v>
      </c>
      <c r="G19" s="66" t="s">
        <v>18</v>
      </c>
      <c r="H19" s="66" t="s">
        <v>19</v>
      </c>
      <c r="I19" s="64">
        <v>2007</v>
      </c>
      <c r="J19" s="71" t="s">
        <v>20</v>
      </c>
      <c r="K19" s="71" t="s">
        <v>20</v>
      </c>
      <c r="L19" s="66" t="s">
        <v>244</v>
      </c>
      <c r="M19" s="66">
        <v>229.7</v>
      </c>
      <c r="N19" s="66">
        <v>3884496</v>
      </c>
      <c r="O19" s="66">
        <v>19251</v>
      </c>
      <c r="P19" s="65" t="s">
        <v>244</v>
      </c>
      <c r="Q19" s="65" t="s">
        <v>244</v>
      </c>
      <c r="R19" s="65" t="s">
        <v>20</v>
      </c>
    </row>
    <row r="20" spans="1:18" ht="52.8" x14ac:dyDescent="0.3">
      <c r="A20" s="60">
        <v>5097</v>
      </c>
      <c r="B20" s="66" t="s">
        <v>14</v>
      </c>
      <c r="C20" s="63" t="s">
        <v>244</v>
      </c>
      <c r="D20" s="66" t="s">
        <v>22</v>
      </c>
      <c r="E20" s="64" t="s">
        <v>23</v>
      </c>
      <c r="F20" s="66" t="s">
        <v>349</v>
      </c>
      <c r="G20" s="66" t="s">
        <v>18</v>
      </c>
      <c r="H20" s="66" t="s">
        <v>19</v>
      </c>
      <c r="I20" s="64">
        <v>2007</v>
      </c>
      <c r="J20" s="71" t="s">
        <v>20</v>
      </c>
      <c r="K20" s="71" t="s">
        <v>20</v>
      </c>
      <c r="L20" s="66" t="s">
        <v>244</v>
      </c>
      <c r="M20" s="66">
        <v>2757</v>
      </c>
      <c r="N20" s="66">
        <v>3504755</v>
      </c>
      <c r="O20" s="65" t="s">
        <v>244</v>
      </c>
      <c r="P20" s="65" t="s">
        <v>244</v>
      </c>
      <c r="Q20" s="65" t="s">
        <v>244</v>
      </c>
      <c r="R20" s="65" t="s">
        <v>20</v>
      </c>
    </row>
    <row r="21" spans="1:18" ht="26.4" x14ac:dyDescent="0.3">
      <c r="A21" s="60">
        <v>5098</v>
      </c>
      <c r="B21" s="62" t="s">
        <v>14</v>
      </c>
      <c r="C21" s="63" t="s">
        <v>244</v>
      </c>
      <c r="D21" s="62" t="s">
        <v>24</v>
      </c>
      <c r="E21" s="64" t="s">
        <v>25</v>
      </c>
      <c r="F21" s="62" t="s">
        <v>254</v>
      </c>
      <c r="G21" s="62" t="s">
        <v>25</v>
      </c>
      <c r="H21" s="66" t="s">
        <v>19</v>
      </c>
      <c r="I21" s="64" t="s">
        <v>20</v>
      </c>
      <c r="J21" s="62">
        <v>9.0000000000000018</v>
      </c>
      <c r="K21" s="62">
        <v>135.1</v>
      </c>
      <c r="L21" s="66" t="s">
        <v>184</v>
      </c>
      <c r="M21" s="62" t="s">
        <v>20</v>
      </c>
      <c r="N21" s="65" t="s">
        <v>244</v>
      </c>
      <c r="O21" s="65" t="s">
        <v>244</v>
      </c>
      <c r="P21" s="65" t="s">
        <v>244</v>
      </c>
      <c r="Q21" s="65" t="s">
        <v>244</v>
      </c>
      <c r="R21" s="65" t="s">
        <v>20</v>
      </c>
    </row>
    <row r="22" spans="1:18" ht="66" x14ac:dyDescent="0.3">
      <c r="A22" s="60">
        <v>5099</v>
      </c>
      <c r="B22" s="66" t="s">
        <v>14</v>
      </c>
      <c r="C22" s="63" t="s">
        <v>244</v>
      </c>
      <c r="D22" s="66" t="s">
        <v>28</v>
      </c>
      <c r="E22" s="64" t="s">
        <v>29</v>
      </c>
      <c r="F22" s="66" t="s">
        <v>315</v>
      </c>
      <c r="G22" s="66" t="s">
        <v>29</v>
      </c>
      <c r="H22" s="66" t="s">
        <v>19</v>
      </c>
      <c r="I22" s="64" t="s">
        <v>20</v>
      </c>
      <c r="J22" s="66">
        <v>822.05538461538458</v>
      </c>
      <c r="K22" s="66">
        <v>282.3</v>
      </c>
      <c r="L22" s="66" t="s">
        <v>184</v>
      </c>
      <c r="M22" s="66" t="s">
        <v>20</v>
      </c>
      <c r="N22" s="65" t="s">
        <v>244</v>
      </c>
      <c r="O22" s="65" t="s">
        <v>244</v>
      </c>
      <c r="P22" s="65" t="s">
        <v>244</v>
      </c>
      <c r="Q22" s="65" t="s">
        <v>244</v>
      </c>
      <c r="R22" s="65" t="s">
        <v>20</v>
      </c>
    </row>
    <row r="23" spans="1:18" ht="52.8" x14ac:dyDescent="0.3">
      <c r="A23" s="60">
        <v>5100</v>
      </c>
      <c r="B23" s="65" t="s">
        <v>14</v>
      </c>
      <c r="C23" s="68" t="s">
        <v>305</v>
      </c>
      <c r="D23" s="65" t="s">
        <v>31</v>
      </c>
      <c r="E23" s="68" t="s">
        <v>32</v>
      </c>
      <c r="F23" s="68" t="s">
        <v>328</v>
      </c>
      <c r="G23" s="68" t="s">
        <v>33</v>
      </c>
      <c r="H23" s="66" t="s">
        <v>19</v>
      </c>
      <c r="I23" s="65" t="s">
        <v>20</v>
      </c>
      <c r="J23" s="78" t="s">
        <v>52</v>
      </c>
      <c r="K23" s="65" t="s">
        <v>244</v>
      </c>
      <c r="L23" s="66" t="s">
        <v>184</v>
      </c>
      <c r="M23" s="65">
        <v>14267</v>
      </c>
      <c r="N23" s="65">
        <v>150000</v>
      </c>
      <c r="O23" s="65">
        <v>65000</v>
      </c>
      <c r="P23" s="68" t="s">
        <v>345</v>
      </c>
      <c r="Q23" s="68" t="s">
        <v>313</v>
      </c>
      <c r="R23" s="65" t="s">
        <v>34</v>
      </c>
    </row>
    <row r="24" spans="1:18" ht="39.6" x14ac:dyDescent="0.3">
      <c r="A24" s="59">
        <v>5101</v>
      </c>
      <c r="B24" s="62" t="s">
        <v>14</v>
      </c>
      <c r="C24" s="63" t="s">
        <v>244</v>
      </c>
      <c r="D24" s="63" t="s">
        <v>36</v>
      </c>
      <c r="E24" s="62" t="s">
        <v>316</v>
      </c>
      <c r="F24" s="62" t="s">
        <v>37</v>
      </c>
      <c r="G24" s="62" t="s">
        <v>38</v>
      </c>
      <c r="H24" s="63" t="s">
        <v>39</v>
      </c>
      <c r="I24" s="63">
        <v>2015</v>
      </c>
      <c r="J24" s="79" t="s">
        <v>20</v>
      </c>
      <c r="K24" s="80" t="s">
        <v>20</v>
      </c>
      <c r="L24" s="63" t="s">
        <v>244</v>
      </c>
      <c r="M24" s="63" t="s">
        <v>20</v>
      </c>
      <c r="N24" s="81" t="s">
        <v>244</v>
      </c>
      <c r="O24" s="81" t="s">
        <v>244</v>
      </c>
      <c r="P24" s="63" t="s">
        <v>244</v>
      </c>
      <c r="Q24" s="63" t="s">
        <v>244</v>
      </c>
      <c r="R24" s="63" t="s">
        <v>244</v>
      </c>
    </row>
    <row r="25" spans="1:18" ht="66" x14ac:dyDescent="0.3">
      <c r="A25" s="59">
        <v>5102</v>
      </c>
      <c r="B25" s="62" t="s">
        <v>14</v>
      </c>
      <c r="C25" s="63" t="s">
        <v>244</v>
      </c>
      <c r="D25" s="63" t="s">
        <v>40</v>
      </c>
      <c r="E25" s="62" t="s">
        <v>41</v>
      </c>
      <c r="F25" s="64" t="s">
        <v>310</v>
      </c>
      <c r="G25" s="62" t="s">
        <v>293</v>
      </c>
      <c r="H25" s="82" t="s">
        <v>19</v>
      </c>
      <c r="I25" s="63" t="s">
        <v>42</v>
      </c>
      <c r="J25" s="83" t="s">
        <v>20</v>
      </c>
      <c r="K25" s="80" t="s">
        <v>20</v>
      </c>
      <c r="L25" s="63" t="s">
        <v>184</v>
      </c>
      <c r="M25" s="63" t="s">
        <v>20</v>
      </c>
      <c r="N25" s="81">
        <v>401878</v>
      </c>
      <c r="O25" s="81" t="s">
        <v>244</v>
      </c>
      <c r="P25" s="63" t="s">
        <v>244</v>
      </c>
      <c r="Q25" s="63" t="s">
        <v>244</v>
      </c>
      <c r="R25" s="63" t="s">
        <v>244</v>
      </c>
    </row>
    <row r="26" spans="1:18" ht="92.4" x14ac:dyDescent="0.3">
      <c r="A26" s="59">
        <v>5103</v>
      </c>
      <c r="B26" s="62" t="s">
        <v>14</v>
      </c>
      <c r="C26" s="63" t="s">
        <v>244</v>
      </c>
      <c r="D26" s="63" t="s">
        <v>43</v>
      </c>
      <c r="E26" s="62" t="s">
        <v>44</v>
      </c>
      <c r="F26" s="62" t="s">
        <v>45</v>
      </c>
      <c r="G26" s="62" t="s">
        <v>293</v>
      </c>
      <c r="H26" s="63" t="s">
        <v>19</v>
      </c>
      <c r="I26" s="84" t="s">
        <v>42</v>
      </c>
      <c r="J26" s="80" t="s">
        <v>20</v>
      </c>
      <c r="K26" s="80" t="s">
        <v>20</v>
      </c>
      <c r="L26" s="63" t="s">
        <v>184</v>
      </c>
      <c r="M26" s="63" t="s">
        <v>20</v>
      </c>
      <c r="N26" s="81">
        <v>324353</v>
      </c>
      <c r="O26" s="81" t="s">
        <v>244</v>
      </c>
      <c r="P26" s="63" t="s">
        <v>244</v>
      </c>
      <c r="Q26" s="63" t="s">
        <v>244</v>
      </c>
      <c r="R26" s="63" t="s">
        <v>244</v>
      </c>
    </row>
    <row r="27" spans="1:18" ht="39.6" x14ac:dyDescent="0.3">
      <c r="A27" s="59">
        <v>5104</v>
      </c>
      <c r="B27" s="66" t="s">
        <v>54</v>
      </c>
      <c r="C27" s="63" t="s">
        <v>244</v>
      </c>
      <c r="D27" s="66" t="s">
        <v>55</v>
      </c>
      <c r="E27" s="64" t="s">
        <v>56</v>
      </c>
      <c r="F27" s="68" t="s">
        <v>255</v>
      </c>
      <c r="G27" s="66" t="s">
        <v>29</v>
      </c>
      <c r="H27" s="63" t="s">
        <v>19</v>
      </c>
      <c r="I27" s="64" t="s">
        <v>20</v>
      </c>
      <c r="J27" s="66">
        <v>0</v>
      </c>
      <c r="K27" s="66">
        <v>0</v>
      </c>
      <c r="L27" s="63" t="s">
        <v>184</v>
      </c>
      <c r="M27" s="62" t="s">
        <v>20</v>
      </c>
      <c r="N27" s="65" t="s">
        <v>244</v>
      </c>
      <c r="O27" s="65" t="s">
        <v>244</v>
      </c>
      <c r="P27" s="63" t="s">
        <v>244</v>
      </c>
      <c r="Q27" s="63" t="s">
        <v>244</v>
      </c>
      <c r="R27" s="63" t="s">
        <v>20</v>
      </c>
    </row>
    <row r="28" spans="1:18" x14ac:dyDescent="0.3">
      <c r="A28" s="59">
        <v>5105</v>
      </c>
      <c r="B28" s="62" t="s">
        <v>54</v>
      </c>
      <c r="C28" s="63" t="s">
        <v>244</v>
      </c>
      <c r="D28" s="62" t="s">
        <v>57</v>
      </c>
      <c r="E28" s="64" t="s">
        <v>25</v>
      </c>
      <c r="F28" s="64" t="s">
        <v>256</v>
      </c>
      <c r="G28" s="62" t="s">
        <v>25</v>
      </c>
      <c r="H28" s="63" t="s">
        <v>19</v>
      </c>
      <c r="I28" s="64" t="s">
        <v>20</v>
      </c>
      <c r="J28" s="64">
        <v>661.34330688744228</v>
      </c>
      <c r="K28" s="64">
        <v>2007</v>
      </c>
      <c r="L28" s="63" t="s">
        <v>184</v>
      </c>
      <c r="M28" s="62" t="s">
        <v>20</v>
      </c>
      <c r="N28" s="65" t="s">
        <v>244</v>
      </c>
      <c r="O28" s="65" t="s">
        <v>244</v>
      </c>
      <c r="P28" s="63" t="s">
        <v>244</v>
      </c>
      <c r="Q28" s="63" t="s">
        <v>244</v>
      </c>
      <c r="R28" s="63" t="s">
        <v>20</v>
      </c>
    </row>
    <row r="29" spans="1:18" ht="39.6" x14ac:dyDescent="0.3">
      <c r="A29" s="59">
        <v>5106</v>
      </c>
      <c r="B29" s="66" t="s">
        <v>54</v>
      </c>
      <c r="C29" s="63" t="s">
        <v>244</v>
      </c>
      <c r="D29" s="66" t="s">
        <v>58</v>
      </c>
      <c r="E29" s="64" t="s">
        <v>59</v>
      </c>
      <c r="F29" s="66" t="s">
        <v>251</v>
      </c>
      <c r="G29" s="68" t="s">
        <v>210</v>
      </c>
      <c r="H29" s="66" t="s">
        <v>19</v>
      </c>
      <c r="I29" s="64">
        <v>2011</v>
      </c>
      <c r="J29" s="66">
        <v>1.3945258228297506</v>
      </c>
      <c r="K29" s="66">
        <v>1.1000000000000001</v>
      </c>
      <c r="L29" s="66" t="s">
        <v>244</v>
      </c>
      <c r="M29" s="66">
        <v>1.8</v>
      </c>
      <c r="N29" s="66">
        <v>145000</v>
      </c>
      <c r="O29" s="65" t="s">
        <v>244</v>
      </c>
      <c r="P29" s="63" t="s">
        <v>244</v>
      </c>
      <c r="Q29" s="63" t="s">
        <v>244</v>
      </c>
      <c r="R29" s="63" t="s">
        <v>20</v>
      </c>
    </row>
    <row r="30" spans="1:18" ht="39.6" x14ac:dyDescent="0.3">
      <c r="A30" s="59">
        <v>5107</v>
      </c>
      <c r="B30" s="66" t="s">
        <v>54</v>
      </c>
      <c r="C30" s="63" t="s">
        <v>244</v>
      </c>
      <c r="D30" s="66" t="s">
        <v>62</v>
      </c>
      <c r="E30" s="64" t="s">
        <v>63</v>
      </c>
      <c r="F30" s="66" t="s">
        <v>251</v>
      </c>
      <c r="G30" s="68" t="s">
        <v>210</v>
      </c>
      <c r="H30" s="66" t="s">
        <v>19</v>
      </c>
      <c r="I30" s="64">
        <v>2011</v>
      </c>
      <c r="J30" s="66">
        <v>0.14790425393648871</v>
      </c>
      <c r="K30" s="66">
        <v>0.1</v>
      </c>
      <c r="L30" s="66" t="s">
        <v>244</v>
      </c>
      <c r="M30" s="66">
        <v>0.2</v>
      </c>
      <c r="N30" s="66">
        <v>55550</v>
      </c>
      <c r="O30" s="65" t="s">
        <v>244</v>
      </c>
      <c r="P30" s="63" t="s">
        <v>244</v>
      </c>
      <c r="Q30" s="63" t="s">
        <v>244</v>
      </c>
      <c r="R30" s="63" t="s">
        <v>20</v>
      </c>
    </row>
    <row r="31" spans="1:18" ht="26.4" x14ac:dyDescent="0.3">
      <c r="A31" s="59">
        <v>5108</v>
      </c>
      <c r="B31" s="66" t="s">
        <v>54</v>
      </c>
      <c r="C31" s="63" t="s">
        <v>244</v>
      </c>
      <c r="D31" s="66" t="s">
        <v>64</v>
      </c>
      <c r="E31" s="64" t="s">
        <v>65</v>
      </c>
      <c r="F31" s="66" t="s">
        <v>257</v>
      </c>
      <c r="G31" s="66" t="s">
        <v>18</v>
      </c>
      <c r="H31" s="66" t="s">
        <v>19</v>
      </c>
      <c r="I31" s="64">
        <v>2012</v>
      </c>
      <c r="J31" s="66">
        <v>8.6629634448514814</v>
      </c>
      <c r="K31" s="66">
        <v>10.3</v>
      </c>
      <c r="L31" s="66" t="s">
        <v>244</v>
      </c>
      <c r="M31" s="66">
        <v>123.3</v>
      </c>
      <c r="N31" s="65" t="s">
        <v>244</v>
      </c>
      <c r="O31" s="65" t="s">
        <v>244</v>
      </c>
      <c r="P31" s="63" t="s">
        <v>244</v>
      </c>
      <c r="Q31" s="63" t="s">
        <v>244</v>
      </c>
      <c r="R31" s="63" t="s">
        <v>20</v>
      </c>
    </row>
    <row r="32" spans="1:18" ht="39.6" x14ac:dyDescent="0.3">
      <c r="A32" s="59">
        <v>5109</v>
      </c>
      <c r="B32" s="66" t="s">
        <v>54</v>
      </c>
      <c r="C32" s="63" t="s">
        <v>244</v>
      </c>
      <c r="D32" s="66" t="s">
        <v>66</v>
      </c>
      <c r="E32" s="66" t="s">
        <v>67</v>
      </c>
      <c r="F32" s="66" t="s">
        <v>311</v>
      </c>
      <c r="G32" s="64" t="s">
        <v>68</v>
      </c>
      <c r="H32" s="66" t="s">
        <v>19</v>
      </c>
      <c r="I32" s="64" t="s">
        <v>20</v>
      </c>
      <c r="J32" s="66">
        <v>139.00886952116559</v>
      </c>
      <c r="K32" s="66">
        <v>93.8</v>
      </c>
      <c r="L32" s="63" t="s">
        <v>184</v>
      </c>
      <c r="M32" s="66">
        <v>1003.3</v>
      </c>
      <c r="N32" s="73" t="s">
        <v>20</v>
      </c>
      <c r="O32" s="65" t="s">
        <v>20</v>
      </c>
      <c r="P32" s="65" t="s">
        <v>20</v>
      </c>
      <c r="Q32" s="65" t="s">
        <v>20</v>
      </c>
      <c r="R32" s="65" t="s">
        <v>20</v>
      </c>
    </row>
    <row r="33" spans="1:18" ht="26.4" x14ac:dyDescent="0.3">
      <c r="A33" s="59">
        <v>5110</v>
      </c>
      <c r="B33" s="66" t="s">
        <v>54</v>
      </c>
      <c r="C33" s="63" t="s">
        <v>244</v>
      </c>
      <c r="D33" s="66" t="s">
        <v>69</v>
      </c>
      <c r="E33" s="62" t="s">
        <v>70</v>
      </c>
      <c r="F33" s="62" t="s">
        <v>317</v>
      </c>
      <c r="G33" s="64" t="s">
        <v>279</v>
      </c>
      <c r="H33" s="66" t="s">
        <v>19</v>
      </c>
      <c r="I33" s="64" t="s">
        <v>20</v>
      </c>
      <c r="J33" s="66" t="s">
        <v>52</v>
      </c>
      <c r="K33" s="66" t="s">
        <v>20</v>
      </c>
      <c r="L33" s="63" t="s">
        <v>184</v>
      </c>
      <c r="M33" s="63" t="s">
        <v>20</v>
      </c>
      <c r="N33" s="73" t="s">
        <v>244</v>
      </c>
      <c r="O33" s="65" t="s">
        <v>244</v>
      </c>
      <c r="P33" s="65" t="s">
        <v>244</v>
      </c>
      <c r="Q33" s="65" t="s">
        <v>244</v>
      </c>
      <c r="R33" s="65" t="s">
        <v>20</v>
      </c>
    </row>
    <row r="34" spans="1:18" ht="39.6" x14ac:dyDescent="0.3">
      <c r="A34" s="59">
        <v>5111</v>
      </c>
      <c r="B34" s="66" t="s">
        <v>54</v>
      </c>
      <c r="C34" s="63" t="s">
        <v>244</v>
      </c>
      <c r="D34" s="65" t="s">
        <v>72</v>
      </c>
      <c r="E34" s="65" t="s">
        <v>71</v>
      </c>
      <c r="F34" s="68" t="s">
        <v>318</v>
      </c>
      <c r="G34" s="68" t="s">
        <v>33</v>
      </c>
      <c r="H34" s="66" t="s">
        <v>19</v>
      </c>
      <c r="I34" s="64" t="s">
        <v>20</v>
      </c>
      <c r="J34" s="63">
        <v>0</v>
      </c>
      <c r="K34" s="65">
        <v>0</v>
      </c>
      <c r="L34" s="63" t="s">
        <v>184</v>
      </c>
      <c r="M34" s="63" t="s">
        <v>20</v>
      </c>
      <c r="N34" s="73" t="s">
        <v>244</v>
      </c>
      <c r="O34" s="73" t="s">
        <v>244</v>
      </c>
      <c r="P34" s="68" t="s">
        <v>54</v>
      </c>
      <c r="Q34" s="65" t="s">
        <v>244</v>
      </c>
      <c r="R34" s="65" t="s">
        <v>20</v>
      </c>
    </row>
    <row r="35" spans="1:18" ht="92.4" x14ac:dyDescent="0.3">
      <c r="A35" s="59">
        <v>5112</v>
      </c>
      <c r="B35" s="66" t="s">
        <v>107</v>
      </c>
      <c r="C35" s="71" t="s">
        <v>339</v>
      </c>
      <c r="D35" s="66" t="s">
        <v>108</v>
      </c>
      <c r="E35" s="71" t="s">
        <v>340</v>
      </c>
      <c r="F35" s="71" t="s">
        <v>341</v>
      </c>
      <c r="G35" s="66" t="s">
        <v>186</v>
      </c>
      <c r="H35" s="71" t="s">
        <v>39</v>
      </c>
      <c r="I35" s="71" t="s">
        <v>20</v>
      </c>
      <c r="J35" s="66">
        <v>68</v>
      </c>
      <c r="K35" s="66" t="s">
        <v>20</v>
      </c>
      <c r="L35" s="63" t="s">
        <v>184</v>
      </c>
      <c r="M35" s="71">
        <v>34.208743229230002</v>
      </c>
      <c r="N35" s="71" t="s">
        <v>52</v>
      </c>
      <c r="O35" s="71" t="s">
        <v>52</v>
      </c>
      <c r="P35" s="71" t="s">
        <v>107</v>
      </c>
      <c r="Q35" s="71" t="s">
        <v>52</v>
      </c>
      <c r="R35" s="66" t="s">
        <v>20</v>
      </c>
    </row>
    <row r="36" spans="1:18" ht="92.4" x14ac:dyDescent="0.3">
      <c r="A36" s="59">
        <v>5113</v>
      </c>
      <c r="B36" s="66" t="s">
        <v>107</v>
      </c>
      <c r="C36" s="71" t="s">
        <v>339</v>
      </c>
      <c r="D36" s="66" t="s">
        <v>109</v>
      </c>
      <c r="E36" s="71" t="s">
        <v>342</v>
      </c>
      <c r="F36" s="71" t="s">
        <v>343</v>
      </c>
      <c r="G36" s="66" t="s">
        <v>186</v>
      </c>
      <c r="H36" s="71" t="s">
        <v>39</v>
      </c>
      <c r="I36" s="71" t="s">
        <v>20</v>
      </c>
      <c r="J36" s="66">
        <v>5.8000000000000007</v>
      </c>
      <c r="K36" s="66" t="s">
        <v>20</v>
      </c>
      <c r="L36" s="63" t="s">
        <v>184</v>
      </c>
      <c r="M36" s="71">
        <v>195.75704551600001</v>
      </c>
      <c r="N36" s="71" t="s">
        <v>52</v>
      </c>
      <c r="O36" s="71" t="s">
        <v>52</v>
      </c>
      <c r="P36" s="71" t="s">
        <v>107</v>
      </c>
      <c r="Q36" s="71" t="s">
        <v>52</v>
      </c>
      <c r="R36" s="66" t="s">
        <v>20</v>
      </c>
    </row>
    <row r="37" spans="1:18" ht="52.8" x14ac:dyDescent="0.3">
      <c r="A37" s="59">
        <v>5114</v>
      </c>
      <c r="B37" s="66" t="s">
        <v>110</v>
      </c>
      <c r="C37" s="66" t="s">
        <v>52</v>
      </c>
      <c r="D37" s="66" t="s">
        <v>111</v>
      </c>
      <c r="E37" s="66" t="s">
        <v>112</v>
      </c>
      <c r="F37" s="85" t="s">
        <v>113</v>
      </c>
      <c r="G37" s="66" t="s">
        <v>207</v>
      </c>
      <c r="H37" s="66" t="s">
        <v>114</v>
      </c>
      <c r="I37" s="66" t="s">
        <v>52</v>
      </c>
      <c r="J37" s="66">
        <v>239.65200000000004</v>
      </c>
      <c r="K37" s="66" t="s">
        <v>20</v>
      </c>
      <c r="L37" s="63" t="s">
        <v>184</v>
      </c>
      <c r="M37" s="66" t="s">
        <v>20</v>
      </c>
      <c r="N37" s="66" t="s">
        <v>20</v>
      </c>
      <c r="O37" s="66" t="s">
        <v>20</v>
      </c>
      <c r="P37" s="66" t="s">
        <v>20</v>
      </c>
      <c r="Q37" s="66" t="s">
        <v>20</v>
      </c>
      <c r="R37" s="66" t="s">
        <v>20</v>
      </c>
    </row>
    <row r="38" spans="1:18" ht="39.6" x14ac:dyDescent="0.3">
      <c r="A38" s="59">
        <v>5115</v>
      </c>
      <c r="B38" s="66" t="s">
        <v>110</v>
      </c>
      <c r="C38" s="66" t="s">
        <v>20</v>
      </c>
      <c r="D38" s="66" t="s">
        <v>118</v>
      </c>
      <c r="E38" s="66" t="s">
        <v>112</v>
      </c>
      <c r="F38" s="85" t="s">
        <v>124</v>
      </c>
      <c r="G38" s="66" t="s">
        <v>207</v>
      </c>
      <c r="H38" s="66" t="s">
        <v>114</v>
      </c>
      <c r="I38" s="66" t="s">
        <v>52</v>
      </c>
      <c r="J38" s="66">
        <v>3.6421182257114193</v>
      </c>
      <c r="K38" s="66" t="s">
        <v>20</v>
      </c>
      <c r="L38" s="63" t="s">
        <v>184</v>
      </c>
      <c r="M38" s="66" t="s">
        <v>20</v>
      </c>
      <c r="N38" s="66" t="s">
        <v>20</v>
      </c>
      <c r="O38" s="66" t="s">
        <v>20</v>
      </c>
      <c r="P38" s="66" t="s">
        <v>20</v>
      </c>
      <c r="Q38" s="66" t="s">
        <v>20</v>
      </c>
      <c r="R38" s="66" t="s">
        <v>20</v>
      </c>
    </row>
    <row r="39" spans="1:18" ht="39.6" x14ac:dyDescent="0.3">
      <c r="A39" s="59">
        <v>5116</v>
      </c>
      <c r="B39" s="66" t="s">
        <v>319</v>
      </c>
      <c r="C39" s="66" t="s">
        <v>52</v>
      </c>
      <c r="D39" s="66" t="s">
        <v>115</v>
      </c>
      <c r="E39" s="66" t="s">
        <v>116</v>
      </c>
      <c r="F39" s="66" t="s">
        <v>117</v>
      </c>
      <c r="G39" s="66" t="s">
        <v>297</v>
      </c>
      <c r="H39" s="66" t="s">
        <v>114</v>
      </c>
      <c r="I39" s="66" t="s">
        <v>52</v>
      </c>
      <c r="J39" s="66">
        <v>1020</v>
      </c>
      <c r="K39" s="66" t="s">
        <v>20</v>
      </c>
      <c r="L39" s="63" t="s">
        <v>184</v>
      </c>
      <c r="M39" s="66" t="s">
        <v>20</v>
      </c>
      <c r="N39" s="66" t="s">
        <v>20</v>
      </c>
      <c r="O39" s="66" t="s">
        <v>20</v>
      </c>
      <c r="P39" s="66" t="s">
        <v>20</v>
      </c>
      <c r="Q39" s="66" t="s">
        <v>20</v>
      </c>
      <c r="R39" s="66" t="s">
        <v>20</v>
      </c>
    </row>
    <row r="40" spans="1:18" ht="92.4" x14ac:dyDescent="0.3">
      <c r="A40" s="59">
        <v>5117</v>
      </c>
      <c r="B40" s="62" t="s">
        <v>148</v>
      </c>
      <c r="C40" s="63" t="s">
        <v>149</v>
      </c>
      <c r="D40" s="63" t="s">
        <v>150</v>
      </c>
      <c r="E40" s="62" t="s">
        <v>151</v>
      </c>
      <c r="F40" s="86" t="s">
        <v>308</v>
      </c>
      <c r="G40" s="66" t="s">
        <v>290</v>
      </c>
      <c r="H40" s="63" t="s">
        <v>39</v>
      </c>
      <c r="I40" s="63" t="s">
        <v>20</v>
      </c>
      <c r="J40" s="87" t="s">
        <v>52</v>
      </c>
      <c r="K40" s="87" t="s">
        <v>20</v>
      </c>
      <c r="L40" s="63" t="s">
        <v>184</v>
      </c>
      <c r="M40" s="63" t="s">
        <v>20</v>
      </c>
      <c r="N40" s="81" t="s">
        <v>52</v>
      </c>
      <c r="O40" s="81" t="s">
        <v>20</v>
      </c>
      <c r="P40" s="64" t="s">
        <v>149</v>
      </c>
      <c r="Q40" s="81" t="s">
        <v>52</v>
      </c>
      <c r="R40" s="63" t="s">
        <v>52</v>
      </c>
    </row>
    <row r="41" spans="1:18" ht="105.6" x14ac:dyDescent="0.3">
      <c r="A41" s="59">
        <v>5118</v>
      </c>
      <c r="B41" s="62" t="s">
        <v>148</v>
      </c>
      <c r="C41" s="63" t="s">
        <v>149</v>
      </c>
      <c r="D41" s="63" t="s">
        <v>153</v>
      </c>
      <c r="E41" s="62" t="s">
        <v>154</v>
      </c>
      <c r="F41" s="86" t="s">
        <v>309</v>
      </c>
      <c r="G41" s="66" t="s">
        <v>290</v>
      </c>
      <c r="H41" s="63" t="s">
        <v>114</v>
      </c>
      <c r="I41" s="63" t="s">
        <v>52</v>
      </c>
      <c r="J41" s="87" t="s">
        <v>52</v>
      </c>
      <c r="K41" s="87" t="s">
        <v>20</v>
      </c>
      <c r="L41" s="87" t="s">
        <v>243</v>
      </c>
      <c r="M41" s="63" t="s">
        <v>20</v>
      </c>
      <c r="N41" s="81" t="s">
        <v>52</v>
      </c>
      <c r="O41" s="81" t="s">
        <v>20</v>
      </c>
      <c r="P41" s="64" t="s">
        <v>149</v>
      </c>
      <c r="Q41" s="81" t="s">
        <v>52</v>
      </c>
      <c r="R41" s="63" t="s">
        <v>52</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
  <sheetViews>
    <sheetView workbookViewId="0">
      <selection activeCell="P4" sqref="P4"/>
    </sheetView>
  </sheetViews>
  <sheetFormatPr defaultRowHeight="14.4" x14ac:dyDescent="0.3"/>
  <cols>
    <col min="1" max="1" width="15" customWidth="1"/>
    <col min="4" max="5" width="13.44140625" customWidth="1"/>
    <col min="8" max="9" width="14.6640625" customWidth="1"/>
  </cols>
  <sheetData>
    <row r="1" spans="1:12" x14ac:dyDescent="0.3">
      <c r="A1" t="s">
        <v>335</v>
      </c>
    </row>
    <row r="2" spans="1:12" ht="39.6" x14ac:dyDescent="0.3">
      <c r="A2" s="29" t="s">
        <v>155</v>
      </c>
      <c r="B2" s="29" t="s">
        <v>156</v>
      </c>
      <c r="C2" s="29" t="s">
        <v>157</v>
      </c>
      <c r="D2" s="29" t="s">
        <v>158</v>
      </c>
      <c r="E2" s="29" t="s">
        <v>1</v>
      </c>
      <c r="F2" s="29" t="s">
        <v>159</v>
      </c>
      <c r="G2" s="29" t="s">
        <v>160</v>
      </c>
      <c r="H2" s="29" t="s">
        <v>3</v>
      </c>
      <c r="I2" s="29" t="s">
        <v>46</v>
      </c>
      <c r="J2" s="29" t="s">
        <v>5</v>
      </c>
      <c r="K2" s="29" t="s">
        <v>6</v>
      </c>
      <c r="L2" s="29" t="s">
        <v>7</v>
      </c>
    </row>
    <row r="3" spans="1:12" ht="92.4" x14ac:dyDescent="0.3">
      <c r="A3" s="5" t="s">
        <v>161</v>
      </c>
      <c r="B3" s="1" t="s">
        <v>162</v>
      </c>
      <c r="C3" s="1" t="s">
        <v>163</v>
      </c>
      <c r="D3" s="1" t="s">
        <v>164</v>
      </c>
      <c r="E3" s="1" t="s">
        <v>30</v>
      </c>
      <c r="F3" s="1" t="s">
        <v>114</v>
      </c>
      <c r="G3" s="1">
        <v>2018</v>
      </c>
      <c r="H3" s="1">
        <v>2020</v>
      </c>
      <c r="I3" s="1" t="s">
        <v>93</v>
      </c>
      <c r="J3" s="30">
        <v>30000</v>
      </c>
      <c r="K3" s="1" t="s">
        <v>15</v>
      </c>
      <c r="L3" s="1" t="s">
        <v>15</v>
      </c>
    </row>
    <row r="4" spans="1:12" ht="66" x14ac:dyDescent="0.3">
      <c r="A4" s="5" t="s">
        <v>161</v>
      </c>
      <c r="B4" s="1" t="s">
        <v>165</v>
      </c>
      <c r="C4" s="1" t="s">
        <v>166</v>
      </c>
      <c r="D4" s="1" t="s">
        <v>167</v>
      </c>
      <c r="E4" s="1" t="s">
        <v>30</v>
      </c>
      <c r="F4" s="1" t="s">
        <v>114</v>
      </c>
      <c r="G4" s="1">
        <v>2018</v>
      </c>
      <c r="H4" s="1">
        <v>2018</v>
      </c>
      <c r="I4" s="1" t="s">
        <v>93</v>
      </c>
      <c r="J4" s="30">
        <v>7000</v>
      </c>
      <c r="K4" s="1" t="s">
        <v>15</v>
      </c>
      <c r="L4" s="1" t="s">
        <v>15</v>
      </c>
    </row>
    <row r="5" spans="1:12" ht="79.2" x14ac:dyDescent="0.3">
      <c r="A5" s="5" t="s">
        <v>161</v>
      </c>
      <c r="B5" s="1" t="s">
        <v>168</v>
      </c>
      <c r="C5" s="1" t="s">
        <v>169</v>
      </c>
      <c r="D5" s="1" t="s">
        <v>170</v>
      </c>
      <c r="E5" s="1" t="s">
        <v>30</v>
      </c>
      <c r="F5" s="1" t="s">
        <v>114</v>
      </c>
      <c r="G5" s="1">
        <v>2018</v>
      </c>
      <c r="H5" s="1">
        <v>2018</v>
      </c>
      <c r="I5" s="1" t="s">
        <v>93</v>
      </c>
      <c r="J5" s="30">
        <v>10000</v>
      </c>
      <c r="K5" s="1" t="s">
        <v>15</v>
      </c>
      <c r="L5" s="1" t="s">
        <v>15</v>
      </c>
    </row>
    <row r="6" spans="1:12" ht="66" x14ac:dyDescent="0.3">
      <c r="A6" s="5" t="s">
        <v>161</v>
      </c>
      <c r="B6" s="1" t="s">
        <v>171</v>
      </c>
      <c r="C6" s="1" t="s">
        <v>172</v>
      </c>
      <c r="D6" s="1" t="s">
        <v>173</v>
      </c>
      <c r="E6" s="1" t="s">
        <v>30</v>
      </c>
      <c r="F6" s="1" t="s">
        <v>114</v>
      </c>
      <c r="G6" s="1">
        <v>2018</v>
      </c>
      <c r="H6" s="1">
        <v>2019</v>
      </c>
      <c r="I6" s="1" t="s">
        <v>93</v>
      </c>
      <c r="J6" s="30">
        <v>5000</v>
      </c>
      <c r="K6" s="1" t="s">
        <v>15</v>
      </c>
      <c r="L6" s="1" t="s">
        <v>15</v>
      </c>
    </row>
    <row r="7" spans="1:12" ht="52.8" x14ac:dyDescent="0.3">
      <c r="A7" s="5" t="s">
        <v>161</v>
      </c>
      <c r="B7" s="1" t="s">
        <v>174</v>
      </c>
      <c r="C7" s="1" t="s">
        <v>175</v>
      </c>
      <c r="D7" s="1" t="s">
        <v>176</v>
      </c>
      <c r="E7" s="1" t="s">
        <v>30</v>
      </c>
      <c r="F7" s="1" t="s">
        <v>114</v>
      </c>
      <c r="G7" s="1">
        <v>2018</v>
      </c>
      <c r="H7" s="1">
        <v>2020</v>
      </c>
      <c r="I7" s="1" t="s">
        <v>93</v>
      </c>
      <c r="J7" s="30">
        <v>25000</v>
      </c>
      <c r="K7" s="1" t="s">
        <v>15</v>
      </c>
      <c r="L7" s="1" t="s">
        <v>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2"/>
  <sheetViews>
    <sheetView workbookViewId="0">
      <selection activeCell="I12" sqref="I12"/>
    </sheetView>
  </sheetViews>
  <sheetFormatPr defaultRowHeight="14.4" x14ac:dyDescent="0.3"/>
  <cols>
    <col min="1" max="1" width="13.109375" style="33" bestFit="1" customWidth="1"/>
    <col min="2" max="2" width="21" style="33" bestFit="1" customWidth="1"/>
    <col min="3" max="3" width="27" style="19" bestFit="1" customWidth="1"/>
    <col min="4" max="4" width="13.33203125" style="19" bestFit="1" customWidth="1"/>
    <col min="5" max="5" width="20.44140625" bestFit="1" customWidth="1"/>
    <col min="8" max="8" width="19.88671875" bestFit="1" customWidth="1"/>
    <col min="9" max="9" width="23.88671875" bestFit="1" customWidth="1"/>
    <col min="10" max="10" width="27" bestFit="1" customWidth="1"/>
    <col min="11" max="11" width="21.5546875" bestFit="1" customWidth="1"/>
  </cols>
  <sheetData>
    <row r="1" spans="1:10" x14ac:dyDescent="0.3">
      <c r="A1" s="136" t="s">
        <v>180</v>
      </c>
      <c r="B1" s="136"/>
      <c r="C1" s="136"/>
      <c r="H1" s="136" t="s">
        <v>179</v>
      </c>
      <c r="I1" s="136"/>
      <c r="J1" s="136"/>
    </row>
    <row r="2" spans="1:10" x14ac:dyDescent="0.3">
      <c r="A2"/>
      <c r="B2"/>
      <c r="J2" s="19"/>
    </row>
    <row r="3" spans="1:10" x14ac:dyDescent="0.3">
      <c r="H3" s="33"/>
      <c r="I3" s="33"/>
      <c r="J3" s="19"/>
    </row>
    <row r="4" spans="1:10" x14ac:dyDescent="0.3">
      <c r="A4" s="89"/>
      <c r="B4" s="90"/>
      <c r="C4" s="91"/>
      <c r="D4"/>
      <c r="H4" s="89"/>
      <c r="I4" s="90"/>
      <c r="J4" s="91"/>
    </row>
    <row r="5" spans="1:10" x14ac:dyDescent="0.3">
      <c r="A5" s="92"/>
      <c r="B5" s="93"/>
      <c r="C5" s="94"/>
      <c r="D5"/>
      <c r="H5" s="92"/>
      <c r="I5" s="93"/>
      <c r="J5" s="94"/>
    </row>
    <row r="6" spans="1:10" x14ac:dyDescent="0.3">
      <c r="A6" s="92"/>
      <c r="B6" s="93"/>
      <c r="C6" s="94"/>
      <c r="H6" s="92"/>
      <c r="I6" s="93"/>
      <c r="J6" s="94"/>
    </row>
    <row r="7" spans="1:10" x14ac:dyDescent="0.3">
      <c r="A7" s="92"/>
      <c r="B7" s="93"/>
      <c r="C7" s="94"/>
      <c r="H7" s="92"/>
      <c r="I7" s="93"/>
      <c r="J7" s="94"/>
    </row>
    <row r="8" spans="1:10" x14ac:dyDescent="0.3">
      <c r="A8" s="92"/>
      <c r="B8" s="93"/>
      <c r="C8" s="94"/>
      <c r="H8" s="92"/>
      <c r="I8" s="93"/>
      <c r="J8" s="94"/>
    </row>
    <row r="9" spans="1:10" x14ac:dyDescent="0.3">
      <c r="A9" s="92"/>
      <c r="B9" s="93"/>
      <c r="C9" s="94"/>
      <c r="H9" s="92"/>
      <c r="I9" s="93"/>
      <c r="J9" s="94"/>
    </row>
    <row r="10" spans="1:10" x14ac:dyDescent="0.3">
      <c r="A10" s="92"/>
      <c r="B10" s="93"/>
      <c r="C10" s="94"/>
      <c r="H10" s="92"/>
      <c r="I10" s="93"/>
      <c r="J10" s="94"/>
    </row>
    <row r="11" spans="1:10" x14ac:dyDescent="0.3">
      <c r="A11" s="92"/>
      <c r="B11" s="93"/>
      <c r="C11" s="94"/>
      <c r="H11" s="92"/>
      <c r="I11" s="93"/>
      <c r="J11" s="94"/>
    </row>
    <row r="12" spans="1:10" x14ac:dyDescent="0.3">
      <c r="A12" s="92"/>
      <c r="B12" s="93"/>
      <c r="C12" s="94"/>
      <c r="H12" s="92"/>
      <c r="I12" s="93"/>
      <c r="J12" s="94"/>
    </row>
    <row r="13" spans="1:10" x14ac:dyDescent="0.3">
      <c r="A13" s="92"/>
      <c r="B13" s="93"/>
      <c r="C13" s="94"/>
      <c r="H13" s="92"/>
      <c r="I13" s="93"/>
      <c r="J13" s="94"/>
    </row>
    <row r="14" spans="1:10" x14ac:dyDescent="0.3">
      <c r="A14" s="92"/>
      <c r="B14" s="93"/>
      <c r="C14" s="94"/>
      <c r="H14" s="92"/>
      <c r="I14" s="93"/>
      <c r="J14" s="94"/>
    </row>
    <row r="15" spans="1:10" x14ac:dyDescent="0.3">
      <c r="A15" s="95"/>
      <c r="B15" s="96"/>
      <c r="C15" s="97"/>
      <c r="H15" s="92"/>
      <c r="I15" s="93"/>
      <c r="J15" s="94"/>
    </row>
    <row r="16" spans="1:10" x14ac:dyDescent="0.3">
      <c r="A16" t="s">
        <v>330</v>
      </c>
      <c r="B16"/>
      <c r="C16"/>
      <c r="H16" s="92"/>
      <c r="I16" s="93"/>
      <c r="J16" s="94"/>
    </row>
    <row r="17" spans="1:10" x14ac:dyDescent="0.3">
      <c r="C17"/>
      <c r="H17" s="92"/>
      <c r="I17" s="93"/>
      <c r="J17" s="94"/>
    </row>
    <row r="18" spans="1:10" x14ac:dyDescent="0.3">
      <c r="C18"/>
      <c r="H18" s="92"/>
      <c r="I18" s="93"/>
      <c r="J18" s="94"/>
    </row>
    <row r="19" spans="1:10" x14ac:dyDescent="0.3">
      <c r="C19"/>
      <c r="H19" s="92"/>
      <c r="I19" s="93"/>
      <c r="J19" s="94"/>
    </row>
    <row r="20" spans="1:10" x14ac:dyDescent="0.3">
      <c r="C20"/>
      <c r="H20" s="92"/>
      <c r="I20" s="93"/>
      <c r="J20" s="94"/>
    </row>
    <row r="21" spans="1:10" x14ac:dyDescent="0.3">
      <c r="C21"/>
      <c r="H21" s="95"/>
      <c r="I21" s="96"/>
      <c r="J21" s="97"/>
    </row>
    <row r="22" spans="1:10" x14ac:dyDescent="0.3">
      <c r="A22"/>
      <c r="B22"/>
      <c r="C22"/>
    </row>
    <row r="23" spans="1:10" x14ac:dyDescent="0.3">
      <c r="A23" s="16" t="s">
        <v>105</v>
      </c>
      <c r="B23" t="s">
        <v>331</v>
      </c>
      <c r="C23"/>
      <c r="D23"/>
    </row>
    <row r="24" spans="1:10" x14ac:dyDescent="0.3">
      <c r="A24" s="17" t="s">
        <v>19</v>
      </c>
      <c r="B24" s="18">
        <v>30</v>
      </c>
      <c r="C24"/>
      <c r="D24" s="33"/>
      <c r="E24" s="33"/>
    </row>
    <row r="25" spans="1:10" x14ac:dyDescent="0.3">
      <c r="A25" s="17" t="s">
        <v>114</v>
      </c>
      <c r="B25" s="18">
        <v>5</v>
      </c>
      <c r="C25"/>
      <c r="D25" s="89"/>
      <c r="E25" s="90"/>
      <c r="F25" s="91"/>
    </row>
    <row r="26" spans="1:10" x14ac:dyDescent="0.3">
      <c r="A26" s="17" t="s">
        <v>39</v>
      </c>
      <c r="B26" s="18">
        <v>5</v>
      </c>
      <c r="C26"/>
      <c r="D26" s="92"/>
      <c r="E26" s="93"/>
      <c r="F26" s="94"/>
    </row>
    <row r="27" spans="1:10" x14ac:dyDescent="0.3">
      <c r="A27" s="17" t="s">
        <v>106</v>
      </c>
      <c r="B27" s="18">
        <v>40</v>
      </c>
      <c r="C27"/>
      <c r="D27" s="92"/>
      <c r="E27" s="93"/>
      <c r="F27" s="94"/>
    </row>
    <row r="28" spans="1:10" x14ac:dyDescent="0.3">
      <c r="A28"/>
      <c r="B28"/>
      <c r="C28"/>
      <c r="D28" s="92"/>
      <c r="E28" s="93"/>
      <c r="F28" s="94"/>
    </row>
    <row r="29" spans="1:10" x14ac:dyDescent="0.3">
      <c r="A29"/>
      <c r="B29"/>
      <c r="C29"/>
      <c r="D29" s="92"/>
      <c r="E29" s="93"/>
      <c r="F29" s="94"/>
    </row>
    <row r="30" spans="1:10" x14ac:dyDescent="0.3">
      <c r="A30"/>
      <c r="B30"/>
      <c r="C30"/>
      <c r="D30" s="92"/>
      <c r="E30" s="93"/>
      <c r="F30" s="94"/>
    </row>
    <row r="31" spans="1:10" x14ac:dyDescent="0.3">
      <c r="A31"/>
      <c r="B31"/>
      <c r="C31"/>
      <c r="D31" s="92"/>
      <c r="E31" s="93"/>
      <c r="F31" s="94"/>
    </row>
    <row r="32" spans="1:10" x14ac:dyDescent="0.3">
      <c r="A32"/>
      <c r="B32"/>
      <c r="C32"/>
      <c r="D32" s="92"/>
      <c r="E32" s="93"/>
      <c r="F32" s="94"/>
    </row>
    <row r="33" spans="1:6" x14ac:dyDescent="0.3">
      <c r="A33"/>
      <c r="B33"/>
      <c r="C33"/>
      <c r="D33" s="92"/>
      <c r="E33" s="93"/>
      <c r="F33" s="94"/>
    </row>
    <row r="34" spans="1:6" x14ac:dyDescent="0.3">
      <c r="A34"/>
      <c r="B34"/>
      <c r="C34"/>
      <c r="D34" s="92"/>
      <c r="E34" s="93"/>
      <c r="F34" s="94"/>
    </row>
    <row r="35" spans="1:6" x14ac:dyDescent="0.3">
      <c r="D35" s="92"/>
      <c r="E35" s="93"/>
      <c r="F35" s="94"/>
    </row>
    <row r="36" spans="1:6" x14ac:dyDescent="0.3">
      <c r="D36" s="92"/>
      <c r="E36" s="93"/>
      <c r="F36" s="94"/>
    </row>
    <row r="37" spans="1:6" x14ac:dyDescent="0.3">
      <c r="D37" s="92"/>
      <c r="E37" s="93"/>
      <c r="F37" s="94"/>
    </row>
    <row r="38" spans="1:6" x14ac:dyDescent="0.3">
      <c r="D38" s="92"/>
      <c r="E38" s="93"/>
      <c r="F38" s="94"/>
    </row>
    <row r="39" spans="1:6" x14ac:dyDescent="0.3">
      <c r="D39" s="92"/>
      <c r="E39" s="93"/>
      <c r="F39" s="94"/>
    </row>
    <row r="40" spans="1:6" x14ac:dyDescent="0.3">
      <c r="D40" s="92"/>
      <c r="E40" s="93"/>
      <c r="F40" s="94"/>
    </row>
    <row r="41" spans="1:6" x14ac:dyDescent="0.3">
      <c r="D41" s="92"/>
      <c r="E41" s="93"/>
      <c r="F41" s="94"/>
    </row>
    <row r="42" spans="1:6" x14ac:dyDescent="0.3">
      <c r="D42" s="95"/>
      <c r="E42" s="96"/>
      <c r="F42" s="97"/>
    </row>
  </sheetData>
  <mergeCells count="2">
    <mergeCell ref="H1:J1"/>
    <mergeCell ref="A1:C1"/>
  </mergeCells>
  <pageMargins left="0.7" right="0.7" top="0.75" bottom="0.75" header="0.3" footer="0.3"/>
  <pageSetup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FF8D0-4E74-4C68-9F9E-C6C5F87C96E9}">
  <dimension ref="A1:J22"/>
  <sheetViews>
    <sheetView workbookViewId="0">
      <selection activeCell="S27" sqref="S27"/>
    </sheetView>
  </sheetViews>
  <sheetFormatPr defaultRowHeight="14.4" x14ac:dyDescent="0.3"/>
  <cols>
    <col min="1" max="1" width="13.109375" bestFit="1" customWidth="1"/>
    <col min="2" max="2" width="26.109375" bestFit="1" customWidth="1"/>
    <col min="3" max="3" width="25.88671875" bestFit="1" customWidth="1"/>
  </cols>
  <sheetData>
    <row r="1" spans="1:10" ht="57.6" x14ac:dyDescent="0.3">
      <c r="A1" s="16" t="s">
        <v>264</v>
      </c>
      <c r="B1" t="s">
        <v>19</v>
      </c>
      <c r="E1" s="13" t="s">
        <v>321</v>
      </c>
      <c r="F1" s="51" t="s">
        <v>346</v>
      </c>
      <c r="G1" s="52" t="s">
        <v>322</v>
      </c>
      <c r="H1" s="51" t="s">
        <v>323</v>
      </c>
      <c r="I1" s="51" t="s">
        <v>324</v>
      </c>
      <c r="J1" s="51" t="s">
        <v>350</v>
      </c>
    </row>
    <row r="2" spans="1:10" x14ac:dyDescent="0.3">
      <c r="E2" s="13">
        <v>2018</v>
      </c>
      <c r="F2" s="51">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2" s="53"/>
      <c r="H2" s="53"/>
      <c r="I2" s="53"/>
      <c r="J2" s="53"/>
    </row>
    <row r="3" spans="1:10" x14ac:dyDescent="0.3">
      <c r="A3" s="16" t="s">
        <v>105</v>
      </c>
      <c r="B3" t="s">
        <v>320</v>
      </c>
      <c r="E3" s="13">
        <v>2019</v>
      </c>
      <c r="F3" s="51">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3" s="53"/>
      <c r="H3" s="53"/>
      <c r="I3" s="53"/>
      <c r="J3" s="53"/>
    </row>
    <row r="4" spans="1:10" x14ac:dyDescent="0.3">
      <c r="A4" s="17">
        <v>2004</v>
      </c>
      <c r="B4" s="19">
        <v>0</v>
      </c>
      <c r="E4" s="13">
        <v>2020</v>
      </c>
      <c r="F4" s="54"/>
      <c r="G4" s="53"/>
      <c r="H4" s="53"/>
      <c r="I4" s="53"/>
      <c r="J4" s="53"/>
    </row>
    <row r="5" spans="1:10" x14ac:dyDescent="0.3">
      <c r="A5" s="17">
        <v>2006</v>
      </c>
      <c r="B5" s="19">
        <v>0</v>
      </c>
      <c r="E5" s="13">
        <v>2021</v>
      </c>
      <c r="F5" s="54"/>
      <c r="G5" s="53"/>
      <c r="H5" s="53"/>
      <c r="I5" s="53"/>
      <c r="J5" s="53"/>
    </row>
    <row r="6" spans="1:10" x14ac:dyDescent="0.3">
      <c r="A6" s="17">
        <v>2007</v>
      </c>
      <c r="B6" s="19">
        <v>0</v>
      </c>
      <c r="E6" s="13">
        <v>2022</v>
      </c>
      <c r="F6" s="54"/>
      <c r="G6" s="53"/>
      <c r="H6" s="53"/>
      <c r="I6" s="53"/>
      <c r="J6" s="53"/>
    </row>
    <row r="7" spans="1:10" x14ac:dyDescent="0.3">
      <c r="A7" s="17">
        <v>2011</v>
      </c>
      <c r="B7" s="19">
        <v>1.5424300767662393</v>
      </c>
      <c r="E7" s="13">
        <v>2023</v>
      </c>
      <c r="F7" s="54"/>
      <c r="G7" s="54">
        <v>4281</v>
      </c>
      <c r="H7" s="53"/>
      <c r="I7" s="53"/>
      <c r="J7" s="53"/>
    </row>
    <row r="8" spans="1:10" x14ac:dyDescent="0.3">
      <c r="A8" s="17">
        <v>2012</v>
      </c>
      <c r="B8" s="19">
        <v>46.758873423064216</v>
      </c>
      <c r="E8" s="13">
        <v>2024</v>
      </c>
      <c r="F8" s="54"/>
      <c r="G8" s="53"/>
      <c r="H8" s="53"/>
      <c r="I8" s="53"/>
      <c r="J8" s="53"/>
    </row>
    <row r="9" spans="1:10" x14ac:dyDescent="0.3">
      <c r="A9" s="17" t="s">
        <v>20</v>
      </c>
      <c r="B9" s="19">
        <v>2047.2465495421402</v>
      </c>
      <c r="E9" s="13">
        <v>2025</v>
      </c>
      <c r="F9" s="54"/>
      <c r="G9" s="53"/>
      <c r="H9" s="53"/>
      <c r="I9" s="53"/>
      <c r="J9" s="53"/>
    </row>
    <row r="10" spans="1:10" x14ac:dyDescent="0.3">
      <c r="A10" s="17" t="s">
        <v>42</v>
      </c>
      <c r="B10" s="19">
        <v>0</v>
      </c>
      <c r="E10" s="13">
        <v>2026</v>
      </c>
      <c r="F10" s="54"/>
      <c r="G10" s="53"/>
      <c r="H10" s="53"/>
      <c r="I10" s="53"/>
      <c r="J10" s="53"/>
    </row>
    <row r="11" spans="1:10" x14ac:dyDescent="0.3">
      <c r="A11" s="17" t="s">
        <v>106</v>
      </c>
      <c r="B11" s="19">
        <v>2095.5478530419705</v>
      </c>
      <c r="E11" s="13">
        <v>2027</v>
      </c>
      <c r="F11" s="54"/>
      <c r="G11" s="53"/>
      <c r="H11" s="53"/>
      <c r="I11" s="53"/>
      <c r="J11" s="53"/>
    </row>
    <row r="12" spans="1:10" x14ac:dyDescent="0.3">
      <c r="E12" s="13">
        <v>2028</v>
      </c>
      <c r="F12" s="54"/>
      <c r="G12" s="53"/>
      <c r="H12" s="54">
        <f>G7+7135</f>
        <v>11416</v>
      </c>
      <c r="I12" s="53"/>
      <c r="J12" s="53"/>
    </row>
    <row r="13" spans="1:10" x14ac:dyDescent="0.3">
      <c r="E13" s="13">
        <v>2029</v>
      </c>
      <c r="F13" s="54"/>
      <c r="G13" s="53"/>
      <c r="H13" s="53"/>
      <c r="I13" s="53"/>
      <c r="J13" s="53"/>
    </row>
    <row r="14" spans="1:10" x14ac:dyDescent="0.3">
      <c r="E14" s="13">
        <v>2030</v>
      </c>
      <c r="F14" s="54"/>
      <c r="G14" s="53"/>
      <c r="H14" s="53"/>
      <c r="I14" s="53"/>
      <c r="J14" s="53"/>
    </row>
    <row r="15" spans="1:10" x14ac:dyDescent="0.3">
      <c r="E15" s="13">
        <v>2031</v>
      </c>
      <c r="F15" s="54"/>
      <c r="G15" s="53"/>
      <c r="H15" s="53"/>
      <c r="I15" s="53"/>
      <c r="J15" s="53"/>
    </row>
    <row r="16" spans="1:10" x14ac:dyDescent="0.3">
      <c r="E16" s="13">
        <v>2032</v>
      </c>
      <c r="F16" s="54"/>
      <c r="G16" s="53"/>
      <c r="H16" s="53"/>
      <c r="I16" s="53"/>
      <c r="J16" s="53"/>
    </row>
    <row r="17" spans="5:10" x14ac:dyDescent="0.3">
      <c r="E17" s="13">
        <v>2033</v>
      </c>
      <c r="F17" s="54"/>
      <c r="G17" s="53"/>
      <c r="H17" s="53"/>
      <c r="I17" s="54">
        <f>H12+2854</f>
        <v>14270</v>
      </c>
      <c r="J17" s="53"/>
    </row>
    <row r="18" spans="5:10" x14ac:dyDescent="0.3">
      <c r="E18" s="13">
        <v>2034</v>
      </c>
      <c r="F18" s="54"/>
      <c r="G18" s="53"/>
      <c r="H18" s="53"/>
      <c r="I18" s="53"/>
      <c r="J18" s="53"/>
    </row>
    <row r="19" spans="5:10" x14ac:dyDescent="0.3">
      <c r="E19" s="13">
        <v>2035</v>
      </c>
      <c r="F19" s="54"/>
      <c r="G19" s="53"/>
      <c r="H19" s="53"/>
      <c r="I19" s="53"/>
      <c r="J19" s="53"/>
    </row>
    <row r="20" spans="5:10" x14ac:dyDescent="0.3">
      <c r="E20" s="13">
        <v>2036</v>
      </c>
      <c r="F20" s="54"/>
      <c r="G20" s="53"/>
      <c r="H20" s="53"/>
      <c r="I20" s="53"/>
      <c r="J20" s="53"/>
    </row>
    <row r="21" spans="5:10" x14ac:dyDescent="0.3">
      <c r="E21" s="13">
        <v>2037</v>
      </c>
      <c r="F21" s="54"/>
      <c r="G21" s="53"/>
      <c r="H21" s="53"/>
      <c r="I21" s="53"/>
      <c r="J21" s="53"/>
    </row>
    <row r="22" spans="5:10" x14ac:dyDescent="0.3">
      <c r="E22" s="13">
        <v>2038</v>
      </c>
      <c r="F22" s="54"/>
      <c r="G22" s="53"/>
      <c r="H22" s="53"/>
      <c r="I22" s="53"/>
      <c r="J22" s="54">
        <f>I17</f>
        <v>14270</v>
      </c>
    </row>
  </sheetData>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3"/>
  <sheetViews>
    <sheetView workbookViewId="0">
      <selection activeCell="I5" sqref="I5"/>
    </sheetView>
  </sheetViews>
  <sheetFormatPr defaultRowHeight="14.4" x14ac:dyDescent="0.3"/>
  <cols>
    <col min="1" max="1" width="26.109375" bestFit="1" customWidth="1"/>
    <col min="2" max="2" width="13.109375" bestFit="1" customWidth="1"/>
    <col min="3" max="3" width="27.6640625" customWidth="1"/>
    <col min="4" max="4" width="19" customWidth="1"/>
    <col min="5" max="5" width="18.33203125" customWidth="1"/>
    <col min="6" max="6" width="20.109375" customWidth="1"/>
    <col min="7" max="7" width="17" customWidth="1"/>
    <col min="8" max="8" width="26.33203125" customWidth="1"/>
    <col min="9" max="9" width="26.109375" customWidth="1"/>
    <col min="10" max="10" width="17.88671875" customWidth="1"/>
    <col min="11" max="11" width="38.44140625" customWidth="1"/>
  </cols>
  <sheetData>
    <row r="1" spans="1:8" ht="26.4" x14ac:dyDescent="0.3">
      <c r="F1" s="7" t="s">
        <v>119</v>
      </c>
      <c r="G1" s="20" t="s">
        <v>120</v>
      </c>
      <c r="H1" s="20" t="s">
        <v>121</v>
      </c>
    </row>
    <row r="2" spans="1:8" ht="26.4" x14ac:dyDescent="0.3">
      <c r="A2" s="16" t="s">
        <v>264</v>
      </c>
      <c r="B2" t="s">
        <v>19</v>
      </c>
      <c r="F2" s="21" t="s">
        <v>122</v>
      </c>
      <c r="G2" s="22">
        <v>0.9</v>
      </c>
      <c r="H2" s="23">
        <f t="shared" ref="H2:H10" si="0">1-G2</f>
        <v>9.9999999999999978E-2</v>
      </c>
    </row>
    <row r="3" spans="1:8" x14ac:dyDescent="0.3">
      <c r="F3" s="21" t="s">
        <v>93</v>
      </c>
      <c r="G3" s="25">
        <v>0.5</v>
      </c>
      <c r="H3" s="23">
        <f t="shared" si="0"/>
        <v>0.5</v>
      </c>
    </row>
    <row r="4" spans="1:8" ht="26.4" x14ac:dyDescent="0.3">
      <c r="A4" t="s">
        <v>320</v>
      </c>
      <c r="F4" s="21" t="s">
        <v>87</v>
      </c>
      <c r="G4" s="22">
        <v>0.7</v>
      </c>
      <c r="H4" s="23">
        <f t="shared" si="0"/>
        <v>0.30000000000000004</v>
      </c>
    </row>
    <row r="5" spans="1:8" x14ac:dyDescent="0.3">
      <c r="A5" s="31">
        <v>2095.5478530419705</v>
      </c>
      <c r="F5" s="21" t="str">
        <f>'[2]Input Summary'!I1</f>
        <v>Farm Fertilizer</v>
      </c>
      <c r="G5" s="22">
        <v>0.7</v>
      </c>
      <c r="H5" s="23">
        <f t="shared" si="0"/>
        <v>0.30000000000000004</v>
      </c>
    </row>
    <row r="6" spans="1:8" x14ac:dyDescent="0.3">
      <c r="F6" s="21" t="str">
        <f>'[2]Input Summary'!J1</f>
        <v>Livestock Waste</v>
      </c>
      <c r="G6" s="22">
        <v>0.8</v>
      </c>
      <c r="H6" s="23">
        <f t="shared" si="0"/>
        <v>0.19999999999999996</v>
      </c>
    </row>
    <row r="7" spans="1:8" x14ac:dyDescent="0.3">
      <c r="F7" s="21" t="s">
        <v>123</v>
      </c>
      <c r="G7" s="22">
        <v>0.7</v>
      </c>
      <c r="H7" s="23">
        <f t="shared" si="0"/>
        <v>0.30000000000000004</v>
      </c>
    </row>
    <row r="8" spans="1:8" x14ac:dyDescent="0.3">
      <c r="F8" s="24" t="s">
        <v>88</v>
      </c>
      <c r="G8" s="2">
        <v>0.25</v>
      </c>
      <c r="H8" s="23">
        <f t="shared" si="0"/>
        <v>0.75</v>
      </c>
    </row>
    <row r="9" spans="1:8" x14ac:dyDescent="0.3">
      <c r="F9" s="24" t="s">
        <v>89</v>
      </c>
      <c r="G9" s="2">
        <v>0.6</v>
      </c>
      <c r="H9" s="23">
        <f t="shared" si="0"/>
        <v>0.4</v>
      </c>
    </row>
    <row r="10" spans="1:8" x14ac:dyDescent="0.3">
      <c r="F10" s="24" t="s">
        <v>90</v>
      </c>
      <c r="G10" s="2">
        <v>0.75</v>
      </c>
      <c r="H10" s="23">
        <f t="shared" si="0"/>
        <v>0.25</v>
      </c>
    </row>
    <row r="12" spans="1:8" x14ac:dyDescent="0.3">
      <c r="A12" s="139" t="s">
        <v>177</v>
      </c>
      <c r="B12" s="140"/>
      <c r="C12" s="32">
        <v>14270</v>
      </c>
    </row>
    <row r="13" spans="1:8" x14ac:dyDescent="0.3">
      <c r="A13" s="139" t="s">
        <v>332</v>
      </c>
      <c r="B13" s="140"/>
      <c r="C13" s="32">
        <f>C12*0.3</f>
        <v>4281</v>
      </c>
    </row>
    <row r="14" spans="1:8" x14ac:dyDescent="0.3">
      <c r="A14" s="139" t="s">
        <v>333</v>
      </c>
      <c r="B14" s="140"/>
      <c r="C14" s="32">
        <f>C12*0.5</f>
        <v>7135</v>
      </c>
    </row>
    <row r="15" spans="1:8" x14ac:dyDescent="0.3">
      <c r="A15" s="139" t="s">
        <v>334</v>
      </c>
      <c r="B15" s="140"/>
      <c r="C15" s="32">
        <f>C12*0.2</f>
        <v>2854</v>
      </c>
    </row>
    <row r="16" spans="1:8" x14ac:dyDescent="0.3">
      <c r="A16" s="139" t="s">
        <v>178</v>
      </c>
      <c r="B16" s="140"/>
      <c r="C16" s="32">
        <f>GETPIVOTDATA("TNReduction(lbs/yr)",$A$4)</f>
        <v>2095.5478530419705</v>
      </c>
    </row>
    <row r="19" spans="1:5" x14ac:dyDescent="0.3">
      <c r="A19" s="14" t="s">
        <v>98</v>
      </c>
      <c r="B19" s="14" t="s">
        <v>99</v>
      </c>
      <c r="C19" s="14" t="s">
        <v>100</v>
      </c>
      <c r="D19" s="14" t="s">
        <v>102</v>
      </c>
      <c r="E19" s="14" t="s">
        <v>104</v>
      </c>
    </row>
    <row r="20" spans="1:5" x14ac:dyDescent="0.3">
      <c r="A20" s="15" t="s">
        <v>95</v>
      </c>
      <c r="B20" s="13">
        <f>[3]Summary!K21</f>
        <v>39754.150133059615</v>
      </c>
      <c r="C20" s="26">
        <v>0.9</v>
      </c>
      <c r="D20" s="26">
        <f>B20/$B$23</f>
        <v>0.74698388655735004</v>
      </c>
      <c r="E20" s="26">
        <f>D20*C20</f>
        <v>0.67228549790161507</v>
      </c>
    </row>
    <row r="21" spans="1:5" x14ac:dyDescent="0.3">
      <c r="A21" s="15" t="s">
        <v>96</v>
      </c>
      <c r="B21" s="13">
        <f>[3]Summary!K22</f>
        <v>893.93710064487937</v>
      </c>
      <c r="C21" s="26">
        <v>0.5</v>
      </c>
      <c r="D21" s="26">
        <f>B21/$B$23</f>
        <v>1.6797154700641269E-2</v>
      </c>
      <c r="E21" s="26">
        <f>D21*C21</f>
        <v>8.3985773503206344E-3</v>
      </c>
    </row>
    <row r="22" spans="1:5" x14ac:dyDescent="0.3">
      <c r="A22" s="15" t="s">
        <v>97</v>
      </c>
      <c r="B22" s="13">
        <f>[3]Summary!K23</f>
        <v>12571.467897900706</v>
      </c>
      <c r="C22" s="26">
        <v>0.1</v>
      </c>
      <c r="D22" s="26">
        <f>B22/$B$23</f>
        <v>0.23621895874200868</v>
      </c>
      <c r="E22" s="26">
        <f>D22*C22</f>
        <v>2.3621895874200868E-2</v>
      </c>
    </row>
    <row r="23" spans="1:5" x14ac:dyDescent="0.3">
      <c r="A23" s="14" t="s">
        <v>101</v>
      </c>
      <c r="B23" s="14">
        <f>[3]Summary!K24</f>
        <v>53219.555131605201</v>
      </c>
      <c r="C23" s="137" t="s">
        <v>103</v>
      </c>
      <c r="D23" s="138"/>
      <c r="E23" s="27">
        <f>SUM(E20:E22)</f>
        <v>0.70430597112613658</v>
      </c>
    </row>
  </sheetData>
  <mergeCells count="6">
    <mergeCell ref="C23:D23"/>
    <mergeCell ref="A12:B12"/>
    <mergeCell ref="A13:B13"/>
    <mergeCell ref="A14:B14"/>
    <mergeCell ref="A15:B15"/>
    <mergeCell ref="A16:B16"/>
  </mergeCell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0FCE5-0234-43DE-B72F-54C6F6D0D925}">
  <dimension ref="A1:E92"/>
  <sheetViews>
    <sheetView workbookViewId="0">
      <selection activeCell="D2" sqref="D2:D92"/>
    </sheetView>
  </sheetViews>
  <sheetFormatPr defaultRowHeight="14.4" x14ac:dyDescent="0.3"/>
  <cols>
    <col min="1" max="1" width="15.6640625" style="6" customWidth="1"/>
    <col min="2" max="2" width="15" customWidth="1"/>
    <col min="4" max="4" width="35" customWidth="1"/>
    <col min="5" max="5" width="63.33203125" customWidth="1"/>
  </cols>
  <sheetData>
    <row r="1" spans="1:5" x14ac:dyDescent="0.3">
      <c r="A1" s="45" t="s">
        <v>263</v>
      </c>
      <c r="D1" s="47" t="s">
        <v>1</v>
      </c>
      <c r="E1" s="47" t="s">
        <v>274</v>
      </c>
    </row>
    <row r="2" spans="1:5" x14ac:dyDescent="0.3">
      <c r="A2" s="3" t="s">
        <v>25</v>
      </c>
      <c r="B2" t="str">
        <f>VLOOKUP(A2,$D$2:$E$92,2,FALSE)</f>
        <v>Non-structural</v>
      </c>
      <c r="D2" s="47" t="s">
        <v>183</v>
      </c>
      <c r="E2" s="47" t="s">
        <v>21</v>
      </c>
    </row>
    <row r="3" spans="1:5" x14ac:dyDescent="0.3">
      <c r="A3" s="1" t="s">
        <v>29</v>
      </c>
      <c r="B3" t="str">
        <f t="shared" ref="B3:B17" si="0">VLOOKUP(A3,$D$2:$E$92,2,FALSE)</f>
        <v>Non-structural</v>
      </c>
      <c r="D3" s="47" t="s">
        <v>186</v>
      </c>
      <c r="E3" s="47" t="s">
        <v>275</v>
      </c>
    </row>
    <row r="4" spans="1:5" ht="39.6" x14ac:dyDescent="0.3">
      <c r="A4" s="1" t="s">
        <v>33</v>
      </c>
      <c r="B4" t="str">
        <f t="shared" si="0"/>
        <v>Non-structural</v>
      </c>
      <c r="D4" s="47" t="s">
        <v>188</v>
      </c>
      <c r="E4" s="47" t="s">
        <v>21</v>
      </c>
    </row>
    <row r="5" spans="1:5" x14ac:dyDescent="0.3">
      <c r="A5" s="1" t="s">
        <v>138</v>
      </c>
      <c r="B5" t="str">
        <f t="shared" si="0"/>
        <v>Structural</v>
      </c>
      <c r="D5" s="47" t="s">
        <v>190</v>
      </c>
      <c r="E5" s="47" t="s">
        <v>27</v>
      </c>
    </row>
    <row r="6" spans="1:5" ht="28.8" x14ac:dyDescent="0.3">
      <c r="A6" s="4" t="s">
        <v>61</v>
      </c>
      <c r="B6" t="str">
        <f t="shared" si="0"/>
        <v>Structural</v>
      </c>
      <c r="D6" s="47" t="s">
        <v>192</v>
      </c>
      <c r="E6" s="47" t="s">
        <v>21</v>
      </c>
    </row>
    <row r="7" spans="1:5" ht="26.4" x14ac:dyDescent="0.3">
      <c r="A7" s="4" t="s">
        <v>75</v>
      </c>
      <c r="B7" t="str">
        <f t="shared" si="0"/>
        <v>Structural</v>
      </c>
      <c r="D7" s="47" t="s">
        <v>193</v>
      </c>
      <c r="E7" s="47" t="s">
        <v>21</v>
      </c>
    </row>
    <row r="8" spans="1:5" ht="28.8" x14ac:dyDescent="0.3">
      <c r="A8" s="4" t="s">
        <v>18</v>
      </c>
      <c r="B8" t="str">
        <f t="shared" si="0"/>
        <v>Structural</v>
      </c>
      <c r="D8" s="47" t="s">
        <v>276</v>
      </c>
      <c r="E8" s="47" t="s">
        <v>277</v>
      </c>
    </row>
    <row r="9" spans="1:5" x14ac:dyDescent="0.3">
      <c r="A9" s="3" t="s">
        <v>38</v>
      </c>
      <c r="B9" t="str">
        <f t="shared" si="0"/>
        <v>Non-structural</v>
      </c>
      <c r="D9" s="47" t="s">
        <v>278</v>
      </c>
      <c r="E9" s="47" t="s">
        <v>21</v>
      </c>
    </row>
    <row r="10" spans="1:5" ht="66" x14ac:dyDescent="0.3">
      <c r="A10" s="3" t="s">
        <v>293</v>
      </c>
      <c r="B10" t="str">
        <f t="shared" si="0"/>
        <v>Structural</v>
      </c>
      <c r="D10" s="47" t="s">
        <v>194</v>
      </c>
      <c r="E10" s="47" t="s">
        <v>21</v>
      </c>
    </row>
    <row r="11" spans="1:5" ht="39.6" x14ac:dyDescent="0.3">
      <c r="A11" s="5" t="s">
        <v>210</v>
      </c>
      <c r="B11" t="str">
        <f t="shared" si="0"/>
        <v>Structural</v>
      </c>
      <c r="D11" s="47" t="s">
        <v>61</v>
      </c>
      <c r="E11" s="47" t="s">
        <v>21</v>
      </c>
    </row>
    <row r="12" spans="1:5" ht="26.4" x14ac:dyDescent="0.3">
      <c r="A12" s="2" t="s">
        <v>68</v>
      </c>
      <c r="B12" t="str">
        <f t="shared" si="0"/>
        <v>Non-structural</v>
      </c>
      <c r="D12" s="47" t="s">
        <v>279</v>
      </c>
      <c r="E12" s="47" t="s">
        <v>27</v>
      </c>
    </row>
    <row r="13" spans="1:5" x14ac:dyDescent="0.3">
      <c r="A13" s="2" t="s">
        <v>279</v>
      </c>
      <c r="B13" t="str">
        <f t="shared" si="0"/>
        <v>Non-structural</v>
      </c>
      <c r="D13" s="47" t="s">
        <v>195</v>
      </c>
      <c r="E13" s="47" t="s">
        <v>21</v>
      </c>
    </row>
    <row r="14" spans="1:5" x14ac:dyDescent="0.3">
      <c r="A14" s="1" t="s">
        <v>186</v>
      </c>
      <c r="B14" t="str">
        <f t="shared" si="0"/>
        <v>Use Past Designation</v>
      </c>
      <c r="D14" s="47" t="s">
        <v>196</v>
      </c>
      <c r="E14" s="47" t="s">
        <v>27</v>
      </c>
    </row>
    <row r="15" spans="1:5" ht="26.4" x14ac:dyDescent="0.3">
      <c r="A15" s="1" t="s">
        <v>207</v>
      </c>
      <c r="B15" t="str">
        <f t="shared" si="0"/>
        <v>Non-structural</v>
      </c>
      <c r="D15" s="47" t="s">
        <v>197</v>
      </c>
      <c r="E15" s="47" t="s">
        <v>27</v>
      </c>
    </row>
    <row r="16" spans="1:5" x14ac:dyDescent="0.3">
      <c r="A16" s="1" t="s">
        <v>297</v>
      </c>
      <c r="B16" t="str">
        <f t="shared" si="0"/>
        <v>Structural</v>
      </c>
      <c r="D16" s="47" t="s">
        <v>198</v>
      </c>
      <c r="E16" s="47" t="s">
        <v>21</v>
      </c>
    </row>
    <row r="17" spans="1:5" ht="66" x14ac:dyDescent="0.3">
      <c r="A17" s="1" t="s">
        <v>290</v>
      </c>
      <c r="B17" t="str">
        <f t="shared" si="0"/>
        <v>Structural</v>
      </c>
      <c r="D17" s="47" t="s">
        <v>280</v>
      </c>
      <c r="E17" s="47" t="s">
        <v>21</v>
      </c>
    </row>
    <row r="18" spans="1:5" x14ac:dyDescent="0.3">
      <c r="A18" s="48"/>
      <c r="D18" s="47" t="s">
        <v>281</v>
      </c>
      <c r="E18" s="47" t="s">
        <v>21</v>
      </c>
    </row>
    <row r="19" spans="1:5" x14ac:dyDescent="0.3">
      <c r="A19"/>
      <c r="D19" s="47" t="s">
        <v>282</v>
      </c>
      <c r="E19" s="47" t="s">
        <v>189</v>
      </c>
    </row>
    <row r="20" spans="1:5" x14ac:dyDescent="0.3">
      <c r="A20"/>
      <c r="D20" s="47" t="s">
        <v>199</v>
      </c>
      <c r="E20" s="47" t="s">
        <v>21</v>
      </c>
    </row>
    <row r="21" spans="1:5" x14ac:dyDescent="0.3">
      <c r="A21"/>
      <c r="D21" s="47" t="s">
        <v>283</v>
      </c>
      <c r="E21" s="47" t="s">
        <v>27</v>
      </c>
    </row>
    <row r="22" spans="1:5" x14ac:dyDescent="0.3">
      <c r="A22"/>
      <c r="D22" s="47" t="s">
        <v>200</v>
      </c>
      <c r="E22" s="47" t="s">
        <v>21</v>
      </c>
    </row>
    <row r="23" spans="1:5" x14ac:dyDescent="0.3">
      <c r="A23"/>
      <c r="D23" s="47" t="s">
        <v>201</v>
      </c>
      <c r="E23" s="47" t="s">
        <v>21</v>
      </c>
    </row>
    <row r="24" spans="1:5" x14ac:dyDescent="0.3">
      <c r="A24"/>
      <c r="D24" s="47" t="s">
        <v>202</v>
      </c>
      <c r="E24" s="47" t="s">
        <v>21</v>
      </c>
    </row>
    <row r="25" spans="1:5" x14ac:dyDescent="0.3">
      <c r="A25"/>
      <c r="D25" s="47" t="s">
        <v>203</v>
      </c>
      <c r="E25" s="47" t="s">
        <v>21</v>
      </c>
    </row>
    <row r="26" spans="1:5" x14ac:dyDescent="0.3">
      <c r="A26"/>
      <c r="D26" s="47" t="s">
        <v>29</v>
      </c>
      <c r="E26" s="47" t="s">
        <v>27</v>
      </c>
    </row>
    <row r="27" spans="1:5" x14ac:dyDescent="0.3">
      <c r="A27"/>
      <c r="D27" s="47" t="s">
        <v>204</v>
      </c>
      <c r="E27" s="47" t="s">
        <v>27</v>
      </c>
    </row>
    <row r="28" spans="1:5" x14ac:dyDescent="0.3">
      <c r="A28"/>
      <c r="D28" s="47" t="s">
        <v>205</v>
      </c>
      <c r="E28" s="47" t="s">
        <v>21</v>
      </c>
    </row>
    <row r="29" spans="1:5" x14ac:dyDescent="0.3">
      <c r="A29"/>
      <c r="D29" s="47" t="s">
        <v>206</v>
      </c>
      <c r="E29" s="47" t="s">
        <v>27</v>
      </c>
    </row>
    <row r="30" spans="1:5" x14ac:dyDescent="0.3">
      <c r="A30"/>
      <c r="D30" s="47" t="s">
        <v>284</v>
      </c>
      <c r="E30" s="47" t="s">
        <v>27</v>
      </c>
    </row>
    <row r="31" spans="1:5" x14ac:dyDescent="0.3">
      <c r="A31"/>
      <c r="D31" s="47" t="s">
        <v>207</v>
      </c>
      <c r="E31" s="47" t="s">
        <v>27</v>
      </c>
    </row>
    <row r="32" spans="1:5" x14ac:dyDescent="0.3">
      <c r="A32"/>
      <c r="D32" s="47" t="s">
        <v>285</v>
      </c>
      <c r="E32" s="47" t="s">
        <v>21</v>
      </c>
    </row>
    <row r="33" spans="1:5" x14ac:dyDescent="0.3">
      <c r="A33"/>
      <c r="D33" s="47" t="s">
        <v>286</v>
      </c>
      <c r="E33" s="47" t="s">
        <v>27</v>
      </c>
    </row>
    <row r="34" spans="1:5" ht="28.8" x14ac:dyDescent="0.3">
      <c r="A34"/>
      <c r="D34" s="47" t="s">
        <v>208</v>
      </c>
      <c r="E34" s="47" t="s">
        <v>21</v>
      </c>
    </row>
    <row r="35" spans="1:5" x14ac:dyDescent="0.3">
      <c r="A35"/>
      <c r="D35" s="47" t="s">
        <v>209</v>
      </c>
      <c r="E35" s="47" t="s">
        <v>21</v>
      </c>
    </row>
    <row r="36" spans="1:5" x14ac:dyDescent="0.3">
      <c r="A36"/>
      <c r="D36" s="47" t="s">
        <v>287</v>
      </c>
      <c r="E36" s="47" t="s">
        <v>27</v>
      </c>
    </row>
    <row r="37" spans="1:5" ht="28.8" x14ac:dyDescent="0.3">
      <c r="A37"/>
      <c r="D37" s="47" t="s">
        <v>210</v>
      </c>
      <c r="E37" s="47" t="s">
        <v>21</v>
      </c>
    </row>
    <row r="38" spans="1:5" ht="28.8" x14ac:dyDescent="0.3">
      <c r="A38"/>
      <c r="D38" s="47" t="s">
        <v>60</v>
      </c>
      <c r="E38" s="47" t="s">
        <v>21</v>
      </c>
    </row>
    <row r="39" spans="1:5" ht="28.8" x14ac:dyDescent="0.3">
      <c r="A39"/>
      <c r="D39" s="47" t="s">
        <v>211</v>
      </c>
      <c r="E39" s="47" t="s">
        <v>21</v>
      </c>
    </row>
    <row r="40" spans="1:5" x14ac:dyDescent="0.3">
      <c r="A40"/>
      <c r="D40" s="47" t="s">
        <v>288</v>
      </c>
      <c r="E40" s="47" t="s">
        <v>21</v>
      </c>
    </row>
    <row r="41" spans="1:5" x14ac:dyDescent="0.3">
      <c r="A41"/>
      <c r="D41" s="47" t="s">
        <v>212</v>
      </c>
      <c r="E41" s="47" t="s">
        <v>21</v>
      </c>
    </row>
    <row r="42" spans="1:5" x14ac:dyDescent="0.3">
      <c r="A42"/>
      <c r="D42" s="47" t="s">
        <v>213</v>
      </c>
      <c r="E42" s="47" t="s">
        <v>21</v>
      </c>
    </row>
    <row r="43" spans="1:5" x14ac:dyDescent="0.3">
      <c r="A43"/>
      <c r="D43" s="47" t="s">
        <v>289</v>
      </c>
      <c r="E43" s="47" t="s">
        <v>21</v>
      </c>
    </row>
    <row r="44" spans="1:5" x14ac:dyDescent="0.3">
      <c r="A44"/>
      <c r="D44" s="47" t="s">
        <v>38</v>
      </c>
      <c r="E44" s="47" t="s">
        <v>27</v>
      </c>
    </row>
    <row r="45" spans="1:5" x14ac:dyDescent="0.3">
      <c r="A45"/>
      <c r="D45" s="47" t="s">
        <v>214</v>
      </c>
      <c r="E45" s="47" t="s">
        <v>27</v>
      </c>
    </row>
    <row r="46" spans="1:5" x14ac:dyDescent="0.3">
      <c r="A46"/>
      <c r="D46" s="47" t="s">
        <v>215</v>
      </c>
      <c r="E46" s="47" t="s">
        <v>27</v>
      </c>
    </row>
    <row r="47" spans="1:5" x14ac:dyDescent="0.3">
      <c r="A47"/>
      <c r="D47" s="47" t="s">
        <v>216</v>
      </c>
      <c r="E47" s="47" t="s">
        <v>21</v>
      </c>
    </row>
    <row r="48" spans="1:5" x14ac:dyDescent="0.3">
      <c r="A48"/>
      <c r="D48" s="47" t="s">
        <v>219</v>
      </c>
      <c r="E48" s="47" t="s">
        <v>21</v>
      </c>
    </row>
    <row r="49" spans="1:5" x14ac:dyDescent="0.3">
      <c r="A49"/>
      <c r="D49" s="47" t="s">
        <v>217</v>
      </c>
      <c r="E49" s="47" t="s">
        <v>21</v>
      </c>
    </row>
    <row r="50" spans="1:5" x14ac:dyDescent="0.3">
      <c r="A50"/>
      <c r="D50" s="47" t="s">
        <v>218</v>
      </c>
      <c r="E50" s="47" t="s">
        <v>21</v>
      </c>
    </row>
    <row r="51" spans="1:5" x14ac:dyDescent="0.3">
      <c r="A51"/>
      <c r="D51" s="47" t="s">
        <v>220</v>
      </c>
      <c r="E51" s="47" t="s">
        <v>27</v>
      </c>
    </row>
    <row r="52" spans="1:5" x14ac:dyDescent="0.3">
      <c r="A52"/>
      <c r="D52" s="47" t="s">
        <v>221</v>
      </c>
      <c r="E52" s="47" t="s">
        <v>27</v>
      </c>
    </row>
    <row r="53" spans="1:5" x14ac:dyDescent="0.3">
      <c r="A53"/>
      <c r="D53" s="47" t="s">
        <v>222</v>
      </c>
      <c r="E53" s="47" t="s">
        <v>27</v>
      </c>
    </row>
    <row r="54" spans="1:5" x14ac:dyDescent="0.3">
      <c r="A54"/>
      <c r="D54" s="47" t="s">
        <v>223</v>
      </c>
      <c r="E54" s="47" t="s">
        <v>27</v>
      </c>
    </row>
    <row r="55" spans="1:5" x14ac:dyDescent="0.3">
      <c r="A55"/>
      <c r="D55" s="47" t="s">
        <v>68</v>
      </c>
      <c r="E55" s="47" t="s">
        <v>27</v>
      </c>
    </row>
    <row r="56" spans="1:5" x14ac:dyDescent="0.3">
      <c r="A56"/>
      <c r="D56" s="47" t="s">
        <v>224</v>
      </c>
      <c r="E56" s="47" t="s">
        <v>21</v>
      </c>
    </row>
    <row r="57" spans="1:5" x14ac:dyDescent="0.3">
      <c r="A57"/>
      <c r="D57" s="47" t="s">
        <v>75</v>
      </c>
      <c r="E57" s="47" t="s">
        <v>21</v>
      </c>
    </row>
    <row r="58" spans="1:5" ht="28.8" x14ac:dyDescent="0.3">
      <c r="A58"/>
      <c r="D58" s="47" t="s">
        <v>290</v>
      </c>
      <c r="E58" s="47" t="s">
        <v>21</v>
      </c>
    </row>
    <row r="59" spans="1:5" x14ac:dyDescent="0.3">
      <c r="A59"/>
      <c r="D59" s="47" t="s">
        <v>138</v>
      </c>
      <c r="E59" s="47" t="s">
        <v>21</v>
      </c>
    </row>
    <row r="60" spans="1:5" x14ac:dyDescent="0.3">
      <c r="A60"/>
      <c r="D60" s="47" t="s">
        <v>225</v>
      </c>
      <c r="E60" s="47" t="s">
        <v>21</v>
      </c>
    </row>
    <row r="61" spans="1:5" x14ac:dyDescent="0.3">
      <c r="A61"/>
      <c r="D61" s="47" t="s">
        <v>226</v>
      </c>
      <c r="E61" s="47" t="s">
        <v>21</v>
      </c>
    </row>
    <row r="62" spans="1:5" x14ac:dyDescent="0.3">
      <c r="A62"/>
      <c r="D62" s="47" t="s">
        <v>227</v>
      </c>
      <c r="E62" s="47" t="s">
        <v>21</v>
      </c>
    </row>
    <row r="63" spans="1:5" x14ac:dyDescent="0.3">
      <c r="A63"/>
      <c r="D63" s="47" t="s">
        <v>228</v>
      </c>
      <c r="E63" s="47" t="s">
        <v>21</v>
      </c>
    </row>
    <row r="64" spans="1:5" x14ac:dyDescent="0.3">
      <c r="A64"/>
      <c r="D64" s="47" t="s">
        <v>229</v>
      </c>
      <c r="E64" s="47" t="s">
        <v>21</v>
      </c>
    </row>
    <row r="65" spans="1:5" x14ac:dyDescent="0.3">
      <c r="A65"/>
      <c r="D65" s="47" t="s">
        <v>33</v>
      </c>
      <c r="E65" s="47" t="s">
        <v>27</v>
      </c>
    </row>
    <row r="66" spans="1:5" ht="28.8" x14ac:dyDescent="0.3">
      <c r="A66"/>
      <c r="D66" s="47" t="s">
        <v>291</v>
      </c>
      <c r="E66" s="47" t="s">
        <v>21</v>
      </c>
    </row>
    <row r="67" spans="1:5" ht="28.8" x14ac:dyDescent="0.3">
      <c r="A67"/>
      <c r="D67" s="47" t="s">
        <v>292</v>
      </c>
      <c r="E67" s="47" t="s">
        <v>21</v>
      </c>
    </row>
    <row r="68" spans="1:5" ht="28.8" x14ac:dyDescent="0.3">
      <c r="A68"/>
      <c r="D68" s="47" t="s">
        <v>293</v>
      </c>
      <c r="E68" s="47" t="s">
        <v>21</v>
      </c>
    </row>
    <row r="69" spans="1:5" x14ac:dyDescent="0.3">
      <c r="A69"/>
      <c r="D69" s="47" t="s">
        <v>294</v>
      </c>
      <c r="E69" s="47" t="s">
        <v>27</v>
      </c>
    </row>
    <row r="70" spans="1:5" x14ac:dyDescent="0.3">
      <c r="A70"/>
      <c r="D70" s="47" t="s">
        <v>295</v>
      </c>
      <c r="E70" s="47" t="s">
        <v>21</v>
      </c>
    </row>
    <row r="71" spans="1:5" x14ac:dyDescent="0.3">
      <c r="A71"/>
      <c r="D71" s="47" t="s">
        <v>230</v>
      </c>
      <c r="E71" s="47" t="s">
        <v>21</v>
      </c>
    </row>
    <row r="72" spans="1:5" x14ac:dyDescent="0.3">
      <c r="A72"/>
      <c r="D72" s="47" t="s">
        <v>231</v>
      </c>
      <c r="E72" s="47" t="s">
        <v>21</v>
      </c>
    </row>
    <row r="73" spans="1:5" x14ac:dyDescent="0.3">
      <c r="A73"/>
      <c r="D73" s="47" t="s">
        <v>232</v>
      </c>
      <c r="E73" s="47" t="s">
        <v>21</v>
      </c>
    </row>
    <row r="74" spans="1:5" x14ac:dyDescent="0.3">
      <c r="A74"/>
      <c r="D74" s="47" t="s">
        <v>233</v>
      </c>
      <c r="E74" s="47" t="s">
        <v>21</v>
      </c>
    </row>
    <row r="75" spans="1:5" x14ac:dyDescent="0.3">
      <c r="A75"/>
      <c r="D75" s="47" t="s">
        <v>234</v>
      </c>
      <c r="E75" s="47" t="s">
        <v>21</v>
      </c>
    </row>
    <row r="76" spans="1:5" x14ac:dyDescent="0.3">
      <c r="A76"/>
      <c r="D76" s="47" t="s">
        <v>25</v>
      </c>
      <c r="E76" s="47" t="s">
        <v>27</v>
      </c>
    </row>
    <row r="77" spans="1:5" x14ac:dyDescent="0.3">
      <c r="A77"/>
      <c r="D77" s="47" t="s">
        <v>296</v>
      </c>
      <c r="E77" s="47" t="s">
        <v>27</v>
      </c>
    </row>
    <row r="78" spans="1:5" ht="28.8" x14ac:dyDescent="0.3">
      <c r="A78"/>
      <c r="D78" s="47" t="s">
        <v>235</v>
      </c>
      <c r="E78" s="47" t="s">
        <v>27</v>
      </c>
    </row>
    <row r="79" spans="1:5" x14ac:dyDescent="0.3">
      <c r="A79"/>
      <c r="D79" s="47" t="s">
        <v>236</v>
      </c>
      <c r="E79" s="47" t="s">
        <v>27</v>
      </c>
    </row>
    <row r="80" spans="1:5" x14ac:dyDescent="0.3">
      <c r="A80"/>
      <c r="D80" s="47" t="s">
        <v>237</v>
      </c>
      <c r="E80" s="47" t="s">
        <v>21</v>
      </c>
    </row>
    <row r="81" spans="1:5" x14ac:dyDescent="0.3">
      <c r="A81"/>
      <c r="D81" s="47" t="s">
        <v>18</v>
      </c>
      <c r="E81" s="47" t="s">
        <v>21</v>
      </c>
    </row>
    <row r="82" spans="1:5" x14ac:dyDescent="0.3">
      <c r="A82"/>
      <c r="D82" s="47" t="s">
        <v>238</v>
      </c>
      <c r="E82" s="47" t="s">
        <v>21</v>
      </c>
    </row>
    <row r="83" spans="1:5" x14ac:dyDescent="0.3">
      <c r="A83"/>
      <c r="D83" s="47" t="s">
        <v>239</v>
      </c>
      <c r="E83" s="47" t="s">
        <v>21</v>
      </c>
    </row>
    <row r="84" spans="1:5" x14ac:dyDescent="0.3">
      <c r="A84"/>
      <c r="D84" s="47" t="s">
        <v>240</v>
      </c>
      <c r="E84" s="47" t="s">
        <v>21</v>
      </c>
    </row>
    <row r="85" spans="1:5" x14ac:dyDescent="0.3">
      <c r="A85"/>
      <c r="D85" s="47" t="s">
        <v>241</v>
      </c>
      <c r="E85" s="47" t="s">
        <v>21</v>
      </c>
    </row>
    <row r="86" spans="1:5" x14ac:dyDescent="0.3">
      <c r="A86"/>
      <c r="D86" s="47" t="s">
        <v>242</v>
      </c>
      <c r="E86" s="47" t="s">
        <v>21</v>
      </c>
    </row>
    <row r="87" spans="1:5" x14ac:dyDescent="0.3">
      <c r="A87"/>
      <c r="D87" s="47" t="s">
        <v>297</v>
      </c>
      <c r="E87" s="47" t="s">
        <v>21</v>
      </c>
    </row>
    <row r="88" spans="1:5" x14ac:dyDescent="0.3">
      <c r="A88"/>
      <c r="D88" s="47" t="s">
        <v>298</v>
      </c>
      <c r="E88" s="47" t="s">
        <v>299</v>
      </c>
    </row>
    <row r="89" spans="1:5" x14ac:dyDescent="0.3">
      <c r="A89"/>
      <c r="D89" s="47" t="s">
        <v>300</v>
      </c>
      <c r="E89" s="47" t="s">
        <v>299</v>
      </c>
    </row>
    <row r="90" spans="1:5" x14ac:dyDescent="0.3">
      <c r="A90"/>
      <c r="D90" s="47" t="s">
        <v>301</v>
      </c>
      <c r="E90" s="47" t="s">
        <v>299</v>
      </c>
    </row>
    <row r="91" spans="1:5" x14ac:dyDescent="0.3">
      <c r="A91"/>
      <c r="D91" s="47" t="s">
        <v>302</v>
      </c>
      <c r="E91" s="47" t="s">
        <v>299</v>
      </c>
    </row>
    <row r="92" spans="1:5" ht="28.8" x14ac:dyDescent="0.3">
      <c r="A92"/>
      <c r="D92" s="47" t="s">
        <v>303</v>
      </c>
      <c r="E92" s="47"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Intro</vt:lpstr>
      <vt:lpstr>Gemini All Projects</vt:lpstr>
      <vt:lpstr>Lat Long Append</vt:lpstr>
      <vt:lpstr>Append Existing 032320</vt:lpstr>
      <vt:lpstr>OSTDS Education</vt:lpstr>
      <vt:lpstr>Summary Info</vt:lpstr>
      <vt:lpstr>Progress Charts 042220</vt:lpstr>
      <vt:lpstr>2017 Load Reduction to Springs</vt:lpstr>
      <vt:lpstr>Project Type Check 082719</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Homann, Moira</cp:lastModifiedBy>
  <cp:lastPrinted>2020-04-13T20:57:16Z</cp:lastPrinted>
  <dcterms:created xsi:type="dcterms:W3CDTF">2018-03-07T18:33:29Z</dcterms:created>
  <dcterms:modified xsi:type="dcterms:W3CDTF">2020-05-26T13:57:20Z</dcterms:modified>
</cp:coreProperties>
</file>