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omments3.xml" ContentType="application/vnd.openxmlformats-officedocument.spreadsheetml.comments+xml"/>
  <Override PartName="/xl/threadedComments/threadedComment3.xml" ContentType="application/vnd.ms-excel.threadedcomments+xml"/>
  <Override PartName="/xl/pivotTables/pivotTable6.xml" ContentType="application/vnd.openxmlformats-officedocument.spreadsheetml.pivotTable+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Tina\Desktop\STAR 2019\For Access STAR 2019\"/>
    </mc:Choice>
  </mc:AlternateContent>
  <xr:revisionPtr revIDLastSave="0" documentId="13_ncr:1_{4E52B9F0-66A0-4D06-A17C-EE550244A841}" xr6:coauthVersionLast="45" xr6:coauthVersionMax="45" xr10:uidLastSave="{00000000-0000-0000-0000-000000000000}"/>
  <bookViews>
    <workbookView xWindow="-120" yWindow="-120" windowWidth="29040" windowHeight="15840" tabRatio="839" xr2:uid="{00000000-000D-0000-FFFF-FFFF00000000}"/>
  </bookViews>
  <sheets>
    <sheet name="Wekiva All Projects" sheetId="6" r:id="rId1"/>
    <sheet name="Summary Info" sheetId="39" r:id="rId2"/>
    <sheet name="Progress Charts" sheetId="49" r:id="rId3"/>
    <sheet name="OSTDS Education" sheetId="35" r:id="rId4"/>
    <sheet name="Changes" sheetId="51" r:id="rId5"/>
    <sheet name="Proj Check 2019" sheetId="46" r:id="rId6"/>
    <sheet name="2018 Load Reductions to Spring" sheetId="32" r:id="rId7"/>
    <sheet name="Attenuation and Recharge" sheetId="52"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0" hidden="1">'Wekiva All Projects'!$A$1:$AA$375</definedName>
    <definedName name="_xlcn.WorksheetConnection_TribsIA2H1361" hidden="1">'Wekiva All Projects'!$D$7:$U$95</definedName>
    <definedName name="_xlnm.Print_Titles" localSheetId="0">'Wekiva All Projects'!$1:$1</definedName>
  </definedNames>
  <calcPr calcId="191029"/>
  <pivotCaches>
    <pivotCache cacheId="18" r:id="rId18"/>
  </pivotCaches>
  <fileRecoveryPr autoRecover="0"/>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ange-97a31b8e-86bd-40bf-880c-c8807c9eb162" name="Range" connection="WorksheetConnection_Tribs I!$A$2:$H$136"/>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1" i="46" l="1"/>
  <c r="K7" i="52" l="1"/>
  <c r="D7" i="52"/>
  <c r="E6" i="52" s="1"/>
  <c r="L6" i="52"/>
  <c r="L5" i="52"/>
  <c r="E5" i="52"/>
  <c r="L4" i="52"/>
  <c r="M3" i="52" s="1"/>
  <c r="L3" i="52"/>
  <c r="E7" i="52" l="1"/>
  <c r="E3" i="52"/>
  <c r="E4" i="52"/>
  <c r="F3" i="52" l="1"/>
  <c r="D33" i="32" l="1"/>
  <c r="D20" i="32"/>
  <c r="E16" i="32" l="1"/>
  <c r="E17" i="32"/>
  <c r="F16" i="32" s="1"/>
  <c r="E18" i="32"/>
  <c r="E19" i="32"/>
  <c r="E30" i="32"/>
  <c r="E31" i="32"/>
  <c r="E32" i="32"/>
  <c r="E29" i="32"/>
  <c r="B2" i="46"/>
  <c r="E20" i="32" l="1"/>
  <c r="F29" i="32"/>
  <c r="B3" i="46"/>
  <c r="B4" i="46" l="1"/>
  <c r="B5" i="46"/>
  <c r="B6" i="46"/>
  <c r="B7" i="46"/>
  <c r="B8" i="46"/>
  <c r="B9" i="46"/>
  <c r="B10" i="46"/>
  <c r="B11" i="46"/>
  <c r="B12" i="46"/>
  <c r="B13" i="46"/>
  <c r="B14" i="46"/>
  <c r="B15" i="46"/>
  <c r="B16" i="46"/>
  <c r="B17" i="46"/>
  <c r="B18" i="46"/>
  <c r="B19" i="46"/>
  <c r="B20" i="46"/>
  <c r="B21" i="46"/>
  <c r="B22" i="46"/>
  <c r="B23" i="46"/>
  <c r="B24" i="46"/>
  <c r="B25" i="46"/>
  <c r="B26" i="46"/>
  <c r="B27" i="46"/>
  <c r="B28" i="46"/>
  <c r="B29" i="46"/>
  <c r="B30" i="46"/>
  <c r="B31" i="46"/>
  <c r="B32" i="46"/>
  <c r="B33" i="46"/>
  <c r="B34" i="46"/>
  <c r="B35" i="46"/>
  <c r="B36" i="46"/>
  <c r="B37" i="46"/>
  <c r="B38" i="46"/>
  <c r="B39" i="46"/>
  <c r="B40" i="46"/>
  <c r="B41" i="46"/>
  <c r="B42" i="46"/>
  <c r="B43" i="46"/>
  <c r="B44" i="46"/>
  <c r="B45" i="46"/>
  <c r="B46" i="46"/>
  <c r="B47" i="46"/>
  <c r="B48" i="46"/>
  <c r="B49" i="46"/>
  <c r="B50" i="46"/>
  <c r="G2" i="49"/>
  <c r="G26" i="49"/>
  <c r="J24" i="32"/>
  <c r="A2" i="32" l="1"/>
  <c r="G27" i="49"/>
  <c r="G3" i="49"/>
  <c r="J21" i="32" l="1"/>
  <c r="G4" i="49"/>
  <c r="G28" i="49"/>
  <c r="B2" i="32"/>
  <c r="J22" i="32" l="1"/>
  <c r="J23" i="32"/>
  <c r="G29" i="49"/>
  <c r="G5" i="49"/>
  <c r="H2" i="32" l="1"/>
  <c r="H5" i="32"/>
  <c r="H6" i="32"/>
  <c r="H7" i="32"/>
  <c r="J2" i="32"/>
  <c r="J3" i="32"/>
  <c r="J4" i="32"/>
  <c r="J5" i="32"/>
  <c r="J6" i="32"/>
  <c r="J7" i="32"/>
  <c r="J8" i="32"/>
  <c r="J9" i="32"/>
  <c r="J10" i="32"/>
  <c r="J11" i="32"/>
  <c r="J12" i="32"/>
  <c r="G6" i="49"/>
  <c r="G30" i="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tc={3F0BCE81-4D5C-47C3-8903-635EF4BE6F57}</author>
    <author>tc={2EB471FB-3119-4419-8483-F31149A2D913}</author>
    <author>tc={174F5449-B042-48D4-9965-41CF85F672EC}</author>
    <author>tc={C0983279-E07C-4FFC-A499-E7E8815E5EBD}</author>
    <author>tc={6BE27F10-694E-4443-8901-0EAB6B7CE792}</author>
    <author>tc={3E6BB5ED-3072-42A5-BD93-4CD49B247345}</author>
    <author>tc={36C44649-52AE-4392-AD07-BD0A39040E7E}</author>
    <author>tc={76578463-8DE5-4F29-B00A-32D16EBBE088}</author>
    <author>tc={89A5CDCF-8DDA-4434-9E6C-C09DE0D8A7CC}</author>
    <author>tc={9703514D-819A-4248-939F-2809061909FB}</author>
    <author>tc={A06586AA-045C-4E3A-8F1C-3C7F48BE5CBF}</author>
    <author>tc={0EF99D08-0F75-4D68-818D-C21CFB9521B8}</author>
    <author>tc={4124A34A-9890-41B8-B0E2-CC0E12696C24}</author>
    <author>tc={84DB6A8F-D108-4B30-AB59-8487C4B7EE07}</author>
    <author>tc={0EF8375A-1D91-4F26-9869-D2A14C95BEE0}</author>
    <author>tc={43C19C82-0172-48EF-BD9E-3967C1B43F16}</author>
    <author>tc={95291CD5-03ED-4177-8747-22DBA2A7AD28}</author>
    <author>tc={C181DF02-64FE-45CA-88EC-4DEE7D2CC205}</author>
    <author>tc={CF9681D3-166D-42C5-BFC7-2C275811F6CF}</author>
    <author>tc={B56B2C8F-952C-40A9-BA9C-806FDFBA0746}</author>
    <author>tc={B13795BD-8529-4E25-92D9-C2FBE461F22C}</author>
    <author>tc={C0CED8A4-2FFC-4B70-B9DA-6E05188E7816}</author>
    <author>tc={63DDD6A5-A96D-4FDD-B164-FB3B97AE8FA5}</author>
    <author>tc={BE938127-A29F-4B2E-9B01-88018D3B177C}</author>
    <author>tc={043FDC4B-C6C2-4523-AC43-54908F9157CE}</author>
    <author>tc={8D96092F-AF1D-4372-8A29-BEA7DBCA5BC6}</author>
    <author>tc={83FAF304-7996-4955-93AD-B41C472F2A59}</author>
    <author>tc={A5A80989-F029-4EFA-9E0D-6B163D3F6AEA}</author>
    <author>tc={A391D643-5153-4D37-8E38-D535C6A562AF}</author>
    <author>tc={F5D27DBC-A30B-4829-9177-3E752E86CE83}</author>
    <author>tc={D7282987-3C7B-406B-A9A3-DCC0070C805F}</author>
    <author>tc={1967EB6F-652E-4AEC-845D-962AED14A4D3}</author>
    <author>tc={C3C757D6-C137-4EE3-A126-AC44E446947A}</author>
    <author>tc={F862F186-0624-42E3-AC8C-59AAE1DB7A73}</author>
    <author>tc={61279BD2-0625-4395-9150-C81C97DA963D}</author>
    <author>tc={423E9715-0CE6-427D-A511-A7BB6C4D048D}</author>
    <author>tc={305067CC-AE4A-436C-BBC0-12FA4662F3E6}</author>
    <author>tc={053669F9-FEAF-40AA-BF23-F8F92CE44986}</author>
    <author>tc={5D6466D7-51DC-4914-9C4F-471C3D49FA53}</author>
    <author>tc={090281AB-D52F-4933-A6DC-25573024D983}</author>
    <author>tc={FB385BB0-2926-459E-92D4-7C4B7B78598E}</author>
    <author>tc={653A61F0-C976-412D-9D7B-8C24004FDFBD}</author>
    <author>tc={5949AB0A-171B-4DF2-8D14-6DE8F042BECF}</author>
  </authors>
  <commentList>
    <comment ref="J16" authorId="0" shapeId="0" xr:uid="{3F0BCE81-4D5C-47C3-8903-635EF4BE6F57}">
      <text>
        <t>[Threaded comment]
Your version of Excel allows you to read this threaded comment; however, any edits to it will get removed if the file is opened in a newer version of Excel. Learn more: https://go.microsoft.com/fwlink/?linkid=870924
Comment:
    Original submission of 6826 was multiplied by attenuation and recharge and reduced by 50% as only a portion of the municipality is in the springshed. AS-15a is the surface water reduction of 50% of the original reduction of 6826</t>
      </text>
    </comment>
    <comment ref="J25" authorId="1" shapeId="0" xr:uid="{2EB471FB-3119-4419-8483-F31149A2D913}">
      <text>
        <t>[Threaded comment]
Your version of Excel allows you to read this threaded comment; however, any edits to it will get removed if the file is opened in a newer version of Excel. Learn more: https://go.microsoft.com/fwlink/?linkid=870924
Comment:
    33,325 submitted by stakeholder as reduction needs verification in 2017 and submitted as 62,659 in 2018 once I-4 construction is complete.</t>
      </text>
    </comment>
    <comment ref="K25" authorId="2" shapeId="0" xr:uid="{174F5449-B042-48D4-9965-41CF85F672EC}">
      <text>
        <t>[Threaded comment]
Your version of Excel allows you to read this threaded comment; however, any edits to it will get removed if the file is opened in a newer version of Excel. Learn more: https://go.microsoft.com/fwlink/?linkid=870924
Comment:
    This was submitted in 2018 as 28,043 once I-4 construction is completed.</t>
      </text>
    </comment>
    <comment ref="L25" authorId="3" shapeId="0" xr:uid="{C0983279-E07C-4FFC-A499-E7E8815E5EBD}">
      <text>
        <t>[Threaded comment]
Your version of Excel allows you to read this threaded comment; however, any edits to it will get removed if the file is opened in a newer version of Excel. Learn more: https://go.microsoft.com/fwlink/?linkid=870924
Comment:
    This is inside the springshed, however credit is to surface water.</t>
      </text>
    </comment>
    <comment ref="J29" authorId="4" shapeId="0" xr:uid="{6BE27F10-694E-4443-8901-0EAB6B7CE792}">
      <text>
        <t>[Threaded comment]
Your version of Excel allows you to read this threaded comment; however, any edits to it will get removed if the file is opened in a newer version of Excel. Learn more: https://go.microsoft.com/fwlink/?linkid=870924
Comment:
    Stakeholder submitted as 473 TN and 243 TP in 2018. Request for supplemental information was not fulfilled as of 2/11/2019. Verification still needed.</t>
      </text>
    </comment>
    <comment ref="J33" authorId="5" shapeId="0" xr:uid="{3E6BB5ED-3072-42A5-BD93-4CD49B247345}">
      <text>
        <t>[Threaded comment]
Your version of Excel allows you to read this threaded comment; however, any edits to it will get removed if the file is opened in a newer version of Excel. Learn more: https://go.microsoft.com/fwlink/?linkid=870924
Comment:
    Submitted as 460 TN and 66 TP by stakeholder in 2018 submission. Request for supplmental information was not fulfilled as of 2/11/2019. Verification still needed.</t>
      </text>
    </comment>
    <comment ref="J34" authorId="6" shapeId="0" xr:uid="{36C44649-52AE-4392-AD07-BD0A39040E7E}">
      <text>
        <t>[Threaded comment]
Your version of Excel allows you to read this threaded comment; however, any edits to it will get removed if the file is opened in a newer version of Excel. Learn more: https://go.microsoft.com/fwlink/?linkid=870924
Comment:
    Mitigation of new development is not eligible for credits unless it is above and beyond permit requirements.</t>
      </text>
    </comment>
    <comment ref="L45" authorId="7" shapeId="0" xr:uid="{76578463-8DE5-4F29-B00A-32D16EBBE088}">
      <text>
        <t xml:space="preserve">[Threaded comment]
Your version of Excel allows you to read this threaded comment; however, any edits to it will get removed if the file is opened in a newer version of Excel. Learn more: https://go.microsoft.com/fwlink/?linkid=870924
Comment:
    Credit to surface water. The project is removing load from LWC and using it as reuse in the springshed, therefore it is a load to the spring, but a credit to the surface. </t>
      </text>
    </comment>
    <comment ref="J54" authorId="8" shapeId="0" xr:uid="{89A5CDCF-8DDA-4434-9E6C-C09DE0D8A7CC}">
      <text>
        <t>[Threaded comment]
Your version of Excel allows you to read this threaded comment; however, any edits to it will get removed if the file is opened in a newer version of Excel. Learn more: https://go.microsoft.com/fwlink/?linkid=870924
Comment:
    Reduction submitted as 243,528 lbs/yr credit to land. Needs to be verified</t>
      </text>
    </comment>
    <comment ref="J117" authorId="9" shapeId="0" xr:uid="{9703514D-819A-4248-939F-2809061909FB}">
      <text>
        <t>[Threaded comment]
Your version of Excel allows you to read this threaded comment; however, any edits to it will get removed if the file is opened in a newer version of Excel. Learn more: https://go.microsoft.com/fwlink/?linkid=870924
Comment:
    Stakeholder submitted as 29 TN 3 TP. Credits are based on NSILT loading to groundwater and are attenuated and recharged in the NSILT. Verification complete.</t>
      </text>
    </comment>
    <comment ref="J118" authorId="10" shapeId="0" xr:uid="{A06586AA-045C-4E3A-8F1C-3C7F48BE5CBF}">
      <text>
        <t>[Threaded comment]
Your version of Excel allows you to read this threaded comment; however, any edits to it will get removed if the file is opened in a newer version of Excel. Learn more: https://go.microsoft.com/fwlink/?linkid=870924
Comment:
    Stakeholder submitted as 26 TN and 3 TP. Credits are based on NSILT loading to groundwater and are attenuated and recharged in the NSILT. Verification complete.</t>
      </text>
    </comment>
    <comment ref="J124" authorId="11" shapeId="0" xr:uid="{0EF99D08-0F75-4D68-818D-C21CFB9521B8}">
      <text>
        <t>[Threaded comment]
Your version of Excel allows you to read this threaded comment; however, any edits to it will get removed if the file is opened in a newer version of Excel. Learn more: https://go.microsoft.com/fwlink/?linkid=870924
Comment:
    Entire reduction is in the surface water BMAP. No credit give and project canceled for the groundwater. All credit applied here.</t>
      </text>
    </comment>
    <comment ref="J125" authorId="12" shapeId="0" xr:uid="{4124A34A-9890-41B8-B0E2-CC0E12696C24}">
      <text>
        <t>[Threaded comment]
Your version of Excel allows you to read this threaded comment; however, any edits to it will get removed if the file is opened in a newer version of Excel. Learn more: https://go.microsoft.com/fwlink/?linkid=870924
Comment:
    This is a load to groundwater location. Attenuation and PFA weighted recharge have been applied.</t>
      </text>
    </comment>
    <comment ref="J133" authorId="13" shapeId="0" xr:uid="{84DB6A8F-D108-4B30-AB59-8487C4B7EE07}">
      <text>
        <t xml:space="preserve">[Threaded comment]
Your version of Excel allows you to read this threaded comment; however, any edits to it will get removed if the file is opened in a newer version of Excel. Learn more: https://go.microsoft.com/fwlink/?linkid=870924
Comment:
    Original load to land reduction was attenuated, recharged and 2.36% was applied as that is the percent of the city within the springshed. </t>
      </text>
    </comment>
    <comment ref="X149" authorId="14" shapeId="0" xr:uid="{0EF8375A-1D91-4F26-9869-D2A14C95BEE0}">
      <text>
        <t>[Threaded comment]
Your version of Excel allows you to read this threaded comment; however, any edits to it will get removed if the file is opened in a newer version of Excel. Learn more: https://go.microsoft.com/fwlink/?linkid=870924
Comment:
    From 
Google Earth
7.1.8.3036 (32-bit)
Build Date 1/17/2017</t>
      </text>
    </comment>
    <comment ref="Y149" authorId="15" shapeId="0" xr:uid="{43C19C82-0172-48EF-BD9E-3967C1B43F16}">
      <text>
        <t>[Threaded comment]
Your version of Excel allows you to read this threaded comment; however, any edits to it will get removed if the file is opened in a newer version of Excel. Learn more: https://go.microsoft.com/fwlink/?linkid=870924
Comment:
    From 
Google Earth
7.1.8.3036 (32-bit)
Build Date 1/17/2017</t>
      </text>
    </comment>
    <comment ref="X150" authorId="16" shapeId="0" xr:uid="{95291CD5-03ED-4177-8747-22DBA2A7AD28}">
      <text>
        <t>[Threaded comment]
Your version of Excel allows you to read this threaded comment; however, any edits to it will get removed if the file is opened in a newer version of Excel. Learn more: https://go.microsoft.com/fwlink/?linkid=870924
Comment:
    From 
Google Earth
7.1.8.3036 (32-bit)
Build Date 1/17/2017</t>
      </text>
    </comment>
    <comment ref="Y150" authorId="17" shapeId="0" xr:uid="{C181DF02-64FE-45CA-88EC-4DEE7D2CC205}">
      <text>
        <t>[Threaded comment]
Your version of Excel allows you to read this threaded comment; however, any edits to it will get removed if the file is opened in a newer version of Excel. Learn more: https://go.microsoft.com/fwlink/?linkid=870924
Comment:
    From 
Google Earth
7.1.8.3036 (32-bit)
Build Date 1/17/2017</t>
      </text>
    </comment>
    <comment ref="J151" authorId="18" shapeId="0" xr:uid="{CF9681D3-166D-42C5-BFC7-2C275811F6CF}">
      <text>
        <t>[Threaded comment]
Your version of Excel allows you to read this threaded comment; however, any edits to it will get removed if the file is opened in a newer version of Excel. Learn more: https://go.microsoft.com/fwlink/?linkid=870924
Comment:
    Reduction numbers provided by Amec during verification. Reference Amec_FW_Wekiva_Wakulla_Project_Verification_v2_030118
Reply:
    Reductions were reduced to account for only 37% of flow coming from the AWT plant.</t>
      </text>
    </comment>
    <comment ref="J166" authorId="19" shapeId="0" xr:uid="{B56B2C8F-952C-40A9-BA9C-806FDFBA0746}">
      <text>
        <t xml:space="preserve">[Threaded comment]
Your version of Excel allows you to read this threaded comment; however, any edits to it will get removed if the file is opened in a newer version of Excel. Learn more: https://go.microsoft.com/fwlink/?linkid=870924
Comment:
    11481 submitted as reduction to land. Needs verification. </t>
      </text>
    </comment>
    <comment ref="K166" authorId="20" shapeId="0" xr:uid="{B13795BD-8529-4E25-92D9-C2FBE461F22C}">
      <text>
        <t>[Threaded comment]
Your version of Excel allows you to read this threaded comment; however, any edits to it will get removed if the file is opened in a newer version of Excel. Learn more: https://go.microsoft.com/fwlink/?linkid=870924
Comment:
    2,794 listed as TP.</t>
      </text>
    </comment>
    <comment ref="G172" authorId="21" shapeId="0" xr:uid="{C0CED8A4-2FFC-4B70-B9DA-6E05188E7816}">
      <text>
        <t>[Threaded comment]
Your version of Excel allows you to read this threaded comment; however, any edits to it will get removed if the file is opened in a newer version of Excel. Learn more: https://go.microsoft.com/fwlink/?linkid=870924
Comment:
    In 2018 submission, FDOT changed the project type of FDOT-02 - FDOT-06 to BMP Treatment Train and rolled up projects numbers with letters (i.e. FDOT-02a, b, c) to one project number that included all components of the treatment train.</t>
      </text>
    </comment>
    <comment ref="J189" authorId="22" shapeId="0" xr:uid="{63DDD6A5-A96D-4FDD-B164-FB3B97AE8FA5}">
      <text>
        <t>[Threaded comment]
Your version of Excel allows you to read this threaded comment; however, any edits to it will get removed if the file is opened in a newer version of Excel. Learn more: https://go.microsoft.com/fwlink/?linkid=870924
Comment:
    Robert Potts submitted new credit of 1,235 lbs-TN/yr in 2019 STAR. Reduction must be verified.</t>
      </text>
    </comment>
    <comment ref="Q189" authorId="23" shapeId="0" xr:uid="{BE938127-A29F-4B2E-9B01-88018D3B177C}">
      <text>
        <t xml:space="preserve">[Threaded comment]
Your version of Excel allows you to read this threaded comment; however, any edits to it will get removed if the file is opened in a newer version of Excel. Learn more: https://go.microsoft.com/fwlink/?linkid=870924
Comment:
    Add footnote for FDOT projects, cost and funding information is not obtainable as projects are not funded on an individual basis. </t>
      </text>
    </comment>
    <comment ref="F191" authorId="24" shapeId="0" xr:uid="{043FDC4B-C6C2-4523-AC43-54908F9157CE}">
      <text>
        <t>[Threaded comment]
Your version of Excel allows you to read this threaded comment; however, any edits to it will get removed if the file is opened in a newer version of Excel. Learn more: https://go.microsoft.com/fwlink/?linkid=870924
Comment:
    Submitted in 2008. Need to verify whether this is abatement of new loading as required, above and beyond permit requirements, or new treatment of existing.</t>
      </text>
    </comment>
    <comment ref="J246" authorId="25" shapeId="0" xr:uid="{8D96092F-AF1D-4372-8A29-BEA7DBCA5BC6}">
      <text>
        <t>[Threaded comment]
Your version of Excel allows you to read this threaded comment; however, any edits to it will get removed if the file is opened in a newer version of Excel. Learn more: https://go.microsoft.com/fwlink/?linkid=870924
Comment:
    Estimated based on:
209 load to land, attenuated and recharged, with approximately 90% attributed to groundwater and 10% to surface.</t>
      </text>
    </comment>
    <comment ref="J258" authorId="26" shapeId="0" xr:uid="{83FAF304-7996-4955-93AD-B41C472F2A59}">
      <text>
        <t xml:space="preserve">[Threaded comment]
Your version of Excel allows you to read this threaded comment; however, any edits to it will get removed if the file is opened in a newer version of Excel. Learn more: https://go.microsoft.com/fwlink/?linkid=870924
Comment:
    This is in "discharge" so there is no credit to the springshed. </t>
      </text>
    </comment>
    <comment ref="J260" authorId="27" shapeId="0" xr:uid="{A5A80989-F029-4EFA-9E0D-6B163D3F6AEA}">
      <text>
        <t>[Threaded comment]
Your version of Excel allows you to read this threaded comment; however, any edits to it will get removed if the file is opened in a newer version of Excel. Learn more: https://go.microsoft.com/fwlink/?linkid=870924
Comment:
    Calculated as medium recharge as there is a mix of low and high recharge in the site area.
Reply:
    Number was verified in 2018 but entered incorrectly.</t>
      </text>
    </comment>
    <comment ref="J274" authorId="28" shapeId="0" xr:uid="{A391D643-5153-4D37-8E38-D535C6A562AF}">
      <text>
        <t xml:space="preserve">[Threaded comment]
Your version of Excel allows you to read this threaded comment; however, any edits to it will get removed if the file is opened in a newer version of Excel. Learn more: https://go.microsoft.com/fwlink/?linkid=870924
Comment:
    Reduction of 28,271 lb-N/yr was accounted for in the NSILT, therefore this reduction has been zeroed out to avoid over counting.  </t>
      </text>
    </comment>
    <comment ref="J304" authorId="29" shapeId="0" xr:uid="{F5D27DBC-A30B-4829-9177-3E752E86CE83}">
      <text>
        <t xml:space="preserve">[Threaded comment]
Your version of Excel allows you to read this threaded comment; however, any edits to it will get removed if the file is opened in a newer version of Excel. Learn more: https://go.microsoft.com/fwlink/?linkid=870924
Comment:
    Total streets sweeping credit split between percentage of county in springshed vs. outside for ground and surface water calculations. </t>
      </text>
    </comment>
    <comment ref="J317" authorId="30" shapeId="0" xr:uid="{D7282987-3C7B-406B-A9A3-DCC0070C805F}">
      <text>
        <t>[Threaded comment]
Your version of Excel allows you to read this threaded comment; however, any edits to it will get removed if the file is opened in a newer version of Excel. Learn more: https://go.microsoft.com/fwlink/?linkid=870924
Comment:
    Stakeholder submitted 395 TN and 97 TP in 2019 STAR. Documentation on calculations was not available in time.</t>
      </text>
    </comment>
    <comment ref="J318" authorId="31" shapeId="0" xr:uid="{1967EB6F-652E-4AEC-845D-962AED14A4D3}">
      <text>
        <t>[Threaded comment]
Your version of Excel allows you to read this threaded comment; however, any edits to it will get removed if the file is opened in a newer version of Excel. Learn more: https://go.microsoft.com/fwlink/?linkid=870924
Comment:
    Stakeholder submitted 79 TN and 17 TP in 2019. Documentation for calculations was not available in time for verifications.</t>
      </text>
    </comment>
    <comment ref="J320" authorId="32" shapeId="0" xr:uid="{C3C757D6-C137-4EE3-A126-AC44E446947A}">
      <text>
        <t>[Threaded comment]
Your version of Excel allows you to read this threaded comment; however, any edits to it will get removed if the file is opened in a newer version of Excel. Learn more: https://go.microsoft.com/fwlink/?linkid=870924
Comment:
    Stakeholder submitted 44 TN and 12 TP in 2019. Documentation on calculations was not available in time for verifications.</t>
      </text>
    </comment>
    <comment ref="K321" authorId="33" shapeId="0" xr:uid="{F862F186-0624-42E3-AC8C-59AAE1DB7A73}">
      <text>
        <t>[Threaded comment]
Your version of Excel allows you to read this threaded comment; however, any edits to it will get removed if the file is opened in a newer version of Excel. Learn more: https://go.microsoft.com/fwlink/?linkid=870924
Comment:
    Stakeholder submitted 229 TP in 2019. Documentation on calculations was not available in time for verifications.</t>
      </text>
    </comment>
    <comment ref="J322" authorId="34" shapeId="0" xr:uid="{61279BD2-0625-4395-9150-C81C97DA963D}">
      <text>
        <t>[Threaded comment]
Your version of Excel allows you to read this threaded comment; however, any edits to it will get removed if the file is opened in a newer version of Excel. Learn more: https://go.microsoft.com/fwlink/?linkid=870924
Comment:
    Stakeholder submitted 8,773.8 TN and 277.6 TP in 2019. Documentation on calculations was not available in time for verifications.</t>
      </text>
    </comment>
    <comment ref="J332" authorId="35" shapeId="0" xr:uid="{423E9715-0CE6-427D-A511-A7BB6C4D048D}">
      <text>
        <t>[Threaded comment]
Your version of Excel allows you to read this threaded comment; however, any edits to it will get removed if the file is opened in a newer version of Excel. Learn more: https://go.microsoft.com/fwlink/?linkid=870924
Comment:
    Stakeholder submitted 11 TN and 2 TP in 2019. Documentation on calculations was not available in time for verifications.</t>
      </text>
    </comment>
    <comment ref="J338" authorId="36" shapeId="0" xr:uid="{305067CC-AE4A-436C-BBC0-12FA4662F3E6}">
      <text>
        <t>[Threaded comment]
Your version of Excel allows you to read this threaded comment; however, any edits to it will get removed if the file is opened in a newer version of Excel. Learn more: https://go.microsoft.com/fwlink/?linkid=870924
Comment:
    2019 submitted as 20lb-TN/yr. Needs verification.</t>
      </text>
    </comment>
    <comment ref="J339" authorId="37" shapeId="0" xr:uid="{053669F9-FEAF-40AA-BF23-F8F92CE44986}">
      <text>
        <t>[Threaded comment]
Your version of Excel allows you to read this threaded comment; however, any edits to it will get removed if the file is opened in a newer version of Excel. Learn more: https://go.microsoft.com/fwlink/?linkid=870924
Comment:
    2019 submitted 931,950 lbs material removed. Needs verification.</t>
      </text>
    </comment>
    <comment ref="J340" authorId="38" shapeId="0" xr:uid="{5D6466D7-51DC-4914-9C4F-471C3D49FA53}">
      <text>
        <t>[Threaded comment]
Your version of Excel allows you to read this threaded comment; however, any edits to it will get removed if the file is opened in a newer version of Excel. Learn more: https://go.microsoft.com/fwlink/?linkid=870924
Comment:
    Stakeholder submitted 1,498 TN and 108 TP in 2019. Documentation on calculations was not available in time for verifications.</t>
      </text>
    </comment>
    <comment ref="J341" authorId="39" shapeId="0" xr:uid="{090281AB-D52F-4933-A6DC-25573024D983}">
      <text>
        <t>[Threaded comment]
Your version of Excel allows you to read this threaded comment; however, any edits to it will get removed if the file is opened in a newer version of Excel. Learn more: https://go.microsoft.com/fwlink/?linkid=870924
Comment:
    Stakeholder submitted 113 TN and 30 TP in 2019. Documentation of calculations was not available in time for verification.</t>
      </text>
    </comment>
    <comment ref="J359" authorId="40" shapeId="0" xr:uid="{FB385BB0-2926-459E-92D4-7C4B7B78598E}">
      <text>
        <t>[Threaded comment]
Your version of Excel allows you to read this threaded comment; however, any edits to it will get removed if the file is opened in a newer version of Excel. Learn more: https://go.microsoft.com/fwlink/?linkid=870924
Comment:
    See credit workbook for Oakland reductions confirmed for 2019 STAR. The system listed serves a large industrial complex which accounts for the large volume of water.</t>
      </text>
    </comment>
    <comment ref="J365" authorId="41" shapeId="0" xr:uid="{653A61F0-C976-412D-9D7B-8C24004FDFBD}">
      <text>
        <t xml:space="preserve">[Threaded comment]
Your version of Excel allows you to read this threaded comment; however, any edits to it will get removed if the file is opened in a newer version of Excel. Learn more: https://go.microsoft.com/fwlink/?linkid=870924
Comment:
    Need to find out what percentage of the street sweeping is in the springshed boundary. </t>
      </text>
    </comment>
    <comment ref="J375" authorId="42" shapeId="0" xr:uid="{5949AB0A-171B-4DF2-8D14-6DE8F042BECF}">
      <text>
        <t>[Threaded comment]
Your version of Excel allows you to read this threaded comment; however, any edits to it will get removed if the file is opened in a newer version of Excel. Learn more: https://go.microsoft.com/fwlink/?linkid=870924
Comment:
    Based on 3390 gal/day water. Updates submitted in 2019. Calculations in credit workbook.</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tc={79561E14-73DD-4882-AA8F-36774AC5B862}</author>
    <author>tc={E2F54536-1468-4D6F-9F30-3DB8A8FF1365}</author>
    <author>tc={61DBE635-1D76-4719-B037-84D2E7A0BDB2}</author>
    <author>tc={53C5BEDD-FB68-4FF0-9B39-F7C69C677296}</author>
  </authors>
  <commentList>
    <comment ref="F2" authorId="0" shapeId="0" xr:uid="{79561E14-73DD-4882-AA8F-36774AC5B862}">
      <text>
        <t>[Threaded comment]
Your version of Excel allows you to read this threaded comment; however, any edits to it will get removed if the file is opened in a newer version of Excel. Learn more: https://go.microsoft.com/fwlink/?linkid=870924
Comment:
    Start with Year Adopted</t>
      </text>
    </comment>
    <comment ref="G2" authorId="1" shapeId="0" xr:uid="{E2F54536-1468-4D6F-9F30-3DB8A8FF1365}">
      <text>
        <t>[Threaded comment]
Your version of Excel allows you to read this threaded comment; however, any edits to it will get removed if the file is opened in a newer version of Excel. Learn more: https://go.microsoft.com/fwlink/?linkid=870924
Comment:
    Insert pivot table to the left. First reduction should be the sum of the years before the adoption, adopted year, and N/A (ongoing) activities.</t>
      </text>
    </comment>
    <comment ref="F26" authorId="2" shapeId="0" xr:uid="{61DBE635-1D76-4719-B037-84D2E7A0BDB2}">
      <text>
        <t>[Threaded comment]
Your version of Excel allows you to read this threaded comment; however, any edits to it will get removed if the file is opened in a newer version of Excel. Learn more: https://go.microsoft.com/fwlink/?linkid=870924
Comment:
    Start with Year Adopted</t>
      </text>
    </comment>
    <comment ref="G26" authorId="3" shapeId="0" xr:uid="{53C5BEDD-FB68-4FF0-9B39-F7C69C677296}">
      <text>
        <t>[Threaded comment]
Your version of Excel allows you to read this threaded comment; however, any edits to it will get removed if the file is opened in a newer version of Excel. Learn more: https://go.microsoft.com/fwlink/?linkid=870924
Comment:
    Insert pivot table to the left. First reduction should be the sum of the years before the adoption, adopted year, and N/A (ongoing) activities.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tc={E21956E1-B316-4476-BF95-1E52669D1CB0}</author>
  </authors>
  <commentList>
    <comment ref="A188" authorId="0" shapeId="0" xr:uid="{E21956E1-B316-4476-BF95-1E52669D1CB0}">
      <text>
        <t>[Threaded comment]
Your version of Excel allows you to read this threaded comment; however, any edits to it will get removed if the file is opened in a newer version of Excel. Learn more: https://go.microsoft.com/fwlink/?linkid=870924
Comment:
    In 2018 submission, FDOT changed the project type of FDOT-02 - FDOT-06 to BMP Treatment Train and rolled up projects numbers with letters (i.e. FDOT-02a, b, c) to one project number that included all components of the treatment train.</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tc={65FEB250-9486-40C7-8DE0-6738930F6A47}</author>
  </authors>
  <commentList>
    <comment ref="A27" authorId="0" shapeId="0" xr:uid="{65FEB250-9486-40C7-8DE0-6738930F6A47}">
      <text>
        <t xml:space="preserve">[Threaded comment]
Your version of Excel allows you to read this threaded comment; however, any edits to it will get removed if the file is opened in a newer version of Excel. Learn more: https://go.microsoft.com/fwlink/?linkid=870924
Comment:
    Check to see if this is used for an entity before sending in credit workbook.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tc={7AD891F5-A369-4FF4-9EF4-22ED8DEA84FC}</author>
  </authors>
  <commentList>
    <comment ref="H1" authorId="0" shapeId="0" xr:uid="{7AD891F5-A369-4FF4-9EF4-22ED8DEA84FC}">
      <text>
        <t xml:space="preserve">[Threaded comment]
Your version of Excel allows you to read this threaded comment; however, any edits to it will get removed if the file is opened in a newer version of Excel. Learn more: https://go.microsoft.com/fwlink/?linkid=870924
Comment:
    Check to see if this is used for an entity before sending in credit workbook. </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Tribs I!$A$2:$H$136" type="102" refreshedVersion="5" minRefreshableVersion="5">
    <extLst>
      <ext xmlns:x15="http://schemas.microsoft.com/office/spreadsheetml/2010/11/main" uri="{DE250136-89BD-433C-8126-D09CA5730AF9}">
        <x15:connection id="Range-97a31b8e-86bd-40bf-880c-c8807c9eb162" autoDelete="1">
          <x15:rangePr sourceName="_xlcn.WorksheetConnection_TribsIA2H1361"/>
        </x15:connection>
      </ext>
    </extLst>
  </connection>
</connections>
</file>

<file path=xl/sharedStrings.xml><?xml version="1.0" encoding="utf-8"?>
<sst xmlns="http://schemas.openxmlformats.org/spreadsheetml/2006/main" count="9047" uniqueCount="1804">
  <si>
    <t>Completed</t>
  </si>
  <si>
    <t>Row Labels</t>
  </si>
  <si>
    <t>Grand Total</t>
  </si>
  <si>
    <t>Project Type</t>
  </si>
  <si>
    <t>Structural,  Non-structural, or Trade</t>
  </si>
  <si>
    <t>Orange County</t>
  </si>
  <si>
    <t>Seminole County</t>
  </si>
  <si>
    <t>Lake County</t>
  </si>
  <si>
    <t>FDOT District 5</t>
  </si>
  <si>
    <t>Orange County (Utilities)</t>
  </si>
  <si>
    <t>Riverbend Apartments Shoreline Stabilization</t>
  </si>
  <si>
    <t>Elba Way</t>
  </si>
  <si>
    <t>Gusty Lane</t>
  </si>
  <si>
    <t>NRCS Riverside Acres</t>
  </si>
  <si>
    <t>NRCS Riverside Park Ave.</t>
  </si>
  <si>
    <t>Riverside Acres Arch Pipe</t>
  </si>
  <si>
    <t>Riverside Park Rd.</t>
  </si>
  <si>
    <t>Sherry Dr.</t>
  </si>
  <si>
    <t>Little Wekiva Slope Stabilization West/East Banks</t>
  </si>
  <si>
    <t>Sweetwater Cove Dredging and Drainage Improvements and Sweetwater Tributary Erosion Project</t>
  </si>
  <si>
    <t>Grade Control Structures 6 and 7</t>
  </si>
  <si>
    <t>Horse Lovers Lane Erosion Control Project</t>
  </si>
  <si>
    <t>North Western Erosion Control Project</t>
  </si>
  <si>
    <t>Weathersfield Erosion Control Project</t>
  </si>
  <si>
    <t>Little Wekiva Grade Control – Montgomery Rd. to State Road 434</t>
  </si>
  <si>
    <t>Wekiva Park Drive Erosion Control Project</t>
  </si>
  <si>
    <t>Lake Mobile</t>
  </si>
  <si>
    <t>Mirror Lake</t>
  </si>
  <si>
    <t>Spring Lake</t>
  </si>
  <si>
    <t>Stimmell Tract Land Preservation (Audubon Society)</t>
  </si>
  <si>
    <t>Northeast Lake County Scrub Preserve</t>
  </si>
  <si>
    <t>Lake May Reserve</t>
  </si>
  <si>
    <t>Mt. Plymouth Lakes</t>
  </si>
  <si>
    <t>Neighborhood Lakes</t>
  </si>
  <si>
    <t>South Pine Lakes Reserve</t>
  </si>
  <si>
    <t>Lake Lucie Conservation Area</t>
  </si>
  <si>
    <t>Pine Plantation</t>
  </si>
  <si>
    <t>Sandhill Preserve</t>
  </si>
  <si>
    <t>Tucker Ranch</t>
  </si>
  <si>
    <t>Stormwater Pond Inspection</t>
  </si>
  <si>
    <t>Compliance Inspections of Private Stormwater Systems</t>
  </si>
  <si>
    <t>Stormwater System Inspections</t>
  </si>
  <si>
    <t>Altamonte Springs Shopping Center (Crossroads) Development</t>
  </si>
  <si>
    <t>Brantley Terrace Condo</t>
  </si>
  <si>
    <t>Cracker Barrel Development</t>
  </si>
  <si>
    <t>Fairfield Marriot Suites Development</t>
  </si>
  <si>
    <t>Florida Hospital Development</t>
  </si>
  <si>
    <t>Gateway Clinic and Gateway Crossing Development</t>
  </si>
  <si>
    <t>Maitland Ave. Walgreens Development</t>
  </si>
  <si>
    <t>Panera Bread (State Road 434) Development</t>
  </si>
  <si>
    <t>River Run South Pond 23 Improvement Project</t>
  </si>
  <si>
    <t>Spring Oaks, San Sebastian, and River Run Inlet Skimmer Baskets</t>
  </si>
  <si>
    <t>West Altamonte Operations and Administration Center</t>
  </si>
  <si>
    <t>Shopke-Lester Road Pond Expansion and Improvement</t>
  </si>
  <si>
    <t>Cardinal Pond</t>
  </si>
  <si>
    <t>Downtown Master Stormwater Project</t>
  </si>
  <si>
    <t>FM: 238406 (1 treatment project)</t>
  </si>
  <si>
    <t>FM: 239535-2</t>
  </si>
  <si>
    <t>FM: 410983-1</t>
  </si>
  <si>
    <t>Wolfbranch Drainage Retrofit</t>
  </si>
  <si>
    <t>Highway 441 and Highway 46 StormTech Installation</t>
  </si>
  <si>
    <t>St. Johns St. StormTech Installation</t>
  </si>
  <si>
    <t>ABC Fine Wine and Spirits Store # 52</t>
  </si>
  <si>
    <t>Arden Park South</t>
  </si>
  <si>
    <t>Cambridge Village Subdivision</t>
  </si>
  <si>
    <t>Forest Trails Subdivision</t>
  </si>
  <si>
    <t>Hackney Prairie Park</t>
  </si>
  <si>
    <t>Ingram Estates Subdivision</t>
  </si>
  <si>
    <t>Oak Trail Reserve</t>
  </si>
  <si>
    <t>Ocoee Carwash</t>
  </si>
  <si>
    <t>Orchard Park Phase III Subdivision</t>
  </si>
  <si>
    <t>Peach Lake Manor Drainage Improvements</t>
  </si>
  <si>
    <t>Prairie Lake Reserve</t>
  </si>
  <si>
    <t>Remington Oaks Phase I and II Subdivision</t>
  </si>
  <si>
    <t>Sabinal Ct. and Geneva St. Drainage Improvements – Prima Vista Subdivision</t>
  </si>
  <si>
    <t>Villa Roma</t>
  </si>
  <si>
    <t>Villages of West Oak Subdivision</t>
  </si>
  <si>
    <t>Wellington Place Subdivision</t>
  </si>
  <si>
    <t>West Colonial Property</t>
  </si>
  <si>
    <t>Willows on the Lake</t>
  </si>
  <si>
    <t>Tree Planting at Elba Way/Riverside Park</t>
  </si>
  <si>
    <t>Clarcona Ocoee East and West Segments</t>
  </si>
  <si>
    <t>Riverside Pond</t>
  </si>
  <si>
    <t>Bay Lake Stormwater Improvement Project</t>
  </si>
  <si>
    <t>North Lake Lawne Stormwater Treatment Project (C-7)</t>
  </si>
  <si>
    <t>Rock Spring Road</t>
  </si>
  <si>
    <t>22 Inlet Baskets Around Lake Orlando</t>
  </si>
  <si>
    <t>Lake Silver Treatment Structure (Westmoreland Dr. CDS Unit)</t>
  </si>
  <si>
    <t>Little Lake Fairview Restoration and Dubsdread Golf Course Renovation Project</t>
  </si>
  <si>
    <t>Palomar Exfiltration</t>
  </si>
  <si>
    <t>Bear Lake Rd. Reconstruction</t>
  </si>
  <si>
    <t>Bunell Rd. Widening</t>
  </si>
  <si>
    <t>Eden Park Rd.</t>
  </si>
  <si>
    <t>Triangle Drive Treatment Pond</t>
  </si>
  <si>
    <t>Wekiva Springs Rd. at Wekiva Springs State Park</t>
  </si>
  <si>
    <t>Wekiva Springs Rd. Hunt Club to Fox Valley</t>
  </si>
  <si>
    <t>West Wekiva Tr. Treatment Pond</t>
  </si>
  <si>
    <t>Widen Turnpike, Beulah to State Road 50</t>
  </si>
  <si>
    <t>Widen Turnpike, Gotha to Beulah</t>
  </si>
  <si>
    <t>Dillard Street Pond Expansion</t>
  </si>
  <si>
    <t>Plant St. Segment 1</t>
  </si>
  <si>
    <t>1552 Hilltop Dr. Pipe Relining</t>
  </si>
  <si>
    <t>5th Ave. and McDonald St. Retention Pond Restoration</t>
  </si>
  <si>
    <t>Donnelly St. and Lincoln Ave. Pipe Repair</t>
  </si>
  <si>
    <t>Pine and Jackson Pipe Repair</t>
  </si>
  <si>
    <t>Sandbar Removal on Lake Sarah</t>
  </si>
  <si>
    <t>Dirt Roadway Paving</t>
  </si>
  <si>
    <t>Lake Pleasant Rd. Improvement</t>
  </si>
  <si>
    <t>Quenton Ave. and Range Dr.</t>
  </si>
  <si>
    <t>Ridge Terrace and Roan Rd.</t>
  </si>
  <si>
    <t>New Hampshire</t>
  </si>
  <si>
    <t>Sadler Rd.</t>
  </si>
  <si>
    <t>Alternative Surface Program – Group IIIA Projects</t>
  </si>
  <si>
    <t>Boxwood Dr. and Bull Run Rd.</t>
  </si>
  <si>
    <t>Hereford Rd., Highland St., and Holly St.</t>
  </si>
  <si>
    <t>Palm Springs Rd. Paving and Drainage</t>
  </si>
  <si>
    <t>Wekiva Springs Rd. – State Road 434 to Sabal Point</t>
  </si>
  <si>
    <t>Citywide Pollutant Loading Model/H&amp;H Study</t>
  </si>
  <si>
    <t>Lake Orienta, Adelaide, and Florida Hydrologic/Nutrient Budgets and Management Plans</t>
  </si>
  <si>
    <t>Royal Trails Drainage and Water Quality Improvements</t>
  </si>
  <si>
    <t>Lake Gandy Hydrologic and Nutrient Study</t>
  </si>
  <si>
    <t>Lake Lawne Hydrologic and Nutrient Study</t>
  </si>
  <si>
    <t>Little Wekiva River – Preliminary Engineering Evaluation  Lake Lawne, Center of Commerce, and Lake Orlando Sites</t>
  </si>
  <si>
    <t>Bear Lake Chain-of-Lakes Hydrology/Nutrient Budget and Water Quality Management Plan</t>
  </si>
  <si>
    <t>Spring Lake/Spring Lake Watershed Hydrology/Nutrient Budget and Water Quality Management Plan</t>
  </si>
  <si>
    <t>Wekiva Basin Stormwater Pond Enhancement Feasibility Study for Nitrogen Transport</t>
  </si>
  <si>
    <t>Seminole County Water Quality Master Plan</t>
  </si>
  <si>
    <t>Wekiva GeoPark Restoration Project</t>
  </si>
  <si>
    <t>Lake John Rehabilitation</t>
  </si>
  <si>
    <t>Adventist Health System Headquarters Development</t>
  </si>
  <si>
    <t>Spring St., Central St., Marker St., and Campello St. Septic System Removal</t>
  </si>
  <si>
    <t>Chalet North Mobile Home Park</t>
  </si>
  <si>
    <t>Individual Septic to Sewer Projects</t>
  </si>
  <si>
    <t>U.S. Highway 441 Force Main Extension</t>
  </si>
  <si>
    <t>Yothers Rd. and Zellwood Station</t>
  </si>
  <si>
    <t>Remove Wekiva State Park from Septic</t>
  </si>
  <si>
    <t>Community Development Block Grant</t>
  </si>
  <si>
    <t>Arthur Ave. Sewer Line</t>
  </si>
  <si>
    <t>Fairview Shores – North Service Area</t>
  </si>
  <si>
    <t>Lynx Facility</t>
  </si>
  <si>
    <t>Rio Grande Sanitary Sewer</t>
  </si>
  <si>
    <t>West Lake Fairview Sanitary Sewer</t>
  </si>
  <si>
    <t>Altamonte Springs- FDOT Integrated Reuse and Stormwater Treatment (A-FIRST)</t>
  </si>
  <si>
    <t>Sanlando Utilities Corp. Reuse to City</t>
  </si>
  <si>
    <t>Northwest Reclaimed/ Stormwater Storage Pond</t>
  </si>
  <si>
    <t>Orange County Reuse to City</t>
  </si>
  <si>
    <t>Central Parkway Force Main Replacement from Lift Station (LS) 54 to Montgomery Rd.</t>
  </si>
  <si>
    <t>Lift Station #10 Piping Replacement (Pine Ave.)</t>
  </si>
  <si>
    <t>Pipe Lining 2007, 2008, 2009, and 2010</t>
  </si>
  <si>
    <t>Lift Station #7 Rehab and Relocation</t>
  </si>
  <si>
    <t>Force Main/Gravity Replacement</t>
  </si>
  <si>
    <t>Pump Station Removal/Relocation (R/R)</t>
  </si>
  <si>
    <t>Force Main/Gravity Sewer Rehab</t>
  </si>
  <si>
    <t>Lift Station #37 Improvements</t>
  </si>
  <si>
    <t>Lift Station #93 Improvements</t>
  </si>
  <si>
    <t>West Lake Silver Phase I and II</t>
  </si>
  <si>
    <t>Mercy Dr. Sewer Rehab</t>
  </si>
  <si>
    <t>Regent Ave. Force Main 2613</t>
  </si>
  <si>
    <t>Sweetwater I&amp;I Investigation &amp; Collection System Repairs</t>
  </si>
  <si>
    <t>Apple Valley LS</t>
  </si>
  <si>
    <t>Bridgewater Dr.</t>
  </si>
  <si>
    <t>Gravity Main Testing and Repairs</t>
  </si>
  <si>
    <t>Lift Station Rehab</t>
  </si>
  <si>
    <t>State Road 50 Utility Relocation</t>
  </si>
  <si>
    <t>Sanitary System Inspections</t>
  </si>
  <si>
    <t>Citywide I&amp;I Study</t>
  </si>
  <si>
    <t>Active</t>
  </si>
  <si>
    <t>West Segment Completed</t>
  </si>
  <si>
    <t>Envisioned</t>
  </si>
  <si>
    <t>Start-up</t>
  </si>
  <si>
    <t>Under development</t>
  </si>
  <si>
    <t>Design</t>
  </si>
  <si>
    <t>AS-25</t>
  </si>
  <si>
    <t>ORL-25</t>
  </si>
  <si>
    <t>MD-14</t>
  </si>
  <si>
    <t>SC-33</t>
  </si>
  <si>
    <t>SC-32</t>
  </si>
  <si>
    <t>SC-30</t>
  </si>
  <si>
    <t>SC-31</t>
  </si>
  <si>
    <t>ORL-24</t>
  </si>
  <si>
    <t>ORL-23</t>
  </si>
  <si>
    <t>ORL-22</t>
  </si>
  <si>
    <t>ORL-21</t>
  </si>
  <si>
    <t>ORL-20</t>
  </si>
  <si>
    <t>ORL-19</t>
  </si>
  <si>
    <t>OC-41</t>
  </si>
  <si>
    <t>OC-40</t>
  </si>
  <si>
    <t>OC-39</t>
  </si>
  <si>
    <t>O-20</t>
  </si>
  <si>
    <t>MD-13</t>
  </si>
  <si>
    <t>MD-12</t>
  </si>
  <si>
    <t>A-18</t>
  </si>
  <si>
    <t>A-17</t>
  </si>
  <si>
    <t>A-16</t>
  </si>
  <si>
    <t>AS-24</t>
  </si>
  <si>
    <t>A-15</t>
  </si>
  <si>
    <t>A-13</t>
  </si>
  <si>
    <t>AS-23</t>
  </si>
  <si>
    <t>A-10</t>
  </si>
  <si>
    <t>AS-22</t>
  </si>
  <si>
    <t>ORL-18</t>
  </si>
  <si>
    <t>ORL-17</t>
  </si>
  <si>
    <t>ORL-16</t>
  </si>
  <si>
    <t>ORL-15</t>
  </si>
  <si>
    <t>ORL-14</t>
  </si>
  <si>
    <t>MD-11</t>
  </si>
  <si>
    <t>AS-21</t>
  </si>
  <si>
    <t>AS-20</t>
  </si>
  <si>
    <t>AS-19</t>
  </si>
  <si>
    <t>MD-10</t>
  </si>
  <si>
    <t>AS-18</t>
  </si>
  <si>
    <t>SC-29</t>
  </si>
  <si>
    <t>SC-28</t>
  </si>
  <si>
    <t>SC-27</t>
  </si>
  <si>
    <t>SC-26</t>
  </si>
  <si>
    <t>ORL-13</t>
  </si>
  <si>
    <t>OC-38</t>
  </si>
  <si>
    <t>OC-37</t>
  </si>
  <si>
    <t>AS-17</t>
  </si>
  <si>
    <t>AS-16</t>
  </si>
  <si>
    <t>SC-25</t>
  </si>
  <si>
    <t>ORL-12</t>
  </si>
  <si>
    <t>OC-36</t>
  </si>
  <si>
    <t>O-19</t>
  </si>
  <si>
    <t>AS-15</t>
  </si>
  <si>
    <t>SC-24</t>
  </si>
  <si>
    <t>SC-23</t>
  </si>
  <si>
    <t>OC-35</t>
  </si>
  <si>
    <t>OC-34</t>
  </si>
  <si>
    <t>OC-33</t>
  </si>
  <si>
    <t>OC-32</t>
  </si>
  <si>
    <t>OC-31</t>
  </si>
  <si>
    <t>OC-30</t>
  </si>
  <si>
    <t>OC-29</t>
  </si>
  <si>
    <t>OC-28</t>
  </si>
  <si>
    <t>OC-27</t>
  </si>
  <si>
    <t>OC-26</t>
  </si>
  <si>
    <t>OC-25</t>
  </si>
  <si>
    <t>OC-24</t>
  </si>
  <si>
    <t>OC-23</t>
  </si>
  <si>
    <t>ORL-11</t>
  </si>
  <si>
    <t>SC-22</t>
  </si>
  <si>
    <t>SC-21</t>
  </si>
  <si>
    <t>SC-19</t>
  </si>
  <si>
    <t>SC-18</t>
  </si>
  <si>
    <t>SC-17</t>
  </si>
  <si>
    <t>SC-16</t>
  </si>
  <si>
    <t>SC-15</t>
  </si>
  <si>
    <t>SC-14</t>
  </si>
  <si>
    <t>ORL-10</t>
  </si>
  <si>
    <t>SC-10</t>
  </si>
  <si>
    <t>SC-11</t>
  </si>
  <si>
    <t>OC-10</t>
  </si>
  <si>
    <t>OC-11</t>
  </si>
  <si>
    <t>OC-12</t>
  </si>
  <si>
    <t>SC-12</t>
  </si>
  <si>
    <t>SC-13</t>
  </si>
  <si>
    <t>OC-13</t>
  </si>
  <si>
    <t>AS-10</t>
  </si>
  <si>
    <t>AS-11</t>
  </si>
  <si>
    <t>AS-12</t>
  </si>
  <si>
    <t>AS-13</t>
  </si>
  <si>
    <t>AS-14</t>
  </si>
  <si>
    <t>O-10</t>
  </si>
  <si>
    <t>O-11</t>
  </si>
  <si>
    <t>O-12</t>
  </si>
  <si>
    <t>O-13</t>
  </si>
  <si>
    <t>O-14</t>
  </si>
  <si>
    <t>O-15</t>
  </si>
  <si>
    <t>O-16</t>
  </si>
  <si>
    <t>O-17</t>
  </si>
  <si>
    <t>O-18</t>
  </si>
  <si>
    <t>OC-14</t>
  </si>
  <si>
    <t>OC-15</t>
  </si>
  <si>
    <t>OC-16</t>
  </si>
  <si>
    <t>OC-17</t>
  </si>
  <si>
    <t>OC-18</t>
  </si>
  <si>
    <t>OC-19</t>
  </si>
  <si>
    <t>OC-20</t>
  </si>
  <si>
    <t>Lake Weston Curb Inlet Baskets</t>
  </si>
  <si>
    <t>OC-21</t>
  </si>
  <si>
    <t>OC-22</t>
  </si>
  <si>
    <t>Phases 1 and 3 – Completed</t>
  </si>
  <si>
    <t>Underway</t>
  </si>
  <si>
    <t>Underway and funded</t>
  </si>
  <si>
    <t>Underway – not funded</t>
  </si>
  <si>
    <t>Retention for area along Bates Ave. between Glover and Wall Sts.</t>
  </si>
  <si>
    <t>Wet detention for downtown area; 32.4-acre drainage basin; project will provide pollutant reduction of 64.5% TN and 40% TP;  small eastern portion of new lines falls within springshed.</t>
  </si>
  <si>
    <t>City is in design stage of receiving Sanlando Utilities Corp. reclaimed water that is currently being discharged into Little Wekiva, starting at 1 MGD; this will also reduce ground water withdrawal from city.</t>
  </si>
  <si>
    <t>Structural</t>
  </si>
  <si>
    <t>(Original) Project Status</t>
  </si>
  <si>
    <t>Funding Source</t>
  </si>
  <si>
    <t>Attachments</t>
  </si>
  <si>
    <t>BMAP</t>
  </si>
  <si>
    <t>Latitude</t>
  </si>
  <si>
    <t>Location</t>
  </si>
  <si>
    <t>Longitude</t>
  </si>
  <si>
    <t>Partners</t>
  </si>
  <si>
    <t>Start Date</t>
  </si>
  <si>
    <t>A-11</t>
  </si>
  <si>
    <t>A-12</t>
  </si>
  <si>
    <t>Northwest Reclaimed/ Stormwater Storage Pond B</t>
  </si>
  <si>
    <t>Construction</t>
  </si>
  <si>
    <t>Northwest Reclaimed/ Stormwater Storage Pond C</t>
  </si>
  <si>
    <t>A-14</t>
  </si>
  <si>
    <t>Altamonte Springs to Apopka</t>
  </si>
  <si>
    <t>A-19</t>
  </si>
  <si>
    <t>Wekiva</t>
  </si>
  <si>
    <t>City of Apopka</t>
  </si>
  <si>
    <t>City of Altamonte Springs</t>
  </si>
  <si>
    <t>City of Eustis</t>
  </si>
  <si>
    <t>City of Maitland</t>
  </si>
  <si>
    <t>City of Mount Dora</t>
  </si>
  <si>
    <t>City of Ocoee</t>
  </si>
  <si>
    <t>Town of Oakland</t>
  </si>
  <si>
    <t>City of Orlando</t>
  </si>
  <si>
    <t>City of Winter Garden</t>
  </si>
  <si>
    <t>Lift Station 9 and Ten Wet Wells</t>
  </si>
  <si>
    <t>WWTP Expansion and Nutrient Removal</t>
  </si>
  <si>
    <t>Street Sweeping</t>
  </si>
  <si>
    <t>Little Wekiva River Erosion Management Projects (1, 2,  and 3)</t>
  </si>
  <si>
    <t>640 Jasmine Ave. Septic System Removal</t>
  </si>
  <si>
    <t>Fertilizer Cessation</t>
  </si>
  <si>
    <t>Lift Stations #1, 2, 3, 7, 9, 10, 11, 12, 13, 14, 15, 16, 17, 20, 22, 25, 27, 28, 30, 31, &amp; 34 Piping</t>
  </si>
  <si>
    <t>Olympia Planned Unit Development</t>
  </si>
  <si>
    <t>Alternative Surface Program – Group IIIB Projects</t>
  </si>
  <si>
    <t>Two Inlet Baskets Around Lake Daniel</t>
  </si>
  <si>
    <t>Four Inlet Baskets Around Lake Sarah</t>
  </si>
  <si>
    <t>Four Inlet Baskets Around Lake Silver</t>
  </si>
  <si>
    <t>Markham Woods Rd. Widening from State Road 434 to Springs Landing Blvd.</t>
  </si>
  <si>
    <t>Markham Woods Rd. Widening from Lane Springs Landing Blvd. to EE Williamson Rd.</t>
  </si>
  <si>
    <t>Study</t>
  </si>
  <si>
    <t>City contracted with consultants to determine phosphorus and nitrogen loadings to lakes Orienta, Florida, and Adelaide; best pollutant load reduction options recommended based on study results.</t>
  </si>
  <si>
    <t>Collection, treatment, and reuse of stormwater from Cranes Roost Basin (including I4 widening) and eliminating two direct wastewater discharge points to Little Wekiva River.</t>
  </si>
  <si>
    <t>Replace 1,230 linear feet of failing 8-inch force main.</t>
  </si>
  <si>
    <t>State Road 44: Swales and ditch blocks providing treatment for runoff generated from existing and proposed pavement.</t>
  </si>
  <si>
    <t>State Road 438: Treatment Basin 2 (Ponds 2A, 2B, and 2C) and Wet Detention Pond 4 providing treatment for runoff generated from existing and proposed pavement.</t>
  </si>
  <si>
    <t>State Road 423: Add lanes from Shader Rd. to State Road 424 (Edgewater Dr.).  Wet Detention Pond 100 and Pond 200 providing treatment for John Young Parkway.</t>
  </si>
  <si>
    <t>State Road 500: Dry Retention Ponds 2, 4, 6; Wet Detention Ponds 3E, 5 A/B; Ponds 3B, 3C, 3D; French drain providing treatment for runoff generated from existing and proposed pavement.</t>
  </si>
  <si>
    <t>Part of multiagency acquisition (DEP, SJRWMD, OOCEA, and Lake and Orange Counties) totaling 1,584 acres; Lake County partnered with SJRWMD to purchase 210 acres.</t>
  </si>
  <si>
    <t>Flood analysis, pollutant loading model, and conceptual project priorities are completed.</t>
  </si>
  <si>
    <t>Install three 36-inch diameter exfiltration pipes under new parking lot.</t>
  </si>
  <si>
    <t>Lake John is part of greater Lake Gertrude Basin project; wetland was excavated  to remove excess sediment and exotic vegetation; stepwise drainage reestablished between 3 ponds, and new vegetation planted.</t>
  </si>
  <si>
    <t>Replace 602 feet of 8-inch pipe and two manholes.</t>
  </si>
  <si>
    <t>Cleaning and inspections of pipe.</t>
  </si>
  <si>
    <t>Reline existing corrugated metal pipe (CMP) with high-density polyethylene (HDPE) to eliminate sinkhole formation and erosion into Lake Nettie.</t>
  </si>
  <si>
    <t>Remove accumulated sediment and debris from retention pond; install new inlet pipe to prevent erosion; replace erosion protection around inlet pipes.</t>
  </si>
  <si>
    <t>Headwall broke away from pipe; water undermining Donnelly St.; installed drop structure and extend pipeline 140 linear feet.</t>
  </si>
  <si>
    <t>Replace crushed section of 36x54 CMP to allow proper drainage of northeast area of city.</t>
  </si>
  <si>
    <t>Streets are swept 15 times per year; length of streets swept = 69 miles; total miles swept = 1,035 miles per year.</t>
  </si>
  <si>
    <t>2.96-acre project; proposed surface water management system will retain and recover three inches of runoff from increase in impervious area; sewered area.</t>
  </si>
  <si>
    <t>Construct and operate dry retention system (retrofit) of BMPs to serve approximately 60-acre residential subdivision with no conventional stormwater treatment; sewered area.</t>
  </si>
  <si>
    <t>Construct surface water management system to serve 42-acre residential subdivision (townhomes); 3 retention ponds permitted.</t>
  </si>
  <si>
    <t>140-lot single-family 49.5-acre subdivision with two dry retention ponds.</t>
  </si>
  <si>
    <t>8.92-acre project; construct 52-townhome subdivision to be served by wet detention system; project will provide 100-year compensating storage; sewered area.</t>
  </si>
  <si>
    <t>Construct two dry retention ponds to serve 33-lot, single-family, 5.5-acre subdivision.</t>
  </si>
  <si>
    <t>Construct surface water management system to serve 14-acre residential subdivision.</t>
  </si>
  <si>
    <t>Construct 6.95-acre commercial development; sewered area.</t>
  </si>
  <si>
    <t>Construct surface water management system to serve 86-unit, single-family, 15.18-acre subdivision and 9.99-acre Publix shopping center.</t>
  </si>
  <si>
    <t>98.52-acre project; construct 157 single-family residential subdivision with four dry retention  ponds; surface water management system to store and recover pre- vs. post-development runoff volume from 25-year, 96-hour event; sewered area.</t>
  </si>
  <si>
    <t>Existing lift station at end of life cycle and experiencing operational issues; relocate replacement station north 900 feet, provide new generator set, provide bypass pumping, and increase pump horsepower.</t>
  </si>
  <si>
    <t>Cambridge Village is 8.97-acre single-family residential subdivision located southeast of intersection of White Rd. and Clarke Rd. in Ocoee; surface water management system includes 30 lots, associated road, and one dry retention system.</t>
  </si>
  <si>
    <t>Three dry retention ponds to serve 51.8-acre single-family residential development.</t>
  </si>
  <si>
    <t>4.26-acre project served by stormwater treatment retention system; sewered area.</t>
  </si>
  <si>
    <t>11.47-acre residential site, single lots, with stormwater system; two dry retention systems; recharge volume to be recovered within 72 hours; sewered area.</t>
  </si>
  <si>
    <t>Construct and operate surface water management system serving 61 single-family lots on 34.57-acre residential development located within Wekiva River Protection Basin; sewered area.</t>
  </si>
  <si>
    <t>1.79-acre car wash facility, Lake Lotta watershed; sewered area.</t>
  </si>
  <si>
    <t>21.2-acre commercial and public development, including Walgreens store and public library; one wet detention system and one dry retention system constructed.</t>
  </si>
  <si>
    <t>Install depressional retention on all new infill single-family residences in old part of town to increase recharge and decrease surface flow.</t>
  </si>
  <si>
    <t>Erosion protection of Little Wekiva River; install gabions, grade control structures, river reshaping.</t>
  </si>
  <si>
    <t>Inspect private/public stormwater ponds for compliance with performance and permit conditions.</t>
  </si>
  <si>
    <t>Project will reduce temperature of water and improve SCI.</t>
  </si>
  <si>
    <t>Expand size of 0.8-acre existing treatment pond to 1.6 acres and add aeration to address DO impairment.</t>
  </si>
  <si>
    <t>Remove existing triple aluminum pipes along Little Wekiva River at Gusty Lane Dr. and replace with control structure using rip-rap and gabion materials; install pipe and inlet for existing ditch adjacent to canal.</t>
  </si>
  <si>
    <t>Install 120 curb/grate inlet baskets on storm drains and apply storm drain markers.</t>
  </si>
  <si>
    <t>Streets are swept every six weeks; 481,128 pounds of material removed per year.</t>
  </si>
  <si>
    <t>Study to evaluate hydrologic conditions and nutrient loadings to Lake Gandy.</t>
  </si>
  <si>
    <t>Study to evaluate hydrologic conditions and nutrient loadings to Lake Lawne.</t>
  </si>
  <si>
    <t>Replace multiple pump stations.</t>
  </si>
  <si>
    <t>Banks in main stem of river and into Lake Lovely Outfall Canal, including grade control structure; project includes gabions, Reno mattress, and riprap channel bottom and side bank protection.</t>
  </si>
  <si>
    <t>Eliminate erosion of banks by using steel sheet pile.</t>
  </si>
  <si>
    <t>Previous land use = agriculture; management focus = scrub habitat and water resource, passive recreational; acreage = 166.22.</t>
  </si>
  <si>
    <t>Install 20-foot pipe to capture debris in separate chamber before stormwater percolates into ground.</t>
  </si>
  <si>
    <t>Remove 300 cubic yards of sediment from Lake Sarah.</t>
  </si>
  <si>
    <t>Nutrient reduction projects in Little Wekiva River watershed, using suggested drainage improvements from CDM report.</t>
  </si>
  <si>
    <t>Install approximately 1,200 feet of gravity lines in area with septic tanks to reduce nutrient seepage into ground water table.</t>
  </si>
  <si>
    <t>Install sanitary sewer in area with septic tanks to reduce nutrient seepage into ground water table.</t>
  </si>
  <si>
    <t>Install gravity lines in area with septic tanks to reduce nutrient seepage into ground water table.</t>
  </si>
  <si>
    <t>Conduct proactive inspections and perform routine maintenance on 13 ponds and 31 ditches in basin to ensure systems are being maintained at optimal pollutant removal efficiency (and flood prevention).</t>
  </si>
  <si>
    <t>Install variable frequency drives that will extend life of pump motors, preventing potential overflows; will also be more energy efficient at future cost savings to city.</t>
  </si>
  <si>
    <t>Relocate and completely rebuild lift station with new, upgraded equipment, including generator not present at previous location.</t>
  </si>
  <si>
    <t>Line sewers to prevent untreated sewage from escaping through cracks and joints; project will reduce nutrient seepage into ground water table.</t>
  </si>
  <si>
    <t>Install lift station in new commercial area.</t>
  </si>
  <si>
    <t>Replace force main on Mercy Dr. from south of Princeton to LS #45; connect or replace new sanitary pipe to existing pipes.</t>
  </si>
  <si>
    <t>Increase water quality treatment resonance time through water quality treatment pond expansion, construct online sedimentation basin; carry out erosion control measures along Sweetwater Creek; area served = 2,181 acres.</t>
  </si>
  <si>
    <t>Previous land use = natural land; management focus = preservation, passive recreation; acreage = 1,650.</t>
  </si>
  <si>
    <t>Previous land use = natural land; management focus = preservation, passive recreation; acreage = 300.</t>
  </si>
  <si>
    <t>Provide water quality treatment to existing roadway and subdivision through increased wet retention and utilization of existing dry retention pond; area served = 32 acres.</t>
  </si>
  <si>
    <t>Provide treatment to untreated roadway through construction of new wet retention basin and exfiltration trench; designed to hold treatment volume plus 50%; area served = 7.5 acres.</t>
  </si>
  <si>
    <t>Provide treatment to untreated roadway through exfiltration, installation of CDS units, and new wet retention basin; area served = 10.6 acres.</t>
  </si>
  <si>
    <t>Provide water quality treatment for additional traffic lane through construction of new exfiltration trench; area served = 12.4 acres.</t>
  </si>
  <si>
    <t>Provide water quality treatment to existing roadway through exfiltration trench; area served = 9.2 acres.</t>
  </si>
  <si>
    <t>Construct wet detention pond and provide ecological restoration on drainage parcel near Triangle Drive prior to draining into Lake Brantley; area served = 372 acres.</t>
  </si>
  <si>
    <t>Reduce sediment loads through bank stabilization and river grade control structures in Little Wekiva River; area served = &gt;5,000 acres.</t>
  </si>
  <si>
    <t>Construct two interconnected sedimentation ponds to provide additional water quality treatment for two square miles of residential development; area served = two square miles.</t>
  </si>
  <si>
    <t>Provide water quality treatment to existing roadway through swales; area served = 7 acres.</t>
  </si>
  <si>
    <t>Construct wet detention pond and provide ecological restoration on drainage parcel north of West Wekiva Tr. prior to discharge into Wekiva River; area served = 220 acres.</t>
  </si>
  <si>
    <t>Provide water quality treatment for new impervious portions of roadway improvements through construction of on-line exfiltration trench; area served = 3.4 acres.</t>
  </si>
  <si>
    <t>Relocate and build brand new lift station.</t>
  </si>
  <si>
    <t>Manhole sealing.</t>
  </si>
  <si>
    <t>Seal wet well and rehabilitate lines (Wilson School LS, Breckenridge LS, Stockbridge LS, Lake Forest #5 LS, Buckingham LS, Retreat at Wekiva LS, Aster Farms LS, Bel-Aire #3 LS, Bel-Aire #1 LS, Heathrow Master LS).</t>
  </si>
  <si>
    <t>Reduce sediment loads through bank stabilization along Little Wekiva River; area served &gt;5,000 acres.</t>
  </si>
  <si>
    <t>Reduce sediment loads through bank stabilization and construction of two river grade control structures in Little Wekiva River; area served = &gt;5,000 acres.</t>
  </si>
  <si>
    <t>Reduce sediment loads through grade control structures; area served = 400 acres.</t>
  </si>
  <si>
    <t>Camera-inspect sanitary collection system in Sweetbrier subdivision and correct noted deficiencies.</t>
  </si>
  <si>
    <t>Roadway; three inches treated in dry retention; recovered in 72 hours.</t>
  </si>
  <si>
    <t>Project is part of permitting process for new city hall in Winter Garden; modify storm sewer system adjacent to pond to treat previously untreated runoff.</t>
  </si>
  <si>
    <t>Project involves widening Plant St., including blowing out intersection of West Crown Point Rd. in Winter Garden; no stormwater treatment for this section of road prior to widening.</t>
  </si>
  <si>
    <t>Replace city utilities due to widening of State Road 50; project includes replacement of 5,210 linear feet of 24-inch clay pipe and 2,650 linear feet of 18-inch clay pipe.</t>
  </si>
  <si>
    <t>Previous land use = agriculture; Management focus = ground water recharge, natural community restoration and preservation; acreage 344.73.</t>
  </si>
  <si>
    <t>Four-phase plan.</t>
  </si>
  <si>
    <t>Southern Oaks - Phase 1 &amp; 2</t>
  </si>
  <si>
    <t>Drainage conveyance maintenance in established neighborhood to enable proper treatment of stormwater flows.  Lack of maintenance had caused sheet flows to bypass existing treatment ponds.</t>
  </si>
  <si>
    <t>Construction of earthen berm to intercept sheet flows from Speer Park and adjacent streets.  Improvements provide attenuation and treatment of stormwater flows to reduce pollutant loading and erosion.</t>
  </si>
  <si>
    <t>Phase 1 completed April 2016.  Phase 2 is currently in progress with completion estimated in Feb. 2017.</t>
  </si>
  <si>
    <t>Completed in June 2016.</t>
  </si>
  <si>
    <t>Phase 1 is currently in progress.  Construction bid was awarded on January 10, 2017.</t>
  </si>
  <si>
    <t>Ongoing</t>
  </si>
  <si>
    <t>Planned &amp; Funded</t>
  </si>
  <si>
    <t>Started</t>
  </si>
  <si>
    <t>FDACS</t>
  </si>
  <si>
    <t>TBD</t>
  </si>
  <si>
    <t>LC-10</t>
  </si>
  <si>
    <t>LC-11</t>
  </si>
  <si>
    <t>Firethorn Dirt Road Paving &amp; Drainage</t>
  </si>
  <si>
    <t>Erosion Control Inspector Training</t>
  </si>
  <si>
    <t>SC-34</t>
  </si>
  <si>
    <t>SC-35</t>
  </si>
  <si>
    <t>SC-36</t>
  </si>
  <si>
    <t>SC-37</t>
  </si>
  <si>
    <t>SC-38</t>
  </si>
  <si>
    <t>SC-39</t>
  </si>
  <si>
    <t>SC-40</t>
  </si>
  <si>
    <t>SC-41</t>
  </si>
  <si>
    <t>SC-42</t>
  </si>
  <si>
    <t>SC-43</t>
  </si>
  <si>
    <t>SC-44</t>
  </si>
  <si>
    <t>SC-45</t>
  </si>
  <si>
    <t>SC-46</t>
  </si>
  <si>
    <t>SC-47</t>
  </si>
  <si>
    <t>SC-48</t>
  </si>
  <si>
    <t>SC-49</t>
  </si>
  <si>
    <t>Douglas Ave Pond</t>
  </si>
  <si>
    <t>Bear Lake Drainage Improvements (Hamilton Pond)</t>
  </si>
  <si>
    <t>Spring Lake Hills Outfall Weir Rehab</t>
  </si>
  <si>
    <t>Alton Drive Stormwater Pond</t>
  </si>
  <si>
    <t>Spring Lake Alum Treatment</t>
  </si>
  <si>
    <t>Lake Asher Restoration</t>
  </si>
  <si>
    <t>Spring Lake Shoreline Restoration</t>
  </si>
  <si>
    <t>Spring Wood Lake Shoreline Restoration</t>
  </si>
  <si>
    <t>Lake Destiny Canal Shoreline Restoration</t>
  </si>
  <si>
    <t>Sweetwater Cove Shoreline Restoration</t>
  </si>
  <si>
    <t>Lake Brantley Shoreline Restoration</t>
  </si>
  <si>
    <t>Mirror Lake Shoreline Restoration</t>
  </si>
  <si>
    <t>Bear Lake Shoreline Restoration</t>
  </si>
  <si>
    <t>Sweetwater Cove Lyngbya Harvesting</t>
  </si>
  <si>
    <t>Nutrient Filter Pilot Project</t>
  </si>
  <si>
    <t>Wilson's Landing Stormwater Bioretention Area</t>
  </si>
  <si>
    <t>Mechanical removal of vegetative material and associated organic matter.  Shoreline planting with natives.</t>
  </si>
  <si>
    <t>Envisioned, but Not Funded</t>
  </si>
  <si>
    <t>Spring 2017</t>
  </si>
  <si>
    <t>Spring Lake MSBU</t>
  </si>
  <si>
    <t>N/A</t>
  </si>
  <si>
    <t>Little Wekiva STA</t>
  </si>
  <si>
    <t>Lake Gandy BMP</t>
  </si>
  <si>
    <t>OC-43</t>
  </si>
  <si>
    <t>OC-42</t>
  </si>
  <si>
    <t>OC-44</t>
  </si>
  <si>
    <t>O-21</t>
  </si>
  <si>
    <t>O-22</t>
  </si>
  <si>
    <t>O-23</t>
  </si>
  <si>
    <t>O-24</t>
  </si>
  <si>
    <t>O-25</t>
  </si>
  <si>
    <t>O-26</t>
  </si>
  <si>
    <t>O-27</t>
  </si>
  <si>
    <t>O-28</t>
  </si>
  <si>
    <t>O-29</t>
  </si>
  <si>
    <t>Arden Park North Phase 2</t>
  </si>
  <si>
    <t>McCormick Reserve</t>
  </si>
  <si>
    <t>Forest Lake Estates</t>
  </si>
  <si>
    <t>Spring Lake Reserve</t>
  </si>
  <si>
    <t>White Road Stormwater Improvements</t>
  </si>
  <si>
    <t>Retrofitting Road with exfiltration system design.</t>
  </si>
  <si>
    <t>City Stormwater Fund</t>
  </si>
  <si>
    <t>City Funding and Bond</t>
  </si>
  <si>
    <t>The proposed project is a single-family subdivision, and the system includes 79 single-family lots, roads storm sewer system, and three dry retention ponds (two interconnected). The project is located within Wekiva River Hydrologic Basin.</t>
  </si>
  <si>
    <t>A-01</t>
  </si>
  <si>
    <t>A-03</t>
  </si>
  <si>
    <t>A-04</t>
  </si>
  <si>
    <t>A-05</t>
  </si>
  <si>
    <t>A-06</t>
  </si>
  <si>
    <t>A-07</t>
  </si>
  <si>
    <t>A-08</t>
  </si>
  <si>
    <t>A-09</t>
  </si>
  <si>
    <t>AS-01</t>
  </si>
  <si>
    <t>AS-02</t>
  </si>
  <si>
    <t>AS-03</t>
  </si>
  <si>
    <t>AS-04</t>
  </si>
  <si>
    <t>AS-05</t>
  </si>
  <si>
    <t>AS-06</t>
  </si>
  <si>
    <t>AS-07</t>
  </si>
  <si>
    <t>AS-08</t>
  </si>
  <si>
    <t>AS-09</t>
  </si>
  <si>
    <t>E-01</t>
  </si>
  <si>
    <t>E-02</t>
  </si>
  <si>
    <t>E-03</t>
  </si>
  <si>
    <t>E-04</t>
  </si>
  <si>
    <t>FDOT-01</t>
  </si>
  <si>
    <t>FDOT-02</t>
  </si>
  <si>
    <t>FDOT-03</t>
  </si>
  <si>
    <t>FDOT-04</t>
  </si>
  <si>
    <t>FDOT-05</t>
  </si>
  <si>
    <t>FDOT-06</t>
  </si>
  <si>
    <t>FDOT-07</t>
  </si>
  <si>
    <t>FDOT-08</t>
  </si>
  <si>
    <t>FDOT-09</t>
  </si>
  <si>
    <t>LC-01</t>
  </si>
  <si>
    <t>LC-02</t>
  </si>
  <si>
    <t>LC-03</t>
  </si>
  <si>
    <t>LC-04</t>
  </si>
  <si>
    <t>LC-05</t>
  </si>
  <si>
    <t>LC-06</t>
  </si>
  <si>
    <t>LC-07</t>
  </si>
  <si>
    <t>LC-08</t>
  </si>
  <si>
    <t>LC-09</t>
  </si>
  <si>
    <t>M-01</t>
  </si>
  <si>
    <t>MD-01</t>
  </si>
  <si>
    <t>MD-02</t>
  </si>
  <si>
    <t>MD-03</t>
  </si>
  <si>
    <t>MD-04</t>
  </si>
  <si>
    <t>MD-05</t>
  </si>
  <si>
    <t>MD-06</t>
  </si>
  <si>
    <t>MD-07</t>
  </si>
  <si>
    <t>MD-08</t>
  </si>
  <si>
    <t>MD-09</t>
  </si>
  <si>
    <t>O-01</t>
  </si>
  <si>
    <t>O-02</t>
  </si>
  <si>
    <t>O-03</t>
  </si>
  <si>
    <t>O-04</t>
  </si>
  <si>
    <t>O-05</t>
  </si>
  <si>
    <t>O-06</t>
  </si>
  <si>
    <t>O-07</t>
  </si>
  <si>
    <t>O-08</t>
  </si>
  <si>
    <t>O-09</t>
  </si>
  <si>
    <t>OAK-01</t>
  </si>
  <si>
    <t>OAK-02</t>
  </si>
  <si>
    <t>OAK-03</t>
  </si>
  <si>
    <t>OAK-04</t>
  </si>
  <si>
    <t>OC-01</t>
  </si>
  <si>
    <t>OC-02</t>
  </si>
  <si>
    <t>OC-03</t>
  </si>
  <si>
    <t>OC-04</t>
  </si>
  <si>
    <t>OC-05</t>
  </si>
  <si>
    <t>OC-06</t>
  </si>
  <si>
    <t>OC-07</t>
  </si>
  <si>
    <t>OC-08</t>
  </si>
  <si>
    <t>OC-09</t>
  </si>
  <si>
    <t>ORL-01</t>
  </si>
  <si>
    <t>ORL-02</t>
  </si>
  <si>
    <t>ORL-03</t>
  </si>
  <si>
    <t>ORL-04</t>
  </si>
  <si>
    <t>ORL-05</t>
  </si>
  <si>
    <t>ORL-06</t>
  </si>
  <si>
    <t>ORL-07</t>
  </si>
  <si>
    <t>ORL-08</t>
  </si>
  <si>
    <t>ORL-09</t>
  </si>
  <si>
    <t>SC-01</t>
  </si>
  <si>
    <t>SC-02</t>
  </si>
  <si>
    <t>SC-03</t>
  </si>
  <si>
    <t>SC-04</t>
  </si>
  <si>
    <t>SC-05</t>
  </si>
  <si>
    <t>SC-06</t>
  </si>
  <si>
    <t>SC-07</t>
  </si>
  <si>
    <t>SC-08</t>
  </si>
  <si>
    <t>SC-09</t>
  </si>
  <si>
    <t>SUC-01</t>
  </si>
  <si>
    <t>TP-01</t>
  </si>
  <si>
    <t>TP-02</t>
  </si>
  <si>
    <t>WG-01</t>
  </si>
  <si>
    <t>WG-02</t>
  </si>
  <si>
    <t>WG-03</t>
  </si>
  <si>
    <t>WG-04</t>
  </si>
  <si>
    <t>WG-05</t>
  </si>
  <si>
    <t>WSP-01</t>
  </si>
  <si>
    <t>WSP-02</t>
  </si>
  <si>
    <t>Turnpike Enterprise</t>
  </si>
  <si>
    <t>SUC-02</t>
  </si>
  <si>
    <t>SUC-03</t>
  </si>
  <si>
    <t>SUC-04</t>
  </si>
  <si>
    <t>Wekiva WWTF Rehab</t>
  </si>
  <si>
    <t>Shadow Hills WWTF Diversion</t>
  </si>
  <si>
    <t>Shadow Hills WWTF is in secondary zone of Wekiva Protection Area, uses perc ponds for disposal. Project will divert all plant flow to Wekiva Hunt Club, treated to reuse standards, and thus reduce nutrient load on surficial aquifer.</t>
  </si>
  <si>
    <t>81°26' 1.05" W</t>
  </si>
  <si>
    <t>Constructed</t>
  </si>
  <si>
    <t>Not Provided</t>
  </si>
  <si>
    <t>Exotics removal/revegetation with native species. Accomplished using in-house staff, residents, and volunteers.</t>
  </si>
  <si>
    <t>In Progress</t>
  </si>
  <si>
    <t>A-02</t>
  </si>
  <si>
    <t>Lester Road Improvement</t>
  </si>
  <si>
    <t>Design 100%/pending funding</t>
  </si>
  <si>
    <t>Planned</t>
  </si>
  <si>
    <t>SC-20</t>
  </si>
  <si>
    <t>Under Construction</t>
  </si>
  <si>
    <t>Completed 2013</t>
  </si>
  <si>
    <t>Construction 75% Completed</t>
  </si>
  <si>
    <t>Study in Process</t>
  </si>
  <si>
    <t>Land Preservation</t>
  </si>
  <si>
    <t>Shoreline Stabilization</t>
  </si>
  <si>
    <t>Hydrologic Restoration</t>
  </si>
  <si>
    <t>Aquatic Vegetation Harvesting</t>
  </si>
  <si>
    <t>Exotic Vegetation Removal</t>
  </si>
  <si>
    <t>Land Use Change</t>
  </si>
  <si>
    <t>Land Acquisition</t>
  </si>
  <si>
    <t>Erosion Control</t>
  </si>
  <si>
    <t>Public Education Efforts</t>
  </si>
  <si>
    <t>Reclaimed Water</t>
  </si>
  <si>
    <t>WWTF Nutrient Reduction</t>
  </si>
  <si>
    <t>Regulations, Ordinances, and Guidelines</t>
  </si>
  <si>
    <t>Exfiltration Trench</t>
  </si>
  <si>
    <t>Wastewater Service Area Expansion</t>
  </si>
  <si>
    <t>Closed Basin</t>
  </si>
  <si>
    <t>Stormwater System Rehabilitation</t>
  </si>
  <si>
    <t>Wet Detention Pond</t>
  </si>
  <si>
    <t>Stormwater Reuse</t>
  </si>
  <si>
    <t>Grass swales with swale blocks or raised culverts</t>
  </si>
  <si>
    <t>Control Structure</t>
  </si>
  <si>
    <t>Grass swales without swale blocks or raised culverts</t>
  </si>
  <si>
    <t>BMP Cleanout</t>
  </si>
  <si>
    <t>BMP Treatment Train</t>
  </si>
  <si>
    <t>WWTF Upgrade</t>
  </si>
  <si>
    <t>Regional Stormwater Treatment</t>
  </si>
  <si>
    <t>Wetland Restoration</t>
  </si>
  <si>
    <t>Macroalgal Harvesting</t>
  </si>
  <si>
    <t>Sanitary Sewer Inspections</t>
  </si>
  <si>
    <t>STUMOD used a range of attenuation (28-100%) with the majority of points falling within the attenuation rate of 57%</t>
  </si>
  <si>
    <t>Nursery Field</t>
  </si>
  <si>
    <t>Nursery Greenhouse</t>
  </si>
  <si>
    <t>WWTF- Reuse</t>
  </si>
  <si>
    <t>WWTF-    Sprayfield</t>
  </si>
  <si>
    <t>WWTF-   RIB</t>
  </si>
  <si>
    <t>Sports Turfgrass Fertilizer</t>
  </si>
  <si>
    <t>Nitrogen Source Addressed by Project</t>
  </si>
  <si>
    <t>Estimated Completion Date</t>
  </si>
  <si>
    <t>UTF</t>
  </si>
  <si>
    <t>OSTDS</t>
  </si>
  <si>
    <t>WWTF</t>
  </si>
  <si>
    <t xml:space="preserve">Attenuation Factor </t>
  </si>
  <si>
    <t>Source</t>
  </si>
  <si>
    <t>Portion that Leaches to Groundwater</t>
  </si>
  <si>
    <t>Outside Springshed</t>
  </si>
  <si>
    <t>Inside Springshed</t>
  </si>
  <si>
    <t>Total</t>
  </si>
  <si>
    <t>Prior to 2015</t>
  </si>
  <si>
    <t>Funding Amount</t>
  </si>
  <si>
    <t>Cost Estimate</t>
  </si>
  <si>
    <t>Lead Entity</t>
  </si>
  <si>
    <t>Activity Number</t>
  </si>
  <si>
    <t>Activity Name</t>
  </si>
  <si>
    <t>Description of Activity</t>
  </si>
  <si>
    <t>Activity Status</t>
  </si>
  <si>
    <t>Estimated Start Date</t>
  </si>
  <si>
    <t>UF–IFAS</t>
  </si>
  <si>
    <t>IFAS-E-01</t>
  </si>
  <si>
    <t>OFS OSTDS Campaign, Phase 1</t>
  </si>
  <si>
    <t>Implement social marketing campaign that links septic systems to springs</t>
  </si>
  <si>
    <t>IFAS-E-02</t>
  </si>
  <si>
    <t>OFS OSTDS Campaign, Phase 2</t>
  </si>
  <si>
    <t>Create online clearinghouse of fact sheets, videos, PSAs, etc.</t>
  </si>
  <si>
    <t>IFAS-E-03</t>
  </si>
  <si>
    <t>OFS OSTDS Campaign, Phase 3</t>
  </si>
  <si>
    <t>Presentations to realtors and distribution of information kits for home buyers</t>
  </si>
  <si>
    <t>IFAS-E-04</t>
  </si>
  <si>
    <t>OFS OSTDS Campaign, Phase 4</t>
  </si>
  <si>
    <t>Six to eight septic system workshops for elected officials</t>
  </si>
  <si>
    <t>IFAS-E-05</t>
  </si>
  <si>
    <t>OFS OSTDS Campaign, Phase 5</t>
  </si>
  <si>
    <t>Homeowner workshops with field demonstrations</t>
  </si>
  <si>
    <t>City of Orlando (Streets and Stormwater Div)</t>
  </si>
  <si>
    <t>City of Orlando (Wastewater  Div)</t>
  </si>
  <si>
    <t>Seminole Co./P.W.</t>
  </si>
  <si>
    <t>Billboard ad</t>
  </si>
  <si>
    <t>Develop + Implement OSTDS Education Program</t>
  </si>
  <si>
    <t>Provide information to audiences through: Annual mailer + Annual HOA Newsletters + Social Media + Fair and Events</t>
  </si>
  <si>
    <t>Provide information to audiences through: Social Media + Fair and Events</t>
  </si>
  <si>
    <t>ORL-E-01</t>
  </si>
  <si>
    <t>ORL-E-02</t>
  </si>
  <si>
    <t>ORL-E-03</t>
  </si>
  <si>
    <t>ORL-E-04</t>
  </si>
  <si>
    <t>ORL-E-05</t>
  </si>
  <si>
    <t>ORL-E-06</t>
  </si>
  <si>
    <t>ORL-E-07</t>
  </si>
  <si>
    <t>SC-E-01</t>
  </si>
  <si>
    <t>OSTDS Education</t>
  </si>
  <si>
    <t>1-2 years</t>
  </si>
  <si>
    <t>3-5 years</t>
  </si>
  <si>
    <t>6-10 years</t>
  </si>
  <si>
    <t xml:space="preserve">1-2 years </t>
  </si>
  <si>
    <t>$50,000-$100,000</t>
  </si>
  <si>
    <t>$480,000 ($240,000/sweeper)</t>
  </si>
  <si>
    <t>Stormwater Utility Fund</t>
  </si>
  <si>
    <t>Public Works Capital Project Fund</t>
  </si>
  <si>
    <t>S0651</t>
  </si>
  <si>
    <t xml:space="preserve"> 28°39'49.03"N</t>
  </si>
  <si>
    <t xml:space="preserve"> 81°24'34.98"W</t>
  </si>
  <si>
    <t xml:space="preserve"> 28°42'43.50"N</t>
  </si>
  <si>
    <t xml:space="preserve"> 81°25'18.48"W</t>
  </si>
  <si>
    <t>28°38'37.46"N</t>
  </si>
  <si>
    <t>81°24'53.77"W</t>
  </si>
  <si>
    <t xml:space="preserve"> 28°39'10.50"N</t>
  </si>
  <si>
    <t xml:space="preserve"> 81°25'35.60"W</t>
  </si>
  <si>
    <t xml:space="preserve"> 28°39'56.79"N</t>
  </si>
  <si>
    <t xml:space="preserve"> 81°23'22.18"W</t>
  </si>
  <si>
    <t xml:space="preserve"> 28°39'57.06"N</t>
  </si>
  <si>
    <t xml:space="preserve"> 81°22'10.85"W</t>
  </si>
  <si>
    <t xml:space="preserve"> 28°38'41.41"N</t>
  </si>
  <si>
    <t xml:space="preserve"> 81°24'48.11"W</t>
  </si>
  <si>
    <t xml:space="preserve"> 28°39'45.34"N</t>
  </si>
  <si>
    <t xml:space="preserve"> 81°21'56.38"W</t>
  </si>
  <si>
    <t xml:space="preserve"> 28°41'13.80"N</t>
  </si>
  <si>
    <t xml:space="preserve"> 81°24'21.80"W</t>
  </si>
  <si>
    <t xml:space="preserve"> 28°40'43.48"N</t>
  </si>
  <si>
    <t xml:space="preserve"> 81°24'7.51"W</t>
  </si>
  <si>
    <t xml:space="preserve"> 28°40'6.18"N</t>
  </si>
  <si>
    <t xml:space="preserve"> 81°25'13.42"W</t>
  </si>
  <si>
    <t xml:space="preserve"> 28°49'24.84"N</t>
  </si>
  <si>
    <t xml:space="preserve"> 81°24'26.24"W</t>
  </si>
  <si>
    <t xml:space="preserve"> 28°38'35.19"N</t>
  </si>
  <si>
    <t xml:space="preserve"> 81°24'44.86"W</t>
  </si>
  <si>
    <t xml:space="preserve"> 28°39'45.66"N</t>
  </si>
  <si>
    <t xml:space="preserve"> 81°22'7.54"W</t>
  </si>
  <si>
    <t xml:space="preserve"> 28°40'0.08"N</t>
  </si>
  <si>
    <t xml:space="preserve"> 81°23'3.89"W</t>
  </si>
  <si>
    <t xml:space="preserve"> 28°40'22.38"N</t>
  </si>
  <si>
    <t xml:space="preserve"> 81°23'55.08"W</t>
  </si>
  <si>
    <t>A-20</t>
  </si>
  <si>
    <t>Harry Street Project</t>
  </si>
  <si>
    <t>Stormwater Service Fees</t>
  </si>
  <si>
    <t>A-21</t>
  </si>
  <si>
    <t>MS4 Lake Sampling</t>
  </si>
  <si>
    <t>A-22</t>
  </si>
  <si>
    <t>Fertilizer Reduction</t>
  </si>
  <si>
    <t>MD-15</t>
  </si>
  <si>
    <t>7th Avenue Stormwater</t>
  </si>
  <si>
    <t>Stormwater Treatment Areas (STAs)</t>
  </si>
  <si>
    <t>S0649</t>
  </si>
  <si>
    <t>Provided Shapefile in 2010</t>
  </si>
  <si>
    <t>Provided Shapefile in 2017</t>
  </si>
  <si>
    <t xml:space="preserve"> 28.585405°</t>
  </si>
  <si>
    <t>-81.402678°</t>
  </si>
  <si>
    <t xml:space="preserve"> 28.587715°</t>
  </si>
  <si>
    <t>-81.401361°</t>
  </si>
  <si>
    <t>Lift Station #45 Improvements</t>
  </si>
  <si>
    <t>28.555409° / 28.554963°</t>
  </si>
  <si>
    <t>81.432002°/  81.431671°</t>
  </si>
  <si>
    <t>Mercy Drive Sewer Cleaning</t>
  </si>
  <si>
    <t>81.430828°/  81.430445°</t>
  </si>
  <si>
    <t>DEP</t>
  </si>
  <si>
    <t>Water Conserv II Treatment Improvements</t>
  </si>
  <si>
    <t>Shapefile to be provided ~ 2/15/18</t>
  </si>
  <si>
    <t xml:space="preserve"> 28.473408°</t>
  </si>
  <si>
    <t>-81.647152°</t>
  </si>
  <si>
    <t>LS8, 30, 47, and 77 Replacements</t>
  </si>
  <si>
    <t>LS #47:   28.583523°      LS#77:   28.580173°</t>
  </si>
  <si>
    <t>LS #47:  -81.413138°   LS#77:   -81.422545°</t>
  </si>
  <si>
    <t>OSTDS Identification, Assessment and Alternatives Development Study</t>
  </si>
  <si>
    <t>Lake Silver Shores</t>
  </si>
  <si>
    <t>City of Orlando Stormwater Utility</t>
  </si>
  <si>
    <t xml:space="preserve"> 28.578438°</t>
  </si>
  <si>
    <t>-81.392948°</t>
  </si>
  <si>
    <t>Ardsley Baffle Box Retrofits</t>
  </si>
  <si>
    <t>3009 Ardsley: -81.399721°; 2717 Ardsley: -81.398860°;   2609 Ardsley: -81.398694°</t>
  </si>
  <si>
    <t>ORL-26</t>
  </si>
  <si>
    <t>ORL-27</t>
  </si>
  <si>
    <t>ORL-28</t>
  </si>
  <si>
    <t>ORL-29</t>
  </si>
  <si>
    <t>ORL-30</t>
  </si>
  <si>
    <t>ORL-31</t>
  </si>
  <si>
    <t>ORL-32</t>
  </si>
  <si>
    <t>Provided During BMAP Development</t>
  </si>
  <si>
    <t>Provided during BMAP development</t>
  </si>
  <si>
    <t>FDOT-03b</t>
  </si>
  <si>
    <t>State Road 423: Add lanes from Shader Rd. to State Road 424 (Edgewater Dr.).  Wet Detention Pond Pond 200 providing treatment for John Young Parkway.</t>
  </si>
  <si>
    <t>FDOT-04b</t>
  </si>
  <si>
    <t>FDOT-04c</t>
  </si>
  <si>
    <t>FDOT-04d</t>
  </si>
  <si>
    <t>FM: 238314-1 (Dry Retention Pond 2)</t>
  </si>
  <si>
    <t>FDOT-05b</t>
  </si>
  <si>
    <t>FM: 238314-1 (Wet Detention Pond 3E)</t>
  </si>
  <si>
    <t>FDOT-05c</t>
  </si>
  <si>
    <t>FM: 238314-1 (Dry Retention Pond 4)</t>
  </si>
  <si>
    <t>FDOT-05d</t>
  </si>
  <si>
    <t>FM: 238314-1 (Wet Detention Pond 5a/5b)</t>
  </si>
  <si>
    <t>FDOT-05e</t>
  </si>
  <si>
    <t>FM: 238314-1 (Dry Retention Pond 6)</t>
  </si>
  <si>
    <t>FDOT-05f</t>
  </si>
  <si>
    <t>FM: 238314-1 (Frenth Drain System)</t>
  </si>
  <si>
    <t>FDOT-06b</t>
  </si>
  <si>
    <t>Canceled</t>
  </si>
  <si>
    <t>The Eastern WWTP is currently being upgraded to 1.3 MGD in order to the serve new developments around the area.</t>
  </si>
  <si>
    <t>81°34'14.4"W</t>
  </si>
  <si>
    <t>SJRWMD</t>
  </si>
  <si>
    <t>TP-03</t>
  </si>
  <si>
    <t>TP-04</t>
  </si>
  <si>
    <t>Education Efforts</t>
  </si>
  <si>
    <t>TP-05</t>
  </si>
  <si>
    <t>433830 Roadway Plans</t>
  </si>
  <si>
    <t>Litter Bug 4</t>
  </si>
  <si>
    <t>LC-12</t>
  </si>
  <si>
    <t>Pipe and Catch Basin Cleaning</t>
  </si>
  <si>
    <t>LC-13</t>
  </si>
  <si>
    <t>Fertilizer Ordinance</t>
  </si>
  <si>
    <t>Ordinance attached</t>
  </si>
  <si>
    <t>Individual property owners</t>
  </si>
  <si>
    <t>OAK-05</t>
  </si>
  <si>
    <t>OAK-06</t>
  </si>
  <si>
    <t>OAK-07</t>
  </si>
  <si>
    <t>OAK-08</t>
  </si>
  <si>
    <t>Town-wide Drainage Maintenance</t>
  </si>
  <si>
    <t>Oakland</t>
  </si>
  <si>
    <t>Creation of centralized wastewater system to enable "Zero Growth" of septic systems, and to allow for conversions of existing septic systems.</t>
  </si>
  <si>
    <t>Construction of regional sewage lift station and forcemain that conveys sewage to Clermont for treatment.</t>
  </si>
  <si>
    <t>Expansion of wastewater system to eliminate existing septic systems and allow new growth without septic.</t>
  </si>
  <si>
    <t>1B - Completed 1C is underway</t>
  </si>
  <si>
    <t>Hull Island Development</t>
  </si>
  <si>
    <t>Oakland Sewer Expansions - 2017</t>
  </si>
  <si>
    <t>Turnpike force main &amp; Longleaf at Oakland Development</t>
  </si>
  <si>
    <t>Construction of sanitary sewer forcemain under SR 50 and Florida Turnpike interchange, and sewer network to serve approximately 200 residential units.</t>
  </si>
  <si>
    <t>Railroad Avenue sanitary sewer lift station</t>
  </si>
  <si>
    <t>Construction of regional sewage lift station and associated gravity sewer to allow for future septic system abandonments.</t>
  </si>
  <si>
    <t>Peach Lake Files</t>
  </si>
  <si>
    <t>Sabinal_Geneva Files</t>
  </si>
  <si>
    <t>Blueford Project Files</t>
  </si>
  <si>
    <t>White Road Project Files</t>
  </si>
  <si>
    <t>O-30</t>
  </si>
  <si>
    <t>Flewelling Avenue Stormwater Treatment System Project</t>
  </si>
  <si>
    <t>O-31</t>
  </si>
  <si>
    <t>City of Ocoee Stormwater Utility Fund</t>
  </si>
  <si>
    <t>Flewelling Project Files</t>
  </si>
  <si>
    <t>Sanlando Utilities</t>
  </si>
  <si>
    <t>AV Gravity Main Rehab</t>
  </si>
  <si>
    <t>Lynwood Gravity Main and Manhole Repairs</t>
  </si>
  <si>
    <t>Foxwood Pump Station Rehab</t>
  </si>
  <si>
    <t>SC-51</t>
  </si>
  <si>
    <t>SC-52</t>
  </si>
  <si>
    <t>SC-53</t>
  </si>
  <si>
    <t>Seminole County Fertilizer Ordinance</t>
  </si>
  <si>
    <t>adopted ordinance, leaching calculations</t>
  </si>
  <si>
    <t>Spring Lake Baffle Box</t>
  </si>
  <si>
    <t>Spring Lake Outfall Canal Excavation</t>
  </si>
  <si>
    <t>Hibiscus Lane Stormwater Pump Station</t>
  </si>
  <si>
    <t>SC-54</t>
  </si>
  <si>
    <t>SC-55</t>
  </si>
  <si>
    <t>SC-56</t>
  </si>
  <si>
    <t>SC-57</t>
  </si>
  <si>
    <t>SC-58</t>
  </si>
  <si>
    <t>partially funded</t>
  </si>
  <si>
    <t>OC-45</t>
  </si>
  <si>
    <t>Northwest Water Reclamation Facility (NWRF) Phase III Expansion</t>
  </si>
  <si>
    <t>OCUD Capital Improvements Program Budget</t>
  </si>
  <si>
    <t>OC-46</t>
  </si>
  <si>
    <t>Little Wekiva CIBs</t>
  </si>
  <si>
    <t>Completed Project</t>
  </si>
  <si>
    <t>Vendor</t>
  </si>
  <si>
    <t>Magnolia Park Sanitary Connection</t>
  </si>
  <si>
    <t>In progress</t>
  </si>
  <si>
    <t>Camp Joy Sanitary Connection</t>
  </si>
  <si>
    <t>OCLS</t>
  </si>
  <si>
    <t>North Orange Branch Sanitary Connection</t>
  </si>
  <si>
    <t>Planned project</t>
  </si>
  <si>
    <t>OC-47</t>
  </si>
  <si>
    <t>OC-48</t>
  </si>
  <si>
    <t>OC-49</t>
  </si>
  <si>
    <t>OC-50</t>
  </si>
  <si>
    <t>OC-51</t>
  </si>
  <si>
    <t>Three Baffle Boxes on Ardsley</t>
  </si>
  <si>
    <t>Orange County Public Schools</t>
  </si>
  <si>
    <t>PDF's &gt; WCII Distribution Network Map 9-06; WCII DNP Pipe Diameters map 2-7-17; WCII within Wekiva-Rock Springshed Area. EXCEL: City of Orlando_DMR_p2_08-13; City of Orlando_DMR_p2_08-17</t>
  </si>
  <si>
    <t>Stormwater Capture and Reuse and Recharge</t>
  </si>
  <si>
    <t>Table 1 - Winter Garden Stormwater Nutrient Calcs.xlsx</t>
  </si>
  <si>
    <t>WG-06</t>
  </si>
  <si>
    <t>AS-26</t>
  </si>
  <si>
    <t>Streets are swept daily; All Debris Collected from Street Sweeping and Pollution Boxes is stock piled and sent to Landfill, length = 82 miles; road length swept = 3,500 miles per year; 600 tons of debris removed annually.</t>
  </si>
  <si>
    <t>AD</t>
  </si>
  <si>
    <t>STF</t>
  </si>
  <si>
    <t>FF</t>
  </si>
  <si>
    <t>LW</t>
  </si>
  <si>
    <t>Nurseries</t>
  </si>
  <si>
    <t>(Multiple Items)</t>
  </si>
  <si>
    <t>2012</t>
  </si>
  <si>
    <t>Install (2016) 49 curb/grate inlet baskets on storm drains and apply storm drain markers.</t>
  </si>
  <si>
    <t>SC-54a</t>
  </si>
  <si>
    <t>Seminole County Ordinance and Education Credits</t>
  </si>
  <si>
    <t>Education Credit Workbook</t>
  </si>
  <si>
    <t>AS-15a</t>
  </si>
  <si>
    <t>ORL-03a</t>
  </si>
  <si>
    <t>OC-36a</t>
  </si>
  <si>
    <t>TP-05a</t>
  </si>
  <si>
    <t>SC-25a</t>
  </si>
  <si>
    <t>ORL-01a</t>
  </si>
  <si>
    <t>ORL-02a</t>
  </si>
  <si>
    <t>ORL-12a</t>
  </si>
  <si>
    <t>ORL-13a</t>
  </si>
  <si>
    <t>SC-27a</t>
  </si>
  <si>
    <t>SC-29a</t>
  </si>
  <si>
    <t>FDACS-01</t>
  </si>
  <si>
    <t>FDACS-02</t>
  </si>
  <si>
    <t>Golf Courses</t>
  </si>
  <si>
    <t>GC-01</t>
  </si>
  <si>
    <t>Golf Course Reduction Credits</t>
  </si>
  <si>
    <t>WU-01</t>
  </si>
  <si>
    <t>WWTF Policy Reductions</t>
  </si>
  <si>
    <t>10 % BMP credit on golf course load to groundwater, assuming 100 % BMP implementation by golf course owners.</t>
  </si>
  <si>
    <t>Achieved by WWTF policy if implemented BMAP-wide, achieving 3 or 6 mg/L.</t>
  </si>
  <si>
    <t>FDACS-03</t>
  </si>
  <si>
    <t>NF</t>
  </si>
  <si>
    <t>Source Reduction Workbook</t>
  </si>
  <si>
    <t>Required TN Reductions</t>
  </si>
  <si>
    <t>Gap</t>
  </si>
  <si>
    <t>Worksheet Attached</t>
  </si>
  <si>
    <t>LP4803I</t>
  </si>
  <si>
    <t>LP4803J</t>
  </si>
  <si>
    <t>LP4803L</t>
  </si>
  <si>
    <t>WW480400</t>
  </si>
  <si>
    <t>Pulte Homes</t>
  </si>
  <si>
    <t>Florida Legislature</t>
  </si>
  <si>
    <t>Online wet detention with irrigation system for reuse on adjacent sports fields.</t>
  </si>
  <si>
    <t>OC-52</t>
  </si>
  <si>
    <t>Ordinances for fertilizer, pet waste, landscape, and irrigation. Public education including FYN and PSAs, websites, and brochures. Full suite of public education and ordinances implemented.</t>
  </si>
  <si>
    <t>Education and Ordinances</t>
  </si>
  <si>
    <t>The city is included in Seminole County's education and ordinances.</t>
  </si>
  <si>
    <t>Wekiwa Springshed</t>
  </si>
  <si>
    <t>Recharge Factor</t>
  </si>
  <si>
    <t>Wekiwa PFA</t>
  </si>
  <si>
    <t>Recharge</t>
  </si>
  <si>
    <t>Area</t>
  </si>
  <si>
    <t>%</t>
  </si>
  <si>
    <t>Weighted Mean</t>
  </si>
  <si>
    <t>Discharge</t>
  </si>
  <si>
    <t>High</t>
  </si>
  <si>
    <t>Med</t>
  </si>
  <si>
    <t>Low</t>
  </si>
  <si>
    <t>Discharge and Low areas both included in Low recharge factor weight</t>
  </si>
  <si>
    <t>.95-.6</t>
  </si>
  <si>
    <t>M-02</t>
  </si>
  <si>
    <t>Ordinances for fertilizer, pet waste, landscape, and irrigation. Public education including FYN and PSAs, websites, and brochures. Full suite of public education and ordinances covered under Orange County.</t>
  </si>
  <si>
    <t>WG-07</t>
  </si>
  <si>
    <t>OAK-09</t>
  </si>
  <si>
    <t>OAK-10</t>
  </si>
  <si>
    <t>OAK-11</t>
  </si>
  <si>
    <t>OAK-12</t>
  </si>
  <si>
    <t>OAK-13</t>
  </si>
  <si>
    <t>The City's Streets department swept a total of ~1,700 miles in 2017 with total weight of 844,540 lbs collected.</t>
  </si>
  <si>
    <t>The City has adopted the Orange County Ordinances. The City's grounds department only fertilizes twice a year instead of quarterly on all City owned and maintained (not recreational nor sports arena) landscapes.</t>
  </si>
  <si>
    <t>A drainage easement located off Harry Street in Apopka has become a dumping ground. We are removing all the garbage, debris, and litter. We are installing a new fence to protect the retention area. We are sodding the hill slope to prevent erosion.</t>
  </si>
  <si>
    <t>Installation of centralized sewer in existing industrial area (Industrial Extension) and improvements to serve areas east of SR 50 &amp; Turnpike interchange.</t>
  </si>
  <si>
    <t>Erosion protection of Little Wekiva River bank; install gabion block and Reno mattress; project length = 400 feet.</t>
  </si>
  <si>
    <t>Identify and inventory OSTDS areas within the City service area and Wekiva Overlay District; Develop ranking criteria and cost estimates for retrofit of OSTDS; Prioritize areas for retrofit consideration.</t>
  </si>
  <si>
    <t>Reduce sediment loads through bank stabilization along Spring Lake outfall, tributary to Little Wekiva River; use gabions and grade control structures plus replace culverts; area served = &gt;1,000 acres.</t>
  </si>
  <si>
    <t>Various</t>
  </si>
  <si>
    <t>OSTDS-01</t>
  </si>
  <si>
    <t>Enhancement of Existing OSTDS - Voluntary</t>
  </si>
  <si>
    <t>2018 BMAP Appendix D</t>
  </si>
  <si>
    <t>OSTDS-02</t>
  </si>
  <si>
    <t>Enhancement of Existing OSTDS - Required</t>
  </si>
  <si>
    <t>Total Required Reductions  (lbs-N/yr)</t>
  </si>
  <si>
    <t>Completed and Committed Project Reductions (lbs-N/yr)</t>
  </si>
  <si>
    <t>Kelly Park Rd. at Rock Springs (Orange County Park)</t>
  </si>
  <si>
    <t>Kelly Park Rd. 8-inch Force Main</t>
  </si>
  <si>
    <t>Improve existing drainage system and dry retention pond to increase inflow mass and reduce outflow mass; pollutant removal efficiency increased from 75 % to 93 %.</t>
  </si>
  <si>
    <t>City worked in cooperation with OCEPD and park to decommission package WWTF and effluent percolation pond and connect to city's collection system.</t>
  </si>
  <si>
    <t>Expand Rock Springs Rd. and Kelly Park Rd. collection system, allowing city to connect Orange County’s Kelly Park recreation area to city's collection system and abandon septic.</t>
  </si>
  <si>
    <t>Install 1,250 feet of 8-inch force main along east end of Kelly Park Rd.; allows Orange County's Kelly Park to connect to city collection system and abandon septic; also allows for future septic connections near Wekiwa and Rock Springs area.</t>
  </si>
  <si>
    <t>Extend city wastewater collection system by installing 12,236 feet of 12-inch force main to Jones Ave., making connections to Zellwin Farms and Zellwood Elementary School), and providing availability for future connections in area.</t>
  </si>
  <si>
    <t>City installed 5,375 feet of 10-inch force main and lift station that allowed Zellwood Mobile Home Park to decommission its package WWTF and effluent percolation pond, reducing effluent load to basin.</t>
  </si>
  <si>
    <t>Constructed 120-million-gallon (MG) lined reclaimed storage pond; pond also collects stormwater from 300-acre northwest recreation facility that is filtered and distributed for irrigation; this will also reduce ground water withdrawal.</t>
  </si>
  <si>
    <t>Construction of 21-MG lined reclaimed storage pond; pond also collects stormwater from 300-acre northwest recreation facility that is filtered and distributed for irrigation; this will also reduce ground water withdrawal.</t>
  </si>
  <si>
    <t>Construction of 68-MG lined reclaimed storage pond; pond also collects stormwater from 300-acre northwest recreation facility that is filtered and distributed for irrigation; this will also reduce ground water withdrawal.</t>
  </si>
  <si>
    <t>City is in design stage for receiving 3 MGD of reclaimed water that is currently going to Orange County RIBs; this will also reduce ground water withdrawal from city.</t>
  </si>
  <si>
    <t>Rehabilitate lift station wet well due to hydrogen sulfide dissolving concrete walls.</t>
  </si>
  <si>
    <t>Reline manholes with supercoat spray to prevent leaking between bricks.</t>
  </si>
  <si>
    <t>Reline to correct leaking joints.</t>
  </si>
  <si>
    <t>Altamonte is in construction stage of sending 3.5 mgd of reuse water to Apopka with potential to discharge to Little Wekiva River.</t>
  </si>
  <si>
    <t>City is in the design stage of upgrading the existing treatment plant and expanding capacity to 8 mgd.</t>
  </si>
  <si>
    <t>Install structural controls to provide riverbank stabilization.</t>
  </si>
  <si>
    <t>Conservation project – purchase 268 acres of land for preservation.</t>
  </si>
  <si>
    <t>Construct 20,602-square-foot retail/restaurant building with attendant parking and site utilities, plus stormwater facilities, on 2.06-acre site, providing higher level of stormwater treatment as result of city ordinance.</t>
  </si>
  <si>
    <t>Phase 3 of Lake Lotus Club, multifamily condominium development.</t>
  </si>
  <si>
    <t>Stormwater management system with online dry retention/detention area, providing higher level of stormwater treatment as result of city ordinance.</t>
  </si>
  <si>
    <t>Install 39 inlet skimmer baskets.</t>
  </si>
  <si>
    <t>Street sweeping occurs daily; total miles swept = 5,000 miles per year - Split between springshed and surface.</t>
  </si>
  <si>
    <t>City is contracting with consultants to complete citywide pollutant model and H&amp;H study.</t>
  </si>
  <si>
    <t>City of Altamonte Springs/ SJRWMD/ Seminole County/ Orange County</t>
  </si>
  <si>
    <t>Identified area does not contribute to Wekiva River; however, closed basin was not removed from consideration in TMDL due to potential influence on the springshed.</t>
  </si>
  <si>
    <t>Contract with consultant to evaluate city's sewer system to identify areas prone to I&amp;I and develop schedule for repair.</t>
  </si>
  <si>
    <t>Altamonte Springs/ FDOT/ SJRWMD/ DEP/ Apopka</t>
  </si>
  <si>
    <t>FM: 239289 (2  Treatment Projects)</t>
  </si>
  <si>
    <t>State Road 50: from Avalon Road to State Road 429/ Western Beltway; Wet Detention Pond L-4, L-7, M-10/11, and N-2/2A providing treatment for existing and new pavement.</t>
  </si>
  <si>
    <t>Project consists of retrofitting area with no stormwater collection and treatment.</t>
  </si>
  <si>
    <t>The proposed modification consists of retrofitting a 113 acre watershed with a second generation baffle box.</t>
  </si>
  <si>
    <t>Single-Family Residential Infill Depressions</t>
  </si>
  <si>
    <t>Stormwater/ Drainage Improvements - Mid-Town - Phase 1</t>
  </si>
  <si>
    <t>Erosion protection of Little Wekiva river bank, install rip-rap, project length = 287 feet.</t>
  </si>
  <si>
    <t>Erosion protection of Little Wekiva river bank, install rip-rap, project length 150 feet.</t>
  </si>
  <si>
    <t>Replace existing 1,750 feet of pipe-arch pipe in Riverside Acres subdivision with open channel section and restore to reflect original river configuration.</t>
  </si>
  <si>
    <t>Orange County/ SJRWMD/ Orlando-Orange County Central Florida Expressway Authority (OOCEA)/ Lake County/ TIIF</t>
  </si>
  <si>
    <t>DEP, SJRWMD, OOCEA, and Lake and Orange Counties partnered to buy land and put into conservation; previous land use = agriculture; management focus = water resource, passive; acreage = 1,584 (498 acres in Orange County).</t>
  </si>
  <si>
    <t>Previous land use = agriculture; management focus = passive recreation, preservation; acreage = 40.</t>
  </si>
  <si>
    <t>Previous land use = agriculture; management focus = water resource, sandhill; acreage = 83.03.</t>
  </si>
  <si>
    <t>4-lane road improvement; existing 2 lanes do not have stormwater treatment; project length = 2.5 miles.</t>
  </si>
  <si>
    <t>4-lane road improvement; existing 2 lanes do not have stormwater treatment; project length = 2 miles.</t>
  </si>
  <si>
    <t>Pave .3-acre dirt road; treatment with open swales and ditch blocks.</t>
  </si>
  <si>
    <t>Pave .5-acre dirt road; treatment with open swales and ditch blocks.</t>
  </si>
  <si>
    <t>Pave .6-acre dirt road; treatment with open swales and ditch blocks.</t>
  </si>
  <si>
    <t>Pave .12-acre dirt road; treatment with open swales and ditch blocks.</t>
  </si>
  <si>
    <t>Pave 1-acre dirt road; treatment with open swale and ditch blocks.</t>
  </si>
  <si>
    <t>Pave 0.6-acre dirt road; treatment with open swale and ditch blocks.</t>
  </si>
  <si>
    <t>Pave 1.1-acre dirt road; treatment with open swales and ditch blocks.</t>
  </si>
  <si>
    <t>Pave 98.93-acre dirt road; treatment with open swales and ditch blocks.</t>
  </si>
  <si>
    <t>Pave 61.53-acre dirt roads; treatment with open swales and ditch blocks.</t>
  </si>
  <si>
    <t>Pave 0.9-acre dirt road; treatment with open swales and ditch blocks.</t>
  </si>
  <si>
    <t>Pave 1.5-acre dirt road; treatment with open swales and ditch blocks.</t>
  </si>
  <si>
    <t xml:space="preserve">Install 1,200 feet of 4-inch force main; new force main expected to prevent wastewater leakage; All American Blvd. from Clarcona Ocoee to Kennedy; force main from Avalon Rd. to Hiawassee Rd. 7,600 LF 36-inch force main; 760 LF 30-inch force main; and 1,200 LF. 12-inch force main.  Many parcels near 35-21-28-0000-00-150; install 4,500 LF of 12-inch force main.  New force main expected to prevent wastewater leakage.  Clarcona Ocoee Rd. from Ingram to Clarke; install 11,000 LF of force main from Indian Hill Rd. to PS #3411.  New force main will prevent wastewater leakage.  North Pine Hills Rd. at Indian Hill Rd. and Clarcona Ocoee Rd.; relocate 710 LF 4-inch force main 1,280 LF 16-inch force main; and 710 LF 8-inch gravity main. Many parcels near 30-21-29-0521-00-010.
</t>
  </si>
  <si>
    <t>Combine cured in place pipe (CIPP) and point repairs to restore approximately 10,000 LF of 8-inch gravity sanitary sewer, including lining or coating 40 manholes. Near 20-22-29-4552-08-001; in addition to upsized storm pipes that go to Lake Robin, project includes replacing force main, gravity line, and manhole; replacement of force main will reduce leakage of sewage. Near 24-22-28-7573-15-250; remove and relocate Pump Station #3045, plus remove existing force main and install 800 LF of gravity sewer near 29-21-29-4940-00-230.</t>
  </si>
  <si>
    <t>Stormwater treatment train.</t>
  </si>
  <si>
    <t>Erosion control.</t>
  </si>
  <si>
    <t>Project reduction was verified as 28,271 lb-N/yr, however this reduction was already accounted for in the NSILT, which used data with the reduced effluent concentration. The reduction has been zeroed out to avoid double counting, however it is recognized that these improvements were made within the project collection period and prior to the new effluent standards. The project consists of the design and construction of new physical, biological and chemical treatment facilities for raw sewage.  The NWRF will be upgraded from 7.5 MGD to 11.25 MGD and nitrogen will be reduced to less than 3 mg/L. Pretreatment structural improvements, additional biological nutrient removal basins, modification of clarifier equipment, addition of cloth filtration, additional chlorine contact facilities.</t>
  </si>
  <si>
    <t>Install 180 CIBs around Little Wekiva Basin.</t>
  </si>
  <si>
    <t>Septic upgrade to Passive nitrogen treatment.</t>
  </si>
  <si>
    <t>Conversion of park facilities from septic to sanitary.</t>
  </si>
  <si>
    <t>Conversion of facilities from septic to sanitary.</t>
  </si>
  <si>
    <t>Treatment Train Consisting of Activated Media beds, modular wetlands.</t>
  </si>
  <si>
    <t>Facilities/ Parks</t>
  </si>
  <si>
    <t>Orange County Librarty System (OCLS)</t>
  </si>
  <si>
    <t>OCEPD</t>
  </si>
  <si>
    <t>Lift Station #85 Variable Frequency Drive</t>
  </si>
  <si>
    <t>Updated WWTF infrastructure to achieve lower nutrient concentrations - replaced aging blowers and diffusers; added internal recycle and big bubble mixing; rebuilt secondary clarifiers with spiral scrapers and LA EDI clarifier inlet.</t>
  </si>
  <si>
    <t>DEP State Revolving Fund (SRF)</t>
  </si>
  <si>
    <t>Exotics removal/ revegetation with native species. Accomplished using in-house staff, residents, and volunteers.</t>
  </si>
  <si>
    <t>Street sweeping within the Big Wekiva and Little Wekiva drainage basins.</t>
  </si>
  <si>
    <t>Regional stormwater facility (RSF) for Bear Lake, Little Bear.</t>
  </si>
  <si>
    <t>Construction retrofit project, replace existing failing weir.</t>
  </si>
  <si>
    <t>Modify existing stormwater pond to increase treatment efficiency and reroute untreated stormwater into existing pond.</t>
  </si>
  <si>
    <t>In lake alum treatment.</t>
  </si>
  <si>
    <t>Planted native aquatic vegetation along individual homeowner shorelines.</t>
  </si>
  <si>
    <t>Harvesting of lyngbya.</t>
  </si>
  <si>
    <t>Convey runoff into a bioretention area prior to discharge into Wekiva river.</t>
  </si>
  <si>
    <t>Seal and coating of 10 manholes; CIPP lining of 2,700 linear feet of 8-inch gravity main.</t>
  </si>
  <si>
    <t>Seal and coating of 5 manholes; CIPP lining of 1,445 linear feet of 8-inch gravity main.</t>
  </si>
  <si>
    <t>Rehab including 2 new Flygt, new pump base plates &amp; elbow; new 4-inch stainless steel discharge piping.</t>
  </si>
  <si>
    <t>Small pumping station at Sunset Rd. and Balmy Beach Dr. to pump discharges through drainage system into existing treatment pond.</t>
  </si>
  <si>
    <t>Improved treatment process that results in increased reliability and consistency  in producing reuse quality effluent.</t>
  </si>
  <si>
    <t>Roadway; 1.25 inches treated in dry retention, recovered in 72 hours.</t>
  </si>
  <si>
    <t>5 Dry Retention ponds and 3 treatment swales.</t>
  </si>
  <si>
    <t>No fertilizer on right-of-ways, educational signage, illicit discharge training.</t>
  </si>
  <si>
    <t>Street Sweeping MP (265-274) 600 LM per year.</t>
  </si>
  <si>
    <t>City purchased approximately 208 acres of agricultural land to convert to primitive campground/ park.</t>
  </si>
  <si>
    <t>Altamonte/ Casselberry/ Lake Mary/ Longwood/ Oviedo</t>
  </si>
  <si>
    <t>Retrofit existing inlet as a pollutant removal structure.</t>
  </si>
  <si>
    <t>Excavate and recontour outfall canal to remove existing acumulations of organic muck and vegetation debris.</t>
  </si>
  <si>
    <t>Street sweeping mile post (MP) (265-274) 600 LM per year.</t>
  </si>
  <si>
    <t>SJRWMD/ DEP</t>
  </si>
  <si>
    <t>The berming of 2 direct-discharge canals to Lake Apopka and treat the stormwater to reuse standards to be put into the distribution system.</t>
  </si>
  <si>
    <t>Redevelop commercial site and expand existing exfiltration system, raising level of treatment to current city standards.</t>
  </si>
  <si>
    <t>Construct 92-room Fairfield Suites Hotel to replace commercial development constructed prior to stormwater development rules, raising level of water quality treatment on-site to meet city standards.</t>
  </si>
  <si>
    <t>Proposed development is for construction of 6,000± square-foot worship center, associated paved parking, and upgrades to existing stormwater management system to replace existing parking lot.</t>
  </si>
  <si>
    <t>Redevelop 1.46-acre commercial site and expand existing exfiltration system, raising level of treatment to current city standards.</t>
  </si>
  <si>
    <t>Demolish and remove existing impervious area for construction of new 4,479-square-foot restaurant; replace existing commercial building and residential areas; raise level of treatment to meet city standards.</t>
  </si>
  <si>
    <t>Enlarge existing retention pond.</t>
  </si>
  <si>
    <t>Conservation project – Restore 20 acres of wetlands in Wekiva Basin GeoPark; includes removal of logging roads.</t>
  </si>
  <si>
    <t>Remove five septic systems within 200 meters of receiving waterbody by connecting them to city sanitary system.</t>
  </si>
  <si>
    <t>Remove seven septic systems within 200 meters of receiving waterbody by connecting them to city sanitary system.</t>
  </si>
  <si>
    <t>Remove one septic system within 200 meters of receiving waterbody by connecting it to city sanitary system.</t>
  </si>
  <si>
    <t>DEP permitted storage and retrieval of reclaimed water in Cranes Roost in 2002.</t>
  </si>
  <si>
    <t>State Road 50: Add lanes from east ramps of Turnpike to Avalon Rd.; Wet Detention Ponds A and B providing treatment for runoff from existing and proposed pavement.</t>
  </si>
  <si>
    <t>Reduction of bulk fertilizer use on state roadways in basin.</t>
  </si>
  <si>
    <t>136 acres of remnant citrus, xeric oak hammock and 20-acre Lake May.</t>
  </si>
  <si>
    <t>Property consists of 184 acres of lake bottom and associated uplands in plat of Mt. Plymouth.</t>
  </si>
  <si>
    <t>Nutrient load reductions for 25 miles of road segments that were paved and improved with ditch blocks.</t>
  </si>
  <si>
    <t>Paving of dirt road and construction of roadside swales for drainage &amp; treatment.</t>
  </si>
  <si>
    <t>Removal of sediments and nutrients from roadside catch basins and stormwater pipes.</t>
  </si>
  <si>
    <t>Streets are swept twice a month; roadway length swept = 23.86 miles per 2 weeks; total miles swept = 572.64 miles per year.</t>
  </si>
  <si>
    <t>Install concrete storm pipe as follows: 753 feet of 36", 466 feet of 30",  1,431 feet of 24", 425 feet of 18" and a stormwater treatment System.</t>
  </si>
  <si>
    <t>Replace lift station.</t>
  </si>
  <si>
    <t>Maintenance of sanitary line will prevent sanitary overflows from occurring in the basin which negatively impact the water quality in the lake.</t>
  </si>
  <si>
    <t>Lift Station Replacement (only LS #47 and #77 in Wekiva basin).</t>
  </si>
  <si>
    <t>Partner with Edgewater High School (EHS) to design and create joint wet pond on EHS property.</t>
  </si>
  <si>
    <t>Pond retrofit with soil amendment aimed at reducing nitrate loading to groundwater.</t>
  </si>
  <si>
    <t>60 acres of mature sand pine scrub community with wetlands in southeast; adjacent to Seminole State Forest; protection of land; no change in land use, thus no load reduction.</t>
  </si>
  <si>
    <t>Reserve consists of 2 adjoining properties totaling 128 acres, consisting of scrub, scrubby flatwoods, herbaceous marsh; bear habitat, possible sandhill crane nesting.</t>
  </si>
  <si>
    <t>Lake County/ LCWA</t>
  </si>
  <si>
    <t>Install StormTech system - 100 LF inline arrangement with "isolator rows" at each end for maintenance.</t>
  </si>
  <si>
    <t>Install StormTech system - 250 LF rows with "isolator row" for maintenance; regraded and paved road to improve drainage.</t>
  </si>
  <si>
    <t>5th and McDonald Parking Lot</t>
  </si>
  <si>
    <t>5th Ave. and Rossiter NSBB Installation</t>
  </si>
  <si>
    <t>DEP/ LCWA/ City</t>
  </si>
  <si>
    <t>LWR at Springs Landing Bridge</t>
  </si>
  <si>
    <t>Rehab the weir in the Spring Lake Hills wetland to maximize retention time.</t>
  </si>
  <si>
    <t>Not provided</t>
  </si>
  <si>
    <t>Not provided.</t>
  </si>
  <si>
    <t>$20,000/yr</t>
  </si>
  <si>
    <t>Managed by Orange County Greenplace</t>
  </si>
  <si>
    <t>Utilities, Inc. of Florida</t>
  </si>
  <si>
    <t>Off-line Retention BMPs</t>
  </si>
  <si>
    <t>Storage and Retrieval of Reclaimed Water in Cranes Roost</t>
  </si>
  <si>
    <t>Countywide assessment of all water quality data, monitoring programs, regional ponds, CIP projects, etc., to improve effectiveness of existing programs and identify additional structural/nonstructural improvement projects.</t>
  </si>
  <si>
    <t>Additional credits from Seminole County ordinance outside of standard 6 % because the ordinance is more restrictive than the state model.</t>
  </si>
  <si>
    <t>Detailed nutrient and hydrologic study, quantifying all nutrient sources, including internal loading, ground water, surface water, precipitation, etc., Management plan includes potential structural and nonstructural water quality improvements.</t>
  </si>
  <si>
    <t>Orchard Park Phase III 30.7-acre subdivision is west of Lake Addah, in west Orange County in Wekiva River Basin, within PFA; project consists of construction of single-family residential subdivision and dry retention pond.</t>
  </si>
  <si>
    <t>Installation of a 2nd-generation baffle box, pipes and end treatments, channel repair; proposed improvements will alleviate flooding and improve water quality in subdivision that has no permitted stormwater management treatment system.</t>
  </si>
  <si>
    <t>Ocoee Pines is a proposed single family development that will consist of approximately 278 single-family homes located in the City of Ocoee consisting of expansion to the existing pond previously permitted under ERP 40-095-70576-6.</t>
  </si>
  <si>
    <t>Expand five wet detention ponds and create 10 additional wet detention ponds within golf course; system discharges to adjacent wetland; restores hydroperiod of wetland; raise drainwell elevation for more treatment.</t>
  </si>
  <si>
    <t>Lift station components replaced, including wet well with greater capacity. Standby generator installed. Gravity pipes in vicinity replaced.</t>
  </si>
  <si>
    <t>Dr. Phillips Inc.</t>
  </si>
  <si>
    <t>ORL-34</t>
  </si>
  <si>
    <t>ORL-35</t>
  </si>
  <si>
    <t>Packing District Park</t>
  </si>
  <si>
    <t>Hydrodynamic Separators</t>
  </si>
  <si>
    <t>AS-27</t>
  </si>
  <si>
    <t>AS-28</t>
  </si>
  <si>
    <t>AS-29</t>
  </si>
  <si>
    <t>AS-30</t>
  </si>
  <si>
    <t>AS-31</t>
  </si>
  <si>
    <t>AS-32</t>
  </si>
  <si>
    <t>FDOT</t>
  </si>
  <si>
    <t>FDOT/ Florida Hospital</t>
  </si>
  <si>
    <t>pureALTA</t>
  </si>
  <si>
    <t>Walgreens/PDQ</t>
  </si>
  <si>
    <t>Little Wekiva River Erosion Control Improvements</t>
  </si>
  <si>
    <t>Lake Adelaide Monitoring and Assessment</t>
  </si>
  <si>
    <t>State Road 436 Joint-Use Pond (City Pond 11 Expansion)</t>
  </si>
  <si>
    <t>Sanctuary at CenterPointe</t>
  </si>
  <si>
    <t>Redevelopment of a commercial site and replacement of exfiltration system, raising level of treatment to current city standards.</t>
  </si>
  <si>
    <t>Install structural controls to provide riverbank stabilization for City property and stormwater infrastructure.</t>
  </si>
  <si>
    <t>The existing City Pond 11 will be expanded to accommodate and treat stormwater from the FDOT SR 436 Roadway Improvements and the Florida Hospital property in addition to the pond's existing stormwater contribution.</t>
  </si>
  <si>
    <t>New development of a commercial site with installation  of exfiltration system.</t>
  </si>
  <si>
    <t>FDOT-12</t>
  </si>
  <si>
    <t>FM: 238275-2/238275-3</t>
  </si>
  <si>
    <t>FDOT-13</t>
  </si>
  <si>
    <t>FM: 238275-7</t>
  </si>
  <si>
    <t>FDOT-14</t>
  </si>
  <si>
    <t>FM: 238275-8-52-01</t>
  </si>
  <si>
    <t>FDOT-15</t>
  </si>
  <si>
    <t>FM: 239496-3-52-01</t>
  </si>
  <si>
    <t>FDOT-16</t>
  </si>
  <si>
    <t>FM: 240200-2</t>
  </si>
  <si>
    <t>FDOT-17</t>
  </si>
  <si>
    <t>FM: 240200-4-52-01</t>
  </si>
  <si>
    <t>On-line Retention BMPs</t>
  </si>
  <si>
    <t>Updated MS4 BMP Calc Tool 2018 submissions</t>
  </si>
  <si>
    <t>ProjID</t>
  </si>
  <si>
    <t>Altamonte Springs Direct Potable Reuse Pilot Project further  removes nutrients and other contaminents from reclaimed water to drinking water standards.</t>
  </si>
  <si>
    <t>Gravity main repairs including: lateral repairs, smoke testing and sealing laterals.</t>
  </si>
  <si>
    <t>OC-53</t>
  </si>
  <si>
    <t>Black Lake Hydrological and Nutrient Assessment &amp; Feasibility Study</t>
  </si>
  <si>
    <t>CIP Funds Provided by the OCBCC</t>
  </si>
  <si>
    <t>OC-53a</t>
  </si>
  <si>
    <t>OC-54</t>
  </si>
  <si>
    <t>Lake Tilden Hydrological and Nutrient Assessment &amp; Feasibility Study</t>
  </si>
  <si>
    <t>OC-54a</t>
  </si>
  <si>
    <t>OC-55</t>
  </si>
  <si>
    <t>Lake Weston Hydrological and Nutrient Assessment</t>
  </si>
  <si>
    <t>OC-55a</t>
  </si>
  <si>
    <t>OC-56</t>
  </si>
  <si>
    <t>Edgewater</t>
  </si>
  <si>
    <t>Erosion control and bank stabilization along Little Wekiva River.  Gabion basket wall and articulated concrete mat to be installed.  Total project length is approximately 1045'.</t>
  </si>
  <si>
    <t>OC-57</t>
  </si>
  <si>
    <t>Lake Roper Hydrological and Nutrient Assessment &amp; Feasibility Study</t>
  </si>
  <si>
    <t>OC-58</t>
  </si>
  <si>
    <t>Lake Rose Hydrological and Nutrient Assessment</t>
  </si>
  <si>
    <t>Structural/Non Structural</t>
  </si>
  <si>
    <t>100% On-site Retention</t>
  </si>
  <si>
    <t>Agricultural BMPs</t>
  </si>
  <si>
    <t>Use Past Designation</t>
  </si>
  <si>
    <t>Alum Injection Systems</t>
  </si>
  <si>
    <t>Non-structural</t>
  </si>
  <si>
    <t>Baffle Boxes- First Generation (hydrodynamic separator)</t>
  </si>
  <si>
    <t>Baffle Boxes- Second Generation</t>
  </si>
  <si>
    <t>Baffle Boxes- Second Generation with Media</t>
  </si>
  <si>
    <r>
      <t>Structural</t>
    </r>
    <r>
      <rPr>
        <sz val="8"/>
        <color theme="1"/>
        <rFont val="Calibri"/>
        <family val="2"/>
        <scheme val="minor"/>
      </rPr>
      <t>   </t>
    </r>
  </si>
  <si>
    <t>Biological/ Bacteria Treatment</t>
  </si>
  <si>
    <t>Biosorption Activated Media (BAM)</t>
  </si>
  <si>
    <t>Bioswales</t>
  </si>
  <si>
    <t>Catch Basin Inserts/Inlet Filter Cleanout</t>
  </si>
  <si>
    <t>Creating/ Enhancing Living Shoreline</t>
  </si>
  <si>
    <t>Creating/ Enhancing Oyster Reefs</t>
  </si>
  <si>
    <t>Credit Trade</t>
  </si>
  <si>
    <t>Trade</t>
  </si>
  <si>
    <t>Dairy Remediation</t>
  </si>
  <si>
    <t>Decommission/ Abandonment</t>
  </si>
  <si>
    <t>Deep Injection Well</t>
  </si>
  <si>
    <t>Denitrification Walls</t>
  </si>
  <si>
    <t>Dispersed Water Management (DWM)</t>
  </si>
  <si>
    <t>Dry Detention Pond</t>
  </si>
  <si>
    <t>Enhanced Public Education</t>
  </si>
  <si>
    <t>Filter Marsh</t>
  </si>
  <si>
    <t>Fish Harvesting</t>
  </si>
  <si>
    <t>Floating Islands/ Managed Aquatic Plant Systems (MAPS)</t>
  </si>
  <si>
    <t>Floodplain Restoration</t>
  </si>
  <si>
    <t>Golf Course or Sports Field BMPs</t>
  </si>
  <si>
    <t>Hybrid wetland treatment technology (HWTT)</t>
  </si>
  <si>
    <t>Impoundment</t>
  </si>
  <si>
    <t>Industrial Facility Upgrades</t>
  </si>
  <si>
    <t>LID- Green Roofs</t>
  </si>
  <si>
    <t>LID- Other</t>
  </si>
  <si>
    <t>LID- Rain Gardens</t>
  </si>
  <si>
    <t>LID- Tree Boxes/Tree Wells</t>
  </si>
  <si>
    <t>Monitoring/Data Collection</t>
  </si>
  <si>
    <t>Muck Removal/Restoration Dredging</t>
  </si>
  <si>
    <t>Natural Wetlands as Filters</t>
  </si>
  <si>
    <t>Non-contributing Basin</t>
  </si>
  <si>
    <t>Onsite Sewage Treatment and Disposal System (OSTDS) Enhancement</t>
  </si>
  <si>
    <t>OSTDS Phase Out</t>
  </si>
  <si>
    <t>Pervious Pavement</t>
  </si>
  <si>
    <t>Pervious Pavers</t>
  </si>
  <si>
    <t>Plugging Artesian Wells</t>
  </si>
  <si>
    <t>Retention/Detention BMP Retrofit with Nutrient Reducing Media</t>
  </si>
  <si>
    <r>
      <t>Retention/Detention BMP with Nutrient Reducing Media</t>
    </r>
    <r>
      <rPr>
        <sz val="8"/>
        <color theme="1"/>
        <rFont val="Calibri"/>
        <family val="2"/>
        <scheme val="minor"/>
      </rPr>
      <t> </t>
    </r>
  </si>
  <si>
    <t>Sanitary Sewer and Wastewater Treatment Facility (WWTF) Maintenance</t>
  </si>
  <si>
    <t>SAV Planting</t>
  </si>
  <si>
    <t>Stormwater Aeration System</t>
  </si>
  <si>
    <t>Turbidity Reducing Polymers (e.g., Floc logs ®)</t>
  </si>
  <si>
    <t>Vegetated Buffers</t>
  </si>
  <si>
    <t>Wetland Treatment</t>
  </si>
  <si>
    <t>WWTF Disposal Site</t>
  </si>
  <si>
    <t>WWTF Diversion to Reuse</t>
  </si>
  <si>
    <t>FIB- Stormwater</t>
  </si>
  <si>
    <t>Bacteria</t>
  </si>
  <si>
    <t>FIB- Source Identification Activities</t>
  </si>
  <si>
    <t>FIB- Sanitary Sewer</t>
  </si>
  <si>
    <t>FIB- OSTDS</t>
  </si>
  <si>
    <t>FIB- Trash Cleanup of Impaired Waterbody</t>
  </si>
  <si>
    <t>LCWA/ DEP</t>
  </si>
  <si>
    <t>DEP/ SJRWMD/ FDOT/ Diocese of Orlando</t>
  </si>
  <si>
    <t>OCU</t>
  </si>
  <si>
    <t>Stormwater Utility Fund/ Capital Projects</t>
  </si>
  <si>
    <t>Altamonte Springs/ SJRWMD</t>
  </si>
  <si>
    <t>Altamonte Springs/ USDA NRCS EWP</t>
  </si>
  <si>
    <t>Altamonte Springs - $1,258,772.00/ USDA NRCS EWP Grant - $4,279,824.80</t>
  </si>
  <si>
    <t>Altamonte Spring/ FDOT</t>
  </si>
  <si>
    <t>City/ SJRWMD Funded</t>
  </si>
  <si>
    <t>City of Orlando/ Streets and Stormwater Division</t>
  </si>
  <si>
    <t>City of Orlando/ Water Reclamation Division</t>
  </si>
  <si>
    <t>Lake County Special Assessment</t>
  </si>
  <si>
    <t>Ad valorem taxes/ FFL cost shares</t>
  </si>
  <si>
    <t>Altamonte Springs - $700,000/ SJRWMD - $500,000</t>
  </si>
  <si>
    <t>Altamonte Springs - $72,294.96/ FDOT - $11,071.00</t>
  </si>
  <si>
    <t>Altamonte Springs - $105,923/ FDOT - $172,764</t>
  </si>
  <si>
    <t>DEP - $1,500,000/ FDOT - $4,500,000/ SJRWMD - $3,500,000/ Altamonte Springs - $3,000,000</t>
  </si>
  <si>
    <t>DEP - $750,000/ SJRWMD - $750,000/ Winter Garden - $1,860,000</t>
  </si>
  <si>
    <t>Lake County - $1,300,000/ LCWA - $200,000</t>
  </si>
  <si>
    <t>NF008</t>
  </si>
  <si>
    <t>LeadEntity</t>
  </si>
  <si>
    <t>ProjectNumber</t>
  </si>
  <si>
    <t>ProjectName</t>
  </si>
  <si>
    <t>ProjectDescription</t>
  </si>
  <si>
    <t>ProjectType</t>
  </si>
  <si>
    <t>ProjectStatus</t>
  </si>
  <si>
    <t>EstimatedCompletionDate</t>
  </si>
  <si>
    <t>TNReduction(lbs/yr)</t>
  </si>
  <si>
    <t>TPReduction(lbs/yr)</t>
  </si>
  <si>
    <t>AcresTreated</t>
  </si>
  <si>
    <t>CostEstimate</t>
  </si>
  <si>
    <t>CostAnnualO&amp;M</t>
  </si>
  <si>
    <t>FundingSource</t>
  </si>
  <si>
    <t>FundingAmount</t>
  </si>
  <si>
    <t>DEPContractAgreementNumber</t>
  </si>
  <si>
    <t>ORL-36</t>
  </si>
  <si>
    <t>2016</t>
  </si>
  <si>
    <t>Count of ProjectStatus</t>
  </si>
  <si>
    <t>Sum of TNReduction(lbs/yr)</t>
  </si>
  <si>
    <t>Sum of TPReduction(lbs/yr)</t>
  </si>
  <si>
    <t>Sum of CostEstimate</t>
  </si>
  <si>
    <t>Sum of CostAnnualO&amp;M</t>
  </si>
  <si>
    <t>Year</t>
  </si>
  <si>
    <t>TN Project Reductions</t>
  </si>
  <si>
    <t>TP Project Reductions</t>
  </si>
  <si>
    <t>BMP Implementation and Verification - Nurseries</t>
  </si>
  <si>
    <t>Upgrade, replacement, modification, addition of effective nitrogen reducing features, initial connection to a central sewer system, or other action to reduce nutrient loading, voluntarily taken by the owner of an OSTDS within the BMAP.</t>
  </si>
  <si>
    <t>Upgrade, replacement, modification, addition of effective nitrogen reducing features, initial connection to a central sewer system, or other action taken to comply with the OSTDS Remediation Plan for the group of systems identified for remediation.</t>
  </si>
  <si>
    <t>4754</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</si>
  <si>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</si>
  <si>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</si>
  <si>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</si>
  <si>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</si>
  <si>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</si>
  <si>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</si>
  <si>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</si>
  <si>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</si>
  <si>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</si>
  <si>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</si>
  <si>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</si>
  <si>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</si>
  <si>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</si>
  <si>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</si>
  <si>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</si>
  <si>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</si>
  <si>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</si>
  <si>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</si>
  <si>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</si>
  <si>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</si>
  <si>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</si>
  <si>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4116</t>
  </si>
  <si>
    <t>4634</t>
  </si>
  <si>
    <t>4635</t>
  </si>
  <si>
    <t>4636</t>
  </si>
  <si>
    <t>4637</t>
  </si>
  <si>
    <t>4638</t>
  </si>
  <si>
    <t>4117</t>
  </si>
  <si>
    <t>4118</t>
  </si>
  <si>
    <t>4119</t>
  </si>
  <si>
    <t>4639</t>
  </si>
  <si>
    <t>4129</t>
  </si>
  <si>
    <t>4121</t>
  </si>
  <si>
    <t>4114</t>
  </si>
  <si>
    <t>4640</t>
  </si>
  <si>
    <t>4641</t>
  </si>
  <si>
    <t>4642</t>
  </si>
  <si>
    <t>4123</t>
  </si>
  <si>
    <t>4643</t>
  </si>
  <si>
    <t>4644</t>
  </si>
  <si>
    <t>4124</t>
  </si>
  <si>
    <t>4125</t>
  </si>
  <si>
    <t>4126</t>
  </si>
  <si>
    <t>4127</t>
  </si>
  <si>
    <t>4099</t>
  </si>
  <si>
    <t>4603</t>
  </si>
  <si>
    <t>4122</t>
  </si>
  <si>
    <t>4645</t>
  </si>
  <si>
    <t>4646</t>
  </si>
  <si>
    <t>4647</t>
  </si>
  <si>
    <t>4648</t>
  </si>
  <si>
    <t>4649</t>
  </si>
  <si>
    <t>4650</t>
  </si>
  <si>
    <t>4651</t>
  </si>
  <si>
    <t>4652</t>
  </si>
  <si>
    <t>4653</t>
  </si>
  <si>
    <t>4654</t>
  </si>
  <si>
    <t>4655</t>
  </si>
  <si>
    <t>4109</t>
  </si>
  <si>
    <t>4656</t>
  </si>
  <si>
    <t>4108</t>
  </si>
  <si>
    <t>4107</t>
  </si>
  <si>
    <t>4106</t>
  </si>
  <si>
    <t>4105</t>
  </si>
  <si>
    <t>4104</t>
  </si>
  <si>
    <t>4103</t>
  </si>
  <si>
    <t>4102</t>
  </si>
  <si>
    <t>4101</t>
  </si>
  <si>
    <t>4100</t>
  </si>
  <si>
    <t>4131</t>
  </si>
  <si>
    <t>4154</t>
  </si>
  <si>
    <t>4128</t>
  </si>
  <si>
    <t>4148</t>
  </si>
  <si>
    <t>4657</t>
  </si>
  <si>
    <t>4150</t>
  </si>
  <si>
    <t>4151</t>
  </si>
  <si>
    <t>4604</t>
  </si>
  <si>
    <t>4605</t>
  </si>
  <si>
    <t>4606</t>
  </si>
  <si>
    <t>4658</t>
  </si>
  <si>
    <t>4607</t>
  </si>
  <si>
    <t>4608</t>
  </si>
  <si>
    <t>4706</t>
  </si>
  <si>
    <t>4707</t>
  </si>
  <si>
    <t>4708</t>
  </si>
  <si>
    <t>4709</t>
  </si>
  <si>
    <t>4710</t>
  </si>
  <si>
    <t>4711</t>
  </si>
  <si>
    <t>4712</t>
  </si>
  <si>
    <t>4713</t>
  </si>
  <si>
    <t>4714</t>
  </si>
  <si>
    <t>4715</t>
  </si>
  <si>
    <t>4716</t>
  </si>
  <si>
    <t>4717</t>
  </si>
  <si>
    <t>4718</t>
  </si>
  <si>
    <t>4719</t>
  </si>
  <si>
    <t>4720</t>
  </si>
  <si>
    <t>4721</t>
  </si>
  <si>
    <t>4066</t>
  </si>
  <si>
    <t>4062</t>
  </si>
  <si>
    <t>4061</t>
  </si>
  <si>
    <t>4060</t>
  </si>
  <si>
    <t>4049</t>
  </si>
  <si>
    <t>4722</t>
  </si>
  <si>
    <t>4723</t>
  </si>
  <si>
    <t>4724</t>
  </si>
  <si>
    <t>4725</t>
  </si>
  <si>
    <t>4726</t>
  </si>
  <si>
    <t>4727</t>
  </si>
  <si>
    <t>4728</t>
  </si>
  <si>
    <t>4729</t>
  </si>
  <si>
    <t>4730</t>
  </si>
  <si>
    <t>4731</t>
  </si>
  <si>
    <t>4732</t>
  </si>
  <si>
    <t>4733</t>
  </si>
  <si>
    <t>4734</t>
  </si>
  <si>
    <t>4735</t>
  </si>
  <si>
    <t>4736</t>
  </si>
  <si>
    <t>4059</t>
  </si>
  <si>
    <t>4737</t>
  </si>
  <si>
    <t>4067</t>
  </si>
  <si>
    <t>4738</t>
  </si>
  <si>
    <t>4739</t>
  </si>
  <si>
    <t>4741</t>
  </si>
  <si>
    <t>4742</t>
  </si>
  <si>
    <t>4743</t>
  </si>
  <si>
    <t>4745</t>
  </si>
  <si>
    <t>4746</t>
  </si>
  <si>
    <t>4747</t>
  </si>
  <si>
    <t>4748</t>
  </si>
  <si>
    <t>4749</t>
  </si>
  <si>
    <t>4750</t>
  </si>
  <si>
    <t>4751</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</si>
  <si>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</si>
  <si>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</si>
  <si>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</si>
  <si>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</si>
  <si>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</si>
  <si>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</si>
  <si>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</si>
  <si>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</si>
  <si>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</si>
  <si>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</si>
  <si>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</si>
  <si>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</si>
  <si>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</si>
  <si>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</si>
  <si>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</si>
  <si>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</si>
  <si>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</si>
  <si>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</si>
  <si>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</si>
  <si>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</si>
  <si>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</si>
  <si>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</si>
  <si>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</si>
  <si>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</si>
  <si>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</si>
  <si>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</si>
  <si>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</si>
  <si>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</si>
  <si>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</si>
  <si>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</si>
  <si>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</si>
  <si>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</si>
  <si>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4758</t>
  </si>
  <si>
    <t>4058</t>
  </si>
  <si>
    <t>4759</t>
  </si>
  <si>
    <t>4057</t>
  </si>
  <si>
    <t>4760</t>
  </si>
  <si>
    <t>4056</t>
  </si>
  <si>
    <t>4761</t>
  </si>
  <si>
    <t>4055</t>
  </si>
  <si>
    <t>4054</t>
  </si>
  <si>
    <t>4053</t>
  </si>
  <si>
    <t>4048</t>
  </si>
  <si>
    <t>4038</t>
  </si>
  <si>
    <t>4039</t>
  </si>
  <si>
    <t>4040</t>
  </si>
  <si>
    <t>4762</t>
  </si>
  <si>
    <t>4042</t>
  </si>
  <si>
    <t>4043</t>
  </si>
  <si>
    <t>4763</t>
  </si>
  <si>
    <t>4044</t>
  </si>
  <si>
    <t>4764</t>
  </si>
  <si>
    <t>4052</t>
  </si>
  <si>
    <t>4046</t>
  </si>
  <si>
    <t>4047</t>
  </si>
  <si>
    <t>4045</t>
  </si>
  <si>
    <t>4765</t>
  </si>
  <si>
    <t>4766</t>
  </si>
  <si>
    <t>4050</t>
  </si>
  <si>
    <t>4051</t>
  </si>
  <si>
    <t>4041</t>
  </si>
  <si>
    <t>4063</t>
  </si>
  <si>
    <t>4097</t>
  </si>
  <si>
    <t>4084</t>
  </si>
  <si>
    <t>4767</t>
  </si>
  <si>
    <t>4085</t>
  </si>
  <si>
    <t>4768</t>
  </si>
  <si>
    <t>4086</t>
  </si>
  <si>
    <t>4087</t>
  </si>
  <si>
    <t>4769</t>
  </si>
  <si>
    <t>4770</t>
  </si>
  <si>
    <t>4819</t>
  </si>
  <si>
    <t>4820</t>
  </si>
  <si>
    <t>4821</t>
  </si>
  <si>
    <t>4822</t>
  </si>
  <si>
    <t>4823</t>
  </si>
  <si>
    <t>4824</t>
  </si>
  <si>
    <t>4825</t>
  </si>
  <si>
    <t>4740</t>
  </si>
  <si>
    <t>4744</t>
  </si>
  <si>
    <t>4774</t>
  </si>
  <si>
    <t>4775</t>
  </si>
  <si>
    <t>4776</t>
  </si>
  <si>
    <t>4777</t>
  </si>
  <si>
    <t>4778</t>
  </si>
  <si>
    <t>4088</t>
  </si>
  <si>
    <t>4098</t>
  </si>
  <si>
    <t>4090</t>
  </si>
  <si>
    <t>4083</t>
  </si>
  <si>
    <t>4779</t>
  </si>
  <si>
    <t>4092</t>
  </si>
  <si>
    <t>4093</t>
  </si>
  <si>
    <t>4094</t>
  </si>
  <si>
    <t>4780</t>
  </si>
  <si>
    <t>4781</t>
  </si>
  <si>
    <t>4782</t>
  </si>
  <si>
    <t>4113</t>
  </si>
  <si>
    <t>4115</t>
  </si>
  <si>
    <t>4783</t>
  </si>
  <si>
    <t>4784</t>
  </si>
  <si>
    <t>4785</t>
  </si>
  <si>
    <t>4786</t>
  </si>
  <si>
    <t>4095</t>
  </si>
  <si>
    <t>4787</t>
  </si>
  <si>
    <t>4788</t>
  </si>
  <si>
    <t>4096</t>
  </si>
  <si>
    <t>4789</t>
  </si>
  <si>
    <t>4790</t>
  </si>
  <si>
    <t>4068</t>
  </si>
  <si>
    <t>4791</t>
  </si>
  <si>
    <t>4792</t>
  </si>
  <si>
    <t>4091</t>
  </si>
  <si>
    <t>4089</t>
  </si>
  <si>
    <t>4793</t>
  </si>
  <si>
    <t>4081</t>
  </si>
  <si>
    <t>4794</t>
  </si>
  <si>
    <t>4080</t>
  </si>
  <si>
    <t>4082</t>
  </si>
  <si>
    <t>4795</t>
  </si>
  <si>
    <t>4079</t>
  </si>
  <si>
    <t>4796</t>
  </si>
  <si>
    <t>4064</t>
  </si>
  <si>
    <t>4797</t>
  </si>
  <si>
    <t>4078</t>
  </si>
  <si>
    <t>4077</t>
  </si>
  <si>
    <t>4076</t>
  </si>
  <si>
    <t>4798</t>
  </si>
  <si>
    <t>4799</t>
  </si>
  <si>
    <t>4800</t>
  </si>
  <si>
    <t>4801</t>
  </si>
  <si>
    <t>4802</t>
  </si>
  <si>
    <t>4803</t>
  </si>
  <si>
    <t>4075</t>
  </si>
  <si>
    <t>4074</t>
  </si>
  <si>
    <t>4804</t>
  </si>
  <si>
    <t>4805</t>
  </si>
  <si>
    <t>4806</t>
  </si>
  <si>
    <t>4807</t>
  </si>
  <si>
    <t>4808</t>
  </si>
  <si>
    <t>4809</t>
  </si>
  <si>
    <t>4810</t>
  </si>
  <si>
    <t>4811</t>
  </si>
  <si>
    <t>4693</t>
  </si>
  <si>
    <t>4694</t>
  </si>
  <si>
    <t>4695</t>
  </si>
  <si>
    <t>4696</t>
  </si>
  <si>
    <t>4697</t>
  </si>
  <si>
    <t>4698</t>
  </si>
  <si>
    <t>4699</t>
  </si>
  <si>
    <t>4700</t>
  </si>
  <si>
    <t>4701</t>
  </si>
  <si>
    <t>4702</t>
  </si>
  <si>
    <t>4703</t>
  </si>
  <si>
    <t>4704</t>
  </si>
  <si>
    <t>4705</t>
  </si>
  <si>
    <t>TP-04a</t>
  </si>
  <si>
    <t>4815</t>
  </si>
  <si>
    <t>4816</t>
  </si>
  <si>
    <t>4072</t>
  </si>
  <si>
    <t>4817</t>
  </si>
  <si>
    <t>4071</t>
  </si>
  <si>
    <t>4818</t>
  </si>
  <si>
    <t>4070</t>
  </si>
  <si>
    <t>4073</t>
  </si>
  <si>
    <t>4812</t>
  </si>
  <si>
    <t>4813</t>
  </si>
  <si>
    <t>4814</t>
  </si>
  <si>
    <t>4772</t>
  </si>
  <si>
    <t>4773</t>
  </si>
  <si>
    <t>4828</t>
  </si>
  <si>
    <t>4826</t>
  </si>
  <si>
    <t>4827</t>
  </si>
  <si>
    <t>2020 Status</t>
  </si>
  <si>
    <t>5-year Target Reductions (lbs-N/yr)  (30 %)</t>
  </si>
  <si>
    <t>10-year Target Reductions (lbs-N/yr) (50 %)</t>
  </si>
  <si>
    <t xml:space="preserve">15-year Target Reductions (lbs-N/yr) (20 %) </t>
  </si>
  <si>
    <t>This is table D-2 of the BMAP and is not updated regularly. Do not use for updates, STAR, or summary statistics.</t>
  </si>
  <si>
    <t>011020- Added pivot table in summary tab, deleted project charts, deleted NOI enrollment tab, moved attenuation and recharge tab load reductions to land, changed the STAR title to Summary Info, changed milestone to target on load reductions tabs, and added a note at the top of OSTDS Tab as well as copied attenuation and recharge data to 2018 load reductions tab as per suggested changes in 1-09-20 email/phone call</t>
  </si>
  <si>
    <t>Nutrient Pollution Awareness Campaing</t>
  </si>
  <si>
    <t>Lake County Stormwater MSTU</t>
  </si>
  <si>
    <t>NFO46</t>
  </si>
  <si>
    <t>LC-14</t>
  </si>
  <si>
    <t>02032020- Added new projects/changes in STAR 2019 report</t>
  </si>
  <si>
    <t>Install (2006) 2 inlet baskets in Lake Daniel Basin. 173 cubic feet per year of material collected.</t>
  </si>
  <si>
    <t>Install (2008) 22 inlet baskets in Lake Orlando Basin. 675 cubic feet per year of material collected.</t>
  </si>
  <si>
    <t>Capture gross pollutants and reduce levels of nitrogen entering basin by removing leaves and clippings before they enter Lake Silver.  270 cubic feet per year of material collected.</t>
  </si>
  <si>
    <t>Install CDS unit to capture gross pollutants before they enter Lake Silver.  216 cubic feet per year of material collected.</t>
  </si>
  <si>
    <t>Second Generation baffle boxes with media.</t>
  </si>
  <si>
    <t>ORL-33</t>
  </si>
  <si>
    <t>4,523 cubic feet per year of material collected from stormlines and BMP structures.</t>
  </si>
  <si>
    <t>ORL-33a</t>
  </si>
  <si>
    <t>MS4 toolkit</t>
  </si>
  <si>
    <t>City contracted with consultants to determine phosphorus and nitrogen loadings to Lake Adelaide; best pollutant load reduction option based on study results lead to Project AS-31: State Road 436 Joint-Use Pond (City Pond 11 Expansion).</t>
  </si>
  <si>
    <t>AS-33</t>
  </si>
  <si>
    <t>Lake Orienta Monitoring and Assessment</t>
  </si>
  <si>
    <t>City contracted with consultants to determine phosphorus and nitrogen loadings to Lake Orienta.</t>
  </si>
  <si>
    <t>Altamonte Springs - $91,463</t>
  </si>
  <si>
    <t>M-03</t>
  </si>
  <si>
    <t>M-04</t>
  </si>
  <si>
    <t>M-05</t>
  </si>
  <si>
    <t>M-06</t>
  </si>
  <si>
    <t>M-07</t>
  </si>
  <si>
    <t>Citywide Sanitary Sewer Inspection Program</t>
  </si>
  <si>
    <t>Stormwater and Lakes Management Plan (SLMP)</t>
  </si>
  <si>
    <t>Keller Road Sanitary Sewer Rehabilitation</t>
  </si>
  <si>
    <t>Sewer System Master Plan Update</t>
  </si>
  <si>
    <t>CIPP of Keller Road Wastewater Gravity Line</t>
  </si>
  <si>
    <t>Downtown Redevelopment Master Plan - Downtown Master Stormwater Park</t>
  </si>
  <si>
    <t>Project consists of revitalizing the city downtown area of approximately 40 acres with a regional stormwater collection and treatment.</t>
  </si>
  <si>
    <t>City of Ocoee LDC Chapter 176 Fertilizer Managament, Grass Clippings and Vegetation Material/Debris and Pet Waste</t>
  </si>
  <si>
    <t>O-32</t>
  </si>
  <si>
    <t>O-33</t>
  </si>
  <si>
    <t>O-34</t>
  </si>
  <si>
    <t>O-35</t>
  </si>
  <si>
    <t>Bluford Avenue Phase 2 Project - FM and Sewer Utilities Project</t>
  </si>
  <si>
    <t>Lake Prima Vista Nutrient Reduction Program</t>
  </si>
  <si>
    <t>Nutrient Reduction Study for the Category 4e to serve approximately 84 acres of Residential and Citrus Landuse.  Receives approximately 425 lbs of TP and 1463 lbs of TN annually from sources. Lake Prima Vista connected to Starke Lake with two drain wells.</t>
  </si>
  <si>
    <t>AD Mims Road Baffle Box</t>
  </si>
  <si>
    <t>E. Oakland Avenue Baffle Box</t>
  </si>
  <si>
    <t>City of Ocoee  Utility</t>
  </si>
  <si>
    <t>Stormwater Retrofit to serve approximately 30 acres of residential landuse discharging untreated stormwater runoff to Spring Lake.</t>
  </si>
  <si>
    <t>Stormwater Retrofit to serve approximately 15 acres of City Hall/Lakeshore Center Parking areas discharging untreated stormwater runoff to Starke Lake.</t>
  </si>
  <si>
    <t>FM: 239496-2 (Pond 100)</t>
  </si>
  <si>
    <t>FM: 239496-2 (Pond 200)</t>
  </si>
  <si>
    <t>FM: 240231-2 (Dry Detention Pond 1N-1)</t>
  </si>
  <si>
    <t>FM: 240231-2 (Dry Detention Pond 1N-2)</t>
  </si>
  <si>
    <t>FM: 240231-2 (Exfiltration System 4N-1)</t>
  </si>
  <si>
    <t>FM: 240231-2 (Exfiltration System 5N)</t>
  </si>
  <si>
    <t>Street sweeping contract.</t>
  </si>
  <si>
    <t>SC-33a</t>
  </si>
  <si>
    <t>SJRWMD/ DEP/ Florida Legislature</t>
  </si>
  <si>
    <t>Lake Lawne Stormwater Irrigation Facility (SIF)</t>
  </si>
  <si>
    <t>OC BOCC/ SJRWMD/ DEP/ Legislative Appropriation</t>
  </si>
  <si>
    <t>SJRWMD - $671,633/ DEP - $617,107/ Legislative Appropriation - $250,000</t>
  </si>
  <si>
    <t>NS007</t>
  </si>
  <si>
    <t>OC BCC</t>
  </si>
  <si>
    <t>OC-51a</t>
  </si>
  <si>
    <t>OC-51b</t>
  </si>
  <si>
    <t>Lake Gandy BMP Treatment Train Feasibility Study</t>
  </si>
  <si>
    <t>Design BMP treatment train feasibility assessment.</t>
  </si>
  <si>
    <t>Lake Gandy BMP Treatment Train Design</t>
  </si>
  <si>
    <t>CIP - OC BCC</t>
  </si>
  <si>
    <t>Lake Lawne SIF performance monitoring  (year one).</t>
  </si>
  <si>
    <t>BMP performance assessment.</t>
  </si>
  <si>
    <t>Lake Lawne SIF performance monitoring  (year two).</t>
  </si>
  <si>
    <t>Wekiva PFA Pilot Projects Study</t>
  </si>
  <si>
    <t>Assessment of loading in the Wekiva PFA intended to target optimum BMP locations.</t>
  </si>
  <si>
    <t>Wekiva PFA Pilot BMP FS / Design</t>
  </si>
  <si>
    <t>Project to conduct feasibility and / or design studies for effective BMPs.</t>
  </si>
  <si>
    <t>Wekiva PFA Pilot Projects Construction</t>
  </si>
  <si>
    <t>2020</t>
  </si>
  <si>
    <t>2021</t>
  </si>
  <si>
    <t>2022</t>
  </si>
  <si>
    <t>CIP Funds - OC BCC</t>
  </si>
  <si>
    <t>OC-59</t>
  </si>
  <si>
    <t>OC-59a</t>
  </si>
  <si>
    <t>OC-60</t>
  </si>
  <si>
    <t>OC-60a</t>
  </si>
  <si>
    <t>OC-60b</t>
  </si>
  <si>
    <t>Private Owners</t>
  </si>
  <si>
    <t>OAK-14</t>
  </si>
  <si>
    <t>OAK-15</t>
  </si>
  <si>
    <t>OAK-16</t>
  </si>
  <si>
    <t>OAK-17</t>
  </si>
  <si>
    <t>OAK-18</t>
  </si>
  <si>
    <t>Speer and Daniels Drainage Improvement</t>
  </si>
  <si>
    <t>MS4 Phase II Permit Requirement</t>
  </si>
  <si>
    <t>Nutrient Reduction - Upper Basin</t>
  </si>
  <si>
    <t>Septic to Sewer Conversion</t>
  </si>
  <si>
    <t>Installation of drainage swale/conveyance, with some retention value, in an area of sheet flows from three different roadways.</t>
  </si>
  <si>
    <t>Ongoing effort to clean grates, inlets, culverts, etc.</t>
  </si>
  <si>
    <t>A 2 year effort to monitor the effectiveness of "Bold and Gold" filter media installed earlier.</t>
  </si>
  <si>
    <t>Ongoing effort to sweep streets.  547 lane miles - 38 cubic yards of debris annually.</t>
  </si>
  <si>
    <t>Drainage Map and Engineering Report</t>
  </si>
  <si>
    <t>State Park Trust Fund</t>
  </si>
  <si>
    <t>Agricultural Producers</t>
  </si>
  <si>
    <t>Enrollment and verification of farm fertilizer BMPs by agricultural producers. Acres Treated based on FDACS December 2019 NOI Enrollment and FSAID VI. Reductions based on efficiencies referenced in the BMAP and 100% NOI Enrollment.</t>
  </si>
  <si>
    <t>Enrollment and verification of livestock waste BMPs by agricultural producers. Acres Treated based on FDACS December 2019 NOI Enrollment and FSAID VI. Reductions based on efficiencies referenced in the BMAP and 100% NOI Enrollment.</t>
  </si>
  <si>
    <t>Enrollment and verification of nursery BMPs by agricultural producers. Acres Treated based on FDACS December 2019 NOI Enrollment and FSAID VI. Reductions based on efficiencies referenced in the BMAP and 100% NOI Enrollment.</t>
  </si>
  <si>
    <t>Circle K store and ABC Bus taken off septic and placed on sewer.  About 8,500 gallons removed from septic DAILY.</t>
  </si>
  <si>
    <t>Year Project Added</t>
  </si>
  <si>
    <t>DEP/ FDOT/ SJRWMD/ Altamonte Springs</t>
  </si>
  <si>
    <t>Manholes (Alabama and 8th St.; Little St. and 9th St.; Park Ave; Charleston Park Subdivision)</t>
  </si>
  <si>
    <t>Victoria Plaza, Forest Ave., 3rd St., Park Ave.</t>
  </si>
  <si>
    <t>Eastern WWTP Expansion</t>
  </si>
  <si>
    <t>28°50'28.3"N</t>
  </si>
  <si>
    <t>Stormwater Design Rules</t>
  </si>
  <si>
    <t>Eustis code sec. 115-5. Eustis stormwater rules for new development are more stringent than state or SJRWMD rules.</t>
  </si>
  <si>
    <t>Install Suntree NSBB at 5th Ave. and Rossiter discharge into Lake Franklin, which is isolated spring-fed lake.</t>
  </si>
  <si>
    <t>Extend 8-inch sewer main and install four laterals to connect four duplexes to city sewer on 11th Ave.; abandon existing septic systems.</t>
  </si>
  <si>
    <t>Bluford Ave. and Orlando Ave, Stormwater Improvements Project</t>
  </si>
  <si>
    <t>Public Works Complex Stormwater Management System</t>
  </si>
  <si>
    <t>310-acre site with construction of seven dry retention ponds. Runoff from the site will be conveyed to the master system for the required treatment volume and attenuation and discharge the same as in the pre-development condition.</t>
  </si>
  <si>
    <t>Project consists of residential roadway, stormsewer system, and one dry retention pond. Runoff from the site will be conveyed to the dry retention pond for the required treatment volume and attenuation and discharge to meet predevelopment conditions.</t>
  </si>
  <si>
    <t>Fertilizer ordinance, pet waste ordinance, landscape ordinance, irrigation ordinances, FYN, and public education. Covered by Orange County.</t>
  </si>
  <si>
    <t>Install (2006) 2 inlet baskets in Lake Daniel Basin. Both baskets are in the surface water portion of the BMAP.</t>
  </si>
  <si>
    <t>Install (2006) three inlet baskets  in Lake Sarah Basin.  165 cubic feet per year of material collected.</t>
  </si>
  <si>
    <t>Install (2004) four inlet baskets in Lake Silver Basin.181 cubic feet per year of material collected.</t>
  </si>
  <si>
    <t>Streets are swept every two weeks; 86,305 cubic feet per year of material collected. 2.36% of the total credits are applied to groundwater and 97.3% is applied to surface to reflect the percentage of the city within each.</t>
  </si>
  <si>
    <t>28.577825° / 28.555285°</t>
  </si>
  <si>
    <t>3009 Ardsley:  28.578879°; 2717 Ardsley:  28.577459°;  2609 Ardsley:   28.575251°</t>
  </si>
  <si>
    <t>Streets are swept weekly; total miles swept = 12,266 miles per year.  Catch basins vacuumed quarterly. Total material collected was 1,772,000 lbs. split between sweeping and BMP cleanouts.</t>
  </si>
  <si>
    <t xml:space="preserve"> 28°34'22.40"N
28°34'42.13"N</t>
  </si>
  <si>
    <t xml:space="preserve"> 81°35'23.05"W
81°34'50.90"W</t>
  </si>
  <si>
    <t>BMP Implementation and Verification - Farm Fertilizer</t>
  </si>
  <si>
    <t>BMP Implementation and Verification - Livestock Waste</t>
  </si>
  <si>
    <t>SR 423 (John Young Parkway) from SR 50 to Shader Rd. - Add lanes and reconstruct.</t>
  </si>
  <si>
    <t>North Lake County Community Environmental Stewardship Program</t>
  </si>
  <si>
    <t>Enhanced fertilizer ordinance (above model ordinance requirements), landscape ordinance, irrigation ordinances, FYN, and public education.</t>
  </si>
  <si>
    <t>11th and 12th St. Improvement</t>
  </si>
  <si>
    <t>New stormwater treatment to serve 11th and 12th Streets; 8.8 acres.</t>
  </si>
  <si>
    <t>Provide treatment for two drainage basins totaling 91.7 acres (Modular Wetlands with Bold and Gold™ media).</t>
  </si>
  <si>
    <t>11th Ave.</t>
  </si>
  <si>
    <t>13th Ave.</t>
  </si>
  <si>
    <t>15th Ave.</t>
  </si>
  <si>
    <t>17th Ave.</t>
  </si>
  <si>
    <t>Kathleen Dr.</t>
  </si>
  <si>
    <t>Trimble Park Office Septic</t>
  </si>
  <si>
    <t>DEP Legislative</t>
  </si>
  <si>
    <t>Lake Gandy BMP Treatment Train Construction</t>
  </si>
  <si>
    <t xml:space="preserve">Data and information from the assessmet can be used by stakeholders to refine TMDL, provide allocation information within the watershed, and identify potential BMP effectiveness.
</t>
  </si>
  <si>
    <t>Black Bear Wilderness Area</t>
  </si>
  <si>
    <t>Yankee Lake Scrub Jay Preservation Area</t>
  </si>
  <si>
    <t>Pave dirt road and install 2nd-generation baffle box to provide water quality treatment; area served = 0.4 acres.</t>
  </si>
  <si>
    <t>Detailed nutrient and hydrologic study, quantifying all nutrient sources, including internal loading, ground water, surface water, precipitation, etc.; management plan includes potential structural/ nonstructural water quality improvements.</t>
  </si>
  <si>
    <t>Preliminary analysis of nitrogen transport into and out of retention pond/ground water, and follow-up analysis of improvements made to ground water discharge after addition of Bold and Gold™ amendment to pond bottom.</t>
  </si>
  <si>
    <t>Speer Park Stormwater</t>
  </si>
  <si>
    <t>Drainage conveyance maintenance in established neighborhoods to enable proper treatment of stormwater flows.</t>
  </si>
  <si>
    <t>Oakland Sewer Master Plan</t>
  </si>
  <si>
    <t>Oakland Sanitary Sewer - Phase 1A</t>
  </si>
  <si>
    <t>Oakland Sanitary Sewer - Phase 1B &amp; 1C</t>
  </si>
  <si>
    <t>Acquisition of approximately 35 acres of wetlands and approximately 2 acres of upland along the south shore of Lake Apopka.</t>
  </si>
  <si>
    <t>Minneola Interchange</t>
  </si>
  <si>
    <t>28°41' 49.73" N</t>
  </si>
  <si>
    <t>Wekiva Filter Media Replacement</t>
  </si>
  <si>
    <t>Wastewater Utilities</t>
  </si>
  <si>
    <t>Wekiwa State Park</t>
  </si>
  <si>
    <t>030920- SOP and duplicates check for STAR 2019</t>
  </si>
  <si>
    <t>DEP/ EPA/ SJRWMD/ DEP/ Town of Oakland</t>
  </si>
  <si>
    <t>Lake County Water Authority (LCWA)</t>
  </si>
  <si>
    <t>City paved and improved the stormwater collection system.</t>
  </si>
  <si>
    <t>CCTV inspections, cleaning, smoke testing, inspections.</t>
  </si>
  <si>
    <t>Study to identify stormwater management improvement projects and water quality projects throughout the City.</t>
  </si>
  <si>
    <t>Sanitary Sewer Rehabilitation Project.</t>
  </si>
  <si>
    <t>Study to identify sewer system  improvement projects throughout the City.</t>
  </si>
  <si>
    <t>CIPP lining of wastewater gravity lines.</t>
  </si>
  <si>
    <t>Retrofitting Public Works Complex with stormwater management system.</t>
  </si>
  <si>
    <t>Construct 16" FM and gravity sewer system to serve downtown area along Bluford Avenue (From Delaware Avenue to Silver Star Road).</t>
  </si>
  <si>
    <t>Inspect annually all 233 commercial, single, and multifamily stormwater systems in basin for functionality and adherence to design standards with maximum pollutant removal efficiency.</t>
  </si>
  <si>
    <t>Improve sanitary sewer, drainage, and roadway; install new sanitary force main, lift station (#65), and gravity pipes in area with septic tanks to reduce nutrient seepage into ground water table.</t>
  </si>
  <si>
    <t>Conduct proactive inspections and perform routine maintenance on lift stations and sanitary lines.</t>
  </si>
  <si>
    <t>Construction of two dry retention ponds and one wet detention pond in new city park.</t>
  </si>
  <si>
    <t>Install 2 Stormceptors™ to capture gross pollutants before they reach Lake Fairview.</t>
  </si>
  <si>
    <t>SR 46/US 441 from W. of US 441 to E. of Pond Rd. - Wekiva Parkway 3B / SR 46 from E. of Pond Rd. to E. of Round Lake Rd. (Wekiva Parkway Section 3A).</t>
  </si>
  <si>
    <t>W. of Old McDonald Rd. to E. of Wekiva River Rd. - New Road Construction (Wekiva Parkway Section 6).</t>
  </si>
  <si>
    <t>CR 46A Realignment from SR 46 to N. of Arundel Way - New Road Construction (Wekiva Parkway Section 5).</t>
  </si>
  <si>
    <t>SR 429/46 (Wekiva Parkway) from E. of Wekiva River Rd. to Orange Blvd. (Wekiva Pakrway Section 7A).</t>
  </si>
  <si>
    <t>SR 429/46 (Wekiva Parkway) from Orange Boulevard to East of Rinehart Road (Wekiva Parkway Section 8).</t>
  </si>
  <si>
    <t>Paid TV, Radio and Social Media advertising campaign to educate citizens on nutrient pollution and benefits of fertilizer ordinance.   First of three videos- https://youtu.be/IqFcIOEqwWs.</t>
  </si>
  <si>
    <t>Pave 0.3-acre dirt road; treatment with open swale and ditch blocks.</t>
  </si>
  <si>
    <t>Design BMP treatment train.</t>
  </si>
  <si>
    <t>Data and information from the assessmet can be used by stakeholders to refine TMDL, provide allocation information within the watershed, and identify potential BMP effectiveness. Feasibility Study will evaluate selected BMPs for implementability.</t>
  </si>
  <si>
    <t>Construct effective BMPs.</t>
  </si>
  <si>
    <t>Lake County staff has become certified to instruct on the DEP Sedimentation and Erosion Control Inspector's certification program. County hosts annual class and exam free to local contractors and municipal employees.</t>
  </si>
  <si>
    <t>City of Orlando Stormwater Utility/ Dr Phillips Inc</t>
  </si>
  <si>
    <t>Winter Garden/ DEP/ SJRWMD</t>
  </si>
  <si>
    <t>City - $28,000/ County - $37,000</t>
  </si>
  <si>
    <t>Septic tank phase out and connection to city collection system for Dr. Philip Trinh Dental Office, Honey Transport Inc., United Pentecostal Church, and Robinsons Restaurant.</t>
  </si>
  <si>
    <t>Six lakes connected to major outfalls sampled monthly to set a baseline of yearly fluctuations in nutrients and parameters. Marshall Lake, monitored under TMDL program, is sampled quarterly to monitor nutrient loading and parameters.</t>
  </si>
  <si>
    <t>'2007 – Line 7,094 feet of 8-inch sewer main on Clayton and Liberty Sts.  2008 – Line 8,040 feet of 8- and 10-inch sewer main (Grandview, Alexander, Tremain, Baker, Lake Dora Rd, Pine Ave., and Donnelly St.).  2009 – Line 3,746 feet of 8-inch pipe on Old Eustis Rd. and Donnelly St. 2010 – Line 1,500 feet of 21-inch pipe along Lake John.</t>
  </si>
  <si>
    <t>Comments/Long Descriptions</t>
  </si>
  <si>
    <t>Pipe lining from 2007 through 2010.</t>
  </si>
  <si>
    <t xml:space="preserve">Add lanes to State Road 434: from State Road 414, Lotus Landing Blvd., then to State Road 436: Dry Detention Pond 1N-1, 1N-2 2N, P, Wet Detention WTC Ponds 1 and 2; Exfiltration System 4N-1 and 5N providing treatment for existing and proposed pavement.
</t>
  </si>
  <si>
    <t>Lake Sumter State College/ Umatilla/ Umatilla Chamber of Commerce/ Lake County Schools</t>
  </si>
  <si>
    <t>Project provides teacher workshops and outreach to K-12, exposure to various environmental careers to middle/high school students, increase number of volunteer water quality sample sites, and create community showcase site using native vegetation.</t>
  </si>
  <si>
    <t>Project includes removing concrete flumes in right-of-way and piping area to two new dry retention ponds; what cannot be treated in ponds will be captured in CDS unit within right of way, and compensating treatment for this area will be treated in Pond B.</t>
  </si>
  <si>
    <t>New force mains to prevent leakage; All American Blvd. from Clarcona Ocoee to Kennedy; Avalon Rd. to Hiawassee Rd.; Clarcona Ocoee Rd. from Ingram to Clarke; Indian Hill Rd. to PS #3411; North Pine Hills Rd. at Indian Hill Rd. and Clarcona Ocoee Rd</t>
  </si>
  <si>
    <t>Combine cured in place pipe (CIPP) and point repairs to restore gravity sanitary sewer, including lining or coating 40 manholes. Upsized storm pipes that go to Lake Robin, replacing force main, gravity line, and manholes to reduce leakage of sewage.</t>
  </si>
  <si>
    <t>Reduction is 28,271 lb-N/yr. The NSILT used data with the new effluent concentration. The reduction has been zeroed out to avoid double counting, however improvements were made within the project collection period and prior to the new effluent standards.</t>
  </si>
  <si>
    <t>New stormwater collection system comprised of biofiltration retention ponds, storm pipes and inlets, and swales in the Town’s Lower Basin (Phase 1). Three existing retention ponds will be modified and will use Bold and Gold™ bioabsorption material.</t>
  </si>
  <si>
    <t>Count of ProjectNumber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</si>
</sst>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0.0%"/>
    <numFmt numFmtId="165" formatCode="#,##0.0"/>
    <numFmt numFmtId="166" formatCode="&quot;$&quot;#,##0"/>
    <numFmt numFmtId="167" formatCode="_(* #,##0_);_(* \(#,##0\);_(* &quot;-&quot;??_);_(@_)"/>
    <numFmt numFmtId="168" formatCode="&quot;$&quot;#,##0.00"/>
    <numFmt numFmtId="169" formatCode="[$-409]mmm\-yy;@"/>
  </numFmts>
  <fonts count="23" x14ac:knownFonts="1">
    <font>
      <sz val="11"/>
      <color theme="1"/>
      <name val="Calibri"/>
      <family val="2"/>
      <scheme val="minor"/>
    </font>
    <font>
      <sz val="10"/>
      <color theme="1"/>
      <name val="Times New Roman"/>
      <family val="1"/>
    </font>
    <font>
      <b/>
      <sz val="10"/>
      <color theme="1"/>
      <name val="Times New Roman"/>
      <family val="1"/>
    </font>
    <font>
      <sz val="10"/>
      <color rgb="FF000000"/>
      <name val="Times New Roman"/>
      <family val="1"/>
    </font>
    <font>
      <b/>
      <sz val="10"/>
      <color rgb="FF000000"/>
      <name val="Times New Roman"/>
      <family val="1"/>
    </font>
    <font>
      <sz val="11"/>
      <color theme="1"/>
      <name val="Calibri"/>
      <family val="2"/>
      <scheme val="minor"/>
    </font>
    <font>
      <sz val="10"/>
      <color indexed="8"/>
      <name val="Times New Roman"/>
      <family val="1"/>
    </font>
    <font>
      <sz val="10"/>
      <name val="Times New Roman"/>
      <family val="1"/>
    </font>
    <font>
      <sz val="11"/>
      <color theme="0"/>
      <name val="Calibri"/>
      <family val="2"/>
      <scheme val="minor"/>
    </font>
    <font>
      <sz val="11"/>
      <name val="Calibri"/>
      <family val="2"/>
      <scheme val="minor"/>
    </font>
    <font>
      <b/>
      <i/>
      <sz val="11"/>
      <color theme="1"/>
      <name val="Calibri"/>
      <family val="2"/>
      <scheme val="minor"/>
    </font>
    <font>
      <sz val="10"/>
      <color theme="0"/>
      <name val="Times New Roman"/>
      <family val="1"/>
    </font>
    <font>
      <b/>
      <sz val="10"/>
      <name val="Times New Roman"/>
      <family val="1"/>
    </font>
    <font>
      <sz val="10"/>
      <color theme="1"/>
      <name val="Calibri"/>
      <family val="2"/>
      <scheme val="minor"/>
    </font>
    <font>
      <b/>
      <sz val="11"/>
      <color theme="1"/>
      <name val="Calibri"/>
      <family val="2"/>
      <scheme val="minor"/>
    </font>
    <font>
      <i/>
      <sz val="11"/>
      <color theme="1"/>
      <name val="Calibri"/>
      <family val="2"/>
      <scheme val="minor"/>
    </font>
    <font>
      <i/>
      <sz val="11"/>
      <color rgb="FFFF0000"/>
      <name val="Calibri"/>
      <family val="2"/>
      <scheme val="minor"/>
    </font>
    <font>
      <b/>
      <sz val="11"/>
      <name val="Calibri"/>
      <family val="2"/>
      <scheme val="minor"/>
    </font>
    <font>
      <b/>
      <sz val="10"/>
      <color theme="1"/>
      <name val="Calibri"/>
      <family val="2"/>
      <scheme val="minor"/>
    </font>
    <font>
      <sz val="10"/>
      <color rgb="FFFF0000"/>
      <name val="Times New Roman"/>
      <family val="1"/>
    </font>
    <font>
      <sz val="9"/>
      <color rgb="FF000000"/>
      <name val="Times New Roman"/>
      <family val="1"/>
    </font>
    <font>
      <sz val="8"/>
      <color theme="1"/>
      <name val="Calibri"/>
      <family val="2"/>
      <scheme val="minor"/>
    </font>
    <font>
      <sz val="8"/>
      <name val="Calibri"/>
      <family val="2"/>
      <scheme val="minor"/>
    </font>
  </fonts>
  <fills count="17">
    <fill>
      <patternFill patternType="none"/>
    </fill>
    <fill>
      <patternFill patternType="gray125"/>
    </fill>
    <fill>
      <patternFill patternType="solid">
        <fgColor theme="4" tint="0.79998168889431442"/>
        <bgColor indexed="64"/>
      </patternFill>
    </fill>
    <fill>
      <patternFill patternType="solid">
        <fgColor theme="4"/>
      </patternFill>
    </fill>
    <fill>
      <patternFill patternType="solid">
        <fgColor theme="4" tint="0.39997558519241921"/>
        <bgColor indexed="64"/>
      </patternFill>
    </fill>
    <fill>
      <patternFill patternType="solid">
        <fgColor rgb="FFD9E2F3"/>
        <bgColor indexed="64"/>
      </patternFill>
    </fill>
    <fill>
      <patternFill patternType="solid">
        <fgColor rgb="FFFF0000"/>
        <bgColor indexed="64"/>
      </patternFill>
    </fill>
    <fill>
      <patternFill patternType="solid">
        <fgColor rgb="FFFFFF00"/>
        <bgColor indexed="64"/>
      </patternFill>
    </fill>
    <fill>
      <patternFill patternType="solid">
        <fgColor rgb="FFE90E09"/>
        <bgColor indexed="64"/>
      </patternFill>
    </fill>
    <fill>
      <patternFill patternType="solid">
        <fgColor theme="0"/>
        <bgColor indexed="64"/>
      </patternFill>
    </fill>
    <fill>
      <patternFill patternType="solid">
        <fgColor rgb="FF92D050"/>
        <bgColor indexed="64"/>
      </patternFill>
    </fill>
    <fill>
      <patternFill patternType="solid">
        <fgColor theme="4" tint="0.59999389629810485"/>
        <bgColor indexed="64"/>
      </patternFill>
    </fill>
    <fill>
      <patternFill patternType="solid">
        <fgColor rgb="FFFFC000"/>
        <bgColor indexed="64"/>
      </patternFill>
    </fill>
    <fill>
      <patternFill patternType="solid">
        <fgColor theme="0" tint="-0.14999847407452621"/>
        <bgColor indexed="64"/>
      </patternFill>
    </fill>
    <fill>
      <patternFill patternType="solid">
        <fgColor rgb="FFC0C0C0"/>
        <bgColor rgb="FFC0C0C0"/>
      </patternFill>
    </fill>
    <fill>
      <patternFill patternType="solid">
        <fgColor rgb="FFFF66FF"/>
        <bgColor indexed="64"/>
      </patternFill>
    </fill>
    <fill>
      <patternFill patternType="solid">
        <fgColor rgb="FF00B050"/>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s>
  <cellStyleXfs count="6">
    <xf numFmtId="0" fontId="0" fillId="0" borderId="0"/>
    <xf numFmtId="43" fontId="5" fillId="0" borderId="0" applyFont="0" applyFill="0" applyBorder="0" applyAlignment="0" applyProtection="0"/>
    <xf numFmtId="44" fontId="5" fillId="0" borderId="0" applyFont="0" applyFill="0" applyBorder="0" applyAlignment="0" applyProtection="0"/>
    <xf numFmtId="0" fontId="8" fillId="3" borderId="0" applyNumberFormat="0" applyBorder="0" applyAlignment="0" applyProtection="0"/>
    <xf numFmtId="0" fontId="5" fillId="0" borderId="0"/>
    <xf numFmtId="0" fontId="5" fillId="0" borderId="0"/>
  </cellStyleXfs>
  <cellXfs count="256">
    <xf numFmtId="0" fontId="0" fillId="0" borderId="0" xfId="0"/>
    <xf numFmtId="0" fontId="0" fillId="0" borderId="0" xfId="0" applyAlignment="1">
      <alignment horizontal="center"/>
    </xf>
    <xf numFmtId="0" fontId="3" fillId="0" borderId="1" xfId="0" applyFont="1" applyBorder="1" applyAlignment="1" applyProtection="1">
      <alignment horizontal="center" vertical="center" wrapText="1"/>
      <protection locked="0"/>
    </xf>
    <xf numFmtId="0" fontId="1" fillId="0" borderId="1" xfId="0" applyFont="1" applyBorder="1" applyAlignment="1">
      <alignment horizontal="center" vertical="center" wrapText="1"/>
    </xf>
    <xf numFmtId="0" fontId="1" fillId="0" borderId="0" xfId="0" applyFont="1"/>
    <xf numFmtId="0" fontId="2" fillId="2" borderId="1" xfId="0" applyFont="1" applyFill="1" applyBorder="1" applyAlignment="1">
      <alignment horizontal="center" wrapText="1"/>
    </xf>
    <xf numFmtId="0" fontId="2" fillId="2" borderId="1" xfId="0" applyFont="1" applyFill="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3" fontId="1" fillId="0" borderId="1" xfId="0" applyNumberFormat="1" applyFont="1" applyBorder="1" applyAlignment="1">
      <alignment horizontal="center" vertical="center"/>
    </xf>
    <xf numFmtId="0" fontId="1" fillId="0" borderId="1"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3"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1" fillId="0" borderId="1" xfId="0" applyFont="1" applyBorder="1" applyAlignment="1">
      <alignment horizontal="center" vertical="center"/>
    </xf>
    <xf numFmtId="17" fontId="7" fillId="0" borderId="1" xfId="0" applyNumberFormat="1" applyFont="1" applyBorder="1" applyAlignment="1">
      <alignment horizontal="center" vertical="center"/>
    </xf>
    <xf numFmtId="0" fontId="1" fillId="0" borderId="0" xfId="0" applyFont="1" applyAlignment="1">
      <alignment horizontal="center" vertical="center" wrapText="1"/>
    </xf>
    <xf numFmtId="17" fontId="1"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3" fontId="3" fillId="0" borderId="1" xfId="1" applyNumberFormat="1" applyFont="1" applyBorder="1" applyAlignment="1" applyProtection="1">
      <alignment horizontal="center" vertical="center" wrapText="1"/>
      <protection locked="0"/>
    </xf>
    <xf numFmtId="3" fontId="1" fillId="0" borderId="1" xfId="1" applyNumberFormat="1" applyFont="1" applyBorder="1" applyAlignment="1">
      <alignment horizontal="center" vertical="center"/>
    </xf>
    <xf numFmtId="3" fontId="1" fillId="0" borderId="1" xfId="1" applyNumberFormat="1" applyFont="1" applyBorder="1" applyAlignment="1" applyProtection="1">
      <alignment horizontal="center" vertical="center"/>
      <protection locked="0"/>
    </xf>
    <xf numFmtId="3" fontId="3" fillId="0" borderId="1" xfId="1" applyNumberFormat="1" applyFont="1" applyBorder="1" applyAlignment="1">
      <alignment horizontal="center" vertical="center" wrapText="1"/>
    </xf>
    <xf numFmtId="3" fontId="1" fillId="0" borderId="1" xfId="1" applyNumberFormat="1" applyFont="1" applyBorder="1" applyAlignment="1">
      <alignment horizontal="center" vertical="center" wrapText="1"/>
    </xf>
    <xf numFmtId="3" fontId="6" fillId="0" borderId="1" xfId="1" applyNumberFormat="1" applyFont="1" applyBorder="1" applyAlignment="1">
      <alignment horizontal="center" vertical="center" wrapText="1"/>
    </xf>
    <xf numFmtId="166" fontId="1" fillId="0" borderId="1" xfId="2" applyNumberFormat="1" applyFont="1" applyBorder="1" applyAlignment="1">
      <alignment horizontal="center" vertical="center"/>
    </xf>
    <xf numFmtId="166" fontId="1" fillId="0" borderId="1" xfId="2" applyNumberFormat="1" applyFont="1" applyBorder="1" applyAlignment="1">
      <alignment horizontal="center" vertical="center" wrapText="1"/>
    </xf>
    <xf numFmtId="166" fontId="1" fillId="0" borderId="1" xfId="0" applyNumberFormat="1" applyFont="1" applyBorder="1" applyAlignment="1">
      <alignment horizontal="center" vertical="center"/>
    </xf>
    <xf numFmtId="166" fontId="6" fillId="0" borderId="1" xfId="0" applyNumberFormat="1" applyFont="1" applyBorder="1" applyAlignment="1">
      <alignment horizontal="center" vertical="center" wrapText="1"/>
    </xf>
    <xf numFmtId="166"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xf>
    <xf numFmtId="165" fontId="6"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xf numFmtId="3" fontId="1" fillId="0" borderId="0" xfId="1" applyNumberFormat="1" applyFont="1" applyAlignment="1">
      <alignment horizontal="center" vertical="center"/>
    </xf>
    <xf numFmtId="0" fontId="1" fillId="0" borderId="0" xfId="0" applyFont="1" applyAlignment="1">
      <alignment vertical="center"/>
    </xf>
    <xf numFmtId="0" fontId="3" fillId="0" borderId="0" xfId="0" applyFont="1" applyAlignment="1">
      <alignment horizontal="center" vertical="center" wrapText="1"/>
    </xf>
    <xf numFmtId="167" fontId="9" fillId="0" borderId="0" xfId="1" applyNumberFormat="1" applyFont="1"/>
    <xf numFmtId="0" fontId="2" fillId="4" borderId="1" xfId="0" applyFont="1" applyFill="1" applyBorder="1" applyAlignment="1">
      <alignment horizontal="center" wrapText="1"/>
    </xf>
    <xf numFmtId="168" fontId="1" fillId="0" borderId="1" xfId="0" applyNumberFormat="1" applyFont="1" applyBorder="1" applyAlignment="1">
      <alignment horizontal="center" vertical="center"/>
    </xf>
    <xf numFmtId="168" fontId="1" fillId="0" borderId="1" xfId="0" applyNumberFormat="1" applyFont="1" applyBorder="1" applyAlignment="1">
      <alignment horizontal="center" vertical="center" wrapText="1"/>
    </xf>
    <xf numFmtId="3" fontId="1" fillId="0" borderId="1" xfId="1" applyNumberFormat="1" applyFont="1" applyBorder="1" applyAlignment="1">
      <alignment horizontal="center"/>
    </xf>
    <xf numFmtId="9" fontId="2"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xf>
    <xf numFmtId="2" fontId="11" fillId="3" borderId="1" xfId="3" applyNumberFormat="1" applyFont="1" applyBorder="1" applyAlignment="1">
      <alignment horizontal="center" vertical="center" wrapText="1"/>
    </xf>
    <xf numFmtId="167" fontId="12" fillId="0" borderId="1" xfId="1" applyNumberFormat="1" applyFont="1" applyBorder="1" applyAlignment="1">
      <alignment horizontal="center" vertical="center" wrapText="1"/>
    </xf>
    <xf numFmtId="0" fontId="1" fillId="5" borderId="1" xfId="0" applyFont="1" applyFill="1" applyBorder="1" applyAlignment="1">
      <alignment horizontal="center" vertical="center" wrapText="1"/>
    </xf>
    <xf numFmtId="6" fontId="3"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3" fontId="1" fillId="0" borderId="0" xfId="0" applyNumberFormat="1" applyFont="1" applyAlignment="1">
      <alignment horizontal="center" vertical="center"/>
    </xf>
    <xf numFmtId="0" fontId="7" fillId="0" borderId="1" xfId="0" applyFont="1" applyBorder="1" applyAlignment="1" applyProtection="1">
      <alignment horizontal="center" vertical="center"/>
      <protection locked="0"/>
    </xf>
    <xf numFmtId="0" fontId="3" fillId="7" borderId="1" xfId="0" applyFont="1" applyFill="1" applyBorder="1" applyAlignment="1">
      <alignment horizontal="center" vertical="center" wrapText="1"/>
    </xf>
    <xf numFmtId="14" fontId="1" fillId="0" borderId="1" xfId="0" applyNumberFormat="1" applyFont="1" applyBorder="1" applyAlignment="1">
      <alignment horizontal="center" vertical="center"/>
    </xf>
    <xf numFmtId="3" fontId="6" fillId="0" borderId="1" xfId="0" applyNumberFormat="1" applyFont="1" applyBorder="1" applyAlignment="1">
      <alignment horizontal="center" vertical="center" wrapText="1"/>
    </xf>
    <xf numFmtId="3" fontId="7" fillId="0" borderId="1" xfId="1" applyNumberFormat="1" applyFont="1" applyBorder="1" applyAlignment="1">
      <alignment horizontal="center" vertical="center"/>
    </xf>
    <xf numFmtId="3" fontId="7" fillId="0" borderId="1" xfId="1" applyNumberFormat="1" applyFont="1" applyBorder="1" applyAlignment="1">
      <alignment horizontal="center" vertical="center" wrapText="1"/>
    </xf>
    <xf numFmtId="0" fontId="7" fillId="0" borderId="1" xfId="0" applyFont="1" applyBorder="1" applyAlignment="1" applyProtection="1">
      <alignment horizontal="center" vertical="center" wrapText="1"/>
      <protection locked="0"/>
    </xf>
    <xf numFmtId="166" fontId="7" fillId="0" borderId="1" xfId="2" applyNumberFormat="1" applyFont="1" applyBorder="1" applyAlignment="1">
      <alignment horizontal="center" vertical="center"/>
    </xf>
    <xf numFmtId="3" fontId="7" fillId="0" borderId="1" xfId="0" applyNumberFormat="1" applyFont="1" applyBorder="1" applyAlignment="1">
      <alignment horizontal="center" vertical="center"/>
    </xf>
    <xf numFmtId="0" fontId="1" fillId="0" borderId="1" xfId="0" applyFont="1" applyBorder="1" applyAlignment="1" applyProtection="1">
      <alignment horizontal="center" vertical="center" wrapText="1"/>
      <protection locked="0"/>
    </xf>
    <xf numFmtId="0" fontId="13" fillId="0" borderId="0" xfId="0" applyFont="1" applyAlignment="1">
      <alignment horizontal="center" vertical="center"/>
    </xf>
    <xf numFmtId="0" fontId="1" fillId="6" borderId="1" xfId="0" applyFont="1" applyFill="1" applyBorder="1" applyAlignment="1">
      <alignment horizontal="center" vertical="center"/>
    </xf>
    <xf numFmtId="3" fontId="7" fillId="0" borderId="1" xfId="1" applyNumberFormat="1" applyFont="1" applyBorder="1" applyAlignment="1" applyProtection="1">
      <alignment horizontal="center" vertical="center" wrapText="1"/>
      <protection locked="0"/>
    </xf>
    <xf numFmtId="0" fontId="6" fillId="6" borderId="1" xfId="0" applyFont="1" applyFill="1" applyBorder="1" applyAlignment="1">
      <alignment horizontal="center" vertical="center" wrapText="1"/>
    </xf>
    <xf numFmtId="169" fontId="1" fillId="0" borderId="1" xfId="0" applyNumberFormat="1" applyFont="1" applyBorder="1" applyAlignment="1">
      <alignment horizontal="center" vertical="center"/>
    </xf>
    <xf numFmtId="14" fontId="1" fillId="6"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0" fontId="1" fillId="9" borderId="1" xfId="0" applyFont="1" applyFill="1" applyBorder="1" applyAlignment="1">
      <alignment horizontal="center" vertical="center"/>
    </xf>
    <xf numFmtId="1" fontId="1" fillId="0" borderId="1" xfId="0" applyNumberFormat="1" applyFont="1" applyBorder="1" applyAlignment="1">
      <alignment horizontal="center" vertical="center" wrapText="1"/>
    </xf>
    <xf numFmtId="17" fontId="1" fillId="0" borderId="1" xfId="0" applyNumberFormat="1" applyFont="1" applyBorder="1" applyAlignment="1">
      <alignment horizontal="center" vertical="center" wrapText="1"/>
    </xf>
    <xf numFmtId="3" fontId="1" fillId="6" borderId="1" xfId="0" applyNumberFormat="1" applyFont="1" applyFill="1" applyBorder="1" applyAlignment="1">
      <alignment horizontal="center" vertical="center"/>
    </xf>
    <xf numFmtId="3" fontId="3" fillId="6" borderId="1" xfId="1" applyNumberFormat="1" applyFont="1" applyFill="1" applyBorder="1" applyAlignment="1" applyProtection="1">
      <alignment horizontal="center" vertical="center" wrapText="1"/>
      <protection locked="0"/>
    </xf>
    <xf numFmtId="0" fontId="3" fillId="9" borderId="1" xfId="0" applyFont="1" applyFill="1" applyBorder="1" applyAlignment="1">
      <alignment horizontal="center" vertical="center" wrapText="1"/>
    </xf>
    <xf numFmtId="3" fontId="1" fillId="6" borderId="1" xfId="0" applyNumberFormat="1" applyFont="1" applyFill="1" applyBorder="1" applyAlignment="1">
      <alignment horizontal="center" vertical="center" wrapText="1"/>
    </xf>
    <xf numFmtId="3" fontId="1" fillId="10" borderId="1" xfId="1" applyNumberFormat="1" applyFont="1" applyFill="1" applyBorder="1" applyAlignment="1">
      <alignment horizontal="center" vertical="center" wrapText="1"/>
    </xf>
    <xf numFmtId="3" fontId="3" fillId="10" borderId="1" xfId="1" applyNumberFormat="1" applyFont="1" applyFill="1" applyBorder="1" applyAlignment="1">
      <alignment horizontal="center" vertical="center" wrapText="1"/>
    </xf>
    <xf numFmtId="3" fontId="1" fillId="10" borderId="1" xfId="1" applyNumberFormat="1" applyFont="1" applyFill="1" applyBorder="1" applyAlignment="1">
      <alignment horizontal="center" vertical="center"/>
    </xf>
    <xf numFmtId="3" fontId="6" fillId="10" borderId="1" xfId="1" applyNumberFormat="1" applyFont="1" applyFill="1" applyBorder="1" applyAlignment="1">
      <alignment horizontal="center" vertical="center" wrapText="1"/>
    </xf>
    <xf numFmtId="3" fontId="3" fillId="10" borderId="1" xfId="1" applyNumberFormat="1" applyFont="1" applyFill="1" applyBorder="1" applyAlignment="1" applyProtection="1">
      <alignment horizontal="center" vertical="center" wrapText="1"/>
      <protection locked="0"/>
    </xf>
    <xf numFmtId="3" fontId="1" fillId="10" borderId="1" xfId="0" applyNumberFormat="1" applyFont="1" applyFill="1" applyBorder="1" applyAlignment="1">
      <alignment horizontal="center" vertical="center"/>
    </xf>
    <xf numFmtId="0" fontId="0" fillId="0" borderId="0" xfId="0" pivotButton="1"/>
    <xf numFmtId="3" fontId="7" fillId="10" borderId="1" xfId="1" applyNumberFormat="1" applyFont="1" applyFill="1" applyBorder="1" applyAlignment="1">
      <alignment horizontal="center" vertical="center" wrapText="1"/>
    </xf>
    <xf numFmtId="0" fontId="0" fillId="0" borderId="0" xfId="0" applyAlignment="1">
      <alignment horizontal="left"/>
    </xf>
    <xf numFmtId="3" fontId="0" fillId="0" borderId="0" xfId="0" applyNumberFormat="1"/>
    <xf numFmtId="1" fontId="1" fillId="0" borderId="1" xfId="0" applyNumberFormat="1" applyFont="1" applyBorder="1" applyAlignment="1">
      <alignment horizontal="center" vertical="center"/>
    </xf>
    <xf numFmtId="166" fontId="7" fillId="0" borderId="1" xfId="0" applyNumberFormat="1" applyFont="1" applyBorder="1" applyAlignment="1">
      <alignment horizontal="center" vertical="center" wrapText="1"/>
    </xf>
    <xf numFmtId="166" fontId="7" fillId="0" borderId="1" xfId="0" applyNumberFormat="1" applyFont="1" applyBorder="1" applyAlignment="1">
      <alignment horizontal="center" vertical="center"/>
    </xf>
    <xf numFmtId="166" fontId="1" fillId="0" borderId="0" xfId="0" applyNumberFormat="1" applyFont="1" applyAlignment="1">
      <alignment horizontal="center" vertical="center"/>
    </xf>
    <xf numFmtId="166" fontId="0" fillId="0" borderId="0" xfId="0" pivotButton="1" applyNumberFormat="1"/>
    <xf numFmtId="166" fontId="0" fillId="0" borderId="0" xfId="0" applyNumberFormat="1"/>
    <xf numFmtId="3" fontId="7" fillId="10" borderId="1" xfId="0" applyNumberFormat="1" applyFont="1" applyFill="1" applyBorder="1" applyAlignment="1">
      <alignment horizontal="center" vertical="center" wrapText="1"/>
    </xf>
    <xf numFmtId="3" fontId="7" fillId="6" borderId="1" xfId="0" applyNumberFormat="1" applyFont="1" applyFill="1" applyBorder="1" applyAlignment="1">
      <alignment horizontal="center" vertical="center"/>
    </xf>
    <xf numFmtId="0" fontId="13" fillId="0" borderId="0" xfId="0" applyFont="1"/>
    <xf numFmtId="3" fontId="7" fillId="10" borderId="1" xfId="0" applyNumberFormat="1" applyFont="1" applyFill="1" applyBorder="1" applyAlignment="1">
      <alignment horizontal="center" vertical="center"/>
    </xf>
    <xf numFmtId="3" fontId="7" fillId="0" borderId="1" xfId="0" applyNumberFormat="1" applyFont="1" applyBorder="1" applyAlignment="1">
      <alignment horizontal="center" vertical="center" wrapText="1"/>
    </xf>
    <xf numFmtId="3" fontId="1" fillId="10" borderId="1" xfId="0" applyNumberFormat="1" applyFont="1" applyFill="1" applyBorder="1" applyAlignment="1">
      <alignment horizontal="center" vertical="center" wrapText="1"/>
    </xf>
    <xf numFmtId="0" fontId="15" fillId="0" borderId="0" xfId="0" applyFont="1" applyAlignment="1">
      <alignment horizontal="center"/>
    </xf>
    <xf numFmtId="0" fontId="10" fillId="0" borderId="0" xfId="0" applyFont="1" applyAlignment="1">
      <alignment horizontal="center" vertical="top"/>
    </xf>
    <xf numFmtId="2" fontId="15" fillId="0" borderId="0" xfId="0" applyNumberFormat="1" applyFont="1" applyAlignment="1">
      <alignment horizontal="center"/>
    </xf>
    <xf numFmtId="0" fontId="14" fillId="11" borderId="3" xfId="0" applyFont="1" applyFill="1" applyBorder="1" applyAlignment="1">
      <alignment horizontal="left"/>
    </xf>
    <xf numFmtId="0" fontId="0" fillId="11" borderId="8" xfId="0" applyFill="1" applyBorder="1" applyAlignment="1">
      <alignment horizontal="center"/>
    </xf>
    <xf numFmtId="0" fontId="14" fillId="11" borderId="1" xfId="0" applyFont="1" applyFill="1" applyBorder="1" applyAlignment="1">
      <alignment horizontal="center"/>
    </xf>
    <xf numFmtId="2" fontId="14" fillId="11" borderId="1" xfId="0" applyNumberFormat="1" applyFont="1" applyFill="1" applyBorder="1" applyAlignment="1">
      <alignment horizontal="center"/>
    </xf>
    <xf numFmtId="0" fontId="14" fillId="0" borderId="0" xfId="0" applyFont="1" applyAlignment="1">
      <alignment horizontal="center"/>
    </xf>
    <xf numFmtId="0" fontId="0" fillId="9" borderId="7" xfId="0" applyFill="1" applyBorder="1" applyAlignment="1">
      <alignment horizontal="center"/>
    </xf>
    <xf numFmtId="0" fontId="0" fillId="9" borderId="5" xfId="0" applyFill="1" applyBorder="1" applyAlignment="1">
      <alignment horizontal="center"/>
    </xf>
    <xf numFmtId="0" fontId="0" fillId="9" borderId="11" xfId="0" applyFill="1" applyBorder="1" applyAlignment="1">
      <alignment horizontal="center"/>
    </xf>
    <xf numFmtId="2" fontId="0" fillId="9" borderId="11" xfId="0" applyNumberFormat="1" applyFill="1" applyBorder="1" applyAlignment="1">
      <alignment horizontal="center"/>
    </xf>
    <xf numFmtId="0" fontId="0" fillId="9" borderId="12" xfId="0" applyFill="1" applyBorder="1" applyAlignment="1">
      <alignment horizontal="center"/>
    </xf>
    <xf numFmtId="0" fontId="0" fillId="9" borderId="13" xfId="0" applyFill="1" applyBorder="1" applyAlignment="1">
      <alignment horizontal="center"/>
    </xf>
    <xf numFmtId="164" fontId="0" fillId="9" borderId="11" xfId="0" applyNumberFormat="1" applyFill="1" applyBorder="1" applyAlignment="1">
      <alignment horizontal="center"/>
    </xf>
    <xf numFmtId="164" fontId="0" fillId="0" borderId="0" xfId="0" applyNumberFormat="1" applyAlignment="1">
      <alignment horizontal="center"/>
    </xf>
    <xf numFmtId="0" fontId="0" fillId="9" borderId="14" xfId="0" applyFill="1" applyBorder="1" applyAlignment="1">
      <alignment horizontal="center"/>
    </xf>
    <xf numFmtId="0" fontId="0" fillId="9" borderId="15" xfId="0" applyFill="1" applyBorder="1" applyAlignment="1">
      <alignment horizontal="center"/>
    </xf>
    <xf numFmtId="0" fontId="0" fillId="9" borderId="0" xfId="0" applyFill="1" applyAlignment="1">
      <alignment horizontal="center"/>
    </xf>
    <xf numFmtId="0" fontId="0" fillId="9" borderId="1" xfId="0" applyFill="1" applyBorder="1" applyAlignment="1">
      <alignment horizontal="center"/>
    </xf>
    <xf numFmtId="2" fontId="0" fillId="9" borderId="1" xfId="0" applyNumberFormat="1" applyFill="1" applyBorder="1" applyAlignment="1">
      <alignment horizontal="center"/>
    </xf>
    <xf numFmtId="164" fontId="0" fillId="9" borderId="1" xfId="0" applyNumberFormat="1" applyFill="1" applyBorder="1" applyAlignment="1">
      <alignment horizontal="center"/>
    </xf>
    <xf numFmtId="0" fontId="16" fillId="0" borderId="0" xfId="0" applyFont="1"/>
    <xf numFmtId="2" fontId="0" fillId="0" borderId="0" xfId="0" applyNumberFormat="1" applyAlignment="1">
      <alignment horizontal="center"/>
    </xf>
    <xf numFmtId="0" fontId="14" fillId="0" borderId="1" xfId="0" applyFont="1" applyBorder="1" applyAlignment="1">
      <alignment horizontal="left"/>
    </xf>
    <xf numFmtId="2" fontId="0" fillId="0" borderId="0" xfId="0" applyNumberFormat="1"/>
    <xf numFmtId="0" fontId="14" fillId="0" borderId="1" xfId="0" applyFont="1" applyBorder="1"/>
    <xf numFmtId="0" fontId="0" fillId="0" borderId="1" xfId="0" applyBorder="1" applyAlignment="1">
      <alignment horizontal="right"/>
    </xf>
    <xf numFmtId="0" fontId="15" fillId="7" borderId="0" xfId="0" applyFont="1" applyFill="1" applyAlignment="1">
      <alignment horizontal="center"/>
    </xf>
    <xf numFmtId="0" fontId="10" fillId="7" borderId="0" xfId="0" applyFont="1" applyFill="1" applyAlignment="1">
      <alignment horizontal="center"/>
    </xf>
    <xf numFmtId="2" fontId="15" fillId="7" borderId="0" xfId="0" applyNumberFormat="1" applyFont="1" applyFill="1" applyAlignment="1">
      <alignment horizontal="center"/>
    </xf>
    <xf numFmtId="0" fontId="0" fillId="7" borderId="0" xfId="0" applyFill="1"/>
    <xf numFmtId="0" fontId="14" fillId="7" borderId="3" xfId="0" applyFont="1" applyFill="1" applyBorder="1" applyAlignment="1">
      <alignment horizontal="left"/>
    </xf>
    <xf numFmtId="0" fontId="0" fillId="7" borderId="8" xfId="0" applyFill="1" applyBorder="1" applyAlignment="1">
      <alignment horizontal="center"/>
    </xf>
    <xf numFmtId="0" fontId="14" fillId="7" borderId="1" xfId="0" applyFont="1" applyFill="1" applyBorder="1" applyAlignment="1">
      <alignment horizontal="center"/>
    </xf>
    <xf numFmtId="2" fontId="14" fillId="7" borderId="1" xfId="0" applyNumberFormat="1" applyFont="1" applyFill="1" applyBorder="1" applyAlignment="1">
      <alignment horizontal="center"/>
    </xf>
    <xf numFmtId="0" fontId="14" fillId="7" borderId="3" xfId="0" applyFont="1" applyFill="1" applyBorder="1" applyAlignment="1">
      <alignment horizontal="center"/>
    </xf>
    <xf numFmtId="0" fontId="14" fillId="7" borderId="10" xfId="0" applyFont="1" applyFill="1" applyBorder="1" applyAlignment="1">
      <alignment horizontal="center"/>
    </xf>
    <xf numFmtId="0" fontId="0" fillId="7" borderId="7" xfId="0" applyFill="1" applyBorder="1" applyAlignment="1">
      <alignment horizontal="center"/>
    </xf>
    <xf numFmtId="0" fontId="0" fillId="7" borderId="5" xfId="0" applyFill="1" applyBorder="1" applyAlignment="1">
      <alignment horizontal="center"/>
    </xf>
    <xf numFmtId="0" fontId="0" fillId="7" borderId="11" xfId="0" applyFill="1" applyBorder="1" applyAlignment="1">
      <alignment horizontal="center"/>
    </xf>
    <xf numFmtId="2" fontId="0" fillId="7" borderId="11" xfId="0" applyNumberFormat="1" applyFill="1" applyBorder="1" applyAlignment="1">
      <alignment horizontal="center"/>
    </xf>
    <xf numFmtId="0" fontId="0" fillId="7" borderId="12" xfId="0" applyFill="1" applyBorder="1" applyAlignment="1">
      <alignment horizontal="center"/>
    </xf>
    <xf numFmtId="0" fontId="0" fillId="7" borderId="13" xfId="0" applyFill="1" applyBorder="1" applyAlignment="1">
      <alignment horizontal="center"/>
    </xf>
    <xf numFmtId="164" fontId="0" fillId="7" borderId="11" xfId="0" applyNumberFormat="1" applyFill="1" applyBorder="1" applyAlignment="1">
      <alignment horizontal="center"/>
    </xf>
    <xf numFmtId="0" fontId="0" fillId="7" borderId="0" xfId="0" applyFill="1" applyAlignment="1">
      <alignment horizontal="center"/>
    </xf>
    <xf numFmtId="164" fontId="0" fillId="7" borderId="0" xfId="0" applyNumberFormat="1" applyFill="1" applyAlignment="1">
      <alignment horizontal="center"/>
    </xf>
    <xf numFmtId="0" fontId="0" fillId="7" borderId="14" xfId="0" applyFill="1" applyBorder="1" applyAlignment="1">
      <alignment horizontal="center"/>
    </xf>
    <xf numFmtId="0" fontId="0" fillId="7" borderId="15" xfId="0" applyFill="1" applyBorder="1" applyAlignment="1">
      <alignment horizontal="center"/>
    </xf>
    <xf numFmtId="0" fontId="0" fillId="7" borderId="1" xfId="0" applyFill="1" applyBorder="1" applyAlignment="1">
      <alignment horizontal="center"/>
    </xf>
    <xf numFmtId="2" fontId="0" fillId="7" borderId="1" xfId="0" applyNumberFormat="1" applyFill="1" applyBorder="1" applyAlignment="1">
      <alignment horizontal="center"/>
    </xf>
    <xf numFmtId="164" fontId="0" fillId="7" borderId="1" xfId="0" applyNumberFormat="1" applyFill="1" applyBorder="1" applyAlignment="1">
      <alignment horizontal="center"/>
    </xf>
    <xf numFmtId="0" fontId="16" fillId="7" borderId="0" xfId="0" applyFont="1" applyFill="1"/>
    <xf numFmtId="2" fontId="0" fillId="7" borderId="0" xfId="0" applyNumberFormat="1" applyFill="1" applyAlignment="1">
      <alignment horizontal="center"/>
    </xf>
    <xf numFmtId="3" fontId="0" fillId="0" borderId="1" xfId="0" applyNumberFormat="1" applyBorder="1" applyAlignment="1">
      <alignment horizontal="left"/>
    </xf>
    <xf numFmtId="0" fontId="19" fillId="0" borderId="1" xfId="0" applyFont="1" applyBorder="1" applyAlignment="1">
      <alignment horizontal="center" vertical="center"/>
    </xf>
    <xf numFmtId="166" fontId="19" fillId="0" borderId="1" xfId="0" applyNumberFormat="1" applyFont="1" applyBorder="1" applyAlignment="1">
      <alignment horizontal="center" vertical="center"/>
    </xf>
    <xf numFmtId="3" fontId="1" fillId="8" borderId="1" xfId="0" applyNumberFormat="1" applyFont="1" applyFill="1" applyBorder="1" applyAlignment="1">
      <alignment horizontal="center" vertical="center"/>
    </xf>
    <xf numFmtId="0" fontId="3" fillId="12" borderId="1" xfId="0" applyFont="1" applyFill="1" applyBorder="1" applyAlignment="1">
      <alignment horizontal="center" vertical="center" wrapText="1"/>
    </xf>
    <xf numFmtId="0" fontId="1" fillId="0" borderId="1" xfId="0" applyFont="1" applyBorder="1" applyAlignment="1">
      <alignment vertical="center"/>
    </xf>
    <xf numFmtId="0" fontId="14" fillId="13" borderId="16" xfId="4" applyFont="1" applyFill="1" applyBorder="1" applyAlignment="1">
      <alignment horizontal="left"/>
    </xf>
    <xf numFmtId="0" fontId="20" fillId="0" borderId="17" xfId="5" applyFont="1" applyBorder="1" applyAlignment="1">
      <alignment horizontal="left" vertical="center" wrapText="1"/>
    </xf>
    <xf numFmtId="0" fontId="4" fillId="14" borderId="1" xfId="0" applyFont="1" applyFill="1" applyBorder="1" applyAlignment="1">
      <alignment horizontal="center" vertical="center"/>
    </xf>
    <xf numFmtId="0" fontId="4" fillId="14" borderId="1" xfId="0" applyFont="1" applyFill="1" applyBorder="1" applyAlignment="1">
      <alignment horizontal="center" vertical="center" wrapText="1"/>
    </xf>
    <xf numFmtId="0" fontId="20" fillId="0" borderId="1" xfId="5" applyFont="1" applyBorder="1" applyAlignment="1">
      <alignment horizontal="left" vertical="center" wrapText="1"/>
    </xf>
    <xf numFmtId="167" fontId="0" fillId="0" borderId="0" xfId="0" applyNumberFormat="1"/>
    <xf numFmtId="3" fontId="5" fillId="0" borderId="1" xfId="0" applyNumberFormat="1" applyFont="1" applyBorder="1" applyAlignment="1">
      <alignment wrapText="1"/>
    </xf>
    <xf numFmtId="3" fontId="0" fillId="0" borderId="1" xfId="0" applyNumberFormat="1" applyBorder="1" applyAlignment="1">
      <alignment wrapText="1"/>
    </xf>
    <xf numFmtId="3" fontId="5" fillId="0" borderId="1" xfId="0" applyNumberFormat="1" applyFont="1" applyBorder="1"/>
    <xf numFmtId="0" fontId="0" fillId="0" borderId="0" xfId="0" applyFill="1"/>
    <xf numFmtId="3" fontId="7" fillId="10" borderId="1" xfId="1" applyNumberFormat="1" applyFont="1" applyFill="1" applyBorder="1" applyAlignment="1">
      <alignment horizontal="center" vertical="center"/>
    </xf>
    <xf numFmtId="0" fontId="7" fillId="0" borderId="1" xfId="0" applyFont="1" applyFill="1" applyBorder="1" applyAlignment="1">
      <alignment horizontal="center" vertical="center"/>
    </xf>
    <xf numFmtId="3" fontId="7" fillId="0" borderId="1" xfId="0" applyNumberFormat="1" applyFont="1" applyFill="1" applyBorder="1" applyAlignment="1">
      <alignment horizontal="center" vertical="center"/>
    </xf>
    <xf numFmtId="0" fontId="19" fillId="0" borderId="1" xfId="0" applyFont="1" applyBorder="1" applyAlignment="1">
      <alignment horizontal="center" vertical="center" wrapText="1"/>
    </xf>
    <xf numFmtId="0" fontId="3" fillId="10" borderId="1" xfId="0" applyFont="1" applyFill="1" applyBorder="1" applyAlignment="1">
      <alignment horizontal="center" vertical="center" wrapText="1"/>
    </xf>
    <xf numFmtId="0" fontId="0" fillId="0" borderId="0" xfId="0" applyNumberFormat="1"/>
    <xf numFmtId="0" fontId="14" fillId="11" borderId="18" xfId="0" applyFont="1" applyFill="1" applyBorder="1" applyAlignment="1">
      <alignment horizontal="center"/>
    </xf>
    <xf numFmtId="2" fontId="0" fillId="9" borderId="17" xfId="0" applyNumberFormat="1" applyFill="1" applyBorder="1" applyAlignment="1">
      <alignment horizontal="center"/>
    </xf>
    <xf numFmtId="164" fontId="0" fillId="9" borderId="9" xfId="0" applyNumberFormat="1" applyFill="1" applyBorder="1" applyAlignment="1">
      <alignment horizontal="center"/>
    </xf>
    <xf numFmtId="2" fontId="0" fillId="7" borderId="17" xfId="0" applyNumberFormat="1" applyFill="1" applyBorder="1" applyAlignment="1">
      <alignment horizontal="center"/>
    </xf>
    <xf numFmtId="164" fontId="0" fillId="7" borderId="6" xfId="0" applyNumberFormat="1" applyFill="1" applyBorder="1" applyAlignment="1">
      <alignment horizontal="center"/>
    </xf>
    <xf numFmtId="164" fontId="0" fillId="7" borderId="9" xfId="0" applyNumberFormat="1" applyFill="1" applyBorder="1" applyAlignment="1">
      <alignment horizontal="center"/>
    </xf>
    <xf numFmtId="3" fontId="6" fillId="12" borderId="1" xfId="1" applyNumberFormat="1" applyFont="1" applyFill="1" applyBorder="1" applyAlignment="1">
      <alignment horizontal="center" vertical="center" wrapText="1"/>
    </xf>
    <xf numFmtId="3" fontId="1" fillId="12" borderId="1" xfId="1" applyNumberFormat="1" applyFont="1" applyFill="1" applyBorder="1" applyAlignment="1">
      <alignment horizontal="center" vertical="center" wrapText="1"/>
    </xf>
    <xf numFmtId="3" fontId="1" fillId="12" borderId="1" xfId="1" applyNumberFormat="1" applyFont="1" applyFill="1" applyBorder="1" applyAlignment="1">
      <alignment horizontal="center" vertical="center"/>
    </xf>
    <xf numFmtId="0" fontId="0" fillId="12" borderId="0" xfId="0" applyFill="1"/>
    <xf numFmtId="3" fontId="7" fillId="12" borderId="1" xfId="0" applyNumberFormat="1" applyFont="1" applyFill="1" applyBorder="1" applyAlignment="1">
      <alignment horizontal="center" vertical="center"/>
    </xf>
    <xf numFmtId="0" fontId="1" fillId="12" borderId="1" xfId="0" applyFont="1" applyFill="1" applyBorder="1" applyAlignment="1">
      <alignment horizontal="center" vertical="center"/>
    </xf>
    <xf numFmtId="0" fontId="1" fillId="12" borderId="1" xfId="0" applyFont="1" applyFill="1" applyBorder="1" applyAlignment="1">
      <alignment horizontal="center" vertical="center" wrapText="1"/>
    </xf>
    <xf numFmtId="3" fontId="1" fillId="12" borderId="1" xfId="0" applyNumberFormat="1" applyFont="1" applyFill="1" applyBorder="1" applyAlignment="1">
      <alignment horizontal="center" vertical="center" wrapText="1"/>
    </xf>
    <xf numFmtId="166" fontId="1" fillId="12" borderId="1" xfId="0" applyNumberFormat="1" applyFont="1" applyFill="1" applyBorder="1" applyAlignment="1">
      <alignment horizontal="center" vertical="center" wrapText="1"/>
    </xf>
    <xf numFmtId="3" fontId="6" fillId="12" borderId="1" xfId="0" applyNumberFormat="1" applyFont="1" applyFill="1" applyBorder="1" applyAlignment="1">
      <alignment horizontal="center" vertical="center" wrapText="1"/>
    </xf>
    <xf numFmtId="0" fontId="6" fillId="12" borderId="1" xfId="0" applyFont="1" applyFill="1" applyBorder="1" applyAlignment="1">
      <alignment horizontal="center" vertical="center" wrapText="1"/>
    </xf>
    <xf numFmtId="166" fontId="1" fillId="12" borderId="1" xfId="0" applyNumberFormat="1" applyFont="1" applyFill="1" applyBorder="1" applyAlignment="1">
      <alignment horizontal="center" vertical="center"/>
    </xf>
    <xf numFmtId="3" fontId="1" fillId="12" borderId="1" xfId="0" applyNumberFormat="1" applyFont="1" applyFill="1" applyBorder="1" applyAlignment="1">
      <alignment horizontal="center" vertical="center"/>
    </xf>
    <xf numFmtId="0" fontId="7" fillId="12" borderId="1" xfId="0" applyFont="1" applyFill="1" applyBorder="1" applyAlignment="1">
      <alignment horizontal="center" vertical="center" wrapText="1"/>
    </xf>
    <xf numFmtId="166" fontId="4" fillId="14" borderId="1" xfId="0" applyNumberFormat="1" applyFont="1" applyFill="1" applyBorder="1" applyAlignment="1">
      <alignment horizontal="center" vertical="center"/>
    </xf>
    <xf numFmtId="166" fontId="1" fillId="7" borderId="1" xfId="0" applyNumberFormat="1" applyFont="1" applyFill="1" applyBorder="1" applyAlignment="1">
      <alignment horizontal="center" vertical="center" wrapText="1"/>
    </xf>
    <xf numFmtId="166" fontId="7" fillId="0" borderId="1" xfId="2" applyNumberFormat="1" applyFont="1" applyBorder="1" applyAlignment="1">
      <alignment horizontal="center" vertical="center" wrapText="1"/>
    </xf>
    <xf numFmtId="166" fontId="19" fillId="0" borderId="1" xfId="2" applyNumberFormat="1" applyFont="1" applyBorder="1" applyAlignment="1">
      <alignment horizontal="center" vertical="center"/>
    </xf>
    <xf numFmtId="166" fontId="1" fillId="0" borderId="1" xfId="1" applyNumberFormat="1" applyFont="1" applyBorder="1" applyAlignment="1">
      <alignment horizontal="center" vertical="center"/>
    </xf>
    <xf numFmtId="166" fontId="3" fillId="0" borderId="1" xfId="1" applyNumberFormat="1" applyFont="1" applyBorder="1" applyAlignment="1" applyProtection="1">
      <alignment horizontal="center" vertical="center" wrapText="1"/>
      <protection locked="0"/>
    </xf>
    <xf numFmtId="166" fontId="6" fillId="12" borderId="1" xfId="0" applyNumberFormat="1" applyFont="1" applyFill="1" applyBorder="1" applyAlignment="1">
      <alignment horizontal="center" vertical="center" wrapText="1"/>
    </xf>
    <xf numFmtId="166" fontId="1" fillId="12" borderId="1" xfId="2" applyNumberFormat="1" applyFont="1" applyFill="1" applyBorder="1" applyAlignment="1">
      <alignment horizontal="center" vertical="center"/>
    </xf>
    <xf numFmtId="166" fontId="7" fillId="7" borderId="1" xfId="2" applyNumberFormat="1" applyFont="1" applyFill="1" applyBorder="1" applyAlignment="1">
      <alignment horizontal="center" vertical="center"/>
    </xf>
    <xf numFmtId="166" fontId="7" fillId="7" borderId="1" xfId="2" applyNumberFormat="1" applyFont="1" applyFill="1" applyBorder="1" applyAlignment="1">
      <alignment horizontal="center" vertical="center" wrapText="1"/>
    </xf>
    <xf numFmtId="166" fontId="1" fillId="0" borderId="0" xfId="0" applyNumberFormat="1" applyFont="1" applyAlignment="1">
      <alignment vertical="center"/>
    </xf>
    <xf numFmtId="3" fontId="1" fillId="15" borderId="1" xfId="1" applyNumberFormat="1" applyFont="1" applyFill="1" applyBorder="1" applyAlignment="1">
      <alignment horizontal="center" vertical="center"/>
    </xf>
    <xf numFmtId="3" fontId="1" fillId="15" borderId="1" xfId="0" applyNumberFormat="1" applyFont="1" applyFill="1" applyBorder="1" applyAlignment="1">
      <alignment horizontal="center" vertical="center"/>
    </xf>
    <xf numFmtId="3" fontId="6" fillId="0" borderId="1" xfId="1" applyNumberFormat="1" applyFont="1" applyFill="1" applyBorder="1" applyAlignment="1">
      <alignment horizontal="center" vertical="center" wrapText="1"/>
    </xf>
    <xf numFmtId="3" fontId="1" fillId="0" borderId="1" xfId="1" applyNumberFormat="1" applyFont="1" applyFill="1" applyBorder="1" applyAlignment="1">
      <alignment horizontal="center" vertical="center" wrapText="1"/>
    </xf>
    <xf numFmtId="0" fontId="14" fillId="11" borderId="3" xfId="0" applyFont="1" applyFill="1" applyBorder="1" applyAlignment="1">
      <alignment horizontal="center"/>
    </xf>
    <xf numFmtId="0" fontId="14" fillId="11" borderId="10" xfId="0" applyFont="1" applyFill="1" applyBorder="1" applyAlignment="1">
      <alignment horizontal="center"/>
    </xf>
    <xf numFmtId="164" fontId="0" fillId="9" borderId="12" xfId="0" applyNumberFormat="1" applyFill="1" applyBorder="1" applyAlignment="1">
      <alignment horizontal="center"/>
    </xf>
    <xf numFmtId="2" fontId="0" fillId="9" borderId="19" xfId="0" applyNumberFormat="1" applyFill="1" applyBorder="1" applyAlignment="1">
      <alignment horizontal="center"/>
    </xf>
    <xf numFmtId="164" fontId="0" fillId="7" borderId="12" xfId="0" applyNumberFormat="1" applyFill="1" applyBorder="1" applyAlignment="1">
      <alignment horizontal="center"/>
    </xf>
    <xf numFmtId="2" fontId="0" fillId="7" borderId="19" xfId="0" applyNumberFormat="1" applyFill="1" applyBorder="1" applyAlignment="1">
      <alignment horizontal="center"/>
    </xf>
    <xf numFmtId="3" fontId="3" fillId="12" borderId="1" xfId="1" applyNumberFormat="1" applyFont="1" applyFill="1" applyBorder="1" applyAlignment="1" applyProtection="1">
      <alignment horizontal="center" vertical="center" wrapText="1"/>
      <protection locked="0"/>
    </xf>
    <xf numFmtId="0" fontId="7" fillId="12" borderId="1" xfId="0" applyFont="1" applyFill="1" applyBorder="1" applyAlignment="1">
      <alignment horizontal="center" vertical="center"/>
    </xf>
    <xf numFmtId="3" fontId="7" fillId="12" borderId="1" xfId="1"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165" fontId="6" fillId="12" borderId="1" xfId="0" applyNumberFormat="1" applyFont="1" applyFill="1" applyBorder="1" applyAlignment="1">
      <alignment horizontal="center" vertical="center" wrapText="1"/>
    </xf>
    <xf numFmtId="0" fontId="3" fillId="12" borderId="1" xfId="0" applyFont="1" applyFill="1" applyBorder="1" applyAlignment="1" applyProtection="1">
      <alignment horizontal="center" vertical="center" wrapText="1"/>
      <protection locked="0"/>
    </xf>
    <xf numFmtId="1" fontId="1" fillId="12" borderId="1" xfId="0" applyNumberFormat="1" applyFont="1" applyFill="1" applyBorder="1" applyAlignment="1">
      <alignment horizontal="center" vertical="center" wrapText="1"/>
    </xf>
    <xf numFmtId="168" fontId="1" fillId="12" borderId="1" xfId="0" applyNumberFormat="1" applyFont="1" applyFill="1" applyBorder="1" applyAlignment="1">
      <alignment horizontal="center" vertical="center" wrapText="1"/>
    </xf>
    <xf numFmtId="3" fontId="7" fillId="12" borderId="1" xfId="0" applyNumberFormat="1" applyFont="1" applyFill="1" applyBorder="1" applyAlignment="1">
      <alignment horizontal="center" vertical="center" wrapText="1"/>
    </xf>
    <xf numFmtId="0" fontId="1" fillId="0" borderId="0" xfId="0" applyFont="1" applyFill="1" applyAlignment="1">
      <alignment vertical="center"/>
    </xf>
    <xf numFmtId="0" fontId="20" fillId="0" borderId="1" xfId="5" applyFont="1" applyBorder="1" applyAlignment="1">
      <alignment horizontal="center" vertical="center" wrapText="1"/>
    </xf>
    <xf numFmtId="3" fontId="7" fillId="12" borderId="1" xfId="1" applyNumberFormat="1" applyFont="1" applyFill="1" applyBorder="1" applyAlignment="1" applyProtection="1">
      <alignment horizontal="center" vertical="center" wrapText="1"/>
      <protection locked="0"/>
    </xf>
    <xf numFmtId="0" fontId="3" fillId="10" borderId="1" xfId="0" quotePrefix="1" applyFont="1" applyFill="1" applyBorder="1" applyAlignment="1">
      <alignment horizontal="center" vertical="center" wrapText="1"/>
    </xf>
    <xf numFmtId="0" fontId="1" fillId="0" borderId="1" xfId="0" quotePrefix="1" applyFont="1" applyBorder="1" applyAlignment="1">
      <alignment horizontal="center" vertical="center"/>
    </xf>
    <xf numFmtId="0" fontId="3" fillId="0" borderId="1" xfId="0" quotePrefix="1" applyFont="1" applyBorder="1" applyAlignment="1">
      <alignment horizontal="center" vertical="center" wrapText="1"/>
    </xf>
    <xf numFmtId="0" fontId="1" fillId="0" borderId="1" xfId="0" quotePrefix="1" applyFont="1" applyBorder="1" applyAlignment="1">
      <alignment horizontal="center" vertical="center" wrapText="1"/>
    </xf>
    <xf numFmtId="0" fontId="6" fillId="0" borderId="1" xfId="0" quotePrefix="1" applyFont="1" applyBorder="1" applyAlignment="1">
      <alignment horizontal="center" vertical="center" wrapText="1"/>
    </xf>
    <xf numFmtId="0" fontId="7" fillId="0" borderId="1" xfId="0" quotePrefix="1" applyFont="1" applyBorder="1" applyAlignment="1">
      <alignment horizontal="center" vertical="center" wrapText="1"/>
    </xf>
    <xf numFmtId="0" fontId="1" fillId="12" borderId="1" xfId="0" quotePrefix="1" applyFont="1" applyFill="1" applyBorder="1" applyAlignment="1">
      <alignment horizontal="center" vertical="center" wrapText="1"/>
    </xf>
    <xf numFmtId="0" fontId="7" fillId="0" borderId="1" xfId="0" quotePrefix="1" applyFont="1" applyBorder="1" applyAlignment="1">
      <alignment horizontal="center" vertical="center"/>
    </xf>
    <xf numFmtId="49" fontId="1" fillId="0" borderId="1" xfId="0" quotePrefix="1" applyNumberFormat="1" applyFont="1" applyBorder="1" applyAlignment="1">
      <alignment horizontal="center" vertical="center" wrapText="1"/>
    </xf>
    <xf numFmtId="49" fontId="1" fillId="12" borderId="1" xfId="0" quotePrefix="1" applyNumberFormat="1" applyFont="1" applyFill="1" applyBorder="1" applyAlignment="1">
      <alignment horizontal="center" vertical="center" wrapText="1"/>
    </xf>
    <xf numFmtId="0" fontId="3" fillId="16" borderId="1"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1" fillId="0" borderId="4" xfId="0" applyFont="1" applyBorder="1" applyAlignment="1">
      <alignment horizontal="center" vertical="center"/>
    </xf>
    <xf numFmtId="3" fontId="19" fillId="0" borderId="1" xfId="0" applyNumberFormat="1" applyFont="1" applyBorder="1" applyAlignment="1">
      <alignment horizontal="center" vertical="center"/>
    </xf>
    <xf numFmtId="0" fontId="3" fillId="12" borderId="1" xfId="0" quotePrefix="1" applyFont="1" applyFill="1" applyBorder="1" applyAlignment="1">
      <alignment horizontal="center" vertical="center" wrapText="1"/>
    </xf>
    <xf numFmtId="0" fontId="18" fillId="2" borderId="3" xfId="0" applyFont="1" applyFill="1" applyBorder="1" applyAlignment="1">
      <alignment horizontal="left" wrapText="1"/>
    </xf>
    <xf numFmtId="0" fontId="18" fillId="2" borderId="4" xfId="0" applyFont="1" applyFill="1" applyBorder="1" applyAlignment="1">
      <alignment horizontal="left" wrapText="1"/>
    </xf>
    <xf numFmtId="0" fontId="11" fillId="3" borderId="2" xfId="3" applyFont="1" applyBorder="1" applyAlignment="1">
      <alignment horizontal="center" wrapText="1"/>
    </xf>
    <xf numFmtId="167" fontId="17" fillId="0" borderId="1" xfId="1" applyNumberFormat="1" applyFont="1" applyBorder="1" applyAlignment="1">
      <alignment horizontal="center" vertical="center" wrapText="1"/>
    </xf>
    <xf numFmtId="0" fontId="0" fillId="0" borderId="6" xfId="0" applyBorder="1" applyAlignment="1">
      <alignment horizontal="right" vertical="center"/>
    </xf>
    <xf numFmtId="0" fontId="0" fillId="0" borderId="9" xfId="0" applyBorder="1" applyAlignment="1">
      <alignment horizontal="right" vertical="center"/>
    </xf>
    <xf numFmtId="0" fontId="1" fillId="0" borderId="0" xfId="0" pivotButton="1" applyFont="1"/>
    <xf numFmtId="3" fontId="1" fillId="0" borderId="0" xfId="0" applyNumberFormat="1" applyFont="1"/>
  </cellXfs>
  <cellStyles count="6">
    <cellStyle name="Accent1" xfId="3" builtinId="29"/>
    <cellStyle name="Comma" xfId="1" builtinId="3"/>
    <cellStyle name="Currency" xfId="2" builtinId="4"/>
    <cellStyle name="Normal" xfId="0" builtinId="0"/>
    <cellStyle name="Normal 16" xfId="5" xr:uid="{8552686C-7A93-4356-A444-B28AA4DFC907}"/>
    <cellStyle name="Normal 2" xfId="4" xr:uid="{FE110210-7C5F-4A2E-8EE3-4C3980A2A0AB}"/>
  </cellStyles>
  <dxfs count="45">
    <dxf>
      <numFmt numFmtId="3" formatCode="#,##0"/>
    </dxf>
    <dxf>
      <font>
        <name val="Times New Roman"/>
        <scheme val="none"/>
      </font>
    </dxf>
    <dxf>
      <font>
        <name val="Times New Roman"/>
        <scheme val="none"/>
      </font>
    </dxf>
    <dxf>
      <font>
        <name val="Times New Roman"/>
        <scheme val="none"/>
      </font>
    </dxf>
    <dxf>
      <font>
        <sz val="10"/>
      </font>
    </dxf>
    <dxf>
      <font>
        <sz val="10"/>
      </font>
    </dxf>
    <dxf>
      <font>
        <sz val="10"/>
      </font>
    </dxf>
    <dxf>
      <numFmt numFmtId="3" formatCode="#,##0"/>
    </dxf>
    <dxf>
      <numFmt numFmtId="3" formatCode="#,##0"/>
    </dxf>
    <dxf>
      <numFmt numFmtId="166" formatCode="&quot;$&quot;#,##0"/>
    </dxf>
    <dxf>
      <numFmt numFmtId="166" formatCode="&quot;$&quot;#,##0"/>
    </dxf>
    <dxf>
      <numFmt numFmtId="167" formatCode="_(* #,##0_);_(* \(#,##0\);_(* &quot;-&quot;??_);_(@_)"/>
    </dxf>
    <dxf>
      <numFmt numFmtId="166" formatCode="&quot;$&quot;#,##0"/>
    </dxf>
    <dxf>
      <numFmt numFmtId="166" formatCode="&quot;$&quot;#,##0"/>
    </dxf>
    <dxf>
      <numFmt numFmtId="167" formatCode="_(* #,##0_);_(* \(#,##0\);_(* &quot;-&quot;??_);_(@_)"/>
    </dxf>
    <dxf>
      <numFmt numFmtId="3" formatCode="#,##0"/>
    </dxf>
    <dxf>
      <font>
        <name val="Times New Roman"/>
        <scheme val="none"/>
      </font>
    </dxf>
    <dxf>
      <font>
        <name val="Times New Roman"/>
        <scheme val="none"/>
      </font>
    </dxf>
    <dxf>
      <font>
        <name val="Times New Roman"/>
        <scheme val="none"/>
      </font>
    </dxf>
    <dxf>
      <font>
        <sz val="10"/>
      </font>
    </dxf>
    <dxf>
      <font>
        <sz val="10"/>
      </font>
    </dxf>
    <dxf>
      <font>
        <sz val="10"/>
      </font>
    </dxf>
    <dxf>
      <numFmt numFmtId="3" formatCode="#,##0"/>
    </dxf>
    <dxf>
      <numFmt numFmtId="3" formatCode="#,##0"/>
    </dxf>
    <dxf>
      <numFmt numFmtId="166" formatCode="&quot;$&quot;#,##0"/>
    </dxf>
    <dxf>
      <numFmt numFmtId="166" formatCode="&quot;$&quot;#,##0"/>
    </dxf>
    <dxf>
      <numFmt numFmtId="167" formatCode="_(* #,##0_);_(* \(#,##0\);_(* &quot;-&quot;??_);_(@_)"/>
    </dxf>
    <dxf>
      <numFmt numFmtId="166" formatCode="&quot;$&quot;#,##0"/>
    </dxf>
    <dxf>
      <numFmt numFmtId="166" formatCode="&quot;$&quot;#,##0"/>
    </dxf>
    <dxf>
      <numFmt numFmtId="167" formatCode="_(* #,##0_);_(* \(#,##0\);_(* &quot;-&quot;??_);_(@_)"/>
    </dxf>
    <dxf>
      <font>
        <sz val="10"/>
      </font>
    </dxf>
    <dxf>
      <font>
        <sz val="10"/>
      </font>
    </dxf>
    <dxf>
      <font>
        <sz val="10"/>
      </font>
    </dxf>
    <dxf>
      <font>
        <name val="Times New Roman"/>
        <scheme val="none"/>
      </font>
    </dxf>
    <dxf>
      <font>
        <name val="Times New Roman"/>
        <scheme val="none"/>
      </font>
    </dxf>
    <dxf>
      <font>
        <name val="Times New Roman"/>
        <scheme val="none"/>
      </font>
    </dxf>
    <dxf>
      <numFmt numFmtId="3" formatCode="#,##0"/>
    </dxf>
    <dxf>
      <numFmt numFmtId="3" formatCode="#,##0"/>
    </dxf>
    <dxf>
      <numFmt numFmtId="3" formatCode="#,##0"/>
    </dxf>
    <dxf>
      <numFmt numFmtId="167" formatCode="_(* #,##0_);_(* \(#,##0\);_(* &quot;-&quot;??_);_(@_)"/>
    </dxf>
    <dxf>
      <numFmt numFmtId="166" formatCode="&quot;$&quot;#,##0"/>
    </dxf>
    <dxf>
      <numFmt numFmtId="166" formatCode="&quot;$&quot;#,##0"/>
    </dxf>
    <dxf>
      <numFmt numFmtId="167" formatCode="_(* #,##0_);_(* \(#,##0\);_(* &quot;-&quot;??_);_(@_)"/>
    </dxf>
    <dxf>
      <numFmt numFmtId="166" formatCode="&quot;$&quot;#,##0"/>
    </dxf>
    <dxf>
      <numFmt numFmtId="166" formatCode="&quot;$&quot;#,##0"/>
    </dxf>
  </dxfs>
  <tableStyles count="0" defaultTableStyle="TableStyleMedium2" defaultPivotStyle="PivotStyleLight16"/>
  <colors>
    <mruColors>
      <color rgb="FFFF66FF"/>
      <color rgb="FFE90E09"/>
      <color rgb="FFADE2ED"/>
      <color rgb="FFFFFF66"/>
      <color rgb="FFFF9900"/>
      <color rgb="FF71C5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pivotCacheDefinition" Target="pivotCache/pivotCacheDefinition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powerPivotData" Target="model/item.data"/><Relationship Id="rId10" Type="http://schemas.openxmlformats.org/officeDocument/2006/relationships/externalLink" Target="externalLinks/externalLink2.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Wekiva River TN Project Reductions</a:t>
            </a:r>
          </a:p>
        </c:rich>
      </c:tx>
      <c:overlay val="0"/>
      <c:spPr>
        <a:noFill/>
        <a:ln>
          <a:noFill/>
        </a:ln>
        <a:effectLst/>
      </c:spPr>
      <c:txPr>
        <a:bodyPr rot="0" spcFirstLastPara="1" vertOverflow="ellipsis" vert="horz" wrap="square" anchor="ctr" anchorCtr="1"/>
        <a:lstStyle/>
        <a:p>
          <a:pPr algn="ctr">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lineChart>
        <c:grouping val="standard"/>
        <c:varyColors val="0"/>
        <c:ser>
          <c:idx val="0"/>
          <c:order val="0"/>
          <c:tx>
            <c:strRef>
              <c:f>'Progress Charts'!$G$1</c:f>
              <c:strCache>
                <c:ptCount val="1"/>
                <c:pt idx="0">
                  <c:v>TN Project Reductions</c:v>
                </c:pt>
              </c:strCache>
            </c:strRef>
          </c:tx>
          <c:spPr>
            <a:ln w="28575" cap="rnd">
              <a:solidFill>
                <a:schemeClr val="tx1"/>
              </a:solidFill>
              <a:round/>
            </a:ln>
            <a:effectLst/>
          </c:spPr>
          <c:marker>
            <c:symbol val="circle"/>
            <c:size val="5"/>
            <c:spPr>
              <a:solidFill>
                <a:schemeClr val="tx1"/>
              </a:solidFill>
              <a:ln w="22225">
                <a:solidFill>
                  <a:schemeClr val="tx1"/>
                </a:solidFill>
              </a:ln>
              <a:effectLst/>
            </c:spPr>
          </c:marker>
          <c:cat>
            <c:numRef>
              <c:f>'Progress Charts'!$F$2:$F$22</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cat>
          <c:val>
            <c:numRef>
              <c:f>'Progress Charts'!$G$2:$G$22</c:f>
              <c:numCache>
                <c:formatCode>#,##0</c:formatCode>
                <c:ptCount val="21"/>
                <c:pt idx="0">
                  <c:v>80347.205411830262</c:v>
                </c:pt>
                <c:pt idx="1">
                  <c:v>126369.8768810569</c:v>
                </c:pt>
                <c:pt idx="2">
                  <c:v>126464.91203220468</c:v>
                </c:pt>
                <c:pt idx="3">
                  <c:v>127215.01203220469</c:v>
                </c:pt>
                <c:pt idx="4">
                  <c:v>127553.01203220469</c:v>
                </c:pt>
              </c:numCache>
            </c:numRef>
          </c:val>
          <c:smooth val="0"/>
          <c:extLst>
            <c:ext xmlns:c16="http://schemas.microsoft.com/office/drawing/2014/chart" uri="{C3380CC4-5D6E-409C-BE32-E72D297353CC}">
              <c16:uniqueId val="{00000000-CC38-4EBC-A278-160F7B4E3610}"/>
            </c:ext>
          </c:extLst>
        </c:ser>
        <c:dLbls>
          <c:showLegendKey val="0"/>
          <c:showVal val="0"/>
          <c:showCatName val="0"/>
          <c:showSerName val="0"/>
          <c:showPercent val="0"/>
          <c:showBubbleSize val="0"/>
        </c:dLbls>
        <c:marker val="1"/>
        <c:smooth val="0"/>
        <c:axId val="392613024"/>
        <c:axId val="392611712"/>
      </c:lineChart>
      <c:catAx>
        <c:axId val="392613024"/>
        <c:scaling>
          <c:orientation val="minMax"/>
        </c:scaling>
        <c:delete val="0"/>
        <c:axPos val="b"/>
        <c:title>
          <c:tx>
            <c:rich>
              <a:bodyPr rot="0" spcFirstLastPara="1" vertOverflow="ellipsis" vert="horz" wrap="square" anchor="ctr" anchorCtr="1"/>
              <a:lstStyle/>
              <a:p>
                <a:pPr algn="ctr" rtl="0">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Year</a:t>
                </a:r>
              </a:p>
            </c:rich>
          </c:tx>
          <c:overlay val="0"/>
          <c:spPr>
            <a:noFill/>
            <a:ln>
              <a:noFill/>
            </a:ln>
            <a:effectLst/>
          </c:spPr>
          <c:txPr>
            <a:bodyPr rot="0" spcFirstLastPara="1" vertOverflow="ellipsis" vert="horz" wrap="square" anchor="ctr" anchorCtr="1"/>
            <a:lstStyle/>
            <a:p>
              <a:pPr algn="ctr" rtl="0">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2611712"/>
        <c:crosses val="autoZero"/>
        <c:auto val="1"/>
        <c:lblAlgn val="ctr"/>
        <c:lblOffset val="100"/>
        <c:noMultiLvlLbl val="0"/>
      </c:catAx>
      <c:valAx>
        <c:axId val="392611712"/>
        <c:scaling>
          <c:orientation val="minMax"/>
          <c:max val="200000"/>
          <c:min val="8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Cumulative TN Reductions (lbs/yr)</a:t>
                </a:r>
              </a:p>
            </c:rich>
          </c:tx>
          <c:overlay val="0"/>
          <c:spPr>
            <a:noFill/>
            <a:ln>
              <a:noFill/>
            </a:ln>
            <a:effectLst/>
          </c:spPr>
          <c:txPr>
            <a:bodyPr rot="-5400000" spcFirstLastPara="1" vertOverflow="ellipsis" vert="horz" wrap="square" anchor="ctr" anchorCtr="1"/>
            <a:lstStyle/>
            <a:p>
              <a:pPr algn="ct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2613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pPr algn="ctr">
              <a:defRPr sz="1400"/>
            </a:pPr>
            <a:r>
              <a:rPr lang="en-US"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Wekiva River TP Project Reductions</a:t>
            </a:r>
          </a:p>
        </c:rich>
      </c:tx>
      <c:overlay val="0"/>
    </c:title>
    <c:autoTitleDeleted val="0"/>
    <c:plotArea>
      <c:layout/>
      <c:lineChart>
        <c:grouping val="standard"/>
        <c:varyColors val="0"/>
        <c:ser>
          <c:idx val="0"/>
          <c:order val="0"/>
          <c:tx>
            <c:strRef>
              <c:f>'Progress Charts'!$G$25</c:f>
              <c:strCache>
                <c:ptCount val="1"/>
                <c:pt idx="0">
                  <c:v>TP Project Reductions</c:v>
                </c:pt>
              </c:strCache>
            </c:strRef>
          </c:tx>
          <c:spPr>
            <a:ln>
              <a:solidFill>
                <a:schemeClr val="tx1"/>
              </a:solidFill>
            </a:ln>
          </c:spPr>
          <c:marker>
            <c:symbol val="circle"/>
            <c:size val="5"/>
            <c:spPr>
              <a:solidFill>
                <a:schemeClr val="tx1"/>
              </a:solidFill>
              <a:ln w="22225">
                <a:solidFill>
                  <a:schemeClr val="tx1"/>
                </a:solidFill>
              </a:ln>
            </c:spPr>
          </c:marker>
          <c:cat>
            <c:numRef>
              <c:f>'Progress Charts'!$F$26:$F$46</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cat>
          <c:val>
            <c:numRef>
              <c:f>'Progress Charts'!$G$26:$G$46</c:f>
              <c:numCache>
                <c:formatCode>#,##0</c:formatCode>
                <c:ptCount val="21"/>
                <c:pt idx="0">
                  <c:v>42295.899999999994</c:v>
                </c:pt>
                <c:pt idx="1">
                  <c:v>50132.190899430389</c:v>
                </c:pt>
                <c:pt idx="2">
                  <c:v>50202.790899430387</c:v>
                </c:pt>
                <c:pt idx="3">
                  <c:v>50442.490899430384</c:v>
                </c:pt>
                <c:pt idx="4">
                  <c:v>50442.490899430384</c:v>
                </c:pt>
              </c:numCache>
            </c:numRef>
          </c:val>
          <c:smooth val="0"/>
          <c:extLst>
            <c:ext xmlns:c16="http://schemas.microsoft.com/office/drawing/2014/chart" uri="{C3380CC4-5D6E-409C-BE32-E72D297353CC}">
              <c16:uniqueId val="{00000000-6A0F-49F5-8115-0CCC306F480F}"/>
            </c:ext>
          </c:extLst>
        </c:ser>
        <c:ser>
          <c:idx val="1"/>
          <c:order val="1"/>
          <c:tx>
            <c:strRef>
              <c:f>'[7]2018 Progress Charts'!$D$5</c:f>
              <c:strCache>
                <c:ptCount val="1"/>
                <c:pt idx="0">
                  <c:v>#REF!</c:v>
                </c:pt>
              </c:strCache>
            </c:strRef>
          </c:tx>
          <c:cat>
            <c:numRef>
              <c:f>'[7]2018 Progress Charts'!$D$6:$D$26</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cat>
          <c:val>
            <c:numRef>
              <c:f>'[7]2018 Progress Charts'!$D$6:$D$26</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mooth val="0"/>
          <c:extLst>
            <c:ext xmlns:c16="http://schemas.microsoft.com/office/drawing/2014/chart" uri="{C3380CC4-5D6E-409C-BE32-E72D297353CC}">
              <c16:uniqueId val="{00000004-9384-4671-B2D7-336BD9683C7F}"/>
            </c:ext>
          </c:extLst>
        </c:ser>
        <c:ser>
          <c:idx val="2"/>
          <c:order val="2"/>
          <c:cat>
            <c:numRef>
              <c:f>'[7]2018 Progress Charts'!$D$6:$D$26</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cat>
          <c:val>
            <c:numRef>
              <c:f>'[7]2018 Progress Charts'!$E$6:$E$21</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smooth val="0"/>
          <c:extLst>
            <c:ext xmlns:c16="http://schemas.microsoft.com/office/drawing/2014/chart" uri="{C3380CC4-5D6E-409C-BE32-E72D297353CC}">
              <c16:uniqueId val="{00000005-9384-4671-B2D7-336BD9683C7F}"/>
            </c:ext>
          </c:extLst>
        </c:ser>
        <c:dLbls>
          <c:showLegendKey val="0"/>
          <c:showVal val="0"/>
          <c:showCatName val="0"/>
          <c:showSerName val="0"/>
          <c:showPercent val="0"/>
          <c:showBubbleSize val="0"/>
        </c:dLbls>
        <c:marker val="1"/>
        <c:smooth val="0"/>
        <c:axId val="1163301512"/>
        <c:axId val="1163300856"/>
      </c:lineChart>
      <c:catAx>
        <c:axId val="1163301512"/>
        <c:scaling>
          <c:orientation val="minMax"/>
        </c:scaling>
        <c:delete val="0"/>
        <c:axPos val="b"/>
        <c:title>
          <c:tx>
            <c:rich>
              <a:bodyPr/>
              <a:lstStyle/>
              <a:p>
                <a:pPr>
                  <a:defRPr/>
                </a:pPr>
                <a:r>
                  <a:rPr lang="en-US">
                    <a:solidFill>
                      <a:sysClr val="windowText" lastClr="000000"/>
                    </a:solidFill>
                  </a:rPr>
                  <a:t>Year</a:t>
                </a:r>
              </a:p>
            </c:rich>
          </c:tx>
          <c:overlay val="0"/>
        </c:title>
        <c:numFmt formatCode="General" sourceLinked="1"/>
        <c:majorTickMark val="none"/>
        <c:minorTickMark val="none"/>
        <c:tickLblPos val="nextTo"/>
        <c:spPr>
          <a:ln>
            <a:noFill/>
          </a:ln>
        </c:spPr>
        <c:crossAx val="1163300856"/>
        <c:crosses val="autoZero"/>
        <c:auto val="1"/>
        <c:lblAlgn val="ctr"/>
        <c:lblOffset val="100"/>
        <c:noMultiLvlLbl val="0"/>
      </c:catAx>
      <c:valAx>
        <c:axId val="1163300856"/>
        <c:scaling>
          <c:orientation val="minMax"/>
          <c:min val="40000"/>
        </c:scaling>
        <c:delete val="0"/>
        <c:axPos val="l"/>
        <c:majorGridlines>
          <c:spPr>
            <a:ln>
              <a:solidFill>
                <a:schemeClr val="bg2">
                  <a:lumMod val="75000"/>
                </a:schemeClr>
              </a:solidFill>
            </a:ln>
          </c:spPr>
        </c:majorGridlines>
        <c:title>
          <c:tx>
            <c:rich>
              <a:bodyPr/>
              <a:lstStyle/>
              <a:p>
                <a:pPr>
                  <a:defRPr/>
                </a:pPr>
                <a:r>
                  <a:rPr lang="en-US"/>
                  <a:t>Cumulative TP Reductions (lbs/yr)</a:t>
                </a:r>
              </a:p>
            </c:rich>
          </c:tx>
          <c:overlay val="0"/>
        </c:title>
        <c:numFmt formatCode="#,##0" sourceLinked="1"/>
        <c:majorTickMark val="none"/>
        <c:minorTickMark val="none"/>
        <c:tickLblPos val="nextTo"/>
        <c:spPr>
          <a:ln>
            <a:noFill/>
          </a:ln>
        </c:spPr>
        <c:crossAx val="1163301512"/>
        <c:crosses val="autoZero"/>
        <c:crossBetween val="between"/>
      </c:valAx>
      <c:spPr>
        <a:noFill/>
        <a:ln>
          <a:noFill/>
        </a:ln>
      </c:spPr>
    </c:plotArea>
    <c:plotVisOnly val="1"/>
    <c:dispBlanksAs val="gap"/>
    <c:showDLblsOverMax val="0"/>
  </c:chart>
  <c:txPr>
    <a:bodyPr/>
    <a:lstStyle/>
    <a:p>
      <a:pPr algn="ct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257175</xdr:colOff>
      <xdr:row>0</xdr:row>
      <xdr:rowOff>252412</xdr:rowOff>
    </xdr:from>
    <xdr:to>
      <xdr:col>20</xdr:col>
      <xdr:colOff>257175</xdr:colOff>
      <xdr:row>24</xdr:row>
      <xdr:rowOff>61912</xdr:rowOff>
    </xdr:to>
    <xdr:graphicFrame macro="">
      <xdr:nvGraphicFramePr>
        <xdr:cNvPr id="2" name="Chart 1">
          <a:extLst>
            <a:ext uri="{FF2B5EF4-FFF2-40B4-BE49-F238E27FC236}">
              <a16:creationId xmlns:a16="http://schemas.microsoft.com/office/drawing/2014/main" id="{433B2525-5B55-48AC-9290-9E08F6B3CD2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271462</xdr:colOff>
      <xdr:row>24</xdr:row>
      <xdr:rowOff>252412</xdr:rowOff>
    </xdr:from>
    <xdr:to>
      <xdr:col>20</xdr:col>
      <xdr:colOff>271462</xdr:colOff>
      <xdr:row>48</xdr:row>
      <xdr:rowOff>61912</xdr:rowOff>
    </xdr:to>
    <xdr:graphicFrame macro="">
      <xdr:nvGraphicFramePr>
        <xdr:cNvPr id="3" name="Chart 2">
          <a:extLst>
            <a:ext uri="{FF2B5EF4-FFF2-40B4-BE49-F238E27FC236}">
              <a16:creationId xmlns:a16="http://schemas.microsoft.com/office/drawing/2014/main" id="{1A2A7382-8B81-406E-B1B6-1FB2AB5125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0.35026</cdr:x>
      <cdr:y>0.10278</cdr:y>
    </cdr:from>
    <cdr:to>
      <cdr:x>1</cdr:x>
      <cdr:y>0.20701</cdr:y>
    </cdr:to>
    <cdr:sp macro="" textlink="">
      <cdr:nvSpPr>
        <cdr:cNvPr id="2" name="TextBox 1">
          <a:extLst xmlns:a="http://schemas.openxmlformats.org/drawingml/2006/main">
            <a:ext uri="{FF2B5EF4-FFF2-40B4-BE49-F238E27FC236}">
              <a16:creationId xmlns:a16="http://schemas.microsoft.com/office/drawing/2014/main" id="{67E52F5B-71DF-41C4-B5E6-95F906AF6757}"/>
            </a:ext>
          </a:extLst>
        </cdr:cNvPr>
        <cdr:cNvSpPr txBox="1"/>
      </cdr:nvSpPr>
      <cdr:spPr>
        <a:xfrm xmlns:a="http://schemas.openxmlformats.org/drawingml/2006/main">
          <a:off x="2562222" y="469900"/>
          <a:ext cx="4752978" cy="47653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a:latin typeface="Times New Roman" panose="02020603050405020304" pitchFamily="18" charset="0"/>
              <a:cs typeface="Times New Roman" panose="02020603050405020304" pitchFamily="18" charset="0"/>
            </a:rPr>
            <a:t>*The data in this chart</a:t>
          </a:r>
          <a:r>
            <a:rPr lang="en-US" sz="800" baseline="0">
              <a:latin typeface="Times New Roman" panose="02020603050405020304" pitchFamily="18" charset="0"/>
              <a:cs typeface="Times New Roman" panose="02020603050405020304" pitchFamily="18" charset="0"/>
            </a:rPr>
            <a:t> represent the reductions based on the 2015 Wekiva River BMAP. A new BMAP was adopted in 2018 but has been legally challenged. Reductions based on the revised BMAP will be included in future reports.</a:t>
          </a:r>
          <a:endParaRPr lang="en-US" sz="800">
            <a:latin typeface="Times New Roman" panose="02020603050405020304" pitchFamily="18" charset="0"/>
            <a:cs typeface="Times New Roman" panose="02020603050405020304" pitchFamily="18"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0.48633</cdr:x>
      <cdr:y>0.15313</cdr:y>
    </cdr:from>
    <cdr:to>
      <cdr:x>0.61133</cdr:x>
      <cdr:y>0.35313</cdr:y>
    </cdr:to>
    <cdr:sp macro="" textlink="">
      <cdr:nvSpPr>
        <cdr:cNvPr id="2" name="TextBox 1">
          <a:extLst xmlns:a="http://schemas.openxmlformats.org/drawingml/2006/main">
            <a:ext uri="{FF2B5EF4-FFF2-40B4-BE49-F238E27FC236}">
              <a16:creationId xmlns:a16="http://schemas.microsoft.com/office/drawing/2014/main" id="{3CB359C3-1CE9-4CCD-B0C4-292B303CEE04}"/>
            </a:ext>
          </a:extLst>
        </cdr:cNvPr>
        <cdr:cNvSpPr txBox="1"/>
      </cdr:nvSpPr>
      <cdr:spPr>
        <a:xfrm xmlns:a="http://schemas.openxmlformats.org/drawingml/2006/main">
          <a:off x="3557588" y="700088"/>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0.4681</cdr:x>
      <cdr:y>0.14688</cdr:y>
    </cdr:from>
    <cdr:to>
      <cdr:x>0.5931</cdr:x>
      <cdr:y>0.34688</cdr:y>
    </cdr:to>
    <cdr:sp macro="" textlink="">
      <cdr:nvSpPr>
        <cdr:cNvPr id="3" name="TextBox 2">
          <a:extLst xmlns:a="http://schemas.openxmlformats.org/drawingml/2006/main">
            <a:ext uri="{FF2B5EF4-FFF2-40B4-BE49-F238E27FC236}">
              <a16:creationId xmlns:a16="http://schemas.microsoft.com/office/drawing/2014/main" id="{458CBE81-7FA8-488C-AA19-9E2D0F6877B1}"/>
            </a:ext>
          </a:extLst>
        </cdr:cNvPr>
        <cdr:cNvSpPr txBox="1"/>
      </cdr:nvSpPr>
      <cdr:spPr>
        <a:xfrm xmlns:a="http://schemas.openxmlformats.org/drawingml/2006/main">
          <a:off x="3424238" y="671513"/>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0.35026</cdr:x>
      <cdr:y>0.09994</cdr:y>
    </cdr:from>
    <cdr:to>
      <cdr:x>1</cdr:x>
      <cdr:y>0.20417</cdr:y>
    </cdr:to>
    <cdr:sp macro="" textlink="">
      <cdr:nvSpPr>
        <cdr:cNvPr id="4" name="TextBox 1">
          <a:extLst xmlns:a="http://schemas.openxmlformats.org/drawingml/2006/main">
            <a:ext uri="{FF2B5EF4-FFF2-40B4-BE49-F238E27FC236}">
              <a16:creationId xmlns:a16="http://schemas.microsoft.com/office/drawing/2014/main" id="{98598B72-D51B-4FA5-8A6D-E6BBE4A90B5E}"/>
            </a:ext>
          </a:extLst>
        </cdr:cNvPr>
        <cdr:cNvSpPr txBox="1"/>
      </cdr:nvSpPr>
      <cdr:spPr>
        <a:xfrm xmlns:a="http://schemas.openxmlformats.org/drawingml/2006/main">
          <a:off x="2562222" y="456926"/>
          <a:ext cx="4752978" cy="47653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effectLst/>
              <a:latin typeface="+mn-lt"/>
              <a:ea typeface="+mn-ea"/>
              <a:cs typeface="+mn-cs"/>
            </a:rPr>
            <a:t>*The data in this chart</a:t>
          </a:r>
          <a:r>
            <a:rPr lang="en-US" sz="800" baseline="0">
              <a:effectLst/>
              <a:latin typeface="+mn-lt"/>
              <a:ea typeface="+mn-ea"/>
              <a:cs typeface="+mn-cs"/>
            </a:rPr>
            <a:t> represent the reductions based on the 2015 Wekiva River BMAP. A new BMAP was adopted in 2018 but has been legally challenged. Reductions based on the revised BMAP will be included in future reports.</a:t>
          </a:r>
          <a:endParaRPr lang="en-US" sz="400">
            <a:effectLst/>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n853tr/Desktop/Lake%20Henry%20BMAP/Turnpike_LHM_Project%20Collection%20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FileServer%20Data\FDEP%20Middle%20Basin\Wekiva\BMAP\2018%20BMAP\Project%20Collection\Wekiva%20Project%20Collection%202017\Received\Turnpike\Turnpike%20Enterprise_Wekiva%20Project%20Collection%202017Revise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FileServer%20Data\FDEP%20Middle%20Basin\Wekiva\BMAP\2018%20BMAP\Project%20Collection\Wekiva%20Project%20Collection%202017\Received\Seminole%20County\Seminole%20County_Wekiva%20Project%20Collection%202017Revised_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FileServer%20Data\FDEP%20Middle%20Basin\Wekiva\BMAP\2018%20BMAP\Project%20Collection\Wekiva%20Project%20Collection%202017\Received\Orange%20County\OrangeCounty_Project_List_Wekiva01312018FI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FileServer%20Data\FDEP%20LSJR%20Main%20Stem%20BMAP\11%202018%20Progress%20Report%20Items\Received\CCUA\LSJM_CCUA%20Aggregate%20Revis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PA\_DM\Wekiva%20BMAP\Annual%20update%202018\Altamonte_Jesup_Project%20Collection%202017%20Edits.xlsx"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Jackson%20Blue_ProjectMetrics_04241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ildwoodconsultingfl-my.sharepoint.com/FileServer%20Data/FDEP%20Middle%20Basin/Wekiva/BMAP/2018%20BMAP/Calculations/Source%20Reduction%20Workbook/Wekiva%20Source%20Reductions%20Workbook_v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Laura%20Savage/AppData/Local/Microsoft/Windows/INetCache/Content.Outlook/AUB5D889/Wekiva%20Summary%20broken%20link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Updates"/>
      <sheetName val="New Project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Updates"/>
      <sheetName val="New Projects"/>
    </sheetNames>
    <sheetDataSet>
      <sheetData sheetId="0" refreshError="1"/>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s"/>
      <sheetName val="Drop Downs"/>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Updates"/>
      <sheetName val="New Projects"/>
    </sheetNames>
    <sheetDataSet>
      <sheetData sheetId="0"/>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8 Progress Chart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TOTALS"/>
      <sheetName val="PFA"/>
      <sheetName val="OSTDS"/>
      <sheetName val="UTF"/>
      <sheetName val="STF"/>
      <sheetName val="WWTF-Permit Info."/>
      <sheetName val="WWTF"/>
      <sheetName val="WWTF-Research"/>
      <sheetName val="FF-LW-Nurseries"/>
    </sheetNames>
    <sheetDataSet>
      <sheetData sheetId="0"/>
      <sheetData sheetId="1">
        <row r="22">
          <cell r="B22">
            <v>209428</v>
          </cell>
        </row>
      </sheetData>
      <sheetData sheetId="2"/>
      <sheetData sheetId="3"/>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ttenuation Summary"/>
      <sheetName val="Input Summary"/>
      <sheetName val="Attenuation Range"/>
      <sheetName val="Areas"/>
      <sheetName val="WMD Landuse"/>
      <sheetName val="Atm Dep"/>
      <sheetName val="Septic Tanks"/>
      <sheetName val="WWTF"/>
      <sheetName val="WWTF Reuse"/>
      <sheetName val="Urban Fertilizers"/>
      <sheetName val="Golf Courses"/>
      <sheetName val="FSAID Landuse"/>
      <sheetName val="Nurseries"/>
      <sheetName val="Old Livestock"/>
      <sheetName val="Livestock FSAID Ac"/>
    </sheetNames>
    <sheetDataSet>
      <sheetData sheetId="0"/>
      <sheetData sheetId="1"/>
      <sheetData sheetId="2">
        <row r="1">
          <cell r="D1" t="str">
            <v>Atm Dep</v>
          </cell>
          <cell r="H1" t="str">
            <v>Urban Fertilizer</v>
          </cell>
          <cell r="I1" t="str">
            <v>Farm Fertilizer</v>
          </cell>
          <cell r="J1" t="str">
            <v>Livestock Waste</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persons/person.xml><?xml version="1.0" encoding="utf-8"?>
<personList xmlns="http://schemas.microsoft.com/office/spreadsheetml/2018/threadedcomments" xmlns:x="http://schemas.openxmlformats.org/spreadsheetml/2006/main">
  <person displayName="Lisa Lotti" id="{983CC8AB-1AF6-49F7-ABB1-0507D32059D5}" userId="Lisa Lotti" providerId="None"/>
  <person displayName="Tina Gordon" id="{48D317CB-AEEF-4D2D-8EEE-B3FC9A6092AA}" userId="Tina Gordon" providerId="None"/>
  <person displayName="Tina Gordon" id="{37428D74-5F49-4625-A25D-0372D5DE6A96}" userId="f4d54e36ec62404f" providerId="Windows Live"/>
  <person displayName="Tina Gordon" id="{BBAAE133-6C8D-4EA2-B1BE-AEBD07D0F47F}" userId="S::tgordon@wildwoodconsulting.net::be8fcd1c-da0f-4d3c-a8dc-61ad129164ed"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refreshedDate="43913.511273379627" createdVersion="6" refreshedVersion="6" minRefreshableVersion="3" recordCount="375" xr:uid="{7E2E14AC-74C4-4E82-9F19-9AA75C48CF06}">
  <cacheSource type="worksheet">
    <worksheetSource ref="A1:Z1048576" sheet="Wekiva All Projects"/>
  </cacheSource>
  <cacheFields count="26">
    <cacheField name="ProjID" numFmtId="0">
      <sharedItems containsBlank="1" containsMixedTypes="1" containsNumber="1" containsInteger="1" minValue="4065" maxValue="4771"/>
    </cacheField>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ount="5">
        <s v="Completed"/>
        <s v="Planned"/>
        <s v="Underway"/>
        <s v="Canceled"/>
        <m/>
      </sharedItems>
    </cacheField>
    <cacheField name="EstimatedCompletionDate" numFmtId="0">
      <sharedItems containsBlank="1" containsMixedTypes="1" containsNumber="1" containsInteger="1" minValue="1970" maxValue="2024" count="40">
        <n v="2000"/>
        <n v="2004"/>
        <n v="2010"/>
        <n v="2002"/>
        <n v="2005"/>
        <n v="2006"/>
        <n v="2007"/>
        <n v="2008"/>
        <s v="N/A"/>
        <s v="TBD"/>
        <n v="2009"/>
        <n v="2011"/>
        <n v="2016"/>
        <n v="2017"/>
        <n v="2018"/>
        <n v="2019"/>
        <n v="2014"/>
        <n v="1992"/>
        <n v="2015"/>
        <n v="2013"/>
        <s v="Prior to 2015"/>
        <n v="2020"/>
        <n v="2021"/>
        <n v="2023"/>
        <n v="2001"/>
        <n v="1999"/>
        <n v="2003"/>
        <n v="1989"/>
        <n v="1970"/>
        <n v="1998"/>
        <n v="2022"/>
        <n v="2012"/>
        <s v="2016"/>
        <n v="1996"/>
        <n v="2024"/>
        <s v="2012"/>
        <s v="2020"/>
        <s v="2021"/>
        <s v="2022"/>
        <m/>
      </sharedItems>
    </cacheField>
    <cacheField name="TNReduction(lbs/yr)" numFmtId="3">
      <sharedItems containsBlank="1" containsMixedTypes="1" containsNumber="1" minValue="0" maxValue="54752.421622592476"/>
    </cacheField>
    <cacheField name="TPReduction(lbs/yr)" numFmtId="3">
      <sharedItems containsBlank="1" containsMixedTypes="1" containsNumber="1" minValue="0" maxValue="9644"/>
    </cacheField>
    <cacheField name="Location" numFmtId="0">
      <sharedItems containsBlank="1" count="4">
        <s v="Inside Springshed"/>
        <s v="Outside Springshed"/>
        <m/>
        <s v="Not provided" u="1"/>
      </sharedItems>
    </cacheField>
    <cacheField name="AcresTreated" numFmtId="3">
      <sharedItems containsBlank="1" containsMixedTypes="1" containsNumber="1" minValue="0.48" maxValue="14868"/>
    </cacheField>
    <cacheField name="CostEstimate" numFmtId="166">
      <sharedItems containsBlank="1" containsMixedTypes="1" containsNumber="1" minValue="0" maxValue="82632000"/>
    </cacheField>
    <cacheField name="CostAnnualO&amp;M" numFmtId="166">
      <sharedItems containsBlank="1" containsMixedTypes="1" containsNumber="1" minValue="500" maxValue="750000"/>
    </cacheField>
    <cacheField name="FundingSource" numFmtId="0">
      <sharedItems containsBlank="1"/>
    </cacheField>
    <cacheField name="FundingAmount" numFmtId="0">
      <sharedItems containsBlank="1" containsMixedTypes="1" containsNumber="1" minValue="1" maxValue="11700000"/>
    </cacheField>
    <cacheField name="DEPContractAgreementNumber" numFmtId="0">
      <sharedItems containsBlank="1" containsMixedTypes="1" containsNumber="1" containsInteger="1" minValue="28432" maxValue="28432"/>
    </cacheField>
    <cacheField name="Structural,  Non-structural, or Trade" numFmtId="0">
      <sharedItems containsBlank="1"/>
    </cacheField>
    <cacheField name="(Original) Project Status" numFmtId="0">
      <sharedItems containsBlank="1"/>
    </cacheField>
    <cacheField name="Year Project Added" numFmtId="0">
      <sharedItems containsString="0" containsBlank="1" containsNumber="1" containsInteger="1" minValue="2015" maxValue="2020" count="7">
        <n v="2015"/>
        <n v="2017"/>
        <n v="2018"/>
        <n v="2019"/>
        <n v="2016"/>
        <m/>
        <n v="2020" u="1"/>
      </sharedItems>
    </cacheField>
    <cacheField name="Attachments" numFmtId="0">
      <sharedItems containsBlank="1"/>
    </cacheField>
    <cacheField name="BMAP" numFmtId="0">
      <sharedItems containsBlank="1"/>
    </cacheField>
    <cacheField name="Latitude" numFmtId="0">
      <sharedItems containsBlank="1" containsMixedTypes="1" containsNumber="1" minValue="28.527388999999999" maxValue="28.857015000000001"/>
    </cacheField>
    <cacheField name="Longitude" numFmtId="0">
      <sharedItems containsBlank="1" containsMixedTypes="1" containsNumber="1" minValue="-81.696676999999994" maxValue="-81.415572999999995"/>
    </cacheField>
    <cacheField name="Start Date" numFmtId="0">
      <sharedItems containsDate="1" containsBlank="1" containsMixedTypes="1" minDate="1900-01-02T14:40:04" maxDate="1900-01-05T18:40:0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5">
  <r>
    <s v="4634"/>
    <s v="City of Altamonte Springs"/>
    <s v="City of Altamonte Springs/ SJRWMD/ Seminole County/ Orange County"/>
    <s v="AS-01"/>
    <s v="Little Wekiva River Erosion Management Projects (1, 2,  and 3)"/>
    <s v="Install structural controls to provide riverbank stabilization."/>
    <s v="Shoreline Stabilization"/>
    <x v="0"/>
    <x v="0"/>
    <n v="24.732431244727131"/>
    <n v="17"/>
    <x v="0"/>
    <s v="N/A"/>
    <n v="350000"/>
    <n v="1000"/>
    <s v="Not provided"/>
    <n v="350000"/>
    <s v="N/A"/>
    <s v="Structural"/>
    <s v="Completed"/>
    <x v="0"/>
    <s v="Not provided"/>
    <s v="Wekiva"/>
    <s v="N/A"/>
    <s v="N/A"/>
    <s v="Prior to 2015"/>
  </r>
  <r>
    <s v="4635"/>
    <s v="City of Altamonte Springs"/>
    <s v="City of Altamonte Springs/ SJRWMD/ Seminole County/ Orange County"/>
    <s v="AS-02"/>
    <s v="Riverbend Apartments Shoreline Stabilization"/>
    <s v="Install structural controls to provide riverbank stabilization."/>
    <s v="Shoreline Stabilization"/>
    <x v="0"/>
    <x v="1"/>
    <n v="10.773022198623474"/>
    <n v="7.5"/>
    <x v="0"/>
    <s v="N/A"/>
    <n v="250000"/>
    <n v="500"/>
    <s v="Not provided"/>
    <n v="250000"/>
    <s v="N/A"/>
    <s v="Structural"/>
    <s v="Completed"/>
    <x v="0"/>
    <s v="Not provided"/>
    <s v="Wekiva"/>
    <s v=" 28°39'49.03&quot;N"/>
    <s v=" 81°24'34.98&quot;W"/>
    <s v="Prior to 2015"/>
  </r>
  <r>
    <s v="4636"/>
    <s v="City of Altamonte Springs"/>
    <s v="N/A"/>
    <s v="AS-03"/>
    <s v="Stimmell Tract Land Preservation (Audubon Society)"/>
    <s v="Conservation project – purchase 268 acres of land for preservation."/>
    <s v="Land Preservation"/>
    <x v="0"/>
    <x v="1"/>
    <s v="N/A"/>
    <s v="N/A"/>
    <x v="0"/>
    <n v="268"/>
    <n v="398444"/>
    <s v="N/A"/>
    <s v="N/A"/>
    <n v="398444"/>
    <s v="N/A"/>
    <s v="Non-structural"/>
    <s v="Completed"/>
    <x v="0"/>
    <s v="Not provided"/>
    <s v="Wekiva"/>
    <s v=" 28°42'43.50&quot;N"/>
    <s v=" 81°25'18.48&quot;W"/>
    <s v="Prior to 2015"/>
  </r>
  <r>
    <s v="4637"/>
    <s v="City of Altamonte Springs"/>
    <s v="N/A"/>
    <s v="AS-04"/>
    <s v="Altamonte Springs Shopping Center (Crossroads) Development"/>
    <s v="Construct 20,602-square-foot retail/restaurant building with attendant parking and site utilities, plus stormwater facilities, on 2.06-acre site, providing higher level of stormwater treatment as result of city ordinance."/>
    <s v="Stormwater System Rehabilitation"/>
    <x v="0"/>
    <x v="2"/>
    <n v="0.12138616561829267"/>
    <n v="0.1"/>
    <x v="0"/>
    <n v="1.7"/>
    <s v="N/A"/>
    <s v="N/A"/>
    <s v="N/A"/>
    <s v="N/A"/>
    <s v="N/A"/>
    <s v="Structural"/>
    <s v="Completed"/>
    <x v="0"/>
    <s v="Not provided"/>
    <s v="Wekiva"/>
    <s v="28°38'37.46&quot;N"/>
    <s v="81°24'53.77&quot;W"/>
    <s v="Prior to 2015"/>
  </r>
  <r>
    <s v="4638"/>
    <s v="City of Altamonte Springs"/>
    <s v="N/A"/>
    <s v="AS-05"/>
    <s v="Brantley Terrace Condo"/>
    <s v="Phase 3 of Lake Lotus Club, multifamily condominium development."/>
    <s v="Stormwater System Rehabilitation"/>
    <x v="0"/>
    <x v="3"/>
    <n v="0.75866353511432916"/>
    <s v="Not provided"/>
    <x v="0"/>
    <n v="15.1"/>
    <s v="N/A"/>
    <s v="N/A"/>
    <s v="N/A"/>
    <s v="N/A"/>
    <s v="N/A"/>
    <s v="Structural"/>
    <s v="Completed"/>
    <x v="0"/>
    <s v="Not provided"/>
    <s v="Wekiva"/>
    <s v=" 28°39'10.50&quot;N"/>
    <s v=" 81°25'35.60&quot;W"/>
    <s v="Prior to 2015"/>
  </r>
  <r>
    <s v="4117"/>
    <s v="City of Altamonte Springs"/>
    <s v="N/A"/>
    <s v="AS-06"/>
    <s v="Cracker Barrel Development"/>
    <s v="Redevelop commercial site and expand existing exfiltration system, raising level of treatment to current city standards."/>
    <s v="Exfiltration Trench"/>
    <x v="0"/>
    <x v="3"/>
    <n v="0.8"/>
    <n v="0.1"/>
    <x v="1"/>
    <n v="2.4"/>
    <s v="N/A"/>
    <s v="N/A"/>
    <s v="N/A"/>
    <s v="N/A"/>
    <s v="N/A"/>
    <s v="Structural"/>
    <s v="Completed"/>
    <x v="0"/>
    <s v="Not provided"/>
    <s v="Wekiva"/>
    <s v=" 28°39'56.79&quot;N"/>
    <s v=" 81°23'22.18&quot;W"/>
    <s v="Prior to 2015"/>
  </r>
  <r>
    <s v="4118"/>
    <s v="City of Altamonte Springs"/>
    <s v="N/A"/>
    <s v="AS-07"/>
    <s v="Fairfield Marriot Suites Development"/>
    <s v="Construct 92-room Fairfield Suites Hotel to replace commercial development constructed prior to stormwater development rules, raising level of water quality treatment on-site to meet city standards."/>
    <s v="Off-line Retention BMPs"/>
    <x v="0"/>
    <x v="0"/>
    <n v="4"/>
    <n v="0.5"/>
    <x v="1"/>
    <n v="3.1"/>
    <s v="N/A"/>
    <s v="N/A"/>
    <s v="N/A"/>
    <s v="N/A"/>
    <s v="N/A"/>
    <s v="Structural"/>
    <s v="Completed"/>
    <x v="0"/>
    <s v="Not provided"/>
    <s v="Wekiva"/>
    <s v="Not provided"/>
    <s v="Not provided"/>
    <s v="Prior to 2015"/>
  </r>
  <r>
    <s v="4119"/>
    <s v="City of Altamonte Springs"/>
    <s v="N/A"/>
    <s v="AS-08"/>
    <s v="Florida Hospital Development"/>
    <s v="Proposed development is for construction of 6,000± square-foot worship center, associated paved parking, and upgrades to existing stormwater management system to replace existing parking lot."/>
    <s v="Stormwater System Rehabilitation"/>
    <x v="0"/>
    <x v="4"/>
    <n v="12"/>
    <n v="0.8"/>
    <x v="1"/>
    <n v="30.9"/>
    <s v="N/A"/>
    <s v="N/A"/>
    <s v="N/A"/>
    <s v="N/A"/>
    <s v="N/A"/>
    <s v="Structural"/>
    <s v="Completed"/>
    <x v="0"/>
    <s v="Not provided"/>
    <s v="Wekiva"/>
    <s v=" 28°39'57.06&quot;N"/>
    <s v=" 81°22'10.85&quot;W"/>
    <s v="Prior to 2015"/>
  </r>
  <r>
    <s v="4639"/>
    <s v="City of Altamonte Springs"/>
    <s v="N/A"/>
    <s v="AS-09"/>
    <s v="Gateway Clinic and Gateway Crossing Development"/>
    <s v="Stormwater management system with online dry retention/detention area, providing higher level of stormwater treatment as result of city ordinance."/>
    <s v="Stormwater System Rehabilitation"/>
    <x v="0"/>
    <x v="5"/>
    <n v="6.3727736949603644"/>
    <n v="11.1"/>
    <x v="0"/>
    <n v="34.1"/>
    <s v="N/A"/>
    <s v="N/A"/>
    <s v="N/A"/>
    <s v="N/A"/>
    <s v="N/A"/>
    <s v="Structural"/>
    <s v="Completed"/>
    <x v="0"/>
    <s v="Not provided"/>
    <s v="Wekiva"/>
    <s v=" 28°38'41.41&quot;N"/>
    <s v=" 81°24'48.11&quot;W"/>
    <s v="Prior to 2015"/>
  </r>
  <r>
    <s v="4129"/>
    <s v="City of Altamonte Springs"/>
    <s v="N/A"/>
    <s v="AS-10"/>
    <s v="Maitland Ave. Walgreens Development"/>
    <s v="Redevelop 1.46-acre commercial site and expand existing exfiltration system, raising level of treatment to current city standards."/>
    <s v="Exfiltration Trench"/>
    <x v="0"/>
    <x v="3"/>
    <n v="5.6"/>
    <n v="0.8"/>
    <x v="1"/>
    <n v="1.4"/>
    <s v="N/A"/>
    <s v="N/A"/>
    <s v="N/A"/>
    <s v="N/A"/>
    <s v="N/A"/>
    <s v="Structural"/>
    <s v="Completed"/>
    <x v="0"/>
    <s v="Not provided"/>
    <s v="Wekiva"/>
    <s v=" 28°39'45.34&quot;N"/>
    <s v=" 81°21'56.38&quot;W"/>
    <s v="Prior to 2015"/>
  </r>
  <r>
    <s v="4121"/>
    <s v="City of Altamonte Springs"/>
    <s v="N/A"/>
    <s v="AS-11"/>
    <s v="Panera Bread (State Road 434) Development"/>
    <s v="Demolish and remove existing impervious area for construction of new 4,479-square-foot restaurant; replace existing commercial building and residential areas; raise level of treatment to meet city standards."/>
    <s v="Stormwater System Rehabilitation"/>
    <x v="0"/>
    <x v="6"/>
    <n v="0.9"/>
    <n v="0.2"/>
    <x v="1"/>
    <n v="1.2"/>
    <s v="N/A"/>
    <s v="N/A"/>
    <s v="N/A"/>
    <s v="N/A"/>
    <s v="N/A"/>
    <s v="Structural"/>
    <s v="Completed"/>
    <x v="0"/>
    <s v="Not provided"/>
    <s v="Wekiva"/>
    <s v=" 28°41'13.80&quot;N"/>
    <s v=" 81°24'21.80&quot;W"/>
    <s v="Prior to 2015"/>
  </r>
  <r>
    <s v="4114"/>
    <s v="City of Altamonte Springs"/>
    <s v="N/A"/>
    <s v="AS-12"/>
    <s v="River Run South Pond 23 Improvement Project"/>
    <s v="Enlarge existing retention pond."/>
    <s v="On-line Retention BMPs"/>
    <x v="0"/>
    <x v="1"/>
    <n v="2.2000000000000002"/>
    <n v="0.5"/>
    <x v="1"/>
    <n v="4.2"/>
    <n v="100000"/>
    <n v="1000"/>
    <s v="Stormwater Utility Fund"/>
    <n v="100000"/>
    <s v="N/A"/>
    <s v="Structural"/>
    <s v="Completed"/>
    <x v="0"/>
    <s v="Not provided"/>
    <s v="Wekiva"/>
    <s v=" 28°40'43.48&quot;N"/>
    <s v=" 81°24'7.51&quot;W"/>
    <s v="Prior to 2015"/>
  </r>
  <r>
    <s v="4640"/>
    <s v="City of Altamonte Springs"/>
    <s v="N/A"/>
    <s v="AS-13"/>
    <s v="Spring Oaks, San Sebastian, and River Run Inlet Skimmer Baskets"/>
    <s v="Install 39 inlet skimmer baskets."/>
    <s v="Catch Basin Inserts/Inlet Filter Cleanout"/>
    <x v="0"/>
    <x v="5"/>
    <n v="0.75866353511432916"/>
    <n v="1.1000000000000001"/>
    <x v="0"/>
    <n v="90.9"/>
    <n v="23890"/>
    <n v="1000"/>
    <s v="Stormwater Utility Fund"/>
    <n v="23890"/>
    <s v="N/A"/>
    <s v="Structural"/>
    <s v="Completed"/>
    <x v="0"/>
    <s v="Not provided"/>
    <s v="Wekiva"/>
    <s v="N/A"/>
    <s v="N/A"/>
    <s v="Prior to 2015"/>
  </r>
  <r>
    <s v="4641"/>
    <s v="City of Altamonte Springs"/>
    <s v="N/A"/>
    <s v="AS-14"/>
    <s v="West Altamonte Operations and Administration Center"/>
    <s v="Identified area does not contribute to Wekiva River; however, closed basin was not removed from consideration in TMDL due to potential influence on the springshed."/>
    <s v="Closed Basin"/>
    <x v="0"/>
    <x v="7"/>
    <n v="25.642827486864327"/>
    <n v="24"/>
    <x v="0"/>
    <n v="28.6"/>
    <n v="8000000"/>
    <n v="500"/>
    <s v="Public Works Capital Project Fund"/>
    <n v="8000000"/>
    <s v="N/A"/>
    <s v="Non-structural"/>
    <s v="Completed"/>
    <x v="0"/>
    <s v="Not provided"/>
    <s v="Wekiva"/>
    <s v=" 28°40'6.18&quot;N"/>
    <s v=" 81°25'13.42&quot;W"/>
    <s v="Prior to 2015"/>
  </r>
  <r>
    <s v="4642"/>
    <s v="City of Altamonte Springs"/>
    <s v="N/A"/>
    <s v="AS-15"/>
    <s v="Street Sweeping"/>
    <s v="Street sweeping occurs daily; total miles swept = 5,000 miles per year - Split between springshed and surface."/>
    <s v="Street Sweeping"/>
    <x v="0"/>
    <x v="8"/>
    <n v="517.86372906904114"/>
    <s v="N/A"/>
    <x v="0"/>
    <n v="245"/>
    <n v="480000"/>
    <n v="100000"/>
    <s v="Stormwater Utility Fund"/>
    <s v="$480,000 ($240,000/sweeper)"/>
    <s v="N/A"/>
    <s v="Non-structural"/>
    <s v="Ongoing"/>
    <x v="0"/>
    <s v="Not provided"/>
    <s v="Wekiva"/>
    <s v="N/A"/>
    <s v="N/A"/>
    <s v="Prior to 2015"/>
  </r>
  <r>
    <s v="4123"/>
    <s v="City of Altamonte Springs"/>
    <s v="N/A"/>
    <s v="AS-15a"/>
    <s v="Street Sweeping"/>
    <s v="Street sweeping occurs daily; total miles swept = 5,000 miles per year - Split between springshed and surface."/>
    <s v="Street Sweeping"/>
    <x v="0"/>
    <x v="8"/>
    <n v="3413"/>
    <n v="4440"/>
    <x v="1"/>
    <n v="245"/>
    <n v="480000"/>
    <n v="100000"/>
    <s v="Stormwater Utility Fund"/>
    <s v="$480,000 ($240,000/sweeper)"/>
    <s v="N/A"/>
    <s v="Non-structural"/>
    <s v="Ongoing"/>
    <x v="0"/>
    <s v="Not provided"/>
    <s v="Wekiva"/>
    <s v="N/A"/>
    <s v="N/A"/>
    <s v="Prior to 2015"/>
  </r>
  <r>
    <s v="4643"/>
    <s v="City of Altamonte Springs"/>
    <s v="N/A"/>
    <s v="AS-16"/>
    <s v="Citywide Pollutant Loading Model/H&amp;H Study"/>
    <s v="City is contracting with consultants to complete citywide pollutant model and H&amp;H study."/>
    <s v="Study"/>
    <x v="1"/>
    <x v="9"/>
    <s v="N/A"/>
    <s v="N/A"/>
    <x v="0"/>
    <s v="N/A"/>
    <n v="200000"/>
    <s v="N/A"/>
    <s v="Stormwater Utility Fund"/>
    <s v="TBD"/>
    <s v="N/A"/>
    <s v="Non-structural"/>
    <s v="Start-up"/>
    <x v="0"/>
    <s v="Not provided"/>
    <s v="Wekiva"/>
    <s v="N/A"/>
    <s v="N/A"/>
    <s v="Prior to 2015"/>
  </r>
  <r>
    <s v="4644"/>
    <s v="City of Altamonte Springs"/>
    <s v="N/A"/>
    <s v="AS-17"/>
    <s v="Lake Orienta, Adelaide, and Florida Hydrologic/Nutrient Budgets and Management Plans"/>
    <s v="City contracted with consultants to determine phosphorus and nitrogen loadings to lakes Orienta, Florida, and Adelaide; best pollutant load reduction options recommended based on study results."/>
    <s v="Study"/>
    <x v="0"/>
    <x v="10"/>
    <s v="N/A"/>
    <s v="N/A"/>
    <x v="0"/>
    <s v="N/A"/>
    <n v="105000"/>
    <s v="N/A"/>
    <s v="Stormwater Utility Fund"/>
    <s v="TBD"/>
    <s v="N/A"/>
    <s v="Non-structural"/>
    <s v="Completed"/>
    <x v="0"/>
    <s v="Not provided"/>
    <s v="Wekiva"/>
    <s v="N/A"/>
    <s v="N/A"/>
    <s v="Prior to 2015"/>
  </r>
  <r>
    <s v="4124"/>
    <s v="City of Altamonte Springs"/>
    <s v="N/A"/>
    <s v="AS-18"/>
    <s v="Wekiva GeoPark Restoration Project"/>
    <s v="Conservation project – Restore 20 acres of wetlands in Wekiva Basin GeoPark; includes removal of logging roads."/>
    <s v="Wetland Restoration"/>
    <x v="0"/>
    <x v="0"/>
    <s v="N/A"/>
    <s v="N/A"/>
    <x v="1"/>
    <s v="N/A"/>
    <n v="387500"/>
    <s v="N/A"/>
    <s v="Stormwater Utility Fund/ Capital Projects"/>
    <n v="387500"/>
    <s v="N/A"/>
    <s v="Structural"/>
    <s v="Completed"/>
    <x v="0"/>
    <s v="Not provided"/>
    <s v="Wekiva"/>
    <s v=" 28°49'24.84&quot;N"/>
    <s v=" 81°24'26.24&quot;W"/>
    <s v="Prior to 2015"/>
  </r>
  <r>
    <s v="4125"/>
    <s v="City of Altamonte Springs"/>
    <s v="N/A"/>
    <s v="AS-19"/>
    <s v="Adventist Health System Headquarters Development"/>
    <s v="Remove five septic systems within 200 meters of receiving waterbody by connecting them to city sanitary system."/>
    <s v="OSTDS Phase Out"/>
    <x v="0"/>
    <x v="11"/>
    <n v="72.36"/>
    <n v="12.51"/>
    <x v="1"/>
    <s v="N/A"/>
    <s v="N/A"/>
    <s v="N/A"/>
    <s v="N/A"/>
    <s v="N/A"/>
    <s v="N/A"/>
    <s v="Structural"/>
    <s v="Completed"/>
    <x v="0"/>
    <s v="Not provided"/>
    <s v="Wekiva"/>
    <s v=" 28°38'35.19&quot;N"/>
    <s v=" 81°24'44.86&quot;W"/>
    <s v="Prior to 2015"/>
  </r>
  <r>
    <s v="4126"/>
    <s v="City of Altamonte Springs"/>
    <s v="N/A"/>
    <s v="AS-20"/>
    <s v="Spring St., Central St., Marker St., and Campello St. Septic System Removal"/>
    <s v="Remove seven septic systems within 200 meters of receiving waterbody by connecting them to city sanitary system."/>
    <s v="OSTDS Phase Out"/>
    <x v="0"/>
    <x v="11"/>
    <n v="101.31"/>
    <n v="17.510000000000002"/>
    <x v="1"/>
    <s v="N/A"/>
    <s v="N/A"/>
    <s v="N/A"/>
    <s v="N/A"/>
    <s v="N/A"/>
    <s v="N/A"/>
    <s v="Structural"/>
    <s v="Completed"/>
    <x v="0"/>
    <s v="Not provided"/>
    <s v="Wekiva"/>
    <s v="N/A"/>
    <s v="N/A"/>
    <s v="Prior to 2015"/>
  </r>
  <r>
    <s v="4127"/>
    <s v="City of Altamonte Springs"/>
    <s v="N/A"/>
    <s v="AS-21"/>
    <s v="640 Jasmine Ave. Septic System Removal"/>
    <s v="Remove one septic system within 200 meters of receiving waterbody by connecting it to city sanitary system."/>
    <s v="OSTDS Phase Out"/>
    <x v="0"/>
    <x v="11"/>
    <n v="14.5"/>
    <n v="2.5"/>
    <x v="1"/>
    <s v="N/A"/>
    <s v="N/A"/>
    <s v="N/A"/>
    <s v="N/A"/>
    <s v="N/A"/>
    <s v="N/A"/>
    <s v="Structural"/>
    <s v="Completed"/>
    <x v="0"/>
    <s v="Not provided"/>
    <s v="Wekiva"/>
    <s v=" 28°39'45.66&quot;N"/>
    <s v=" 81°22'7.54&quot;W"/>
    <s v="Prior to 2015"/>
  </r>
  <r>
    <s v="4099"/>
    <s v="City of Altamonte Springs"/>
    <s v="N/A"/>
    <s v="AS-22"/>
    <s v="Storage and Retrieval of Reclaimed Water in Cranes Roost"/>
    <s v="DEP permitted storage and retrieval of reclaimed water in Cranes Roost in 2002."/>
    <s v="Reclaimed Water"/>
    <x v="0"/>
    <x v="3"/>
    <n v="3827"/>
    <n v="1481"/>
    <x v="1"/>
    <s v="N/A"/>
    <n v="152284"/>
    <s v="N/A"/>
    <s v="N/A"/>
    <s v="N/A"/>
    <s v="N/A"/>
    <s v="Structural"/>
    <s v="Completed"/>
    <x v="0"/>
    <s v="Not provided"/>
    <s v="Wekiva"/>
    <s v=" 28°40'0.08&quot;N"/>
    <s v=" 81°23'3.89&quot;W"/>
    <n v="2002"/>
  </r>
  <r>
    <s v="4603"/>
    <s v="City of Altamonte Springs"/>
    <s v="Altamonte Springs/ FDOT/ SJRWMD/ DEP/ Apopka"/>
    <s v="AS-23"/>
    <s v="Altamonte Springs- FDOT Integrated Reuse and Stormwater Treatment (A-FIRST)"/>
    <s v="Collection, treatment, and reuse of stormwater from Cranes Roost Basin (including I4 widening) and eliminating two direct wastewater discharge points to Little Wekiva River."/>
    <s v="Stormwater Reuse"/>
    <x v="0"/>
    <x v="12"/>
    <n v="20107.28884478685"/>
    <n v="7582.1908994303976"/>
    <x v="1"/>
    <n v="1931"/>
    <n v="12500000"/>
    <n v="750000"/>
    <s v="DEP/ FDOT/ SJRWMD/ Altamonte Springs"/>
    <s v="DEP - $1,500,000/ FDOT - $4,500,000/ SJRWMD - $3,500,000/ Altamonte Springs - $3,000,000"/>
    <s v="S0651"/>
    <s v="Structural"/>
    <s v="Design"/>
    <x v="0"/>
    <s v="Not provided"/>
    <s v="Wekiva"/>
    <s v="N/A"/>
    <s v="N/A"/>
    <n v="2016"/>
  </r>
  <r>
    <s v="4122"/>
    <s v="City of Altamonte Springs"/>
    <s v="N/A"/>
    <s v="AS-24"/>
    <s v="Central Parkway Force Main Replacement from Lift Station (LS) 54 to Montgomery Rd."/>
    <s v="Replace 1,230 linear feet of failing 8-inch force main."/>
    <s v="Sanitary Sewer and Wastewater Treatment Facility (WWTF) Maintenance"/>
    <x v="0"/>
    <x v="6"/>
    <n v="4.5599999999999996"/>
    <n v="4.4000000000000004"/>
    <x v="1"/>
    <s v="N/A"/>
    <n v="245133"/>
    <s v="N/A"/>
    <s v="Public Works Capital Project Fund"/>
    <n v="245133"/>
    <s v="N/A"/>
    <s v="Structural"/>
    <s v="Completed"/>
    <x v="0"/>
    <s v="Not provided"/>
    <s v="Wekiva"/>
    <s v=" 28°40'22.38&quot;N"/>
    <s v=" 81°23'55.08&quot;W"/>
    <s v="Prior to 2015"/>
  </r>
  <r>
    <s v="4645"/>
    <s v="City of Altamonte Springs"/>
    <s v="N/A"/>
    <s v="AS-25"/>
    <s v="Citywide I&amp;I Study"/>
    <s v="Contract with consultant to evaluate city's sewer system to identify areas prone to I&amp;I and develop schedule for repair."/>
    <s v="Study"/>
    <x v="2"/>
    <x v="8"/>
    <s v="N/A"/>
    <s v="N/A"/>
    <x v="0"/>
    <s v="N/A"/>
    <n v="80000"/>
    <s v="N/A"/>
    <s v="Public Works Capital Project Fund"/>
    <n v="80000"/>
    <s v="N/A"/>
    <s v="Non-structural"/>
    <s v="Study in Process"/>
    <x v="0"/>
    <s v="Not provided"/>
    <s v="Wekiva"/>
    <s v="N/A"/>
    <s v="N/A"/>
    <n v="2016"/>
  </r>
  <r>
    <s v="4646"/>
    <s v="City of Altamonte Springs"/>
    <s v="N/A"/>
    <s v="AS-26"/>
    <s v="Fertilizer Ordinance"/>
    <s v="The city is included in Seminole County's education and ordinances."/>
    <s v="Regulations, Ordinances, and Guidelines"/>
    <x v="0"/>
    <x v="8"/>
    <n v="396.78707148015604"/>
    <s v="N/A"/>
    <x v="0"/>
    <n v="6187"/>
    <s v="N/A"/>
    <s v="N/A"/>
    <s v="N/A"/>
    <s v="N/A"/>
    <s v="N/A"/>
    <s v="Non-structural"/>
    <s v="Completed"/>
    <x v="1"/>
    <s v="Not provided"/>
    <s v="Wekiva"/>
    <s v="N/A"/>
    <s v="N/A"/>
    <s v="Not provided"/>
  </r>
  <r>
    <s v="4647"/>
    <s v="City of Altamonte Springs"/>
    <s v="SJRWMD"/>
    <s v="AS-27"/>
    <s v="pureALTA"/>
    <s v="Altamonte Springs Direct Potable Reuse Pilot Project further  removes nutrients and other contaminents from reclaimed water to drinking water standards."/>
    <s v="Reclaimed Water"/>
    <x v="0"/>
    <x v="13"/>
    <s v="TBD"/>
    <s v="TBD"/>
    <x v="0"/>
    <n v="5771"/>
    <n v="1200000"/>
    <n v="120000"/>
    <s v="Altamonte Springs/ SJRWMD"/>
    <s v="Altamonte Springs - $700,000/ SJRWMD - $500,000"/>
    <s v="N/A"/>
    <s v="Structural"/>
    <s v="Completed"/>
    <x v="2"/>
    <s v="Not provided"/>
    <s v="Wekiva"/>
    <s v="N/A"/>
    <s v="N/A"/>
    <s v="Not provided"/>
  </r>
  <r>
    <s v="4648"/>
    <s v="City of Altamonte Springs"/>
    <s v="N/A"/>
    <s v="AS-28"/>
    <s v="Walgreens/PDQ"/>
    <s v="Redevelopment of a commercial site and replacement of exfiltration system, raising level of treatment to current city standards."/>
    <s v="Exfiltration Trench"/>
    <x v="0"/>
    <x v="14"/>
    <s v="Not provided"/>
    <s v="Not provided"/>
    <x v="0"/>
    <n v="3.06"/>
    <s v="N/A"/>
    <s v="N/A"/>
    <s v="N/A"/>
    <s v="N/A"/>
    <s v="N/A"/>
    <s v="Structural"/>
    <s v="Completed"/>
    <x v="2"/>
    <s v="Not provided"/>
    <s v="Wekiva"/>
    <s v="Not provided"/>
    <s v="Not provided"/>
    <s v="Not provided"/>
  </r>
  <r>
    <s v="4649"/>
    <s v="City of Altamonte Springs"/>
    <s v="N/A"/>
    <s v="AS-29"/>
    <s v="Little Wekiva River Erosion Control Improvements"/>
    <s v="Install structural controls to provide riverbank stabilization for City property and stormwater infrastructure."/>
    <s v="Shoreline Stabilization"/>
    <x v="2"/>
    <x v="15"/>
    <s v="N/A"/>
    <s v="N/A"/>
    <x v="0"/>
    <s v="N/A"/>
    <n v="5538596.7999999998"/>
    <n v="1000"/>
    <s v="Altamonte Springs/ USDA NRCS EWP"/>
    <s v="Altamonte Springs - $1,258,772.00/ USDA NRCS EWP Grant - $4,279,824.80"/>
    <s v="N/A"/>
    <s v="Structural"/>
    <s v="Underway"/>
    <x v="2"/>
    <s v="Not provided"/>
    <s v="Wekiva"/>
    <s v="Not provided"/>
    <s v="Not provided"/>
    <s v="Not provided"/>
  </r>
  <r>
    <s v="4650"/>
    <s v="City of Altamonte Springs"/>
    <s v="FDOT"/>
    <s v="AS-30"/>
    <s v="Lake Adelaide Monitoring and Assessment"/>
    <s v="City contracted with consultants to determine phosphorus and nitrogen loadings to Lake Adelaide; best pollutant load reduction option based on study results lead to Project AS-31: State Road 436 Joint-Use Pond (City Pond 11 Expansion)."/>
    <s v="Study"/>
    <x v="0"/>
    <x v="14"/>
    <s v="N/A"/>
    <s v="N/A"/>
    <x v="0"/>
    <s v="N/A"/>
    <n v="83365.959999999992"/>
    <s v="N/A"/>
    <s v="Altamonte Spring/ FDOT"/>
    <s v="Altamonte Springs - $72,294.96/ FDOT - $11,071.00"/>
    <s v="N/A"/>
    <s v="Non-structural"/>
    <s v="Completed"/>
    <x v="2"/>
    <s v="Not provided"/>
    <s v="Wekiva"/>
    <s v="N/A"/>
    <s v="N/A"/>
    <s v="Not provided"/>
  </r>
  <r>
    <s v="4651"/>
    <s v="City of Altamonte Springs"/>
    <s v="FDOT/ Florida Hospital"/>
    <s v="AS-31"/>
    <s v="State Road 436 Joint-Use Pond (City Pond 11 Expansion)"/>
    <s v="The existing City Pond 11 will be expanded to accommodate and treat stormwater from the FDOT SR 436 Roadway Improvements and the Florida Hospital property in addition to the pond's existing stormwater contribution."/>
    <s v="On-line Retention BMPs"/>
    <x v="0"/>
    <x v="15"/>
    <s v="TBD"/>
    <s v="TBD"/>
    <x v="0"/>
    <n v="57.45"/>
    <n v="278687"/>
    <s v="N/A"/>
    <s v="Altamonte Spring/ FDOT"/>
    <s v="Altamonte Springs - $105,923/ FDOT - $172,764"/>
    <s v="N/A"/>
    <s v="Structural"/>
    <s v="Underway"/>
    <x v="2"/>
    <s v="Not provided"/>
    <s v="Wekiva"/>
    <s v="Not provided"/>
    <s v="Not provided"/>
    <s v="Not provided"/>
  </r>
  <r>
    <s v="4652"/>
    <s v="City of Altamonte Springs"/>
    <s v="N/A"/>
    <s v="AS-32"/>
    <s v="Sanctuary at CenterPointe"/>
    <s v="New development of a commercial site with installation  of exfiltration system."/>
    <s v="Exfiltration Trench"/>
    <x v="0"/>
    <x v="14"/>
    <s v="N/A"/>
    <s v="N/A"/>
    <x v="0"/>
    <n v="2.61"/>
    <s v="N/A"/>
    <s v="N/A"/>
    <s v="N/A"/>
    <s v="N/A"/>
    <s v="N/A"/>
    <s v="Structural"/>
    <s v="Completed"/>
    <x v="2"/>
    <s v="Not provided"/>
    <s v="Wekiva"/>
    <s v="Not provided"/>
    <s v="Not provided"/>
    <s v="Not provided"/>
  </r>
  <r>
    <m/>
    <s v="City of Altamonte Springs"/>
    <s v="Seminole County"/>
    <s v="AS-33"/>
    <s v="Lake Orienta Monitoring and Assessment"/>
    <s v="City contracted with consultants to determine phosphorus and nitrogen loadings to Lake Orienta."/>
    <s v="Study"/>
    <x v="0"/>
    <x v="15"/>
    <s v="N/A"/>
    <s v="N/A"/>
    <x v="0"/>
    <s v="N/A"/>
    <n v="91462.6"/>
    <s v="N/A"/>
    <s v="Altamonte Spring/ FDOT"/>
    <s v="Altamonte Springs - $91,463"/>
    <s v="N/A"/>
    <s v="Non-structural"/>
    <s v="Completed"/>
    <x v="3"/>
    <s v="Not provided"/>
    <s v="Wekiva"/>
    <s v="N/A"/>
    <s v="N/A"/>
    <n v="2019"/>
  </r>
  <r>
    <s v="4613"/>
    <s v="City of Apopka"/>
    <s v="Not provided"/>
    <s v="A-01"/>
    <s v="Lester Road Improvement"/>
    <s v="City paved and improved the stormwater collection system."/>
    <s v="Stormwater System Rehabilitation"/>
    <x v="0"/>
    <x v="16"/>
    <s v="Not provided"/>
    <s v="Not provided"/>
    <x v="0"/>
    <s v="Not provided"/>
    <n v="30288140"/>
    <s v="Not provided"/>
    <s v="Not provided"/>
    <s v="Not provided"/>
    <s v="Not provided"/>
    <s v="Structural"/>
    <s v="Completed"/>
    <x v="0"/>
    <s v="Not provided"/>
    <s v="Wekiva"/>
    <s v="Not provided"/>
    <s v="Not provided"/>
    <s v="Not provided"/>
  </r>
  <r>
    <s v="4614"/>
    <s v="City of Apopka"/>
    <s v="Not provided"/>
    <s v="A-02"/>
    <s v="Shopke-Lester Road Pond Expansion and Improvement"/>
    <s v="Improve existing drainage system and dry retention pond to increase inflow mass and reduce outflow mass; pollutant removal efficiency increased from 75 % to 93 %."/>
    <s v="On-line Retention BMPs"/>
    <x v="0"/>
    <x v="2"/>
    <s v="Not provided"/>
    <n v="0.77"/>
    <x v="0"/>
    <s v="Not provided"/>
    <s v="Not provided"/>
    <s v="Not provided"/>
    <s v="Not provided"/>
    <s v="Not provided"/>
    <s v="Not provided"/>
    <s v="Structural"/>
    <s v="Completed"/>
    <x v="0"/>
    <s v="Not provided"/>
    <s v="Wekiva"/>
    <s v="Not provided"/>
    <s v="Not provided"/>
    <s v="Not provided"/>
  </r>
  <r>
    <s v="4615"/>
    <s v="City of Apopka"/>
    <s v="Not provided"/>
    <s v="A-03"/>
    <s v="Street Sweeping"/>
    <s v="The City's Streets department swept a total of ~1,700 miles in 2017 with total weight of 844,540 lbs collected."/>
    <s v="Street Sweeping"/>
    <x v="0"/>
    <x v="8"/>
    <n v="72.224768542884135"/>
    <n v="305"/>
    <x v="0"/>
    <n v="1200"/>
    <s v="Not provided"/>
    <s v="Not provided"/>
    <s v="Stormwater Service Fees"/>
    <s v="Not provided"/>
    <s v="N/A"/>
    <s v="Non-structural"/>
    <s v="Underway"/>
    <x v="1"/>
    <s v="Not provided"/>
    <s v="Wekiva"/>
    <s v="N/A"/>
    <s v="N/A"/>
    <d v="2017-05-01T00:00:00"/>
  </r>
  <r>
    <s v="4616"/>
    <s v="City of Apopka"/>
    <s v="Not provided"/>
    <s v="A-04"/>
    <s v="Chalet North Mobile Home Park"/>
    <s v="City worked in cooperation with OCEPD and park to decommission package WWTF and effluent percolation pond and connect to city's collection system."/>
    <s v="WWTF Upgrade"/>
    <x v="0"/>
    <x v="17"/>
    <n v="22223.530934104041"/>
    <n v="9644"/>
    <x v="0"/>
    <s v="N/A"/>
    <s v="Not provided"/>
    <s v="Not provided"/>
    <s v="Not provided"/>
    <s v="Not provided"/>
    <s v="Not provided"/>
    <s v="Structural"/>
    <s v="Completed"/>
    <x v="0"/>
    <s v="Not provided"/>
    <s v="Wekiva"/>
    <s v="Not provided"/>
    <s v="Not provided"/>
    <s v="Not provided"/>
  </r>
  <r>
    <s v="4617"/>
    <s v="City of Apopka"/>
    <s v="Not provided"/>
    <s v="A-05"/>
    <s v="Individual Septic to Sewer Projects"/>
    <s v="Septic tank phase out and connection to city collection system for Dr. Philip Trinh Dental Office, Honey Transport Inc., United Pentecostal Church, and Robinsons Restaurant."/>
    <s v="OSTDS Phase Out"/>
    <x v="0"/>
    <x v="18"/>
    <n v="735.31187150351013"/>
    <n v="557"/>
    <x v="0"/>
    <s v="N/A"/>
    <s v="Not provided"/>
    <s v="Not provided"/>
    <s v="Not provided"/>
    <s v="Not provided"/>
    <s v="Not provided"/>
    <s v="Structural"/>
    <s v="Completed"/>
    <x v="0"/>
    <s v="Not provided"/>
    <s v="Wekiva"/>
    <s v="Not provided"/>
    <s v="Not provided"/>
    <s v="Not provided"/>
  </r>
  <r>
    <s v="4618"/>
    <s v="City of Apopka"/>
    <s v="Not provided"/>
    <s v="A-06"/>
    <s v="Kelly Park Rd. at Rock Springs (Orange County Park)"/>
    <s v="Expand Rock Springs Rd. and Kelly Park Rd. collection system, allowing city to connect Orange County’s Kelly Park recreation area to city's collection system and abandon septic."/>
    <s v="OSTDS Phase Out"/>
    <x v="0"/>
    <x v="2"/>
    <n v="281.85867656567558"/>
    <n v="213"/>
    <x v="0"/>
    <s v="N/A"/>
    <s v="Not provided"/>
    <s v="Not provided"/>
    <s v="Not provided"/>
    <s v="Not provided"/>
    <s v="Not provided"/>
    <s v="Structural"/>
    <s v="Completed"/>
    <x v="0"/>
    <s v="Not provided"/>
    <s v="Wekiva"/>
    <s v="Not provided"/>
    <s v="Not provided"/>
    <s v="Not provided"/>
  </r>
  <r>
    <s v="4619"/>
    <s v="City of Apopka"/>
    <s v="Not provided"/>
    <s v="A-07"/>
    <s v="Kelly Park Rd. 8-inch Force Main"/>
    <s v="Install 1,250 feet of 8-inch force main along east end of Kelly Park Rd.; allows Orange County's Kelly Park to connect to city collection system and abandon septic; also allows for future septic connections near Wekiwa and Rock Springs area."/>
    <s v="Wastewater Service Area Expansion"/>
    <x v="0"/>
    <x v="10"/>
    <s v="N/A"/>
    <s v="N/A"/>
    <x v="0"/>
    <s v="N/A"/>
    <s v="Not provided"/>
    <s v="Not provided"/>
    <s v="Not provided"/>
    <s v="Not provided"/>
    <s v="Not provided"/>
    <s v="Structural"/>
    <s v="Completed"/>
    <x v="0"/>
    <s v="Not provided"/>
    <s v="Wekiva"/>
    <s v="Not provided"/>
    <s v="Not provided"/>
    <s v="Not provided"/>
  </r>
  <r>
    <s v="4620"/>
    <s v="City of Apopka"/>
    <s v="Not provided"/>
    <s v="A-08"/>
    <s v="U.S. Highway 441 Force Main Extension"/>
    <s v="Extend city wastewater collection system by installing 12,236 feet of 12-inch force main to Jones Ave., making connections to Zellwin Farms and Zellwood Elementary School), and providing availability for future connections in area."/>
    <s v="Wastewater Service Area Expansion"/>
    <x v="0"/>
    <x v="6"/>
    <s v="Not provided"/>
    <s v="Not provided"/>
    <x v="0"/>
    <s v="N/A"/>
    <s v="Not provided"/>
    <s v="Not provided"/>
    <s v="Not provided"/>
    <s v="Not provided"/>
    <s v="Not provided"/>
    <s v="Structural"/>
    <s v="Completed"/>
    <x v="0"/>
    <s v="Not provided"/>
    <s v="Wekiva"/>
    <s v="Not provided"/>
    <s v="Not provided"/>
    <s v="Not provided"/>
  </r>
  <r>
    <s v="4621"/>
    <s v="City of Apopka"/>
    <s v="Not provided"/>
    <s v="A-09"/>
    <s v="Yothers Rd. and Zellwood Station"/>
    <s v="City installed 5,375 feet of 10-inch force main and lift station that allowed Zellwood Mobile Home Park to decommission its package WWTF and effluent percolation pond, reducing effluent load to basin."/>
    <s v="Decommission/ Abandonment"/>
    <x v="0"/>
    <x v="5"/>
    <n v="13423.792590312938"/>
    <n v="5825"/>
    <x v="0"/>
    <s v="N/A"/>
    <s v="Not provided"/>
    <s v="Not provided"/>
    <s v="Not provided"/>
    <s v="Not provided"/>
    <s v="Not provided"/>
    <s v="Structural"/>
    <s v="Completed"/>
    <x v="0"/>
    <s v="Not provided"/>
    <s v="Wekiva"/>
    <s v="Not provided"/>
    <s v="Not provided"/>
    <s v="Not provided"/>
  </r>
  <r>
    <s v="4116"/>
    <s v="City of Apopka"/>
    <s v="Not provided"/>
    <s v="A-10"/>
    <s v="Sanlando Utilities Corp. Reuse to City"/>
    <s v="City is in design stage of receiving Sanlando Utilities Corp. reclaimed water that is currently being discharged into Little Wekiva, starting at 1 MGD; this will also reduce ground water withdrawal from city."/>
    <s v="Reclaimed Water"/>
    <x v="0"/>
    <x v="19"/>
    <n v="1732.0288506660131"/>
    <n v="4566"/>
    <x v="1"/>
    <s v="N/A"/>
    <n v="3800000"/>
    <s v="Not provided"/>
    <s v="Not provided"/>
    <s v="Not provided"/>
    <s v="Not provided"/>
    <s v="Structural"/>
    <s v="Completed 2013"/>
    <x v="0"/>
    <s v="Not provided"/>
    <s v="Wekiva"/>
    <s v="Not provided"/>
    <s v="Not provided"/>
    <s v="Not provided"/>
  </r>
  <r>
    <s v="4622"/>
    <s v="City of Apopka"/>
    <s v="Not provided"/>
    <s v="A-11"/>
    <s v="Northwest Reclaimed/ Stormwater Storage Pond"/>
    <s v="Constructed 120-million-gallon (MG) lined reclaimed storage pond; pond also collects stormwater from 300-acre northwest recreation facility that is filtered and distributed for irrigation; this will also reduce ground water withdrawal."/>
    <s v="Reclaimed Water"/>
    <x v="0"/>
    <x v="6"/>
    <s v="Not provided"/>
    <s v="Not provided"/>
    <x v="0"/>
    <s v="N/A"/>
    <n v="750000"/>
    <s v="Not provided"/>
    <s v="Not provided"/>
    <s v="Not provided"/>
    <s v="Not provided"/>
    <s v="Structural"/>
    <s v="Completed"/>
    <x v="0"/>
    <s v="Not provided"/>
    <s v="Wekiva"/>
    <s v="Not provided"/>
    <s v="Not provided"/>
    <s v="Not provided"/>
  </r>
  <r>
    <s v="4623"/>
    <s v="City of Apopka"/>
    <s v="Not provided"/>
    <s v="A-12"/>
    <s v="Northwest Reclaimed/ Stormwater Storage Pond B"/>
    <s v="Construction of 21-MG lined reclaimed storage pond; pond also collects stormwater from 300-acre northwest recreation facility that is filtered and distributed for irrigation; this will also reduce ground water withdrawal."/>
    <s v="Reclaimed Water"/>
    <x v="0"/>
    <x v="12"/>
    <s v="Not provided"/>
    <s v="Not provided"/>
    <x v="0"/>
    <s v="N/A"/>
    <n v="1587000"/>
    <s v="Not provided"/>
    <s v="Not provided"/>
    <s v="Not provided"/>
    <s v="Not provided"/>
    <s v="Structural"/>
    <s v="Construction"/>
    <x v="0"/>
    <s v="Not provided"/>
    <s v="Wekiva"/>
    <s v="Not provided"/>
    <s v="Not provided"/>
    <s v="Not provided"/>
  </r>
  <r>
    <s v="4624"/>
    <s v="City of Apopka"/>
    <s v="Not provided"/>
    <s v="A-13"/>
    <s v="Northwest Reclaimed/ Stormwater Storage Pond C"/>
    <s v="Construction of 68-MG lined reclaimed storage pond; pond also collects stormwater from 300-acre northwest recreation facility that is filtered and distributed for irrigation; this will also reduce ground water withdrawal."/>
    <s v="Reclaimed Water"/>
    <x v="2"/>
    <x v="14"/>
    <s v="Not provided"/>
    <s v="Not provided"/>
    <x v="0"/>
    <s v="N/A"/>
    <n v="1380000"/>
    <s v="Not provided"/>
    <s v="Not provided"/>
    <s v="Not provided"/>
    <s v="Not provided"/>
    <s v="Structural"/>
    <s v="Construction"/>
    <x v="0"/>
    <s v="Not provided"/>
    <s v="Wekiva"/>
    <s v="Not provided"/>
    <s v="Not provided"/>
    <s v="Not provided"/>
  </r>
  <r>
    <s v="4625"/>
    <s v="City of Apopka"/>
    <s v="Not provided"/>
    <s v="A-14"/>
    <s v="Altamonte Springs to Apopka"/>
    <s v="Altamonte is in construction stage of sending 3.5 mgd of reuse water to Apopka with potential to discharge to Little Wekiva River."/>
    <s v="Reclaimed Water"/>
    <x v="0"/>
    <x v="12"/>
    <s v="Not provided"/>
    <s v="Not provided"/>
    <x v="0"/>
    <s v="N/A"/>
    <s v="Not provided"/>
    <s v="Not provided"/>
    <s v="Not provided"/>
    <s v="Not provided"/>
    <s v="Not provided"/>
    <s v="Structural"/>
    <s v="Construction"/>
    <x v="0"/>
    <s v="Not provided"/>
    <s v="Wekiva"/>
    <s v="Not provided"/>
    <s v="Not provided"/>
    <s v="Not provided"/>
  </r>
  <r>
    <s v="4626"/>
    <s v="City of Apopka"/>
    <s v="Not provided"/>
    <s v="A-15"/>
    <s v="Orange County Reuse to City"/>
    <s v="City is in design stage for receiving 3 MGD of reclaimed water that is currently going to Orange County RIBs; this will also reduce ground water withdrawal from city."/>
    <s v="Reclaimed Water"/>
    <x v="0"/>
    <x v="19"/>
    <n v="2308.1073616628269"/>
    <n v="6088"/>
    <x v="0"/>
    <s v="N/A"/>
    <n v="490000"/>
    <s v="Not provided"/>
    <s v="Not provided"/>
    <s v="Not provided"/>
    <s v="Not provided"/>
    <s v="Structural"/>
    <s v="Completed"/>
    <x v="0"/>
    <s v="Not provided"/>
    <s v="Wekiva"/>
    <s v="Not provided"/>
    <s v="Not provided"/>
    <s v="Not provided"/>
  </r>
  <r>
    <s v="4627"/>
    <s v="City of Apopka"/>
    <s v="Not provided"/>
    <s v="A-16"/>
    <s v="Lift Station 9 and Ten Wet Wells"/>
    <s v="Rehabilitate lift station wet well due to hydrogen sulfide dissolving concrete walls."/>
    <s v="Sanitary Sewer and Wastewater Treatment Facility (WWTF) Maintenance"/>
    <x v="0"/>
    <x v="7"/>
    <s v="Not provided"/>
    <s v="Not provided"/>
    <x v="0"/>
    <s v="N/A"/>
    <n v="41945"/>
    <s v="Not provided"/>
    <s v="Not provided"/>
    <s v="Not provided"/>
    <s v="Not provided"/>
    <s v="Structural"/>
    <s v="Completed"/>
    <x v="0"/>
    <s v="Not provided"/>
    <s v="Wekiva"/>
    <s v="Not provided"/>
    <s v="Not provided"/>
    <s v="Not provided"/>
  </r>
  <r>
    <s v="4628"/>
    <s v="City of Apopka"/>
    <s v="Not provided"/>
    <s v="A-17"/>
    <s v="Manholes (Alabama and 8th St.; Little St. and 9th St.; Park Ave; Charleston Park Subdivision)"/>
    <s v="Reline manholes with supercoat spray to prevent leaking between bricks."/>
    <s v="Sanitary Sewer and Wastewater Treatment Facility (WWTF) Maintenance"/>
    <x v="0"/>
    <x v="11"/>
    <s v="Not provided"/>
    <s v="Not provided"/>
    <x v="0"/>
    <s v="N/A"/>
    <n v="28420"/>
    <s v="Not provided"/>
    <s v="Not provided"/>
    <s v="Not provided"/>
    <s v="Not provided"/>
    <s v="Structural"/>
    <s v="Completed"/>
    <x v="0"/>
    <s v="Not provided"/>
    <s v="Wekiva"/>
    <s v="Not provided"/>
    <s v="Not provided"/>
    <s v="Not provided"/>
  </r>
  <r>
    <s v="4629"/>
    <s v="City of Apopka"/>
    <s v="Not provided"/>
    <s v="A-18"/>
    <s v="Victoria Plaza, Forest Ave., 3rd St., Park Ave."/>
    <s v="Reline to correct leaking joints."/>
    <s v="Sanitary Sewer and Wastewater Treatment Facility (WWTF) Maintenance"/>
    <x v="0"/>
    <x v="20"/>
    <s v="Not provided"/>
    <s v="Not provided"/>
    <x v="0"/>
    <s v="N/A"/>
    <n v="200591"/>
    <s v="Not provided"/>
    <s v="Not provided"/>
    <s v="Not provided"/>
    <s v="Not provided"/>
    <s v="Structural"/>
    <s v="Completed"/>
    <x v="0"/>
    <s v="Not provided"/>
    <s v="Wekiva"/>
    <s v="Not provided"/>
    <s v="Not provided"/>
    <s v="Not provided"/>
  </r>
  <r>
    <s v="4630"/>
    <s v="City of Apopka"/>
    <s v="Not provided"/>
    <s v="A-19"/>
    <s v="WWTP Expansion and Nutrient Removal"/>
    <s v="City is in the design stage of upgrading the existing treatment plant and expanding capacity to 8 mgd."/>
    <s v="WWTF Nutrient Reduction"/>
    <x v="2"/>
    <x v="15"/>
    <s v="TBD"/>
    <s v="Not provided"/>
    <x v="0"/>
    <s v="N/A"/>
    <n v="63000000"/>
    <s v="Not provided"/>
    <s v="Not provided"/>
    <s v="Not provided"/>
    <s v="Not provided"/>
    <s v="Structural"/>
    <s v="Construction"/>
    <x v="0"/>
    <s v="Not provided"/>
    <s v="Wekiva"/>
    <s v="Not provided"/>
    <s v="Not provided"/>
    <s v="Not provided"/>
  </r>
  <r>
    <s v="4631"/>
    <s v="City of Apopka"/>
    <s v="Not provided"/>
    <s v="A-20"/>
    <s v="Harry Street Project"/>
    <s v="A drainage easement located off Harry Street in Apopka has become a dumping ground. We are removing all the garbage, debris, and litter. We are installing a new fence to protect the retention area. We are sodding the hill slope to prevent erosion."/>
    <s v="BMP Cleanout"/>
    <x v="2"/>
    <x v="14"/>
    <s v="Not provided"/>
    <s v="Not provided"/>
    <x v="0"/>
    <n v="0.5"/>
    <n v="26000"/>
    <s v="Not provided"/>
    <s v="Stormwater Service Fees"/>
    <n v="26000"/>
    <s v="N/A"/>
    <s v="Non-structural"/>
    <s v="Planned"/>
    <x v="1"/>
    <s v="Not provided"/>
    <s v="Wekiva"/>
    <n v="28.703689000000001"/>
    <n v="-81.563466000000005"/>
    <d v="2017-07-01T00:00:00"/>
  </r>
  <r>
    <s v="4632"/>
    <s v="City of Apopka"/>
    <s v="Not provided"/>
    <s v="A-21"/>
    <s v="MS4 Lake Sampling"/>
    <s v="Six lakes connected to major outfalls sampled monthly to set a baseline of yearly fluctuations in nutrients and parameters. Marshall Lake, monitored under TMDL program, is sampled quarterly to monitor nutrient loading and parameters."/>
    <s v="Monitoring/Data Collection"/>
    <x v="2"/>
    <x v="14"/>
    <s v="Not provided"/>
    <s v="Not provided"/>
    <x v="0"/>
    <s v="Not provided"/>
    <n v="6000"/>
    <s v="Not provided"/>
    <s v="Stormwater Service Fees"/>
    <n v="6000"/>
    <s v="N/A"/>
    <s v="Non-structural"/>
    <s v="Underway"/>
    <x v="1"/>
    <s v="Not provided"/>
    <s v="Wekiva"/>
    <s v="Not provided"/>
    <s v="Not provided"/>
    <d v="2017-01-01T00:00:00"/>
  </r>
  <r>
    <s v="4633"/>
    <s v="City of Apopka"/>
    <s v="Not provided"/>
    <s v="A-22"/>
    <s v="Fertilizer Reduction"/>
    <s v="The City has adopted the Orange County Ordinances. The City's grounds department only fertilizes twice a year instead of quarterly on all City owned and maintained (not recreational nor sports arena) landscapes."/>
    <s v="Regulations, Ordinances, and Guidelines"/>
    <x v="0"/>
    <x v="8"/>
    <n v="3335.5431217912183"/>
    <s v="Not provided"/>
    <x v="0"/>
    <n v="8"/>
    <s v="N/A"/>
    <s v="N/A"/>
    <s v="N/A"/>
    <s v="N/A"/>
    <s v="N/A"/>
    <s v="Non-structural"/>
    <s v="Planned"/>
    <x v="1"/>
    <s v="Not provided"/>
    <s v="Wekiva"/>
    <n v="28.677083"/>
    <n v="-81.508317000000005"/>
    <d v="2018-01-01T00:00:00"/>
  </r>
  <r>
    <n v="4120"/>
    <s v="City of Eustis"/>
    <s v="Not provided"/>
    <s v="E-01"/>
    <s v="Cardinal Pond"/>
    <s v="Retention for area along Bates Ave. between Glover and Wall Sts."/>
    <s v="On-line Retention BMPs"/>
    <x v="0"/>
    <x v="18"/>
    <n v="26.47"/>
    <n v="7.7"/>
    <x v="1"/>
    <s v="Not provided"/>
    <n v="300000"/>
    <s v="Not provided"/>
    <s v="Not provided"/>
    <s v="Not provided"/>
    <s v="Not provided"/>
    <s v="Structural"/>
    <s v="Completed"/>
    <x v="0"/>
    <s v="Not provided"/>
    <s v="Wekiva"/>
    <s v="Not provided"/>
    <s v="Not provided"/>
    <s v="Not provided"/>
  </r>
  <r>
    <n v="4112"/>
    <s v="City of Eustis"/>
    <s v="Not provided"/>
    <s v="E-02"/>
    <s v="Downtown Master Stormwater Project"/>
    <s v="Wet detention for downtown area; 32.4-acre drainage basin; project will provide pollutant reduction of 64.5% TN and 40% TP;  small eastern portion of new lines falls within springshed."/>
    <s v="Wet Detention Pond"/>
    <x v="0"/>
    <x v="18"/>
    <n v="77.8"/>
    <n v="23.3"/>
    <x v="1"/>
    <n v="32.5"/>
    <n v="4000000"/>
    <s v="Not provided"/>
    <s v="Not provided"/>
    <s v="Not provided"/>
    <s v="Not provided"/>
    <s v="Structural"/>
    <s v="Completed"/>
    <x v="0"/>
    <s v="Not provided"/>
    <s v="Wekiva"/>
    <s v="Not provided"/>
    <s v="Not provided"/>
    <s v="Not provided"/>
  </r>
  <r>
    <n v="4111"/>
    <s v="City of Eustis"/>
    <s v="SJRWMD"/>
    <s v="E-03"/>
    <s v="Eastern WWTP Expansion"/>
    <s v="The Eastern WWTP is currently being upgraded to 1.3 MGD in order to the serve new developments around the area."/>
    <s v="WWTF Upgrade"/>
    <x v="0"/>
    <x v="14"/>
    <s v="TBD"/>
    <s v="TBD"/>
    <x v="1"/>
    <n v="767"/>
    <n v="7500000"/>
    <n v="246000"/>
    <s v="City/ SJRWMD Funded"/>
    <n v="2475000"/>
    <s v="Not provided"/>
    <s v="Structural"/>
    <s v="Started"/>
    <x v="4"/>
    <s v="Not provided"/>
    <s v="Wekiva"/>
    <s v="28°50'28.3&quot;N"/>
    <s v="81°34'14.4&quot;W"/>
    <d v="2016-12-23T00:00:00"/>
  </r>
  <r>
    <n v="4110"/>
    <s v="City of Eustis"/>
    <s v="Not provided"/>
    <s v="E-04"/>
    <s v="Stormwater Design Rules"/>
    <s v="Eustis code sec. 115-5. Eustis stormwater rules for new development are more stringent than state or SJRWMD rules."/>
    <s v="Regulations, Ordinances, and Guidelines"/>
    <x v="0"/>
    <x v="8"/>
    <s v="N/A"/>
    <s v="N/A"/>
    <x v="1"/>
    <s v="N/A"/>
    <s v="N/A"/>
    <s v="N/A"/>
    <s v="N/A"/>
    <s v="N/A"/>
    <s v="N/A"/>
    <s v="Non-structural"/>
    <s v="Completed"/>
    <x v="4"/>
    <s v="Not provided"/>
    <s v="Wekiva"/>
    <s v="Not provided"/>
    <s v="Not provided"/>
    <s v="Not provided"/>
  </r>
  <r>
    <n v="4132"/>
    <s v="City of Maitland"/>
    <s v="N/A"/>
    <s v="M-01"/>
    <s v="Street Sweeping"/>
    <s v="Streets are swept twice a month; roadway length swept = 23.86 miles per 2 weeks; total miles swept = 572.64 miles per year."/>
    <s v="Street Sweeping"/>
    <x v="0"/>
    <x v="8"/>
    <n v="3.6415849685487798"/>
    <n v="15"/>
    <x v="1"/>
    <s v="Not provided"/>
    <s v="Not provided"/>
    <s v="Not provided"/>
    <s v="Not provided"/>
    <s v="Not provided"/>
    <s v="N/A"/>
    <s v="Non-structural"/>
    <s v="Ongoing"/>
    <x v="0"/>
    <s v="Not provided"/>
    <s v="Wekiva"/>
    <s v="N/A"/>
    <s v="N/A"/>
    <s v="Not provided"/>
  </r>
  <r>
    <s v="4661"/>
    <s v="City of Maitland"/>
    <s v="N/A"/>
    <s v="M-02"/>
    <s v="Education and Ordinances"/>
    <s v="Ordinances for fertilizer, pet waste, landscape, and irrigation. Public education including FYN and PSAs, websites, and brochures. Full suite of public education and ordinances covered under Orange County."/>
    <s v="Regulations, Ordinances, and Guidelines"/>
    <x v="0"/>
    <x v="8"/>
    <n v="105.54748802346815"/>
    <s v="N/A"/>
    <x v="0"/>
    <s v="Not provided"/>
    <s v="Not provided"/>
    <s v="Not provided"/>
    <s v="Not provided"/>
    <s v="Not provided"/>
    <s v="N/A"/>
    <s v="Non-structural"/>
    <s v="N/A"/>
    <x v="1"/>
    <s v="Not provided"/>
    <s v="Wekiva"/>
    <s v="N/A"/>
    <s v="N/A"/>
    <s v="Not provided"/>
  </r>
  <r>
    <m/>
    <s v="City of Maitland"/>
    <s v="N/A"/>
    <s v="M-03"/>
    <s v="Citywide Sanitary Sewer Inspection Program"/>
    <s v="CCTV inspections, cleaning, smoke testing, inspections."/>
    <s v="Sanitary Sewer Inspections"/>
    <x v="0"/>
    <x v="8"/>
    <s v="N/A"/>
    <s v="N/A"/>
    <x v="0"/>
    <s v="N/A"/>
    <n v="10000"/>
    <n v="10000"/>
    <s v="City of Maitland"/>
    <n v="10000"/>
    <s v="N/A"/>
    <s v="Non-structural"/>
    <s v="Underway"/>
    <x v="3"/>
    <s v="Not provided"/>
    <s v="Wekiva"/>
    <s v="N/A"/>
    <s v="N/A"/>
    <s v="Not provided"/>
  </r>
  <r>
    <m/>
    <s v="City of Maitland"/>
    <s v="N/A"/>
    <s v="M-04"/>
    <s v="Stormwater and Lakes Management Plan (SLMP)"/>
    <s v="Study to identify stormwater management improvement projects and water quality projects throughout the City."/>
    <s v="Study"/>
    <x v="2"/>
    <x v="9"/>
    <s v="N/A"/>
    <s v="N/A"/>
    <x v="0"/>
    <s v="N/A"/>
    <n v="45000"/>
    <s v="N/A"/>
    <s v="City of Maitland"/>
    <n v="45000"/>
    <s v="N/A"/>
    <s v="Non-structural"/>
    <s v="Underway"/>
    <x v="3"/>
    <s v="Not provided"/>
    <s v="Wekiva"/>
    <s v="N/A"/>
    <s v="N/A"/>
    <s v="Not provided"/>
  </r>
  <r>
    <m/>
    <s v="City of Maitland"/>
    <s v="N/A"/>
    <s v="M-05"/>
    <s v="Keller Road Sanitary Sewer Rehabilitation"/>
    <s v="Sanitary Sewer Rehabilitation Project."/>
    <s v="Sanitary Sewer and Wastewater Treatment Facility (WWTF) Maintenance"/>
    <x v="1"/>
    <x v="21"/>
    <s v="N/A"/>
    <s v="N/A"/>
    <x v="0"/>
    <s v="N/A"/>
    <n v="400000"/>
    <n v="1500"/>
    <s v="City of Maitland"/>
    <n v="400000"/>
    <s v="N/A"/>
    <s v="Non-structural"/>
    <s v="Planned"/>
    <x v="3"/>
    <s v="Not provided"/>
    <s v="Wekiva"/>
    <s v="N/A"/>
    <s v="N/A"/>
    <s v="Not provided"/>
  </r>
  <r>
    <m/>
    <s v="City of Maitland"/>
    <s v="N/A"/>
    <s v="M-06"/>
    <s v="Sewer System Master Plan Update"/>
    <s v="Study to identify sewer system  improvement projects throughout the City."/>
    <s v="Study"/>
    <x v="1"/>
    <x v="22"/>
    <s v="N/A"/>
    <s v="N/A"/>
    <x v="0"/>
    <s v="N/A"/>
    <n v="70000"/>
    <s v="N/A"/>
    <s v="City of Maitland"/>
    <n v="70000"/>
    <s v="N/A"/>
    <s v="Non-structural"/>
    <s v="Planned"/>
    <x v="3"/>
    <s v="Not provided"/>
    <s v="Wekiva"/>
    <s v="N/A"/>
    <s v="N/A"/>
    <s v="Not provided"/>
  </r>
  <r>
    <m/>
    <s v="City of Maitland"/>
    <s v="N/A"/>
    <s v="M-07"/>
    <s v="CIPP of Keller Road Wastewater Gravity Line"/>
    <s v="CIPP lining of wastewater gravity lines."/>
    <s v="Sanitary Sewer and Wastewater Treatment Facility (WWTF) Maintenance"/>
    <x v="1"/>
    <x v="23"/>
    <s v="N/A"/>
    <s v="N/A"/>
    <x v="0"/>
    <s v="N/A"/>
    <n v="1000000"/>
    <n v="1500"/>
    <s v="City of Maitland"/>
    <n v="1000000"/>
    <s v="N/A"/>
    <s v="Non-structural"/>
    <s v="Planned"/>
    <x v="3"/>
    <s v="Not provided"/>
    <s v="Wekiva"/>
    <s v="N/A"/>
    <s v="N/A"/>
    <s v="Not provided"/>
  </r>
  <r>
    <n v="4133"/>
    <s v="City of Mount Dora"/>
    <s v="Not provided"/>
    <s v="MD-01"/>
    <s v="5th and McDonald Parking Lot"/>
    <s v="Install three 36-inch diameter exfiltration pipes under new parking lot."/>
    <s v="Exfiltration Trench"/>
    <x v="0"/>
    <x v="20"/>
    <s v="Not provided"/>
    <s v="Not provided"/>
    <x v="1"/>
    <s v="Not provided"/>
    <s v="Not provided"/>
    <s v="Not provided"/>
    <s v="Not provided"/>
    <s v="Not provided"/>
    <s v="Not provided"/>
    <s v="Structural"/>
    <s v="Completed"/>
    <x v="0"/>
    <s v="Not provided"/>
    <s v="Wekiva"/>
    <s v="Not provided"/>
    <s v="Not provided"/>
    <s v="Not provided"/>
  </r>
  <r>
    <n v="4134"/>
    <s v="City of Mount Dora"/>
    <s v="Not provided"/>
    <s v="MD-02"/>
    <s v="Highway 441 and Highway 46 StormTech Installation"/>
    <s v="Install StormTech system - 100 LF inline arrangement with &quot;isolator rows&quot; at each end for maintenance."/>
    <s v="Exfiltration Trench"/>
    <x v="0"/>
    <x v="20"/>
    <s v="Not provided"/>
    <s v="Not provided"/>
    <x v="1"/>
    <s v="Not provided"/>
    <s v="Not provided"/>
    <s v="Not provided"/>
    <s v="Not provided"/>
    <s v="Not provided"/>
    <s v="Not provided"/>
    <s v="Structural"/>
    <s v="Completed"/>
    <x v="0"/>
    <s v="Not provided"/>
    <s v="Wekiva"/>
    <s v="Not provided"/>
    <s v="Not provided"/>
    <s v="Not provided"/>
  </r>
  <r>
    <n v="4135"/>
    <s v="City of Mount Dora"/>
    <s v="Not provided"/>
    <s v="MD-03"/>
    <s v="St. Johns St. StormTech Installation"/>
    <s v="Install StormTech system - 250 LF rows with &quot;isolator row&quot; for maintenance; regraded and paved road to improve drainage."/>
    <s v="Exfiltration Trench"/>
    <x v="0"/>
    <x v="20"/>
    <s v="Not provided"/>
    <s v="Not provided"/>
    <x v="1"/>
    <s v="Not provided"/>
    <n v="18000"/>
    <s v="Not provided"/>
    <s v="Not provided"/>
    <s v="Not provided"/>
    <s v="Not provided"/>
    <s v="Structural"/>
    <s v="Completed"/>
    <x v="0"/>
    <s v="Not provided"/>
    <s v="Wekiva"/>
    <s v="Not provided"/>
    <s v="Not provided"/>
    <s v="Not provided"/>
  </r>
  <r>
    <n v="4145"/>
    <s v="City of Mount Dora"/>
    <s v="Not provided"/>
    <s v="MD-04"/>
    <s v="5th Ave. and Rossiter NSBB Installation"/>
    <s v="Install Suntree NSBB at 5th Ave. and Rossiter discharge into Lake Franklin, which is isolated spring-fed lake."/>
    <s v="Baffle Boxes- Second Generation"/>
    <x v="0"/>
    <x v="20"/>
    <n v="64"/>
    <n v="26"/>
    <x v="1"/>
    <s v="Not provided"/>
    <s v="Not provided"/>
    <s v="Not provided"/>
    <s v="Not provided"/>
    <s v="Not provided"/>
    <s v="Not provided"/>
    <s v="Structural"/>
    <s v="Completed"/>
    <x v="0"/>
    <s v="Not provided"/>
    <s v="Wekiva"/>
    <s v="Not provided"/>
    <s v="Not provided"/>
    <s v="Not provided"/>
  </r>
  <r>
    <n v="4137"/>
    <s v="City of Mount Dora"/>
    <s v="Not provided"/>
    <s v="MD-05"/>
    <s v="1552 Hilltop Dr. Pipe Relining"/>
    <s v="Reline existing corrugated metal pipe (CMP) with high-density polyethylene (HDPE) to eliminate sinkhole formation and erosion into Lake Nettie."/>
    <s v="Shoreline Stabilization"/>
    <x v="0"/>
    <x v="20"/>
    <s v="Not provided"/>
    <s v="Not provided"/>
    <x v="1"/>
    <s v="N/A"/>
    <n v="13000"/>
    <s v="Not provided"/>
    <s v="Not provided"/>
    <s v="Not provided"/>
    <s v="Not provided"/>
    <s v="Structural"/>
    <s v="Completed"/>
    <x v="0"/>
    <s v="Not provided"/>
    <s v="Wekiva"/>
    <s v="Not provided"/>
    <s v="Not provided"/>
    <s v="Not provided"/>
  </r>
  <r>
    <n v="4130"/>
    <s v="City of Mount Dora"/>
    <s v="Not provided"/>
    <s v="MD-06"/>
    <s v="5th Ave. and McDonald St. Retention Pond Restoration"/>
    <s v="Remove accumulated sediment and debris from retention pond; install new inlet pipe to prevent erosion; replace erosion protection around inlet pipes."/>
    <s v="BMP Cleanout"/>
    <x v="0"/>
    <x v="20"/>
    <s v="Not provided"/>
    <s v="Not provided"/>
    <x v="1"/>
    <s v="N/A"/>
    <n v="3000"/>
    <s v="Not provided"/>
    <s v="Not provided"/>
    <s v="Not provided"/>
    <s v="N/A"/>
    <s v="Non-structural"/>
    <s v="Completed"/>
    <x v="0"/>
    <s v="Not provided"/>
    <s v="Wekiva"/>
    <s v="Not provided"/>
    <s v="Not provided"/>
    <s v="Not provided"/>
  </r>
  <r>
    <n v="4139"/>
    <s v="City of Mount Dora"/>
    <s v="Not provided"/>
    <s v="MD-07"/>
    <s v="Donnelly St. and Lincoln Ave. Pipe Repair"/>
    <s v="Headwall broke away from pipe; water undermining Donnelly St.; installed drop structure and extend pipeline 140 linear feet."/>
    <s v="Stormwater System Rehabilitation"/>
    <x v="0"/>
    <x v="20"/>
    <s v="Not provided"/>
    <s v="Not provided"/>
    <x v="1"/>
    <s v="N/A"/>
    <n v="35000"/>
    <s v="Not provided"/>
    <s v="Not provided"/>
    <s v="Not provided"/>
    <s v="Not provided"/>
    <s v="Structural"/>
    <s v="Completed"/>
    <x v="0"/>
    <s v="Not provided"/>
    <s v="Wekiva"/>
    <s v="Not provided"/>
    <s v="Not provided"/>
    <s v="Not provided"/>
  </r>
  <r>
    <n v="4140"/>
    <s v="City of Mount Dora"/>
    <s v="Not provided"/>
    <s v="MD-08"/>
    <s v="Pine and Jackson Pipe Repair"/>
    <s v="Replace crushed section of 36x54 CMP to allow proper drainage of northeast area of city."/>
    <s v="Stormwater System Rehabilitation"/>
    <x v="0"/>
    <x v="20"/>
    <s v="Not provided"/>
    <s v="Not provided"/>
    <x v="1"/>
    <s v="N/A"/>
    <n v="3000"/>
    <s v="Not provided"/>
    <s v="Not provided"/>
    <s v="Not provided"/>
    <s v="Not provided"/>
    <s v="Structural"/>
    <s v="Completed"/>
    <x v="0"/>
    <s v="Not provided"/>
    <s v="Wekiva"/>
    <s v="Not provided"/>
    <s v="Not provided"/>
    <s v="Not provided"/>
  </r>
  <r>
    <n v="4141"/>
    <s v="City of Mount Dora"/>
    <s v="Not provided"/>
    <s v="MD-09"/>
    <s v="Street Sweeping"/>
    <s v="Streets are swept 15 times per year; length of streets swept = 69 miles; total miles swept = 1,035 miles per year."/>
    <s v="Street Sweeping"/>
    <x v="0"/>
    <x v="8"/>
    <n v="1304"/>
    <n v="2033"/>
    <x v="1"/>
    <s v="Not provided"/>
    <s v="Not provided"/>
    <s v="Not provided"/>
    <s v="Not provided"/>
    <s v="Not provided"/>
    <s v="N/A"/>
    <s v="Non-structural"/>
    <s v="Ongoing"/>
    <x v="0"/>
    <s v="Not provided"/>
    <s v="Wekiva"/>
    <s v="N/A"/>
    <s v="N/A"/>
    <s v="Not provided"/>
  </r>
  <r>
    <n v="4142"/>
    <s v="City of Mount Dora"/>
    <s v="Not provided"/>
    <s v="MD-10"/>
    <s v="Lake John Rehabilitation"/>
    <s v="Lake John is part of greater Lake Gertrude Basin project; wetland was excavated  to remove excess sediment and exotic vegetation; stepwise drainage reestablished between 3 ponds, and new vegetation planted."/>
    <s v="Wetland Restoration"/>
    <x v="0"/>
    <x v="20"/>
    <s v="Not provided"/>
    <s v="Not provided"/>
    <x v="1"/>
    <s v="N/A"/>
    <n v="1200000"/>
    <s v="Not provided"/>
    <s v="Not provided"/>
    <s v="Not provided"/>
    <s v="Not provided"/>
    <s v="Structural"/>
    <s v="Completed"/>
    <x v="0"/>
    <s v="Not provided"/>
    <s v="Wekiva"/>
    <s v="Not provided"/>
    <s v="Not provided"/>
    <s v="Not provided"/>
  </r>
  <r>
    <n v="4143"/>
    <s v="City of Mount Dora"/>
    <s v="Not provided"/>
    <s v="MD-11"/>
    <s v="Community Development Block Grant"/>
    <s v="Extend 8-inch sewer main and install four laterals to connect four duplexes to city sewer on 11th Ave.; abandon existing septic systems."/>
    <s v="Wastewater Service Area Expansion"/>
    <x v="0"/>
    <x v="20"/>
    <s v="N/A"/>
    <s v="N/A"/>
    <x v="1"/>
    <s v="N/A"/>
    <n v="63000"/>
    <s v="Not provided"/>
    <s v="Not provided"/>
    <s v="Not provided"/>
    <s v="Not provided"/>
    <s v="Structural"/>
    <s v="Completed"/>
    <x v="0"/>
    <s v="Not provided"/>
    <s v="Wekiva"/>
    <s v="Not provided"/>
    <s v="Not provided"/>
    <s v="Not provided"/>
  </r>
  <r>
    <n v="4144"/>
    <s v="City of Mount Dora"/>
    <s v="Not provided"/>
    <s v="MD-12"/>
    <s v="Lift Station #10 Piping Replacement (Pine Ave.)"/>
    <s v="Replace 602 feet of 8-inch pipe and two manholes."/>
    <s v="Sanitary Sewer and Wastewater Treatment Facility (WWTF) Maintenance"/>
    <x v="0"/>
    <x v="20"/>
    <s v="Not provided"/>
    <s v="Not provided"/>
    <x v="1"/>
    <s v="N/A"/>
    <s v="Not provided"/>
    <s v="Not provided"/>
    <s v="Not provided"/>
    <s v="Not provided"/>
    <s v="Not provided"/>
    <s v="Structural"/>
    <s v="Completed"/>
    <x v="0"/>
    <s v="Not provided"/>
    <s v="Wekiva"/>
    <s v="Not provided"/>
    <s v="Not provided"/>
    <s v="Not provided"/>
  </r>
  <r>
    <n v="4147"/>
    <s v="City of Mount Dora"/>
    <s v="Not provided"/>
    <s v="MD-13"/>
    <s v="Pipe Lining 2007, 2008, 2009, and 2010"/>
    <s v="Pipe lining from 2007 through 2010."/>
    <s v="Sanitary Sewer and Wastewater Treatment Facility (WWTF) Maintenance"/>
    <x v="0"/>
    <x v="20"/>
    <s v="Not provided"/>
    <s v="Not provided"/>
    <x v="1"/>
    <s v="N/A"/>
    <n v="705907"/>
    <s v="Not provided"/>
    <s v="Not provided"/>
    <s v="Not provided"/>
    <s v="Not provided"/>
    <s v="Structural"/>
    <s v="Completed"/>
    <x v="0"/>
    <s v="Not provided"/>
    <s v="Wekiva"/>
    <s v="Not provided"/>
    <s v="Not provided"/>
    <s v="Not provided"/>
  </r>
  <r>
    <n v="4069"/>
    <s v="City of Mount Dora"/>
    <s v="Not provided"/>
    <s v="MD-14"/>
    <s v="Lift Stations #1, 2, 3, 7, 9, 10, 11, 12, 13, 14, 15, 16, 17, 20, 22, 25, 27, 28, 30, 31, &amp; 34 Piping"/>
    <s v="Cleaning and inspections of pipe."/>
    <s v="Sanitary Sewer Inspections"/>
    <x v="0"/>
    <x v="20"/>
    <s v="N/A"/>
    <s v="N/A"/>
    <x v="1"/>
    <s v="N/A"/>
    <n v="21000"/>
    <s v="Not provided"/>
    <s v="Not provided"/>
    <s v="Not provided"/>
    <s v="Not provided"/>
    <s v="Non-structural"/>
    <s v="Completed"/>
    <x v="0"/>
    <s v="Not provided"/>
    <s v="Wekiva"/>
    <s v="Not provided"/>
    <s v="Not provided"/>
    <s v="Not provided"/>
  </r>
  <r>
    <n v="4065"/>
    <s v="City of Mount Dora"/>
    <s v="LCWA/ DEP"/>
    <s v="MD-15"/>
    <s v="7th Avenue Stormwater"/>
    <s v="Install concrete storm pipe as follows: 753 feet of 36&quot;, 466 feet of 30&quot;,  1,431 feet of 24&quot;, 425 feet of 18&quot; and a stormwater treatment System."/>
    <s v="Stormwater Treatment Areas (STAs)"/>
    <x v="0"/>
    <x v="18"/>
    <n v="125"/>
    <n v="20"/>
    <x v="1"/>
    <n v="34"/>
    <n v="1500000"/>
    <s v="Not provided"/>
    <s v="DEP/ LCWA/ City"/>
    <n v="1470650.56"/>
    <s v="S0649"/>
    <s v="Structural"/>
    <s v="Completed"/>
    <x v="1"/>
    <s v="Not provided"/>
    <s v="Wekiva"/>
    <s v="Not provided"/>
    <s v="Not provided"/>
    <d v="2014-06-06T00:00:00"/>
  </r>
  <r>
    <s v="4662"/>
    <s v="City of Ocoee"/>
    <s v="N/A"/>
    <s v="O-01"/>
    <s v="ABC Fine Wine and Spirits Store # 52"/>
    <s v="2.96-acre project; proposed surface water management system will retain and recover three inches of runoff from increase in impervious area; sewered area."/>
    <s v="Stormwater System Rehabilitation"/>
    <x v="0"/>
    <x v="7"/>
    <n v="0.30346541404573169"/>
    <n v="0.8"/>
    <x v="0"/>
    <n v="2.96"/>
    <s v="Not provided"/>
    <s v="Not provided"/>
    <s v="Not provided"/>
    <s v="Not provided"/>
    <s v="N/A"/>
    <s v="Structural"/>
    <s v="Completed"/>
    <x v="0"/>
    <s v="Not provided"/>
    <s v="Wekiva"/>
    <n v="28.55284"/>
    <n v="-81.539455000000004"/>
    <s v="Not provided"/>
  </r>
  <r>
    <s v="4663"/>
    <s v="City of Ocoee"/>
    <s v="N/A"/>
    <s v="O-02"/>
    <s v="Arden Park South"/>
    <s v="98.52-acre project; construct 157 single-family residential subdivision with four dry retention  ponds; surface water management system to store and recover pre- vs. post-development runoff volume from 25-year, 96-hour event; sewered area."/>
    <s v="On-line Retention BMPs"/>
    <x v="0"/>
    <x v="19"/>
    <n v="0.45519812106859747"/>
    <n v="0.7"/>
    <x v="0"/>
    <n v="98.52"/>
    <s v="Not provided"/>
    <s v="Not provided"/>
    <s v="Not provided"/>
    <s v="Not provided"/>
    <s v="N/A"/>
    <s v="Structural"/>
    <s v="In Progress"/>
    <x v="0"/>
    <s v="Not provided"/>
    <s v="Wekiva"/>
    <n v="28.604592"/>
    <n v="-81.522347999999994"/>
    <s v="Not provided"/>
  </r>
  <r>
    <s v="4664"/>
    <s v="City of Ocoee"/>
    <s v="N/A"/>
    <s v="O-03"/>
    <s v="Cambridge Village Subdivision"/>
    <s v="Cambridge Village is 8.97-acre single-family residential subdivision located southeast of intersection of White Rd. and Clarke Rd. in Ocoee; surface water management system includes 30 lots, associated road, and one dry retention system."/>
    <s v="On-line Retention BMPs"/>
    <x v="0"/>
    <x v="3"/>
    <n v="6.9797045230518287E-2"/>
    <n v="0.05"/>
    <x v="0"/>
    <n v="8.9700000000000006"/>
    <s v="Not provided"/>
    <s v="Not provided"/>
    <s v="Not provided"/>
    <s v="Not provided"/>
    <s v="N/A"/>
    <s v="Structural"/>
    <s v="Completed"/>
    <x v="0"/>
    <s v="Not provided"/>
    <s v="Wekiva"/>
    <n v="28.562387000000001"/>
    <n v="-81.513795000000002"/>
    <s v="Not provided"/>
  </r>
  <r>
    <s v="4665"/>
    <s v="City of Ocoee"/>
    <s v="N/A"/>
    <s v="O-04"/>
    <s v="Forest Trails Subdivision"/>
    <s v="Three dry retention ponds to serve 51.8-acre single-family residential development."/>
    <s v="On-line Retention BMPs"/>
    <x v="0"/>
    <x v="1"/>
    <n v="0.30346541404573169"/>
    <n v="0.1"/>
    <x v="0"/>
    <n v="51.8"/>
    <s v="Not provided"/>
    <s v="Not provided"/>
    <s v="Not provided"/>
    <s v="Not provided"/>
    <s v="N/A"/>
    <s v="Structural"/>
    <s v="Completed"/>
    <x v="0"/>
    <s v="Not provided"/>
    <s v="Wekiva"/>
    <n v="28.613422"/>
    <n v="-81.509692000000001"/>
    <s v="Not provided"/>
  </r>
  <r>
    <s v="4666"/>
    <s v="City of Ocoee"/>
    <s v="N/A"/>
    <s v="O-05"/>
    <s v="Hackney Prairie Park"/>
    <s v="4.26-acre project served by stormwater treatment retention system; sewered area."/>
    <s v="On-line Retention BMPs"/>
    <x v="0"/>
    <x v="18"/>
    <n v="3.6415849685487799E-2"/>
    <n v="0.1"/>
    <x v="0"/>
    <n v="4.26"/>
    <s v="Not provided"/>
    <s v="Not provided"/>
    <s v="Not provided"/>
    <s v="Not provided"/>
    <s v="N/A"/>
    <s v="Structural"/>
    <s v="Completed"/>
    <x v="0"/>
    <s v="Not provided"/>
    <s v="Wekiva"/>
    <n v="28.598803"/>
    <n v="-81.510582999999997"/>
    <s v="Not provided"/>
  </r>
  <r>
    <s v="4667"/>
    <s v="City of Ocoee"/>
    <s v="N/A"/>
    <s v="O-06"/>
    <s v="Ingram Estates Subdivision"/>
    <s v="11.47-acre residential site, single lots, with stormwater system; two dry retention systems; recharge volume to be recovered within 72 hours; sewered area."/>
    <s v="On-line Retention BMPs"/>
    <x v="0"/>
    <x v="6"/>
    <n v="0.30346541404573169"/>
    <n v="0.6"/>
    <x v="0"/>
    <n v="11.47"/>
    <s v="Not provided"/>
    <s v="Not provided"/>
    <s v="Not provided"/>
    <s v="Not provided"/>
    <s v="N/A"/>
    <s v="Structural"/>
    <s v="Completed"/>
    <x v="0"/>
    <s v="Not provided"/>
    <s v="Wekiva"/>
    <n v="28.607838000000001"/>
    <n v="-81.528548000000001"/>
    <s v="Not provided"/>
  </r>
  <r>
    <s v="4668"/>
    <s v="City of Ocoee"/>
    <s v="N/A"/>
    <s v="O-07"/>
    <s v="Oak Trail Reserve"/>
    <s v="Construct and operate surface water management system serving 61 single-family lots on 34.57-acre residential development located within Wekiva River Protection Basin; sewered area."/>
    <s v="Stormwater System Rehabilitation"/>
    <x v="0"/>
    <x v="13"/>
    <n v="0.91039624213719494"/>
    <n v="1.9"/>
    <x v="0"/>
    <n v="34.57"/>
    <s v="Not provided"/>
    <s v="Not provided"/>
    <s v="Not provided"/>
    <s v="Not provided"/>
    <s v="N/A"/>
    <s v="Structural"/>
    <s v="Completed"/>
    <x v="0"/>
    <s v="Not provided"/>
    <s v="Wekiva"/>
    <n v="28.612776"/>
    <n v="-81.515923000000001"/>
    <s v="Not provided"/>
  </r>
  <r>
    <s v="4669"/>
    <s v="City of Ocoee"/>
    <s v="N/A"/>
    <s v="O-08"/>
    <s v="Ocoee Carwash"/>
    <s v="1.79-acre car wash facility, Lake Lotta watershed; sewered area."/>
    <s v="OSTDS Phase Out"/>
    <x v="0"/>
    <x v="10"/>
    <n v="1.9573519205949692"/>
    <n v="3.5"/>
    <x v="0"/>
    <n v="1.79"/>
    <s v="Not provided"/>
    <s v="Not provided"/>
    <s v="Not provided"/>
    <s v="Not provided"/>
    <s v="N/A"/>
    <s v="Structural"/>
    <s v="Completed"/>
    <x v="0"/>
    <s v="Not provided"/>
    <s v="Wekiva"/>
    <n v="28.551991999999998"/>
    <n v="-81.547368000000006"/>
    <s v="Not provided"/>
  </r>
  <r>
    <s v="4670"/>
    <s v="City of Ocoee"/>
    <s v="N/A"/>
    <s v="O-09"/>
    <s v="Olympia Planned Unit Development"/>
    <s v="21.2-acre commercial and public development, including Walgreens store and public library; one wet detention system and one dry retention system constructed."/>
    <s v="Stormwater System Rehabilitation"/>
    <x v="0"/>
    <x v="24"/>
    <n v="0.75866353511432916"/>
    <n v="0.5"/>
    <x v="0"/>
    <n v="21.2"/>
    <s v="Not provided"/>
    <s v="Not provided"/>
    <s v="Not provided"/>
    <s v="Not provided"/>
    <s v="N/A"/>
    <s v="Structural"/>
    <s v="Completed"/>
    <x v="0"/>
    <s v="Not provided"/>
    <s v="Wekiva"/>
    <n v="28.572331999999999"/>
    <n v="-81.515687999999997"/>
    <s v="Not provided"/>
  </r>
  <r>
    <s v="4671"/>
    <s v="City of Ocoee"/>
    <s v="N/A"/>
    <s v="O-10"/>
    <s v="Orchard Park Phase III Subdivision"/>
    <s v="Orchard Park Phase III 30.7-acre subdivision is west of Lake Addah, in west Orange County in Wekiva River Basin, within PFA; project consists of construction of single-family residential subdivision and dry retention pond."/>
    <s v="On-line Retention BMPs"/>
    <x v="0"/>
    <x v="24"/>
    <n v="0.13504210925035059"/>
    <n v="0.2"/>
    <x v="0"/>
    <n v="30.7"/>
    <s v="Not provided"/>
    <s v="Not provided"/>
    <s v="Not provided"/>
    <s v="Not provided"/>
    <s v="N/A"/>
    <s v="Structural"/>
    <s v="Completed"/>
    <x v="0"/>
    <s v="Not provided"/>
    <s v="Wekiva"/>
    <n v="28.608854000000001"/>
    <n v="-81.515790999999993"/>
    <s v="Not provided"/>
  </r>
  <r>
    <s v="4672"/>
    <s v="City of Ocoee"/>
    <s v="N/A"/>
    <s v="O-11"/>
    <s v="Peach Lake Manor Drainage Improvements"/>
    <s v="Construct and operate dry retention system (retrofit) of BMPs to serve approximately 60-acre residential subdivision with no conventional stormwater treatment; sewered area."/>
    <s v="On-line Retention BMPs"/>
    <x v="2"/>
    <x v="16"/>
    <n v="33"/>
    <n v="24.4"/>
    <x v="0"/>
    <n v="60"/>
    <s v="Not provided"/>
    <s v="Not provided"/>
    <s v="Not provided"/>
    <s v="Not provided"/>
    <s v="N/A"/>
    <s v="Structural"/>
    <s v="In Progress"/>
    <x v="0"/>
    <s v="Peach Lake Files"/>
    <s v="Wekiva"/>
    <n v="28.594692999999999"/>
    <n v="-81.523403999999999"/>
    <s v="Not provided"/>
  </r>
  <r>
    <s v="4673"/>
    <s v="City of Ocoee"/>
    <s v="N/A"/>
    <s v="O-12"/>
    <s v="Prairie Lake Reserve"/>
    <s v="Construct surface water management system to serve 42-acre residential subdivision (townhomes); 3 retention ponds permitted."/>
    <s v="On-line Retention BMPs"/>
    <x v="0"/>
    <x v="6"/>
    <n v="0.182079248427439"/>
    <n v="0.24"/>
    <x v="0"/>
    <n v="42"/>
    <s v="Not provided"/>
    <s v="Not provided"/>
    <s v="Not provided"/>
    <s v="Not provided"/>
    <s v="N/A"/>
    <s v="Structural"/>
    <s v="Completed"/>
    <x v="0"/>
    <s v="Not provided"/>
    <s v="Wekiva"/>
    <n v="28.590191999999998"/>
    <n v="-81.510597000000004"/>
    <s v="Not provided"/>
  </r>
  <r>
    <s v="4674"/>
    <s v="City of Ocoee"/>
    <s v="N/A"/>
    <s v="O-13"/>
    <s v="Remington Oaks Phase I and II Subdivision"/>
    <s v="140-lot single-family 49.5-acre subdivision with two dry retention ponds."/>
    <s v="On-line Retention BMPs"/>
    <x v="0"/>
    <x v="25"/>
    <n v="0.21697777104269814"/>
    <n v="0.3"/>
    <x v="0"/>
    <n v="49.5"/>
    <s v="Not provided"/>
    <s v="Not provided"/>
    <s v="Not provided"/>
    <s v="Not provided"/>
    <s v="N/A"/>
    <s v="Structural"/>
    <s v="Completed"/>
    <x v="0"/>
    <s v="Not provided"/>
    <s v="Wekiva"/>
    <n v="28.598277"/>
    <n v="-81.508837999999997"/>
    <s v="Not provided"/>
  </r>
  <r>
    <s v="4675"/>
    <s v="City of Ocoee"/>
    <s v="N/A"/>
    <s v="O-14"/>
    <s v="Sabinal Ct. and Geneva St. Drainage Improvements – Prima Vista Subdivision"/>
    <s v="Installation of a 2nd-generation baffle box, pipes and end treatments, channel repair; proposed improvements will alleviate flooding and improve water quality in subdivision that has no permitted stormwater management treatment system."/>
    <s v="Baffle Boxes- Second Generation"/>
    <x v="0"/>
    <x v="11"/>
    <n v="6.4"/>
    <n v="3.9"/>
    <x v="0"/>
    <n v="45.2"/>
    <n v="76500"/>
    <s v="Not provided"/>
    <s v="City of Ocoee"/>
    <s v="Not provided"/>
    <s v="N/A"/>
    <s v="Structural"/>
    <s v="Completed"/>
    <x v="0"/>
    <s v="Sabinal_Geneva Files"/>
    <s v="Wekiva"/>
    <n v="28.559086000000001"/>
    <n v="-81.537542999999999"/>
    <s v="Not provided"/>
  </r>
  <r>
    <s v="4676"/>
    <s v="City of Ocoee"/>
    <s v="N/A"/>
    <s v="O-15"/>
    <s v="Villa Roma"/>
    <s v="8.92-acre project; construct 52-townhome subdivision to be served by wet detention system; project will provide 100-year compensating storage; sewered area."/>
    <s v="Wet Detention Pond"/>
    <x v="0"/>
    <x v="11"/>
    <n v="0.78294076823798775"/>
    <n v="0.7"/>
    <x v="0"/>
    <n v="8.92"/>
    <s v="Not provided"/>
    <s v="Not provided"/>
    <s v="Not provided"/>
    <s v="Not provided"/>
    <s v="N/A"/>
    <s v="Structural"/>
    <s v="Completed"/>
    <x v="0"/>
    <s v="Not provided"/>
    <s v="Wekiva"/>
    <n v="28.527388999999999"/>
    <n v="-81.543346999999997"/>
    <s v="Not provided"/>
  </r>
  <r>
    <s v="4677"/>
    <s v="City of Ocoee"/>
    <s v="N/A"/>
    <s v="O-16"/>
    <s v="Villages of West Oak Subdivision"/>
    <s v="Construct two dry retention ponds to serve 33-lot, single-family, 5.5-acre subdivision."/>
    <s v="On-line Retention BMPs"/>
    <x v="0"/>
    <x v="0"/>
    <n v="2.4277233123658534E-2"/>
    <n v="0.1"/>
    <x v="0"/>
    <n v="5.5"/>
    <s v="Not provided"/>
    <s v="Not provided"/>
    <s v="Not provided"/>
    <s v="Not provided"/>
    <s v="N/A"/>
    <s v="Structural"/>
    <s v="Completed"/>
    <x v="0"/>
    <s v="Not provided"/>
    <s v="Wekiva"/>
    <n v="28.562467999999999"/>
    <n v="-81.516043999999994"/>
    <s v="Not provided"/>
  </r>
  <r>
    <s v="4678"/>
    <s v="City of Ocoee"/>
    <s v="N/A"/>
    <s v="O-17"/>
    <s v="Wellington Place Subdivision"/>
    <s v="Construct surface water management system to serve 14-acre residential subdivision."/>
    <s v="Stormwater System Rehabilitation"/>
    <x v="0"/>
    <x v="26"/>
    <n v="4.2485157966402433E-2"/>
    <n v="0.1"/>
    <x v="0"/>
    <n v="14"/>
    <s v="Not provided"/>
    <s v="Not provided"/>
    <s v="Not provided"/>
    <s v="Not provided"/>
    <s v="N/A"/>
    <s v="Structural"/>
    <s v="Completed"/>
    <x v="0"/>
    <s v="Not provided"/>
    <s v="Wekiva"/>
    <n v="28.58746"/>
    <n v="-81.508087000000003"/>
    <s v="Not provided"/>
  </r>
  <r>
    <s v="4679"/>
    <s v="City of Ocoee"/>
    <s v="N/A"/>
    <s v="O-18"/>
    <s v="West Colonial Property"/>
    <s v="Construct 6.95-acre commercial development; sewered area."/>
    <s v="Stormwater System Rehabilitation"/>
    <x v="2"/>
    <x v="18"/>
    <n v="0.75562888097387193"/>
    <n v="0.4"/>
    <x v="0"/>
    <n v="6.95"/>
    <s v="Not provided"/>
    <s v="Not provided"/>
    <s v="Not provided"/>
    <s v="Not provided"/>
    <s v="N/A"/>
    <s v="Structural"/>
    <s v="Underway"/>
    <x v="0"/>
    <s v="Not provided"/>
    <s v="Wekiva"/>
    <n v="28.550526000000001"/>
    <n v="-81.555425999999997"/>
    <s v="Not provided"/>
  </r>
  <r>
    <s v="4680"/>
    <s v="City of Ocoee"/>
    <s v="N/A"/>
    <s v="O-19"/>
    <s v="Street Sweeping"/>
    <s v="Streets are swept daily; All Debris Collected from Street Sweeping and Pollution Boxes is stock piled and sent to Landfill, length = 82 miles; road length swept = 3,500 miles per year; 600 tons of debris removed annually."/>
    <s v="Street Sweeping"/>
    <x v="0"/>
    <x v="8"/>
    <n v="87.09457383112499"/>
    <n v="368"/>
    <x v="0"/>
    <s v="Not provided"/>
    <s v="Not provided"/>
    <s v="Not provided"/>
    <s v="City Stormwater Fund"/>
    <s v="Not provided"/>
    <s v="N/A"/>
    <s v="Non-structural"/>
    <s v="Ongoing"/>
    <x v="0"/>
    <s v="Not provided"/>
    <s v="Wekiva"/>
    <s v="N/A"/>
    <s v="N/A"/>
    <s v="Not provided"/>
  </r>
  <r>
    <s v="4681"/>
    <s v="City of Ocoee"/>
    <s v="N/A"/>
    <s v="O-20"/>
    <s v="Lift Station #7 Rehab and Relocation"/>
    <s v="Existing lift station at end of life cycle and experiencing operational issues; relocate replacement station north 900 feet, provide new generator set, provide bypass pumping, and increase pump horsepower."/>
    <s v="Sanitary Sewer and Wastewater Treatment Facility (WWTF) Maintenance"/>
    <x v="0"/>
    <x v="18"/>
    <s v="Not provided"/>
    <s v="N/A"/>
    <x v="0"/>
    <s v="N/A"/>
    <n v="1901067"/>
    <s v="Not provided"/>
    <s v="City of Ocoee"/>
    <s v="Not provided"/>
    <s v="N/A"/>
    <s v="Structural"/>
    <s v="Completed"/>
    <x v="0"/>
    <s v="Not provided"/>
    <s v="Wekiva"/>
    <n v="28.556329000000002"/>
    <n v="-81.538174999999995"/>
    <s v="Not provided"/>
  </r>
  <r>
    <s v="4682"/>
    <s v="City of Ocoee"/>
    <s v="N/A"/>
    <s v="O-21"/>
    <s v="Willows on the Lake"/>
    <s v="Construct surface water management system to serve 86-unit, single-family, 15.18-acre subdivision and 9.99-acre Publix shopping center."/>
    <s v="Stormwater System Rehabilitation"/>
    <x v="0"/>
    <x v="24"/>
    <n v="0.95439872717382601"/>
    <n v="0.6"/>
    <x v="0"/>
    <n v="15.18"/>
    <s v="Not provided"/>
    <s v="Not provided"/>
    <s v="Not provided"/>
    <s v="Not provided"/>
    <s v="N/A"/>
    <s v="Structural"/>
    <s v="Completed"/>
    <x v="0"/>
    <s v="Not provided"/>
    <s v="Wekiva"/>
    <n v="28.576226999999999"/>
    <n v="-81.515839"/>
    <s v="Not provided"/>
  </r>
  <r>
    <s v="4683"/>
    <s v="City of Ocoee"/>
    <s v="N/A"/>
    <s v="O-22"/>
    <s v="Bluford Ave. and Orlando Ave, Stormwater Improvements Project"/>
    <s v="Project consists of retrofitting area with no stormwater collection and treatment."/>
    <s v="Stormwater System Rehabilitation"/>
    <x v="0"/>
    <x v="12"/>
    <n v="5.3"/>
    <n v="2.7"/>
    <x v="0"/>
    <n v="23.7"/>
    <n v="1425549"/>
    <s v="Not provided"/>
    <s v="City Stormwater Fund"/>
    <s v="Not provided"/>
    <s v="N/A"/>
    <s v="Structural"/>
    <s v="Completed"/>
    <x v="4"/>
    <s v="Blueford Project Files"/>
    <s v="Wekiva"/>
    <n v="28.562678999999999"/>
    <n v="-81.544021999999998"/>
    <s v="Not provided"/>
  </r>
  <r>
    <s v="4684"/>
    <s v="City of Ocoee"/>
    <s v="N/A"/>
    <s v="O-23"/>
    <s v="Downtown Redevelopment Master Plan - Downtown Master Stormwater Park"/>
    <s v="Project consists of revitalizing the city downtown area of approximately 40 acres with a regional stormwater collection and treatment."/>
    <s v="Regional Stormwater Treatment"/>
    <x v="2"/>
    <x v="22"/>
    <s v="TBD"/>
    <s v="TBD"/>
    <x v="0"/>
    <n v="200"/>
    <n v="10000000"/>
    <s v="Not provided"/>
    <s v="City Funding and Bond"/>
    <s v="Not provided"/>
    <s v="N/A"/>
    <s v="Structural"/>
    <s v="Planned &amp; Funded"/>
    <x v="4"/>
    <s v="Not provided"/>
    <s v="Wekiva"/>
    <n v="28.571829999999999"/>
    <n v="-81.543360000000007"/>
    <s v="Not provided"/>
  </r>
  <r>
    <s v="4685"/>
    <s v="City of Ocoee"/>
    <s v="N/A"/>
    <s v="O-24"/>
    <s v="Public Works Complex Stormwater Management System"/>
    <s v="Retrofitting Public Works Complex with stormwater management system."/>
    <s v="Wet Detention Pond"/>
    <x v="0"/>
    <x v="12"/>
    <n v="1.3"/>
    <n v="1.2"/>
    <x v="0"/>
    <n v="7.5"/>
    <n v="147041"/>
    <s v="Not provided"/>
    <s v="City Stormwater Fund"/>
    <s v="Not provided"/>
    <s v="N/A"/>
    <s v="Structural"/>
    <s v="Completed"/>
    <x v="4"/>
    <s v="Not provided"/>
    <s v="Wekiva"/>
    <n v="28.564267000000001"/>
    <n v="-81.549465999999995"/>
    <s v="Not provided"/>
  </r>
  <r>
    <s v="4686"/>
    <s v="City of Ocoee"/>
    <s v="N/A"/>
    <s v="O-25"/>
    <s v="White Road Stormwater Improvements"/>
    <s v="Retrofitting Road with exfiltration system design."/>
    <s v="Exfiltration Trench"/>
    <x v="0"/>
    <x v="13"/>
    <n v="1.2"/>
    <n v="0.7"/>
    <x v="0"/>
    <n v="1.6"/>
    <n v="405960"/>
    <s v="Not provided"/>
    <s v="City Stormwater Fund"/>
    <s v="Not provided"/>
    <s v="N/A"/>
    <s v="Structural"/>
    <s v="Planned &amp; Funded"/>
    <x v="4"/>
    <s v="White Road Project Files"/>
    <s v="Wekiva"/>
    <n v="28.562778999999999"/>
    <n v="-81.515790999999993"/>
    <s v="Not provided"/>
  </r>
  <r>
    <s v="4687"/>
    <s v="City of Ocoee"/>
    <s v="N/A"/>
    <s v="O-26"/>
    <s v="Arden Park North Phase 2"/>
    <s v="310-acre site with construction of seven dry retention ponds. Runoff from the site will be conveyed to the master system for the required treatment volume and attenuation and discharge the same as in the pre-development condition."/>
    <s v="On-line Retention BMPs"/>
    <x v="0"/>
    <x v="12"/>
    <s v="N/A"/>
    <s v="N/A"/>
    <x v="0"/>
    <n v="310"/>
    <s v="Not provided"/>
    <s v="Not provided"/>
    <s v="Not provided"/>
    <s v="Not provided"/>
    <s v="N/A"/>
    <s v="Structural"/>
    <s v="Completed"/>
    <x v="4"/>
    <s v="Not provided"/>
    <s v="Wekiva"/>
    <n v="28.610834000000001"/>
    <n v="-81.521420000000006"/>
    <s v="Not provided"/>
  </r>
  <r>
    <s v="4688"/>
    <s v="City of Ocoee"/>
    <s v="N/A"/>
    <s v="O-27"/>
    <s v="McCormick Reserve"/>
    <s v="Project consists of residential roadway, stormsewer system, and one dry retention pond. Runoff from the site will be conveyed to the dry retention pond for the required treatment volume and attenuation and discharge to meet predevelopment conditions."/>
    <s v="On-line Retention BMPs"/>
    <x v="0"/>
    <x v="12"/>
    <s v="N/A"/>
    <s v="N/A"/>
    <x v="0"/>
    <n v="38.1"/>
    <s v="Not provided"/>
    <s v="Not provided"/>
    <s v="Not provided"/>
    <s v="Not provided"/>
    <s v="N/A"/>
    <s v="Structural"/>
    <s v="Completed"/>
    <x v="4"/>
    <s v="Not provided"/>
    <s v="Wekiva"/>
    <n v="28.620054"/>
    <n v="-81.522133999999994"/>
    <s v="Not provided"/>
  </r>
  <r>
    <s v="4689"/>
    <s v="City of Ocoee"/>
    <s v="N/A"/>
    <s v="O-28"/>
    <s v="Forest Lake Estates"/>
    <s v="Ocoee Pines is a proposed single family development that will consist of approximately 278 single-family homes located in the City of Ocoee consisting of expansion to the existing pond previously permitted under ERP 40-095-70576-6."/>
    <s v="Stormwater System Rehabilitation"/>
    <x v="0"/>
    <x v="12"/>
    <s v="N/A"/>
    <s v="N/A"/>
    <x v="0"/>
    <n v="97.7"/>
    <s v="Not provided"/>
    <s v="Not provided"/>
    <s v="Not provided"/>
    <s v="Not provided"/>
    <s v="N/A"/>
    <s v="Structural"/>
    <s v="Completed"/>
    <x v="4"/>
    <s v="Not provided"/>
    <s v="Wekiva"/>
    <n v="28.610446"/>
    <n v="-81.521569"/>
    <s v="Not provided"/>
  </r>
  <r>
    <s v="4690"/>
    <s v="City of Ocoee"/>
    <s v="N/A"/>
    <s v="O-29"/>
    <s v="Spring Lake Reserve"/>
    <s v="The proposed project is a single-family subdivision, and the system includes 79 single-family lots, roads storm sewer system, and three dry retention ponds (two interconnected). The project is located within Wekiva River Hydrologic Basin."/>
    <s v="On-line Retention BMPs"/>
    <x v="0"/>
    <x v="12"/>
    <s v="N/A"/>
    <s v="N/A"/>
    <x v="0"/>
    <n v="17.399999999999999"/>
    <s v="Not provided"/>
    <s v="Not provided"/>
    <s v="Not provided"/>
    <s v="Not provided"/>
    <s v="N/A"/>
    <s v="Structural"/>
    <s v="Completed"/>
    <x v="4"/>
    <s v="Not provided"/>
    <s v="Wekiva"/>
    <n v="28.584546"/>
    <n v="-81.518164999999996"/>
    <s v="Not provided"/>
  </r>
  <r>
    <s v="4691"/>
    <s v="City of Ocoee"/>
    <s v="N/A"/>
    <s v="O-30"/>
    <s v="Flewelling Avenue Stormwater Treatment System Project"/>
    <s v="The proposed modification consists of retrofitting a 113 acre watershed with a second generation baffle box."/>
    <s v="Baffle Boxes- Second Generation"/>
    <x v="0"/>
    <x v="14"/>
    <n v="29.1"/>
    <n v="9.6999999999999993"/>
    <x v="0"/>
    <n v="113.7"/>
    <n v="340000"/>
    <s v="TBD"/>
    <s v="City of Ocoee Stormwater Utility Fund"/>
    <n v="1"/>
    <s v="N/A"/>
    <s v="Structural"/>
    <s v="Underway"/>
    <x v="1"/>
    <s v="Flewelling Project Files"/>
    <s v="Wekiva"/>
    <n v="28.580978000000002"/>
    <n v="-81.524288999999996"/>
    <d v="2018-02-01T00:00:00"/>
  </r>
  <r>
    <s v="4692"/>
    <s v="City of Ocoee"/>
    <s v="N/A"/>
    <s v="O-31"/>
    <s v="City of Ocoee LDC Chapter 176 Fertilizer Managament, Grass Clippings and Vegetation Material/Debris and Pet Waste"/>
    <s v="Fertilizer ordinance, pet waste ordinance, landscape ordinance, irrigation ordinances, FYN, and public education. Covered by Orange County."/>
    <s v="Regulations, Ordinances, and Guidelines"/>
    <x v="0"/>
    <x v="8"/>
    <n v="1619.9372686674028"/>
    <s v="N/A"/>
    <x v="0"/>
    <s v="N/A"/>
    <s v="N/A"/>
    <s v="N/A"/>
    <s v="N/A"/>
    <s v="N/A"/>
    <s v="N/A"/>
    <s v="Non-structural"/>
    <s v="Completed"/>
    <x v="1"/>
    <s v="Not provided"/>
    <s v="Wekiva"/>
    <s v="N/A"/>
    <s v="N/A"/>
    <s v="Not provided"/>
  </r>
  <r>
    <m/>
    <s v="City of Ocoee"/>
    <s v="N/A"/>
    <s v="O-32"/>
    <s v="Bluford Avenue Phase 2 Project - FM and Sewer Utilities Project"/>
    <s v="Construct 16&quot; FM and gravity sewer system to serve downtown area along Bluford Avenue (From Delaware Avenue to Silver Star Road)."/>
    <s v="Wastewater Service Area Expansion"/>
    <x v="0"/>
    <x v="15"/>
    <s v="N/A"/>
    <s v="N/A"/>
    <x v="0"/>
    <n v="300"/>
    <n v="120000"/>
    <s v="TBD"/>
    <s v="City of Ocoee  Utility"/>
    <s v="N/A"/>
    <s v="N/A"/>
    <s v="Structural"/>
    <s v="Completed"/>
    <x v="3"/>
    <s v="Not provided"/>
    <s v="Wekiva"/>
    <s v="Not provided"/>
    <s v="Not provided"/>
    <s v="Not provided"/>
  </r>
  <r>
    <m/>
    <s v="City of Ocoee"/>
    <s v="N/A"/>
    <s v="O-33"/>
    <s v="Lake Prima Vista Nutrient Reduction Program"/>
    <s v="Nutrient Reduction Study for the Category 4e to serve approximately 84 acres of Residential and Citrus Landuse.  Receives approximately 425 lbs of TP and 1463 lbs of TN annually from sources. Lake Prima Vista connected to Starke Lake with two drain wells."/>
    <s v="Study"/>
    <x v="2"/>
    <x v="15"/>
    <s v="N/A"/>
    <s v="N/A"/>
    <x v="0"/>
    <n v="84"/>
    <n v="2500000"/>
    <s v="TBD"/>
    <s v="City of Ocoee Stormwater Utility Fund"/>
    <s v="N/A"/>
    <s v="N/A"/>
    <s v="Non-structural"/>
    <s v="Underway"/>
    <x v="3"/>
    <s v="Not provided"/>
    <s v="Wekiva"/>
    <s v="N/A"/>
    <s v="N/A"/>
    <s v="Not provided"/>
  </r>
  <r>
    <m/>
    <s v="City of Ocoee"/>
    <s v="N/A"/>
    <s v="O-34"/>
    <s v="AD Mims Road Baffle Box"/>
    <s v="Stormwater Retrofit to serve approximately 30 acres of residential landuse discharging untreated stormwater runoff to Spring Lake."/>
    <s v="Baffle Boxes- Second Generation"/>
    <x v="1"/>
    <x v="22"/>
    <n v="10.112063850000002"/>
    <s v="N/A"/>
    <x v="0"/>
    <n v="30"/>
    <n v="250000"/>
    <s v="TBD"/>
    <s v="City of Ocoee Stormwater Utility Fund"/>
    <s v="N/A"/>
    <s v="N/A"/>
    <s v="Structural"/>
    <s v="Planned"/>
    <x v="3"/>
    <s v="Not provided"/>
    <s v="Wekiva"/>
    <s v="Not provided"/>
    <s v="Not provided"/>
    <s v="Not provided"/>
  </r>
  <r>
    <m/>
    <s v="City of Ocoee"/>
    <s v="N/A"/>
    <s v="O-35"/>
    <s v="E. Oakland Avenue Baffle Box"/>
    <s v="Stormwater Retrofit to serve approximately 15 acres of City Hall/Lakeshore Center Parking areas discharging untreated stormwater runoff to Starke Lake."/>
    <s v="Baffle Boxes- Second Generation"/>
    <x v="2"/>
    <x v="21"/>
    <n v="3.6637912500000005"/>
    <s v="N/A"/>
    <x v="0"/>
    <n v="15"/>
    <n v="250000"/>
    <s v="TBD"/>
    <s v="City of Ocoee Stormwater Utility Fund"/>
    <s v="N/A"/>
    <s v="N/A"/>
    <s v="Structural"/>
    <s v="Underway"/>
    <x v="3"/>
    <s v="Not provided"/>
    <s v="Wekiva"/>
    <s v="Not provided"/>
    <s v="Not provided"/>
    <s v="Not provided"/>
  </r>
  <r>
    <s v="4758"/>
    <s v="City of Orlando"/>
    <s v="Not provided"/>
    <s v="ORL-01"/>
    <s v="Compliance Inspections of Private Stormwater Systems"/>
    <s v="Inspect annually all 233 commercial, single, and multifamily stormwater systems in basin for functionality and adherence to design standards with maximum pollutant removal efficiency."/>
    <s v="Stormwater System Rehabilitation"/>
    <x v="0"/>
    <x v="27"/>
    <s v="N/A"/>
    <s v="N/A"/>
    <x v="0"/>
    <s v="N/A"/>
    <s v="Not provided"/>
    <s v="Not provided"/>
    <s v="City of Orlando/ Streets and Stormwater Division"/>
    <s v="Not provided"/>
    <s v="Not provided"/>
    <s v="Non-structural"/>
    <s v="Ongoing"/>
    <x v="0"/>
    <s v="Not provided"/>
    <s v="Wekiva"/>
    <s v="Not provided"/>
    <s v="Not provided"/>
    <s v="Not provided"/>
  </r>
  <r>
    <s v="4058"/>
    <s v="City of Orlando"/>
    <s v="Not provided"/>
    <s v="ORL-01a"/>
    <s v="Compliance Inspections of Private Stormwater Systems"/>
    <s v="Inspect annually all 233 commercial, single, and multifamily stormwater systems in basin for functionality and adherence to design standards with maximum pollutant removal efficiency."/>
    <s v="Stormwater System Rehabilitation"/>
    <x v="0"/>
    <x v="27"/>
    <s v="N/A"/>
    <s v="N/A"/>
    <x v="1"/>
    <s v="N/A"/>
    <s v="Not provided"/>
    <s v="Not provided"/>
    <s v="City of Orlando/ Streets and Stormwater Division"/>
    <s v="Not provided"/>
    <s v="Not provided"/>
    <s v="Non-structural"/>
    <s v="Ongoing"/>
    <x v="0"/>
    <s v="Not provided"/>
    <s v="Wekiva"/>
    <s v="Not provided"/>
    <s v="Not provided"/>
    <s v="Not provided"/>
  </r>
  <r>
    <s v="4759"/>
    <s v="City of Orlando"/>
    <s v="Not provided"/>
    <s v="ORL-02"/>
    <s v="Stormwater System Inspections"/>
    <s v="Conduct proactive inspections and perform routine maintenance on 13 ponds and 31 ditches in basin to ensure systems are being maintained at optimal pollutant removal efficiency (and flood prevention)."/>
    <s v="BMP Cleanout"/>
    <x v="0"/>
    <x v="28"/>
    <s v="N/A"/>
    <s v="N/A"/>
    <x v="0"/>
    <s v="N/A"/>
    <s v="Not provided"/>
    <s v="Not provided"/>
    <s v="City of Orlando/ Streets and Stormwater Division"/>
    <s v="Not provided"/>
    <s v="Not provided"/>
    <s v="Non-structural"/>
    <s v="Ongoing"/>
    <x v="0"/>
    <s v="Not provided"/>
    <s v="Wekiva"/>
    <s v="Not provided"/>
    <s v="Not provided"/>
    <s v="Not provided"/>
  </r>
  <r>
    <s v="4057"/>
    <s v="City of Orlando"/>
    <s v="Not provided"/>
    <s v="ORL-02a"/>
    <s v="Stormwater System Inspections"/>
    <s v="Conduct proactive inspections and perform routine maintenance on 13 ponds and 31 ditches in basin to ensure systems are being maintained at optimal pollutant removal efficiency (and flood prevention)."/>
    <s v="Stormwater System Rehabilitation"/>
    <x v="0"/>
    <x v="28"/>
    <s v="N/A"/>
    <s v="N/A"/>
    <x v="1"/>
    <s v="N/A"/>
    <s v="Not provided"/>
    <s v="Not provided"/>
    <s v="City of Orlando/ Streets and Stormwater Division"/>
    <s v="Not provided"/>
    <s v="Not provided"/>
    <s v="Non-structural"/>
    <s v="Ongoing"/>
    <x v="0"/>
    <s v="Not provided"/>
    <s v="Wekiva"/>
    <s v="Not provided"/>
    <s v="Not provided"/>
    <s v="Not provided"/>
  </r>
  <r>
    <s v="4760"/>
    <s v="City of Orlando"/>
    <s v="Not provided"/>
    <s v="ORL-03"/>
    <s v="Two Inlet Baskets Around Lake Daniel"/>
    <s v="Install (2006) 2 inlet baskets in Lake Daniel Basin. Both baskets are in the surface water portion of the BMAP."/>
    <s v="Catch Basin Inserts/Inlet Filter Cleanout"/>
    <x v="3"/>
    <x v="8"/>
    <s v="N/A"/>
    <s v="N/A"/>
    <x v="0"/>
    <s v="N/A"/>
    <n v="1500"/>
    <s v="Not provided"/>
    <s v="City of Orlando/ Streets and Stormwater Division"/>
    <s v="Not provided"/>
    <s v="Not provided"/>
    <s v="Structural"/>
    <s v="Completed"/>
    <x v="0"/>
    <s v="Provided Shapefile in 2010"/>
    <s v="Wekiva"/>
    <s v="Not provided"/>
    <s v="Not provided"/>
    <s v="Not provided"/>
  </r>
  <r>
    <s v="4056"/>
    <s v="City of Orlando"/>
    <s v="Not provided"/>
    <s v="ORL-03a"/>
    <s v="Two Inlet Baskets Around Lake Daniel"/>
    <s v="Install (2006) 2 inlet baskets in Lake Daniel Basin. 173 cubic feet per year of material collected."/>
    <s v="Catch Basin Inserts/Inlet Filter Cleanout"/>
    <x v="0"/>
    <x v="8"/>
    <n v="10"/>
    <n v="6"/>
    <x v="1"/>
    <s v="N/A"/>
    <n v="1500"/>
    <s v="Not provided"/>
    <s v="City of Orlando/ Streets and Stormwater Division"/>
    <s v="Not provided"/>
    <s v="Not provided"/>
    <s v="Structural"/>
    <s v="Completed"/>
    <x v="0"/>
    <s v="Provided Shapefile in 2010"/>
    <s v="Wekiva"/>
    <s v="Not provided"/>
    <s v="Not provided"/>
    <s v="Not provided"/>
  </r>
  <r>
    <s v="4761"/>
    <s v="City of Orlando"/>
    <s v="Not provided"/>
    <s v="ORL-04"/>
    <s v="22 Inlet Baskets Around Lake Orlando"/>
    <s v="Install (2008) 22 inlet baskets in Lake Orlando Basin. 675 cubic feet per year of material collected."/>
    <s v="Catch Basin Inserts/Inlet Filter Cleanout"/>
    <x v="0"/>
    <x v="8"/>
    <n v="8.9674658419092381"/>
    <s v="N/A"/>
    <x v="0"/>
    <n v="21.8"/>
    <n v="7770"/>
    <s v="Not provided"/>
    <s v="City of Orlando/ Streets and Stormwater Division"/>
    <s v="Not provided"/>
    <s v="Not provided"/>
    <s v="Structural"/>
    <s v="Completed"/>
    <x v="0"/>
    <s v="Provided Shapefile in 2010"/>
    <s v="Wekiva"/>
    <s v="Not provided"/>
    <s v="Not provided"/>
    <s v="Not provided"/>
  </r>
  <r>
    <s v="4055"/>
    <s v="City of Orlando"/>
    <s v="Not provided"/>
    <s v="ORL-05"/>
    <s v="Three Baffle Boxes on Ardsley"/>
    <s v="Capture gross pollutants and reduce levels of nitrogen entering basin by removing leaves and clippings before they enter Lake Silver.  270 cubic feet per year of material collected."/>
    <s v="Catch Basin Inserts/Inlet Filter Cleanout"/>
    <x v="0"/>
    <x v="5"/>
    <n v="16"/>
    <n v="10"/>
    <x v="1"/>
    <n v="26.2"/>
    <n v="7800"/>
    <s v="Not provided"/>
    <s v="City of Orlando/ Streets and Stormwater Division"/>
    <s v="Not provided"/>
    <s v="Not provided"/>
    <s v="Structural"/>
    <s v="Completed"/>
    <x v="0"/>
    <s v="Provided Shapefile in 2010"/>
    <s v="Wekiva"/>
    <s v="Not provided"/>
    <s v="Not provided"/>
    <s v="Not provided"/>
  </r>
  <r>
    <s v="4054"/>
    <s v="City of Orlando"/>
    <s v="Not provided"/>
    <s v="ORL-06"/>
    <s v="Four Inlet Baskets Around Lake Sarah"/>
    <s v="Install (2006) three inlet baskets  in Lake Sarah Basin.  165 cubic feet per year of material collected."/>
    <s v="Catch Basin Inserts/Inlet Filter Cleanout"/>
    <x v="0"/>
    <x v="8"/>
    <n v="10"/>
    <n v="6"/>
    <x v="1"/>
    <n v="3.7"/>
    <n v="2250"/>
    <s v="Not provided"/>
    <s v="City of Orlando/ Streets and Stormwater Division"/>
    <s v="Not provided"/>
    <s v="Not provided"/>
    <s v="Structural"/>
    <s v="Completed"/>
    <x v="0"/>
    <s v="Provided Shapefile in 2010"/>
    <s v="Wekiva"/>
    <s v=" 28.585405°"/>
    <s v="-81.402678°"/>
    <s v="Not provided"/>
  </r>
  <r>
    <s v="4053"/>
    <s v="City of Orlando"/>
    <s v="Not provided"/>
    <s v="ORL-07"/>
    <s v="Four Inlet Baskets Around Lake Silver"/>
    <s v="Install (2004) four inlet baskets in Lake Silver Basin.181 cubic feet per year of material collected."/>
    <s v="Catch Basin Inserts/Inlet Filter Cleanout"/>
    <x v="0"/>
    <x v="8"/>
    <n v="10"/>
    <n v="6"/>
    <x v="1"/>
    <n v="15.1"/>
    <n v="3000"/>
    <s v="Not provided"/>
    <s v="City of Orlando/ Streets and Stormwater Division"/>
    <s v="Not provided"/>
    <s v="Not provided"/>
    <s v="Structural"/>
    <s v="Completed"/>
    <x v="0"/>
    <s v="Provided Shapefile in 2010"/>
    <s v="Wekiva"/>
    <s v="Not provided"/>
    <s v="Not provided"/>
    <s v="Not provided"/>
  </r>
  <r>
    <s v="4048"/>
    <s v="City of Orlando"/>
    <s v="Not provided"/>
    <s v="ORL-08"/>
    <s v="Lake Silver Treatment Structure (Westmoreland Dr. CDS Unit)"/>
    <s v="Install CDS unit to capture gross pollutants before they enter Lake Silver.  216 cubic feet per year of material collected."/>
    <s v="Hydrodynamic Separators"/>
    <x v="0"/>
    <x v="0"/>
    <n v="12"/>
    <n v="8"/>
    <x v="1"/>
    <s v="Not provided"/>
    <n v="565702"/>
    <s v="Not provided"/>
    <s v="City of Orlando/ Streets and Stormwater Division"/>
    <s v="Not provided"/>
    <s v="Not provided"/>
    <s v="Structural"/>
    <s v="Completed"/>
    <x v="0"/>
    <s v="Provided Shapefile in 2010"/>
    <s v="Wekiva"/>
    <s v="Not provided"/>
    <s v="Not provided"/>
    <s v="Not provided"/>
  </r>
  <r>
    <s v="4038"/>
    <s v="City of Orlando"/>
    <s v="DEP/ SJRWMD/ FDOT/ Diocese of Orlando"/>
    <s v="ORL-09"/>
    <s v="Little Lake Fairview Restoration and Dubsdread Golf Course Renovation Project"/>
    <s v="Expand five wet detention ponds and create 10 additional wet detention ponds within golf course; system discharges to adjacent wetland; restores hydroperiod of wetland; raise drainwell elevation for more treatment."/>
    <s v="BMP Treatment Train"/>
    <x v="0"/>
    <x v="7"/>
    <n v="265"/>
    <s v="Not provided"/>
    <x v="1"/>
    <n v="422"/>
    <n v="9000000"/>
    <s v="Not provided"/>
    <s v="City of Orlando/ Streets and Stormwater Division"/>
    <s v="Not provided"/>
    <s v="TBD"/>
    <s v="Structural"/>
    <s v="Completed"/>
    <x v="0"/>
    <s v="Provided Shapefile in 2010"/>
    <s v="Wekiva"/>
    <s v="Not provided"/>
    <s v="Not provided"/>
    <s v="Not provided"/>
  </r>
  <r>
    <s v="4039"/>
    <s v="City of Orlando"/>
    <s v="Not provided"/>
    <s v="ORL-10"/>
    <s v="Palomar Exfiltration"/>
    <s v="Install 20-foot pipe to capture debris in separate chamber before stormwater percolates into ground."/>
    <s v="Exfiltration Trench"/>
    <x v="0"/>
    <x v="5"/>
    <n v="6"/>
    <n v="3"/>
    <x v="1"/>
    <s v="Not provided"/>
    <n v="30000"/>
    <s v="Not provided"/>
    <s v="City of Orlando/ Streets and Stormwater Division"/>
    <s v="Not provided"/>
    <s v="Not provided"/>
    <s v="Structural"/>
    <s v="Completed"/>
    <x v="0"/>
    <s v="Provided Shapefile in 2010"/>
    <s v="Wekiva"/>
    <s v=" 28.587715°"/>
    <s v="-81.401361°"/>
    <s v="Not provided"/>
  </r>
  <r>
    <s v="4040"/>
    <s v="City of Orlando"/>
    <s v="Not provided"/>
    <s v="ORL-11"/>
    <s v="Sandbar Removal on Lake Sarah"/>
    <s v="Remove 300 cubic yards of sediment from Lake Sarah."/>
    <s v="Muck Removal/Restoration Dredging"/>
    <x v="0"/>
    <x v="5"/>
    <s v="N/A"/>
    <s v="N/A"/>
    <x v="1"/>
    <s v="N/A"/>
    <n v="20000"/>
    <s v="Not provided"/>
    <s v="City of Orlando/ Streets and Stormwater Division"/>
    <s v="Not provided"/>
    <s v="Not provided"/>
    <s v="Non-structural"/>
    <s v="Completed"/>
    <x v="0"/>
    <s v="Provided Shapefile in 2010"/>
    <s v="Wekiva"/>
    <s v=" 28.585405°"/>
    <s v="-81.402678°"/>
    <s v="Not provided"/>
  </r>
  <r>
    <s v="4762"/>
    <s v="City of Orlando"/>
    <s v="Not provided"/>
    <s v="ORL-12"/>
    <s v="Street Sweeping"/>
    <s v="Streets are swept every two weeks; 86,305 cubic feet per year of material collected. 2.36% of the total credits are applied to groundwater and 97.3% is applied to surface to reflect the percentage of the city within each."/>
    <s v="Street Sweeping"/>
    <x v="0"/>
    <x v="8"/>
    <n v="14.774759920561728"/>
    <n v="62.445599999999999"/>
    <x v="0"/>
    <s v="Not provided"/>
    <s v="Not provided"/>
    <s v="Not provided"/>
    <s v="City of Orlando/ Streets and Stormwater Division"/>
    <s v="Not provided"/>
    <s v="N/A"/>
    <s v="Non-structural"/>
    <s v="Ongoing"/>
    <x v="0"/>
    <s v="Provided Shapefile in 2010"/>
    <s v="Wekiva"/>
    <s v="N/A"/>
    <s v="N/A"/>
    <s v="Not provided"/>
  </r>
  <r>
    <s v="4042"/>
    <s v="City of Orlando"/>
    <s v="Not provided"/>
    <s v="ORL-12a"/>
    <s v="Street Sweeping"/>
    <s v="Streets are swept every two weeks; 86,305 cubic feet per year of material collected. 2.36% of the total credits are applied to groundwater and 97.3% is applied to surface to reflect the percentage of the city within each."/>
    <s v="Street Sweeping"/>
    <x v="0"/>
    <x v="8"/>
    <n v="4016.2484000000004"/>
    <n v="2575.6164000000003"/>
    <x v="1"/>
    <s v="Not provided"/>
    <s v="Not provided"/>
    <s v="Not provided"/>
    <s v="City of Orlando/ Streets and Stormwater Division"/>
    <s v="Not provided"/>
    <s v="N/A"/>
    <s v="Non-structural"/>
    <s v="Ongoing"/>
    <x v="0"/>
    <s v="Provided Shapefile in 2010"/>
    <s v="Wekiva"/>
    <s v="N/A"/>
    <s v="N/A"/>
    <s v="Not provided"/>
  </r>
  <r>
    <s v="4043"/>
    <s v="City of Orlando"/>
    <s v="Not provided"/>
    <s v="ORL-13"/>
    <s v="Little Wekiva River – Preliminary Engineering Evaluation  Lake Lawne, Center of Commerce, and Lake Orlando Sites"/>
    <s v="Nutrient reduction projects in Little Wekiva River watershed, using suggested drainage improvements from CDM report."/>
    <s v="Study"/>
    <x v="0"/>
    <x v="7"/>
    <s v="N/A"/>
    <s v="N/A"/>
    <x v="1"/>
    <s v="N/A"/>
    <n v="49900"/>
    <s v="N/A"/>
    <s v="City of Orlando/ Streets and Stormwater Division"/>
    <s v="Not provided"/>
    <s v="N/A"/>
    <s v="Non-structural"/>
    <s v="Completed"/>
    <x v="0"/>
    <s v="Provided Shapefile in 2010"/>
    <s v="Wekiva"/>
    <s v="N/A"/>
    <s v="N/A"/>
    <s v="Not provided"/>
  </r>
  <r>
    <s v="4763"/>
    <s v="City of Orlando"/>
    <s v="Not provided"/>
    <s v="ORL-13a"/>
    <s v="Little Wekiva River – Preliminary Engineering Evaluation  Lake Lawne, Center of Commerce, and Lake Orlando Sites"/>
    <s v="Nutrient reduction projects in Little Wekiva River watershed, using suggested drainage improvements from CDM report."/>
    <s v="Study"/>
    <x v="0"/>
    <x v="7"/>
    <s v="N/A"/>
    <s v="N/A"/>
    <x v="0"/>
    <s v="N/A"/>
    <n v="49900"/>
    <s v="N/A"/>
    <s v="City of Orlando/ Streets and Stormwater Division"/>
    <s v="Not provided"/>
    <s v="N/A"/>
    <s v="Non-structural"/>
    <s v="Completed"/>
    <x v="0"/>
    <s v="Provided Shapefile in 2010"/>
    <s v="Wekiva"/>
    <s v="N/A"/>
    <s v="N/A"/>
    <s v="Not provided"/>
  </r>
  <r>
    <s v="4044"/>
    <s v="City of Orlando"/>
    <s v="Not provided"/>
    <s v="ORL-14"/>
    <s v="Arthur Ave. Sewer Line"/>
    <s v="Install approximately 1,200 feet of gravity lines in area with septic tanks to reduce nutrient seepage into ground water table."/>
    <s v="Wastewater Service Area Expansion"/>
    <x v="0"/>
    <x v="29"/>
    <s v="Not provided"/>
    <s v="Not provided"/>
    <x v="1"/>
    <s v="N/A"/>
    <n v="53977"/>
    <s v="Not provided"/>
    <s v="City of Orlando/ Water Reclamation Division"/>
    <s v="Not provided"/>
    <s v="Not provided"/>
    <s v="Structural"/>
    <s v="Completed"/>
    <x v="0"/>
    <s v="Provided Shapefile in 2017"/>
    <s v="Wekiva"/>
    <s v="Not provided"/>
    <s v="Not provided"/>
    <s v="Not provided"/>
  </r>
  <r>
    <s v="4764"/>
    <s v="City of Orlando"/>
    <s v="Not provided"/>
    <s v="ORL-15"/>
    <s v="Fairview Shores – North Service Area"/>
    <s v="Improve sanitary sewer, drainage, and roadway; install new sanitary force main, lift station (#65), and gravity pipes in area with septic tanks to reduce nutrient seepage into ground water table."/>
    <s v="Wastewater Service Area Expansion"/>
    <x v="0"/>
    <x v="7"/>
    <s v="Not provided"/>
    <s v="Not provided"/>
    <x v="0"/>
    <s v="N/A"/>
    <n v="4522401"/>
    <s v="Not provided"/>
    <s v="City of Orlando/ Water Reclamation Division"/>
    <s v="Not provided"/>
    <s v="Not provided"/>
    <s v="Structural"/>
    <s v="Completed"/>
    <x v="0"/>
    <s v="Provided Shapefile in 2017"/>
    <s v="Wekiva"/>
    <s v="Not provided"/>
    <s v="Not provided"/>
    <s v="Not provided"/>
  </r>
  <r>
    <s v="4052"/>
    <s v="City of Orlando"/>
    <s v="Not provided"/>
    <s v="ORL-16"/>
    <s v="Lynx Facility"/>
    <s v="Install sanitary sewer in area with septic tanks to reduce nutrient seepage into ground water table."/>
    <s v="Wastewater Service Area Expansion"/>
    <x v="0"/>
    <x v="6"/>
    <s v="Not provided"/>
    <s v="Not provided"/>
    <x v="1"/>
    <s v="N/A"/>
    <s v="Not provided"/>
    <s v="Not provided"/>
    <s v="City of Orlando/ Water Reclamation Division"/>
    <s v="Not provided"/>
    <s v="Not provided"/>
    <s v="Structural"/>
    <s v="Completed"/>
    <x v="0"/>
    <s v="Provided Shapefile in 2017"/>
    <s v="Wekiva"/>
    <s v="Not provided"/>
    <s v="Not provided"/>
    <s v="Not provided"/>
  </r>
  <r>
    <s v="4046"/>
    <s v="City of Orlando"/>
    <s v="Not provided"/>
    <s v="ORL-17"/>
    <s v="Rio Grande Sanitary Sewer"/>
    <s v="Install gravity lines in area with septic tanks to reduce nutrient seepage into ground water table."/>
    <s v="Wastewater Service Area Expansion"/>
    <x v="0"/>
    <x v="0"/>
    <s v="Not provided"/>
    <s v="Not provided"/>
    <x v="1"/>
    <s v="N/A"/>
    <n v="1622124"/>
    <s v="Not provided"/>
    <s v="City of Orlando/ Water Reclamation Division"/>
    <s v="Not provided"/>
    <s v="Not provided"/>
    <s v="Structural"/>
    <s v="Completed"/>
    <x v="0"/>
    <s v="Provided Shapefile in 2017"/>
    <s v="Wekiva"/>
    <s v="Not provided"/>
    <s v="Not provided"/>
    <s v="Not provided"/>
  </r>
  <r>
    <s v="4047"/>
    <s v="City of Orlando"/>
    <s v="Not provided"/>
    <s v="ORL-18"/>
    <s v="West Lake Fairview Sanitary Sewer"/>
    <s v="Install sanitary sewer in area with septic tanks to reduce nutrient seepage into ground water table."/>
    <s v="Wastewater Service Area Expansion"/>
    <x v="3"/>
    <x v="8"/>
    <s v="Not provided"/>
    <s v="Not provided"/>
    <x v="1"/>
    <s v="N/A"/>
    <s v="N/A"/>
    <s v="Not provided"/>
    <s v="City of Orlando/ Water Reclamation Division"/>
    <s v="Not provided"/>
    <s v="Not provided"/>
    <s v="Structural"/>
    <s v="Envisioned"/>
    <x v="0"/>
    <s v="Provided Shapefile in 2017"/>
    <s v="Wekiva"/>
    <s v="Not provided"/>
    <s v="Not provided"/>
    <s v="Not provided"/>
  </r>
  <r>
    <s v="4045"/>
    <s v="City of Orlando"/>
    <s v="Not provided"/>
    <s v="ORL-19"/>
    <s v="Lift Station #37 Improvements"/>
    <s v="Lift station components replaced, including wet well with greater capacity. Standby generator installed. Gravity pipes in vicinity replaced."/>
    <s v="Sanitary Sewer and Wastewater Treatment Facility (WWTF) Maintenance"/>
    <x v="0"/>
    <x v="10"/>
    <s v="Not provided"/>
    <s v="Not provided"/>
    <x v="1"/>
    <s v="N/A"/>
    <n v="1400000"/>
    <s v="Not provided"/>
    <s v="City of Orlando/ Water Reclamation Division"/>
    <s v="Not provided"/>
    <s v="Not provided"/>
    <s v="Structural"/>
    <s v="Completed"/>
    <x v="0"/>
    <s v="Provided Shapefile in 2017"/>
    <s v="Wekiva"/>
    <s v="Not provided"/>
    <s v="Not provided"/>
    <s v="Not provided"/>
  </r>
  <r>
    <s v="4765"/>
    <s v="City of Orlando"/>
    <s v="Not provided"/>
    <s v="ORL-20"/>
    <s v="Lift Station #85 Variable Frequency Drive"/>
    <s v="Install variable frequency drives that will extend life of pump motors, preventing potential overflows; will also be more energy efficient at future cost savings to city."/>
    <s v="Sanitary Sewer and Wastewater Treatment Facility (WWTF) Maintenance"/>
    <x v="0"/>
    <x v="20"/>
    <s v="Not provided"/>
    <s v="Not provided"/>
    <x v="0"/>
    <s v="N/A"/>
    <s v="N/A"/>
    <s v="Not provided"/>
    <s v="City of Orlando/ Water Reclamation Division"/>
    <s v="Not provided"/>
    <s v="Not provided"/>
    <s v="Structural"/>
    <s v="Completed"/>
    <x v="0"/>
    <s v="Provided Shapefile in 2017"/>
    <s v="Wekiva"/>
    <s v="Not provided"/>
    <s v="Not provided"/>
    <s v="Not provided"/>
  </r>
  <r>
    <s v="4766"/>
    <s v="City of Orlando"/>
    <s v="Not provided"/>
    <s v="ORL-21"/>
    <s v="Lift Station #93 Improvements"/>
    <s v="Relocate and completely rebuild lift station with new, upgraded equipment, including generator not present at previous location."/>
    <s v="Sanitary Sewer and Wastewater Treatment Facility (WWTF) Maintenance"/>
    <x v="0"/>
    <x v="24"/>
    <s v="Not provided"/>
    <s v="Not provided"/>
    <x v="0"/>
    <s v="N/A"/>
    <n v="767632"/>
    <s v="Not provided"/>
    <s v="City of Orlando/ Water Reclamation Division"/>
    <s v="Not provided"/>
    <s v="Not provided"/>
    <s v="Structural"/>
    <s v="Completed"/>
    <x v="0"/>
    <s v="Provided Shapefile in 2017"/>
    <s v="Wekiva"/>
    <s v="Not provided"/>
    <s v="Not provided"/>
    <s v="Not provided"/>
  </r>
  <r>
    <s v="4050"/>
    <s v="City of Orlando"/>
    <s v="Not provided"/>
    <s v="ORL-22"/>
    <s v="West Lake Silver Phase I and II"/>
    <s v="Line sewers to prevent untreated sewage from escaping through cracks and joints; project will reduce nutrient seepage into ground water table."/>
    <s v="Sanitary Sewer and Wastewater Treatment Facility (WWTF) Maintenance"/>
    <x v="0"/>
    <x v="20"/>
    <s v="Not provided"/>
    <s v="Not provided"/>
    <x v="1"/>
    <s v="N/A"/>
    <s v="N/A"/>
    <s v="Not provided"/>
    <s v="City of Orlando/ Water Reclamation Division"/>
    <s v="Not provided"/>
    <s v="Not provided"/>
    <s v="Structural"/>
    <s v="Completed"/>
    <x v="0"/>
    <s v="Provided Shapefile in 2017"/>
    <s v="Wekiva"/>
    <s v="Not provided"/>
    <s v="Not provided"/>
    <s v="Not provided"/>
  </r>
  <r>
    <s v="4051"/>
    <s v="City of Orlando"/>
    <s v="Not provided"/>
    <s v="ORL-23"/>
    <s v="Mercy Dr. Sewer Rehab"/>
    <s v="Install lift station in new commercial area."/>
    <s v="Sanitary Sewer and Wastewater Treatment Facility (WWTF) Maintenance"/>
    <x v="0"/>
    <x v="3"/>
    <s v="Not provided"/>
    <s v="Not provided"/>
    <x v="1"/>
    <s v="N/A"/>
    <n v="878400"/>
    <s v="Not provided"/>
    <s v="City of Orlando/ Water Reclamation Division"/>
    <s v="Not provided"/>
    <s v="Not provided"/>
    <s v="Structural"/>
    <s v="Completed"/>
    <x v="0"/>
    <s v="Provided Shapefile in 2017"/>
    <s v="Wekiva"/>
    <s v="Not provided"/>
    <s v="Not provided"/>
    <s v="Not provided"/>
  </r>
  <r>
    <s v="4041"/>
    <s v="City of Orlando"/>
    <s v="Not provided"/>
    <s v="ORL-24"/>
    <s v="Regent Ave. Force Main 2613"/>
    <s v="Replace force main on Mercy Dr. from south of Princeton to LS #45; connect or replace new sanitary pipe to existing pipes."/>
    <s v="Sanitary Sewer and Wastewater Treatment Facility (WWTF) Maintenance"/>
    <x v="0"/>
    <x v="2"/>
    <s v="Not provided"/>
    <s v="Not provided"/>
    <x v="1"/>
    <s v="N/A"/>
    <n v="2000000"/>
    <s v="Not provided"/>
    <s v="City of Orlando/ Water Reclamation Division"/>
    <s v="Not provided"/>
    <s v="Not provided"/>
    <s v="Structural"/>
    <s v="Completed"/>
    <x v="0"/>
    <s v="Provided Shapefile in 2017"/>
    <s v="Wekiva"/>
    <s v="Not provided"/>
    <s v="Not provided"/>
    <s v="Not provided"/>
  </r>
  <r>
    <s v="4063"/>
    <s v="City of Orlando"/>
    <s v="Not provided"/>
    <s v="ORL-25"/>
    <s v="Sanitary System Inspections"/>
    <s v="Conduct proactive inspections and perform routine maintenance on lift stations and sanitary lines."/>
    <s v="Sanitary Sewer and Wastewater Treatment Facility (WWTF) Maintenance"/>
    <x v="0"/>
    <x v="8"/>
    <s v="Not provided"/>
    <s v="Not provided"/>
    <x v="1"/>
    <s v="N/A"/>
    <s v="Not provided"/>
    <s v="Not provided"/>
    <s v="City of Orlando/ Water Reclamation Division"/>
    <s v="Not provided"/>
    <s v="Not provided"/>
    <s v="Structural"/>
    <s v="Ongoing"/>
    <x v="0"/>
    <s v="Provided Shapefile in 2017"/>
    <s v="Wekiva"/>
    <s v="Not provided"/>
    <s v="Not provided"/>
    <s v="Not provided"/>
  </r>
  <r>
    <s v="4097"/>
    <s v="City of Orlando"/>
    <s v="N/A"/>
    <s v="ORL-26"/>
    <s v="Lift Station #45 Improvements"/>
    <s v="Replace lift station."/>
    <s v="WWTF Upgrade"/>
    <x v="1"/>
    <x v="22"/>
    <s v="Not provided"/>
    <s v="Not provided"/>
    <x v="1"/>
    <s v="N/A"/>
    <n v="6000000"/>
    <s v="Not provided"/>
    <s v="City of Orlando/ Water Reclamation Division"/>
    <n v="6000000"/>
    <s v="N/A"/>
    <s v="Structural"/>
    <s v="N/A"/>
    <x v="1"/>
    <s v="Provided Shapefile in 2017"/>
    <s v="Wekiva"/>
    <s v="28.555409° / 28.554963°"/>
    <s v="81.432002°/  81.431671°"/>
    <s v="Not provided"/>
  </r>
  <r>
    <s v="4084"/>
    <s v="City of Orlando"/>
    <s v="N/A"/>
    <s v="ORL-27"/>
    <s v="Mercy Drive Sewer Cleaning"/>
    <s v="Maintenance of sanitary line will prevent sanitary overflows from occurring in the basin which negatively impact the water quality in the lake."/>
    <s v="Sanitary Sewer and Wastewater Treatment Facility (WWTF) Maintenance"/>
    <x v="0"/>
    <x v="14"/>
    <s v="Not provided"/>
    <s v="Not provided"/>
    <x v="1"/>
    <s v="N/A"/>
    <n v="300000"/>
    <s v="Not provided"/>
    <s v="City of Orlando/ Water Reclamation Division"/>
    <n v="300000"/>
    <s v="N/A"/>
    <s v="Structural"/>
    <s v="N/A"/>
    <x v="1"/>
    <s v="Provided Shapefile in 2017"/>
    <s v="Wekiva"/>
    <s v="28.577825° / 28.555285°"/>
    <s v="81.430828°/  81.430445°"/>
    <s v="Not provided"/>
  </r>
  <r>
    <s v="4767"/>
    <s v="City of Orlando"/>
    <s v="DEP"/>
    <s v="ORL-28"/>
    <s v="Water Conserv II Treatment Improvements"/>
    <s v="Updated WWTF infrastructure to achieve lower nutrient concentrations - replaced aging blowers and diffusers; added internal recycle and big bubble mixing; rebuilt secondary clarifiers with spiral scrapers and LA EDI clarifier inlet."/>
    <s v="WWTF Nutrient Reduction"/>
    <x v="0"/>
    <x v="12"/>
    <n v="24994"/>
    <s v="Not provided"/>
    <x v="0"/>
    <n v="1160"/>
    <n v="12500000"/>
    <s v="Not provided"/>
    <s v="DEP State Revolving Fund (SRF)"/>
    <n v="11700000"/>
    <s v="WW480400"/>
    <s v="Non-structural"/>
    <s v="N/A"/>
    <x v="1"/>
    <s v="PDF's &gt; WCII Distribution Network Map 9-06; WCII DNP Pipe Diameters map 2-7-17; WCII within Wekiva-Rock Springshed Area. EXCEL: City of Orlando_DMR_p2_08-13; City of Orlando_DMR_p2_08-17"/>
    <s v="Wekiva"/>
    <s v=" 28.473408°"/>
    <s v="-81.647152°"/>
    <s v="Not provided"/>
  </r>
  <r>
    <s v="4085"/>
    <s v="City of Orlando"/>
    <s v="N/A"/>
    <s v="ORL-29"/>
    <s v="LS8, 30, 47, and 77 Replacements"/>
    <s v="Lift Station Replacement (only LS #47 and #77 in Wekiva basin)."/>
    <s v="WWTF Upgrade"/>
    <x v="0"/>
    <x v="14"/>
    <s v="Not provided"/>
    <s v="Not provided"/>
    <x v="1"/>
    <s v="N/A"/>
    <n v="1500000"/>
    <s v="Not provided"/>
    <s v="City of Orlando/ Water Reclamation Division"/>
    <n v="1500000"/>
    <s v="N/A"/>
    <s v="Structural"/>
    <s v="N/A"/>
    <x v="1"/>
    <s v="Shapefile to be provided ~ 2/15/18"/>
    <s v="Wekiva"/>
    <s v="LS #47:   28.583523°      LS#77:   28.580173°"/>
    <s v="LS #47:  -81.413138°   LS#77:   -81.422545°"/>
    <s v="Not provided"/>
  </r>
  <r>
    <s v="4768"/>
    <s v="City of Orlando"/>
    <s v="N/A"/>
    <s v="ORL-30"/>
    <s v="OSTDS Identification, Assessment and Alternatives Development Study"/>
    <s v="Identify and inventory OSTDS areas within the City service area and Wekiva Overlay District; Develop ranking criteria and cost estimates for retrofit of OSTDS; Prioritize areas for retrofit consideration."/>
    <s v="Study"/>
    <x v="0"/>
    <x v="14"/>
    <s v="N/A"/>
    <s v="N/A"/>
    <x v="0"/>
    <s v="N/A"/>
    <n v="112000"/>
    <s v="N/A"/>
    <s v="City of Orlando/ Water Reclamation Division"/>
    <n v="112000"/>
    <s v="N/A"/>
    <s v="Non-structural"/>
    <s v="N/A"/>
    <x v="1"/>
    <s v="Shapefile to be provided ~ 2/15/18"/>
    <s v="Wekiva"/>
    <s v="N/A"/>
    <s v="N/A"/>
    <s v="N/A"/>
  </r>
  <r>
    <s v="4086"/>
    <s v="City of Orlando"/>
    <s v="Orange County Public Schools"/>
    <s v="ORL-31"/>
    <s v="Lake Silver Shores"/>
    <s v="Partner with Edgewater High School (EHS) to design and create joint wet pond on EHS property."/>
    <s v="Baffle Boxes- Second Generation with Media"/>
    <x v="1"/>
    <x v="30"/>
    <n v="24.3"/>
    <n v="3.2"/>
    <x v="1"/>
    <n v="20.399999999999999"/>
    <n v="800000"/>
    <s v="Not provided"/>
    <s v="City of Orlando Stormwater Utility"/>
    <n v="800000"/>
    <s v="N/A"/>
    <s v="Structural"/>
    <s v="N/A"/>
    <x v="1"/>
    <s v="Shapefile to be provided ~ 2/15/18"/>
    <s v="Wekiva"/>
    <s v=" 28.578438°"/>
    <s v="-81.392948°"/>
    <n v="2019"/>
  </r>
  <r>
    <s v="4087"/>
    <s v="City of Orlando"/>
    <s v="N/A"/>
    <s v="ORL-32"/>
    <s v="Ardsley Baffle Box Retrofits"/>
    <s v="Second Generation baffle boxes with media."/>
    <s v="Baffle Boxes- Second Generation with Media"/>
    <x v="1"/>
    <x v="22"/>
    <n v="161.9580886714873"/>
    <n v="25.329661435468633"/>
    <x v="1"/>
    <n v="41.7"/>
    <n v="450000"/>
    <s v="Not provided"/>
    <s v="City of Orlando Stormwater Utility"/>
    <n v="450000"/>
    <s v="N/A"/>
    <s v="Structural"/>
    <s v="N/A"/>
    <x v="1"/>
    <s v="Shapefile to be provided ~ 2/15/18"/>
    <s v="Wekiva"/>
    <s v="3009 Ardsley:  28.578879°; 2717 Ardsley:  28.577459°;  2609 Ardsley:   28.575251°"/>
    <s v="3009 Ardsley: -81.399721°; 2717 Ardsley: -81.398860°;   2609 Ardsley: -81.398694°"/>
    <n v="2018"/>
  </r>
  <r>
    <s v="4769"/>
    <s v="City of Orlando"/>
    <s v="N/A"/>
    <s v="ORL-34"/>
    <s v="Education and Ordinances"/>
    <s v="Ordinances for fertilizer, pet waste, landscape, and irrigation. Public education including FYN and PSAs, websites, and brochures. Full suite of public education and ordinances implemented."/>
    <s v="Regulations, Ordinances, and Guidelines"/>
    <x v="0"/>
    <x v="8"/>
    <n v="352.58993916596648"/>
    <s v="N/A"/>
    <x v="0"/>
    <s v="N/A"/>
    <s v="Not provided"/>
    <s v="Not provided"/>
    <s v="Not provided"/>
    <s v="Not provided"/>
    <s v="N/A"/>
    <s v="Non-structural"/>
    <s v="Completed"/>
    <x v="1"/>
    <s v="Not provided"/>
    <s v="Wekiva"/>
    <s v="N/A"/>
    <s v="N/A"/>
    <s v="Not provided"/>
  </r>
  <r>
    <s v="4770"/>
    <s v="City of Orlando"/>
    <s v="Dr. Phillips Inc."/>
    <s v="ORL-35"/>
    <s v="Packing District Park"/>
    <s v="Construction of two dry retention ponds and one wet detention pond in new city park."/>
    <s v="BMP Treatment Train"/>
    <x v="2"/>
    <x v="30"/>
    <s v="TBD"/>
    <s v="TBD"/>
    <x v="1"/>
    <s v="TBD"/>
    <s v="TBD"/>
    <s v="TBD"/>
    <s v="City of Orlando Stormwater Utility/ Dr Phillips Inc"/>
    <s v="TBD"/>
    <s v="N/A"/>
    <s v="Structural"/>
    <s v="Planned"/>
    <x v="2"/>
    <s v="Not provided"/>
    <s v="Wekiva"/>
    <s v="Not provided"/>
    <s v="Not provided"/>
    <n v="2022"/>
  </r>
  <r>
    <n v="4771"/>
    <s v="City of Orlando"/>
    <s v="N/A"/>
    <s v="ORL-36"/>
    <s v="Fairview Shores – North Service Area"/>
    <s v="Install 2 Stormceptors™ to capture gross pollutants before they reach Lake Fairview."/>
    <s v="Hydrodynamic Separators"/>
    <x v="0"/>
    <x v="7"/>
    <s v="Not provided"/>
    <s v="Not provided"/>
    <x v="1"/>
    <s v="N/A"/>
    <n v="4522401"/>
    <s v="Not provided"/>
    <s v="City of Orlando/ Water Reclamation Division"/>
    <s v="Not provided"/>
    <s v="Not provided"/>
    <s v="Structural"/>
    <s v="Completed"/>
    <x v="2"/>
    <s v="Not provided"/>
    <s v="Wekiva"/>
    <s v="Not provided"/>
    <s v="Not provided"/>
    <n v="2018"/>
  </r>
  <r>
    <m/>
    <s v="City of Orlando"/>
    <s v="N/A"/>
    <s v="ORL-33"/>
    <s v="BMP Cleanout"/>
    <s v="4,523 cubic feet per year of material collected from stormlines and BMP structures."/>
    <s v="BMP Cleanout"/>
    <x v="0"/>
    <x v="8"/>
    <n v="335.82300000000004"/>
    <n v="136.27600000000001"/>
    <x v="1"/>
    <s v="N/A"/>
    <s v="Not provided"/>
    <s v="Not provided"/>
    <s v="City of Orlando"/>
    <s v="Not provided"/>
    <s v="N/A"/>
    <s v="Non-structural"/>
    <s v="Completed"/>
    <x v="3"/>
    <s v="MS4 toolkit"/>
    <s v="Wekiva"/>
    <s v="N/A"/>
    <s v="N/A"/>
    <s v="N/A"/>
  </r>
  <r>
    <m/>
    <s v="City of Orlando"/>
    <s v="N/A"/>
    <s v="ORL-33a"/>
    <s v="BMP Cleanout"/>
    <s v="4,523 cubic feet per year of material collected from stormlines and BMP structures."/>
    <s v="BMP Cleanout"/>
    <x v="0"/>
    <x v="8"/>
    <n v="1.2354077005801736"/>
    <s v="N/A"/>
    <x v="0"/>
    <s v="N/A"/>
    <s v="Not provided"/>
    <s v="Not provided"/>
    <s v="City of Orlando"/>
    <s v="Not provided"/>
    <s v="N/A"/>
    <s v="Non-structural"/>
    <s v="Completed"/>
    <x v="3"/>
    <s v="MS4 toolkit"/>
    <s v="Wekiva"/>
    <s v="N/A"/>
    <s v="N/A"/>
    <s v="N/A"/>
  </r>
  <r>
    <s v="4819"/>
    <s v="City of Winter Garden"/>
    <s v="Not provided"/>
    <s v="WG-01"/>
    <s v="Tucker Ranch"/>
    <s v="City purchased approximately 208 acres of agricultural land to convert to primitive campground/ park."/>
    <s v="Land Use Change"/>
    <x v="0"/>
    <x v="12"/>
    <n v="301.79635426848012"/>
    <s v="Not provided"/>
    <x v="0"/>
    <n v="208"/>
    <n v="2100000"/>
    <s v="N/A"/>
    <s v="N/A"/>
    <s v="N/A"/>
    <s v="N/A"/>
    <s v="Non-structural"/>
    <s v="In Progress"/>
    <x v="0"/>
    <s v="Not provided"/>
    <s v="Wekiva"/>
    <s v="Not provided"/>
    <s v="Not provided"/>
    <s v="Not provided"/>
  </r>
  <r>
    <s v="4820"/>
    <s v="City of Winter Garden"/>
    <s v="Not provided"/>
    <s v="WG-02"/>
    <s v="Dillard Street Pond Expansion"/>
    <s v="Project is part of permitting process for new city hall in Winter Garden; modify storm sewer system adjacent to pond to treat previously untreated runoff."/>
    <s v="Stormwater System Rehabilitation"/>
    <x v="0"/>
    <x v="10"/>
    <n v="41.271296310219505"/>
    <s v="Not provided"/>
    <x v="0"/>
    <s v="Not provided"/>
    <s v="Not provided"/>
    <s v="Not provided"/>
    <s v="Not provided"/>
    <s v="Not provided"/>
    <s v="Not provided"/>
    <s v="Structural"/>
    <s v="Completed"/>
    <x v="0"/>
    <s v="Not provided"/>
    <s v="Wekiva"/>
    <s v="Not provided"/>
    <s v="Not provided"/>
    <s v="Not provided"/>
  </r>
  <r>
    <s v="4821"/>
    <s v="City of Winter Garden"/>
    <s v="Not provided"/>
    <s v="WG-03"/>
    <s v="Plant St. Segment 1"/>
    <s v="Project involves widening Plant St., including blowing out intersection of West Crown Point Rd. in Winter Garden; no stormwater treatment for this section of road prior to widening."/>
    <s v="Stormwater System Rehabilitation"/>
    <x v="0"/>
    <x v="12"/>
    <n v="38.009043109227889"/>
    <s v="Not provided"/>
    <x v="0"/>
    <s v="Not provided"/>
    <s v="Not provided"/>
    <s v="Not provided"/>
    <s v="Not provided"/>
    <s v="Not provided"/>
    <s v="Not provided"/>
    <s v="Structural"/>
    <s v="Ongoing"/>
    <x v="0"/>
    <s v="Not provided"/>
    <s v="Wekiva"/>
    <s v="Not provided"/>
    <s v="Not provided"/>
    <s v="Not provided"/>
  </r>
  <r>
    <s v="4822"/>
    <s v="City of Winter Garden"/>
    <s v="Not provided"/>
    <s v="WG-04"/>
    <s v="Street Sweeping"/>
    <s v="Streets are swept weekly; total miles swept = 12,266 miles per year.  Catch basins vacuumed quarterly. Total material collected was 1,772,000 lbs. split between sweeping and BMP cleanouts."/>
    <s v="Street Sweeping"/>
    <x v="0"/>
    <x v="8"/>
    <n v="201.80450034041155"/>
    <n v="838"/>
    <x v="0"/>
    <n v="14868"/>
    <s v="Not provided"/>
    <s v="Not provided"/>
    <s v="Not provided"/>
    <s v="Not provided"/>
    <s v="N/A"/>
    <s v="Non-structural"/>
    <s v="Ongoing"/>
    <x v="0"/>
    <s v="Not provided"/>
    <s v="Wekiva"/>
    <s v="N/A"/>
    <s v="N/A"/>
    <s v="Not provided"/>
  </r>
  <r>
    <s v="4823"/>
    <s v="City of Winter Garden"/>
    <s v="Not provided"/>
    <s v="WG-05"/>
    <s v="State Road 50 Utility Relocation"/>
    <s v="Replace city utilities due to widening of State Road 50; project includes replacement of 5,210 linear feet of 24-inch clay pipe and 2,650 linear feet of 18-inch clay pipe."/>
    <s v="Sanitary Sewer and Wastewater Treatment Facility (WWTF) Maintenance"/>
    <x v="0"/>
    <x v="31"/>
    <s v="Not provided"/>
    <s v="Not provided"/>
    <x v="0"/>
    <s v="N/A"/>
    <s v="Not provided"/>
    <s v="Not provided"/>
    <s v="Not provided"/>
    <s v="Not provided"/>
    <s v="Not provided"/>
    <s v="Structural"/>
    <s v="Ongoing"/>
    <x v="0"/>
    <s v="Not provided"/>
    <s v="Wekiva"/>
    <s v="Not provided"/>
    <s v="Not provided"/>
    <s v="Not provided"/>
  </r>
  <r>
    <s v="4824"/>
    <s v="City of Winter Garden"/>
    <s v="SJRWMD/ DEP"/>
    <s v="WG-06"/>
    <s v="Stormwater Capture and Reuse and Recharge"/>
    <s v="The berming of 2 direct-discharge canals to Lake Apopka and treat the stormwater to reuse standards to be put into the distribution system."/>
    <s v="Stormwater Reuse"/>
    <x v="0"/>
    <x v="14"/>
    <s v="TBD"/>
    <s v="N/A"/>
    <x v="0"/>
    <n v="980"/>
    <n v="3360000"/>
    <s v="Not provided"/>
    <s v="Winter Garden/ DEP/ SJRWMD"/>
    <s v="DEP - $750,000/ SJRWMD - $750,000/ Winter Garden - $1,860,000"/>
    <n v="28432"/>
    <s v="Structural"/>
    <s v="Construction"/>
    <x v="1"/>
    <s v="Table 1 - Winter Garden Stormwater Nutrient Calcs.xlsx"/>
    <s v="Wekiva"/>
    <s v=" 28°34'22.40&quot;N_x000a_28°34'42.13&quot;N"/>
    <s v=" 81°35'23.05&quot;W_x000a_81°34'50.90&quot;W"/>
    <d v="2017-08-01T00:00:00"/>
  </r>
  <r>
    <s v="4825"/>
    <s v="City of Winter Garden"/>
    <s v="Orange County"/>
    <s v="WG-07"/>
    <s v="Education and Ordinances"/>
    <s v="Ordinances for fertilizer, pet waste, landscape, and irrigation. Public education including FYN and PSAs, websites, and brochures. Full suite of public education and ordinances covered under Orange County."/>
    <s v="Regulations, Ordinances, and Guidelines"/>
    <x v="0"/>
    <x v="8"/>
    <n v="876.35707973404624"/>
    <s v="N/A"/>
    <x v="0"/>
    <s v="Not provided"/>
    <s v="Not provided"/>
    <s v="Not provided"/>
    <s v="Not provided"/>
    <s v="Not provided"/>
    <s v="N/A"/>
    <s v="Non-structural"/>
    <s v="N/A"/>
    <x v="1"/>
    <s v="Not provided"/>
    <s v="Wekiva"/>
    <s v="N/A"/>
    <s v="N/A"/>
    <s v="Not provided"/>
  </r>
  <r>
    <s v="4653"/>
    <s v="FDACS"/>
    <s v="Agricultural Producers"/>
    <s v="FDACS-01"/>
    <s v="BMP Implementation and Verification - Farm Fertilizer"/>
    <s v="Enrollment and verification of farm fertilizer BMPs by agricultural producers. Acres Treated based on FDACS December 2019 NOI Enrollment and FSAID VI. Reductions based on efficiencies referenced in the BMAP and 100% NOI Enrollment."/>
    <s v="Agricultural BMPs"/>
    <x v="2"/>
    <x v="8"/>
    <n v="16513.349999999999"/>
    <s v="N/A"/>
    <x v="0"/>
    <n v="2834.7092846761498"/>
    <s v="TBD"/>
    <s v="TBD"/>
    <s v="FDACS"/>
    <s v="TBD"/>
    <s v="N/A"/>
    <s v="Non-structural"/>
    <s v="N/A"/>
    <x v="1"/>
    <s v="Source Reduction Workbook"/>
    <s v="Wekiva"/>
    <s v="N/A"/>
    <s v="N/A"/>
    <s v="N/A"/>
  </r>
  <r>
    <s v="4654"/>
    <s v="FDACS"/>
    <s v="Agricultural Producers"/>
    <s v="FDACS-02"/>
    <s v="BMP Implementation and Verification - Livestock Waste"/>
    <s v="Enrollment and verification of livestock waste BMPs by agricultural producers. Acres Treated based on FDACS December 2019 NOI Enrollment and FSAID VI. Reductions based on efficiencies referenced in the BMAP and 100% NOI Enrollment."/>
    <s v="Agricultural BMPs"/>
    <x v="2"/>
    <x v="8"/>
    <n v="831.80000000000007"/>
    <s v="N/A"/>
    <x v="0"/>
    <n v="115.60781978505"/>
    <s v="TBD"/>
    <s v="TBD"/>
    <s v="FDACS"/>
    <s v="TBD"/>
    <s v="N/A"/>
    <s v="Non-structural"/>
    <s v="N/A"/>
    <x v="1"/>
    <s v="Source Reduction Workbook"/>
    <s v="Wekiva"/>
    <s v="N/A"/>
    <s v="N/A"/>
    <s v="N/A"/>
  </r>
  <r>
    <s v="4655"/>
    <s v="FDACS"/>
    <s v="Agricultural Producers"/>
    <s v="FDACS-03"/>
    <s v="BMP Implementation and Verification - Nurseries"/>
    <s v="Enrollment and verification of nursery BMPs by agricultural producers. Acres Treated based on FDACS December 2019 NOI Enrollment and FSAID VI. Reductions based on efficiencies referenced in the BMAP and 100% NOI Enrollment."/>
    <s v="Agricultural BMPs"/>
    <x v="2"/>
    <x v="8"/>
    <n v="5364"/>
    <s v="N/A"/>
    <x v="0"/>
    <n v="1479.62008345"/>
    <s v="TBD"/>
    <s v="TBD"/>
    <s v="FDACS"/>
    <s v="TBD"/>
    <s v="N/A"/>
    <s v="Non-structural"/>
    <s v="N/A"/>
    <x v="1"/>
    <s v="Source Reduction Workbook"/>
    <s v="Wekiva"/>
    <s v="N/A"/>
    <s v="N/A"/>
    <s v="N/A"/>
  </r>
  <r>
    <s v="4109"/>
    <s v="FDOT District 5"/>
    <s v="N/A"/>
    <s v="FDOT-01"/>
    <s v="FM: 238406 (1 treatment project)"/>
    <s v="State Road 44: Swales and ditch blocks providing treatment for runoff generated from existing and proposed pavement."/>
    <s v="Grass swales without swale blocks or raised culverts"/>
    <x v="0"/>
    <x v="3"/>
    <n v="14.88"/>
    <n v="2"/>
    <x v="1"/>
    <s v="Not provided"/>
    <s v="Not provided"/>
    <s v="Not provided"/>
    <s v="Florida Legislature"/>
    <s v="Not provided"/>
    <s v="N/A"/>
    <s v="Structural"/>
    <s v="Completed"/>
    <x v="0"/>
    <s v="Provided During BMAP Development"/>
    <s v="Wekiva"/>
    <n v="28.857015000000001"/>
    <n v="-81.522909999999996"/>
    <n v="1999"/>
  </r>
  <r>
    <s v="4656"/>
    <s v="FDOT District 5"/>
    <s v="N/A"/>
    <s v="FDOT-02"/>
    <s v="FM: 239289 (2  Treatment Projects)"/>
    <s v="State Road 438: Treatment Basin 2 (Ponds 2A, 2B, and 2C) and Wet Detention Pond 4 providing treatment for runoff generated from existing and proposed pavement."/>
    <s v="BMP Treatment Train"/>
    <x v="0"/>
    <x v="1"/>
    <n v="13.352478218012195"/>
    <n v="9.4"/>
    <x v="0"/>
    <s v="Not provided"/>
    <s v="Not provided"/>
    <s v="Not provided"/>
    <s v="Florida Legislature"/>
    <s v="Not provided"/>
    <s v="N/A"/>
    <s v="Structural"/>
    <s v="Completed"/>
    <x v="0"/>
    <s v="Provided During BMAP Development"/>
    <s v="Wekiva"/>
    <n v="28.574648"/>
    <n v="-81.507867000000005"/>
    <n v="2002"/>
  </r>
  <r>
    <s v="4108"/>
    <s v="FDOT District 5"/>
    <s v="N/A"/>
    <s v="FDOT-03"/>
    <s v="FM: 239496-2 (Pond 100)"/>
    <s v="State Road 423: Add lanes from Shader Rd. to State Road 424 (Edgewater Dr.).  Wet Detention Pond 100 and Pond 200 providing treatment for John Young Parkway."/>
    <s v="Wet Detention Pond"/>
    <x v="0"/>
    <x v="12"/>
    <n v="125.3"/>
    <n v="13.41"/>
    <x v="1"/>
    <n v="20.170000000000002"/>
    <s v="Not provided"/>
    <s v="Not provided"/>
    <s v="Florida Legislature"/>
    <s v="Not provided"/>
    <s v="N/A"/>
    <s v="Structural"/>
    <s v="Design 100%/pending funding"/>
    <x v="0"/>
    <s v="Provided During BMAP Development"/>
    <s v="Wekiva"/>
    <n v="28.593979999999998"/>
    <n v="-81.417990000000003"/>
    <n v="2013"/>
  </r>
  <r>
    <s v="4107"/>
    <s v="FDOT District 5"/>
    <s v="N/A"/>
    <s v="FDOT-03b"/>
    <s v="FM: 239496-2 (Pond 200)"/>
    <s v="State Road 423: Add lanes from Shader Rd. to State Road 424 (Edgewater Dr.).  Wet Detention Pond Pond 200 providing treatment for John Young Parkway."/>
    <s v="Wet Detention Pond"/>
    <x v="0"/>
    <x v="12"/>
    <n v="30.31"/>
    <n v="3.25"/>
    <x v="1"/>
    <n v="4.88"/>
    <s v="Not provided"/>
    <s v="Not provided"/>
    <s v="Florida Legislature"/>
    <s v="Not provided"/>
    <s v="N/A"/>
    <s v="Structural"/>
    <s v="Design 100%/pending funding"/>
    <x v="0"/>
    <s v="Provided During BMAP Development"/>
    <s v="Wekiva"/>
    <n v="28.593979999999998"/>
    <n v="-81.417990000000003"/>
    <n v="2013"/>
  </r>
  <r>
    <s v="4106"/>
    <s v="FDOT District 5"/>
    <s v="N/A"/>
    <s v="FDOT-04"/>
    <s v="FM: 240231-2 (Dry Detention Pond 1N-1)"/>
    <s v="Add lanes to State Road 434: from State Road 414, Lotus Landing Blvd., then to State Road 436: Dry Detention Pond 1N-1, 1N-2 2N, P, Wet Detention WTC Ponds 1 and 2; Exfiltration System 4N-1 and 5N providing treatment for existing and proposed pavement._x000a_"/>
    <s v="Dry Detention Pond"/>
    <x v="0"/>
    <x v="7"/>
    <n v="21.08"/>
    <n v="2.12"/>
    <x v="1"/>
    <n v="2.72"/>
    <s v="Not provided"/>
    <s v="Not provided"/>
    <s v="Florida Legislature"/>
    <s v="Not provided"/>
    <s v="N/A"/>
    <s v="Structural"/>
    <s v="Completed"/>
    <x v="0"/>
    <s v="Provided During BMAP Development"/>
    <s v="Wekiva"/>
    <n v="28.652011999999999"/>
    <n v="-81.415572999999995"/>
    <n v="2011"/>
  </r>
  <r>
    <s v="4105"/>
    <s v="FDOT District 5"/>
    <s v="N/A"/>
    <s v="FDOT-04b"/>
    <s v="FM: 240231-2 (Dry Detention Pond 1N-2)"/>
    <s v="Add lanes to State Road 434: from State Road 414, Lotus Landing Blvd., then to State Road 436: Dry Detention Pond 1N-1, 1N-2 2N, P, Wet Detention WTC Ponds 1 and 2; Exfiltration System 4N-1 and 5N providing treatment for existing and proposed pavement._x000a_"/>
    <s v="Dry Detention Pond"/>
    <x v="0"/>
    <x v="7"/>
    <n v="3.72"/>
    <n v="0.37"/>
    <x v="1"/>
    <n v="0.48"/>
    <s v="N/A"/>
    <s v="N/A"/>
    <s v="Florida Legislature"/>
    <s v="N/A"/>
    <s v="N/A"/>
    <s v="Structural"/>
    <s v="Completed"/>
    <x v="0"/>
    <s v="N/A"/>
    <s v="Wekiva"/>
    <n v="28.652011999999999"/>
    <n v="-81.415572999999995"/>
    <n v="2011"/>
  </r>
  <r>
    <s v="4104"/>
    <s v="FDOT District 5"/>
    <s v="N/A"/>
    <s v="FDOT-04c"/>
    <s v="FM: 240231-2 (Exfiltration System 4N-1)"/>
    <s v="Add lanes to State Road 434: from State Road 414, Lotus Landing Blvd., then to State Road 436: Dry Detention Pond 1N-1, 1N-2 2N, P, Wet Detention WTC Ponds 1 and 2; Exfiltration System 4N-1 and 5N providing treatment for existing and proposed pavement._x000a_"/>
    <s v="Exfiltration Trench"/>
    <x v="0"/>
    <x v="7"/>
    <n v="12.95"/>
    <n v="1.78"/>
    <x v="1"/>
    <n v="1.91"/>
    <s v="N/A"/>
    <s v="N/A"/>
    <s v="Florida Legislature"/>
    <s v="N/A"/>
    <s v="N/A"/>
    <s v="Structural"/>
    <s v="Completed"/>
    <x v="0"/>
    <s v="N/A"/>
    <s v="Wekiva"/>
    <n v="28.652011999999999"/>
    <n v="-81.415572999999995"/>
    <n v="2011"/>
  </r>
  <r>
    <s v="4103"/>
    <s v="FDOT District 5"/>
    <s v="N/A"/>
    <s v="FDOT-04d"/>
    <s v="FM: 240231-2 (Exfiltration System 5N)"/>
    <s v="Add lanes to State Road 434: from State Road 414, Lotus Landing Blvd., then to State Road 436: Dry Detention Pond 1N-1, 1N-2 2N, P, Wet Detention WTC Ponds 1 and 2; Exfiltration System 4N-1 and 5N providing treatment for existing and proposed pavement._x000a_"/>
    <s v="Exfiltration Trench"/>
    <x v="0"/>
    <x v="7"/>
    <n v="22.18"/>
    <n v="3.05"/>
    <x v="1"/>
    <n v="3.27"/>
    <s v="N/A"/>
    <s v="N/A"/>
    <s v="Florida Legislature"/>
    <s v="N/A"/>
    <s v="N/A"/>
    <s v="Structural"/>
    <s v="Completed"/>
    <x v="0"/>
    <s v="N/A"/>
    <s v="Wekiva"/>
    <n v="28.652011999999999"/>
    <n v="-81.415572999999995"/>
    <n v="2011"/>
  </r>
  <r>
    <s v="4102"/>
    <s v="FDOT District 5"/>
    <s v="N/A"/>
    <s v="FDOT-05"/>
    <s v="FM: 238314-1 (Dry Retention Pond 2)"/>
    <s v="State Road 500: Dry Retention Ponds 2, 4, 6; Wet Detention Ponds 3E, 5 A/B; Ponds 3B, 3C, 3D; French drain providing treatment for runoff generated from existing and proposed pavement."/>
    <s v="On-line Retention BMPs"/>
    <x v="0"/>
    <x v="7"/>
    <n v="65.52"/>
    <n v="6.58"/>
    <x v="1"/>
    <n v="7.91"/>
    <s v="Not provided"/>
    <s v="Not provided"/>
    <s v="Florida Legislature"/>
    <s v="Not provided"/>
    <s v="N/A"/>
    <s v="Structural"/>
    <s v="Completed"/>
    <x v="0"/>
    <s v="Provided During BMAP Development"/>
    <s v="Wekiva"/>
    <n v="28.821123"/>
    <n v="-81.696676999999994"/>
    <n v="2003"/>
  </r>
  <r>
    <s v="4101"/>
    <s v="FDOT District 5"/>
    <s v="N/A"/>
    <s v="FDOT-05b"/>
    <s v="FM: 238314-1 (Wet Detention Pond 3E)"/>
    <s v="State Road 500: Dry Retention Ponds 2, 4, 6; Wet Detention Ponds 3E, 5 A/B; Ponds 3B, 3C, 3D; French drain providing treatment for runoff generated from existing and proposed pavement."/>
    <s v="Wet Detention Pond"/>
    <x v="0"/>
    <x v="7"/>
    <n v="21.68"/>
    <n v="2.3199999999999998"/>
    <x v="1"/>
    <n v="3.49"/>
    <s v="Not provided"/>
    <s v="Not provided"/>
    <s v="Florida Legislature"/>
    <s v="Not provided"/>
    <s v="N/A"/>
    <s v="Structural"/>
    <s v="Completed"/>
    <x v="0"/>
    <s v="Provided During BMAP Development"/>
    <s v="Wekiva"/>
    <n v="28.821123"/>
    <n v="-81.696676999999994"/>
    <n v="2003"/>
  </r>
  <r>
    <s v="4100"/>
    <s v="FDOT District 5"/>
    <s v="N/A"/>
    <s v="FDOT-05c"/>
    <s v="FM: 238314-1 (Dry Retention Pond 4)"/>
    <s v="State Road 500: Dry Retention Ponds 2, 4, 6; Wet Detention Ponds 3E, 5 A/B; Ponds 3B, 3C, 3D; French drain providing treatment for runoff generated from existing and proposed pavement."/>
    <s v="On-line Retention BMPs"/>
    <x v="0"/>
    <x v="7"/>
    <n v="21.37"/>
    <n v="2.14"/>
    <x v="1"/>
    <n v="2.58"/>
    <s v="Not provided"/>
    <s v="Not provided"/>
    <s v="Florida Legislature"/>
    <s v="Not provided"/>
    <s v="N/A"/>
    <s v="Structural"/>
    <s v="Completed"/>
    <x v="0"/>
    <s v="Provided During BMAP Development"/>
    <s v="Wekiva"/>
    <n v="28.821123"/>
    <n v="-81.696676999999994"/>
    <n v="2003"/>
  </r>
  <r>
    <s v="4131"/>
    <s v="FDOT District 5"/>
    <s v="N/A"/>
    <s v="FDOT-05d"/>
    <s v="FM: 238314-1 (Wet Detention Pond 5a/5b)"/>
    <s v="State Road 500: Dry Retention Ponds 2, 4, 6; Wet Detention Ponds 3E, 5 A/B; Ponds 3B, 3C, 3D; French drain providing treatment for runoff generated from existing and proposed pavement."/>
    <s v="Wet Detention Pond"/>
    <x v="0"/>
    <x v="7"/>
    <n v="39.32"/>
    <n v="4.21"/>
    <x v="1"/>
    <n v="6.33"/>
    <s v="Not provided"/>
    <s v="Not provided"/>
    <s v="Florida Legislature"/>
    <s v="Not provided"/>
    <s v="N/A"/>
    <s v="Structural"/>
    <s v="Completed"/>
    <x v="0"/>
    <s v="Provided During BMAP Development"/>
    <s v="Wekiva"/>
    <n v="28.821123"/>
    <n v="-81.696676999999994"/>
    <n v="2003"/>
  </r>
  <r>
    <s v="4154"/>
    <s v="FDOT District 5"/>
    <s v="N/A"/>
    <s v="FDOT-05e"/>
    <s v="FM: 238314-1 (Dry Retention Pond 6)"/>
    <s v="State Road 500: Dry Retention Ponds 2, 4, 6; Wet Detention Ponds 3E, 5 A/B; Ponds 3B, 3C, 3D; French drain providing treatment for runoff generated from existing and proposed pavement."/>
    <s v="On-line Retention BMPs"/>
    <x v="0"/>
    <x v="7"/>
    <n v="19.05"/>
    <n v="1.91"/>
    <x v="1"/>
    <n v="2.2999999999999998"/>
    <s v="Not provided"/>
    <s v="Not provided"/>
    <s v="Florida Legislature"/>
    <s v="Not provided"/>
    <s v="N/A"/>
    <s v="Structural"/>
    <s v="Completed"/>
    <x v="0"/>
    <s v="Provided During BMAP Development"/>
    <s v="Wekiva"/>
    <n v="28.821123"/>
    <n v="-81.696676999999994"/>
    <n v="2003"/>
  </r>
  <r>
    <s v="4128"/>
    <s v="FDOT District 5"/>
    <s v="N/A"/>
    <s v="FDOT-05f"/>
    <s v="FM: 238314-1 (Frenth Drain System)"/>
    <s v="State Road 500: Dry Retention Ponds 2, 4, 6; Wet Detention Ponds 3E, 5 A/B; Ponds 3B, 3C, 3D; French drain providing treatment for runoff generated from existing and proposed pavement."/>
    <s v="Exfiltration Trench"/>
    <x v="0"/>
    <x v="7"/>
    <n v="26.02"/>
    <n v="0"/>
    <x v="1"/>
    <n v="3.59"/>
    <s v="Not provided"/>
    <s v="Not provided"/>
    <s v="Florida Legislature"/>
    <s v="Not provided"/>
    <s v="N/A"/>
    <s v="Structural"/>
    <s v="Completed"/>
    <x v="0"/>
    <s v="Provided During BMAP Development"/>
    <s v="Wekiva"/>
    <n v="28.821123"/>
    <n v="-81.696676999999994"/>
    <n v="2003"/>
  </r>
  <r>
    <s v="4148"/>
    <s v="FDOT District 5"/>
    <s v="N/A"/>
    <s v="FDOT-06"/>
    <s v="FM: 239535-2"/>
    <s v="State Road 50: Add lanes from east ramps of Turnpike to Avalon Rd.; Wet Detention Ponds A and B providing treatment for runoff from existing and proposed pavement."/>
    <s v="Wet Detention Pond"/>
    <x v="0"/>
    <x v="12"/>
    <n v="30.62"/>
    <n v="3.28"/>
    <x v="1"/>
    <n v="4.93"/>
    <s v="Not provided"/>
    <s v="Not provided"/>
    <s v="Florida Legislature"/>
    <s v="Not provided"/>
    <s v="N/A"/>
    <s v="Structural"/>
    <s v="Design 100%/pending funding"/>
    <x v="0"/>
    <s v="Provided During BMAP Development"/>
    <s v="Wekiva"/>
    <n v="28.552827000000001"/>
    <n v="-81.619837000000004"/>
    <n v="2012"/>
  </r>
  <r>
    <n v="4149"/>
    <s v="FDOT District 5"/>
    <s v="N/A"/>
    <s v="FDOT-06b"/>
    <s v="FM: 239535-2"/>
    <s v="State Road 50: Add lanes from east ramps of Turnpike to Avalon Rd.; Wet Detention Ponds A and B providing treatment for runoff from existing and proposed pavement."/>
    <s v="Wet Detention Pond"/>
    <x v="0"/>
    <x v="32"/>
    <n v="37.090000000000003"/>
    <n v="3.97"/>
    <x v="1"/>
    <n v="5.97"/>
    <s v="N/A"/>
    <s v="N/A"/>
    <s v="Florida Legislature"/>
    <s v="Not provided"/>
    <s v="N/A"/>
    <s v="Structural"/>
    <s v="Design 100%/pending funding"/>
    <x v="4"/>
    <s v="Provided During BMAP Development"/>
    <s v="Wekiva"/>
    <n v="28.552827000000001"/>
    <n v="-81.619837000000004"/>
    <n v="2012"/>
  </r>
  <r>
    <s v="4657"/>
    <s v="FDOT District 5"/>
    <s v="N/A"/>
    <s v="FDOT-07"/>
    <s v="FM: 410983-1"/>
    <s v="State Road 50: from Avalon Road to State Road 429/ Western Beltway; Wet Detention Pond L-4, L-7, M-10/11, and N-2/2A providing treatment for existing and new pavement."/>
    <s v="Stormwater System Rehabilitation"/>
    <x v="0"/>
    <x v="16"/>
    <n v="59.327488445940538"/>
    <n v="41.84"/>
    <x v="0"/>
    <n v="6.59"/>
    <s v="Not provided"/>
    <s v="Not provided"/>
    <s v="Florida Legislature"/>
    <s v="Not provided"/>
    <s v="N/A"/>
    <s v="Structural"/>
    <s v="Completed"/>
    <x v="0"/>
    <s v="Provided During BMAP Development"/>
    <s v="Wekiva"/>
    <n v="28.552707999999999"/>
    <n v="-81.601535999999996"/>
    <n v="2009"/>
  </r>
  <r>
    <s v="4150"/>
    <s v="FDOT District 5"/>
    <s v="N/A"/>
    <s v="FDOT-08"/>
    <s v="Street Sweeping"/>
    <s v="Street sweeping contract."/>
    <s v="Street Sweeping"/>
    <x v="0"/>
    <x v="8"/>
    <n v="568"/>
    <n v="309"/>
    <x v="1"/>
    <s v="N/A"/>
    <s v="Not provided"/>
    <s v="Not provided"/>
    <s v="Florida Legislature"/>
    <s v="Not provided"/>
    <s v="N/A"/>
    <s v="Non-structural"/>
    <s v="Ongoing"/>
    <x v="0"/>
    <s v="Updated MS4 BMP Calc Tool 2018 submissions"/>
    <s v="Wekiva"/>
    <s v="N/A"/>
    <s v="N/A"/>
    <s v="Not provided"/>
  </r>
  <r>
    <s v="4151"/>
    <s v="FDOT District 5"/>
    <s v="N/A"/>
    <s v="FDOT-09"/>
    <s v="Fertilizer Cessation"/>
    <s v="Reduction of bulk fertilizer use on state roadways in basin."/>
    <s v="Fertilizer Cessation"/>
    <x v="0"/>
    <x v="8"/>
    <n v="1098"/>
    <n v="0"/>
    <x v="1"/>
    <s v="N/A"/>
    <s v="N/A"/>
    <s v="N/A"/>
    <s v="N/A"/>
    <s v="N/A"/>
    <s v="N/A"/>
    <s v="Non-structural"/>
    <s v="Ongoing"/>
    <x v="0"/>
    <s v="Provided During BMAP Development"/>
    <s v="Wekiva"/>
    <s v="N/A"/>
    <s v="N/A"/>
    <s v="Not provided"/>
  </r>
  <r>
    <s v="4604"/>
    <s v="FDOT District 5"/>
    <s v="N/A"/>
    <s v="FDOT-12"/>
    <s v="FM: 238275-2/238275-3"/>
    <s v="SR 46/US 441 from W. of US 441 to E. of Pond Rd. - Wekiva Parkway 3B / SR 46 from E. of Pond Rd. to E. of Round Lake Rd. (Wekiva Parkway Section 3A)."/>
    <s v="On-line Retention BMPs"/>
    <x v="2"/>
    <x v="21"/>
    <n v="11.2"/>
    <n v="1.5"/>
    <x v="1"/>
    <s v="Not provided"/>
    <s v="Not provided"/>
    <s v="Not provided"/>
    <s v="Florida Legislature"/>
    <s v="Not provided"/>
    <s v="N/A"/>
    <s v="Structural"/>
    <s v="Construction"/>
    <x v="2"/>
    <s v="Not provided"/>
    <s v="Wekiva"/>
    <s v="Not provided"/>
    <s v="Not provided"/>
    <s v="Not provided"/>
  </r>
  <r>
    <s v="4605"/>
    <s v="FDOT District 5"/>
    <s v="N/A"/>
    <s v="FDOT-13"/>
    <s v="FM: 238275-7"/>
    <s v="W. of Old McDonald Rd. to E. of Wekiva River Rd. - New Road Construction (Wekiva Parkway Section 6)."/>
    <s v="On-line Retention BMPs"/>
    <x v="2"/>
    <x v="22"/>
    <n v="22.5"/>
    <n v="10.5"/>
    <x v="1"/>
    <s v="Not provided"/>
    <s v="Not provided"/>
    <s v="Not provided"/>
    <s v="Florida Legislature"/>
    <s v="Not provided"/>
    <s v="N/A"/>
    <s v="Structural"/>
    <s v="Construction"/>
    <x v="2"/>
    <s v="Not provided"/>
    <s v="Wekiva"/>
    <s v="Not provided"/>
    <s v="Not provided"/>
    <s v="Not provided"/>
  </r>
  <r>
    <s v="4606"/>
    <s v="FDOT District 5"/>
    <s v="N/A"/>
    <s v="FDOT-14"/>
    <s v="FM: 238275-8-52-01"/>
    <s v="CR 46A Realignment from SR 46 to N. of Arundel Way - New Road Construction (Wekiva Parkway Section 5)."/>
    <s v="On-line Retention BMPs"/>
    <x v="2"/>
    <x v="21"/>
    <n v="5.5"/>
    <s v="N/A"/>
    <x v="1"/>
    <s v="Not provided"/>
    <s v="Not provided"/>
    <s v="Not provided"/>
    <s v="Florida Legislature"/>
    <s v="Not provided"/>
    <s v="N/A"/>
    <s v="Structural"/>
    <s v="Construction"/>
    <x v="2"/>
    <s v="Not provided"/>
    <s v="Wekiva"/>
    <s v="Not provided"/>
    <s v="Not provided"/>
    <s v="Not provided"/>
  </r>
  <r>
    <s v="4658"/>
    <s v="FDOT District 5"/>
    <s v="N/A"/>
    <s v="FDOT-15"/>
    <s v="FM: 239496-3-52-01"/>
    <s v="SR 423 (John Young Parkway) from SR 50 to Shader Rd. - Add lanes and reconstruct."/>
    <s v="Wet Detention Pond"/>
    <x v="2"/>
    <x v="21"/>
    <n v="14.2"/>
    <n v="4.5"/>
    <x v="0"/>
    <s v="Not provided"/>
    <s v="Not provided"/>
    <s v="Not provided"/>
    <s v="Florida Legislature"/>
    <s v="Not provided"/>
    <s v="N/A"/>
    <s v="Structural"/>
    <s v="Construction"/>
    <x v="2"/>
    <s v="Not provided"/>
    <s v="Wekiva"/>
    <s v="Not provided"/>
    <s v="Not provided"/>
    <s v="Not provided"/>
  </r>
  <r>
    <s v="4607"/>
    <s v="FDOT District 5"/>
    <s v="N/A"/>
    <s v="FDOT-16"/>
    <s v="FM: 240200-2"/>
    <s v="SR 429/46 (Wekiva Parkway) from E. of Wekiva River Rd. to Orange Blvd. (Wekiva Pakrway Section 7A)."/>
    <s v="On-line Retention BMPs"/>
    <x v="2"/>
    <x v="30"/>
    <n v="39.700000000000003"/>
    <n v="5.3"/>
    <x v="1"/>
    <s v="Not provided"/>
    <s v="Not provided"/>
    <s v="Not provided"/>
    <s v="Florida Legislature"/>
    <s v="Not provided"/>
    <s v="N/A"/>
    <s v="Structural"/>
    <s v="Construction"/>
    <x v="2"/>
    <s v="Not provided"/>
    <s v="Wekiva"/>
    <s v="Not provided"/>
    <s v="Not provided"/>
    <s v="Not provided"/>
  </r>
  <r>
    <s v="4608"/>
    <s v="FDOT District 5"/>
    <s v="N/A"/>
    <s v="FDOT-17"/>
    <s v="FM: 240200-4-52-01"/>
    <s v="SR 429/46 (Wekiva Parkway) from Orange Boulevard to East of Rinehart Road (Wekiva Parkway Section 8)."/>
    <s v="Wet Detention Pond"/>
    <x v="2"/>
    <x v="30"/>
    <n v="207.1"/>
    <n v="44.2"/>
    <x v="1"/>
    <s v="Not provided"/>
    <s v="Not provided"/>
    <s v="Not provided"/>
    <s v="Florida Legislature"/>
    <s v="Not provided"/>
    <s v="N/A"/>
    <s v="Structural"/>
    <s v="Construction"/>
    <x v="2"/>
    <s v="Not provided"/>
    <s v="Wekiva"/>
    <s v="Not provided"/>
    <s v="Not provided"/>
    <s v="Not provided"/>
  </r>
  <r>
    <n v="4659"/>
    <s v="Golf Courses"/>
    <s v="TBD"/>
    <s v="GC-01"/>
    <s v="Golf Course Reduction Credits"/>
    <s v="10 % BMP credit on golf course load to groundwater, assuming 100 % BMP implementation by golf course owners."/>
    <s v="Fertilizer Reduction"/>
    <x v="1"/>
    <x v="9"/>
    <n v="7817"/>
    <s v="N/A"/>
    <x v="0"/>
    <n v="2412"/>
    <s v="TBD"/>
    <s v="TBD"/>
    <s v="TBD"/>
    <s v="TBD"/>
    <s v="N/A"/>
    <s v="Non-structural"/>
    <s v="N/A"/>
    <x v="1"/>
    <s v="Source Reduction Workbook"/>
    <s v="Wekiva"/>
    <s v="N/A"/>
    <s v="N/A"/>
    <s v="N/A"/>
  </r>
  <r>
    <n v="4161"/>
    <s v="Lake County"/>
    <s v="Not provided"/>
    <s v="LC-01"/>
    <s v="Northeast Lake County Scrub Preserve"/>
    <s v="60 acres of mature sand pine scrub community with wetlands in southeast; adjacent to Seminole State Forest; protection of land; no change in land use, thus no load reduction."/>
    <s v="Land Acquisition"/>
    <x v="0"/>
    <x v="7"/>
    <s v="N/A"/>
    <s v="N/A"/>
    <x v="1"/>
    <n v="60"/>
    <n v="950000"/>
    <s v="N/A"/>
    <s v="Not provided"/>
    <s v="Not provided"/>
    <s v="N/A"/>
    <s v="Non-structural"/>
    <s v="Completed"/>
    <x v="0"/>
    <s v="Not provided"/>
    <s v="Wekiva"/>
    <s v="Not provided"/>
    <s v="Not provided"/>
    <s v="Not provided"/>
  </r>
  <r>
    <n v="4153"/>
    <s v="Lake County"/>
    <s v="Not provided"/>
    <s v="LC-02"/>
    <s v="Lake May Reserve"/>
    <s v="136 acres of remnant citrus, xeric oak hammock and 20-acre Lake May."/>
    <s v="Land Acquisition"/>
    <x v="0"/>
    <x v="7"/>
    <s v="N/A"/>
    <s v="N/A"/>
    <x v="1"/>
    <n v="136"/>
    <n v="6200000"/>
    <s v="N/A"/>
    <s v="Not provided"/>
    <s v="Not provided"/>
    <s v="N/A"/>
    <s v="Non-structural"/>
    <s v="Completed"/>
    <x v="0"/>
    <s v="Not provided"/>
    <s v="Wekiva"/>
    <s v="Not provided"/>
    <s v="Not provided"/>
    <s v="Not provided"/>
  </r>
  <r>
    <n v="4146"/>
    <s v="Lake County"/>
    <s v="Not provided"/>
    <s v="LC-03"/>
    <s v="Mt. Plymouth Lakes"/>
    <s v="Property consists of 184 acres of lake bottom and associated uplands in plat of Mt. Plymouth."/>
    <s v="Land Acquisition"/>
    <x v="0"/>
    <x v="6"/>
    <s v="N/A"/>
    <s v="N/A"/>
    <x v="1"/>
    <n v="184"/>
    <s v="Not provided"/>
    <s v="N/A"/>
    <s v="Not provided"/>
    <s v="Not provided"/>
    <s v="N/A"/>
    <s v="Non-structural"/>
    <s v="Completed"/>
    <x v="0"/>
    <s v="Not provided"/>
    <s v="Wekiva"/>
    <s v="Not provided"/>
    <s v="Not provided"/>
    <s v="Not provided"/>
  </r>
  <r>
    <n v="4155"/>
    <s v="Lake County"/>
    <s v="Not provided"/>
    <s v="LC-04"/>
    <s v="Neighborhood Lakes"/>
    <s v="Part of multiagency acquisition (DEP, SJRWMD, OOCEA, and Lake and Orange Counties) totaling 1,584 acres; Lake County partnered with SJRWMD to purchase 210 acres."/>
    <s v="Land Acquisition"/>
    <x v="0"/>
    <x v="6"/>
    <s v="N/A"/>
    <s v="N/A"/>
    <x v="1"/>
    <n v="1584"/>
    <n v="5000000"/>
    <s v="N/A"/>
    <s v="Not provided"/>
    <s v="Not provided"/>
    <s v="N/A"/>
    <s v="Non-structural"/>
    <s v="Completed"/>
    <x v="0"/>
    <s v="Not provided"/>
    <s v="Wekiva"/>
    <s v="Not provided"/>
    <s v="Not provided"/>
    <s v="Not provided"/>
  </r>
  <r>
    <n v="4156"/>
    <s v="Lake County"/>
    <s v="Not provided"/>
    <s v="LC-05"/>
    <s v="South Pine Lakes Reserve"/>
    <s v="Reserve consists of 2 adjoining properties totaling 128 acres, consisting of scrub, scrubby flatwoods, herbaceous marsh; bear habitat, possible sandhill crane nesting."/>
    <s v="Land Acquisition"/>
    <x v="0"/>
    <x v="7"/>
    <s v="N/A"/>
    <s v="N/A"/>
    <x v="1"/>
    <n v="128"/>
    <n v="985250"/>
    <s v="N/A"/>
    <s v="Not provided"/>
    <s v="Not provided"/>
    <s v="N/A"/>
    <s v="Non-structural"/>
    <s v="Completed"/>
    <x v="0"/>
    <s v="Not provided"/>
    <s v="Wekiva"/>
    <s v="Not provided"/>
    <s v="Not provided"/>
    <s v="Not provided"/>
  </r>
  <r>
    <n v="4157"/>
    <s v="Lake County"/>
    <s v="Lake Sumter State College/ Umatilla/ Umatilla Chamber of Commerce/ Lake County Schools"/>
    <s v="LC-06"/>
    <s v="North Lake County Community Environmental Stewardship Program"/>
    <s v="Project provides teacher workshops and outreach to K-12, exposure to various environmental careers to middle/high school students, increase number of volunteer water quality sample sites, and create community showcase site using native vegetation."/>
    <s v="Education Efforts"/>
    <x v="0"/>
    <x v="8"/>
    <s v="N/A"/>
    <s v="N/A"/>
    <x v="1"/>
    <s v="N/A"/>
    <n v="30868"/>
    <s v="Not provided"/>
    <s v="Not provided"/>
    <s v="Not provided"/>
    <s v="Not provided"/>
    <s v="Non-structural"/>
    <s v="In Progress"/>
    <x v="0"/>
    <s v="Not provided"/>
    <s v="Wekiva"/>
    <s v="Not provided"/>
    <s v="Not provided"/>
    <s v="Not provided"/>
  </r>
  <r>
    <n v="4158"/>
    <s v="Lake County"/>
    <s v="Lake County Water Authority (LCWA)"/>
    <s v="LC-07"/>
    <s v="Wolfbranch Drainage Retrofit"/>
    <s v="Project includes removing concrete flumes in right-of-way and piping area to two new dry retention ponds; what cannot be treated in ponds will be captured in CDS unit within right of way, and compensating treatment for this area will be treated in Pond B."/>
    <s v="Stormwater System Rehabilitation"/>
    <x v="0"/>
    <x v="12"/>
    <n v="66"/>
    <n v="8.6"/>
    <x v="1"/>
    <n v="13.5"/>
    <n v="1530000"/>
    <n v="2200"/>
    <s v="Lake County/ LCWA"/>
    <s v="Lake County - $1,300,000/ LCWA - $200,000"/>
    <s v="Not provided"/>
    <s v="Structural"/>
    <s v="In Progress"/>
    <x v="0"/>
    <s v="Not provided"/>
    <s v="Wekiva"/>
    <s v="Not provided"/>
    <s v="Not provided"/>
    <s v="Not provided"/>
  </r>
  <r>
    <n v="4159"/>
    <s v="Lake County"/>
    <s v="Not provided"/>
    <s v="LC-08"/>
    <s v="Dirt Roadway Paving"/>
    <s v="Nutrient load reductions for 25 miles of road segments that were paved and improved with ditch blocks."/>
    <s v="Grass swales with swale blocks or raised culverts"/>
    <x v="0"/>
    <x v="11"/>
    <n v="223.31"/>
    <n v="122.14"/>
    <x v="1"/>
    <s v="Not provided"/>
    <s v="Not provided"/>
    <s v="Not provided"/>
    <s v="Not provided"/>
    <s v="Not provided"/>
    <s v="Not provided"/>
    <s v="Structural"/>
    <s v="Completed"/>
    <x v="0"/>
    <s v="Not provided"/>
    <s v="Wekiva"/>
    <s v="Not provided"/>
    <s v="Not provided"/>
    <d v="1905-07-06T00:00:00"/>
  </r>
  <r>
    <n v="4160"/>
    <s v="Lake County"/>
    <s v="Not provided"/>
    <s v="LC-09"/>
    <s v="Royal Trails Drainage and Water Quality Improvements"/>
    <s v="Flood analysis, pollutant loading model, and conceptual project priorities are completed."/>
    <s v="Study"/>
    <x v="0"/>
    <x v="2"/>
    <s v="N/A"/>
    <s v="N/A"/>
    <x v="1"/>
    <s v="N/A"/>
    <n v="394101"/>
    <s v="Not provided"/>
    <s v="Not provided"/>
    <s v="Not provided"/>
    <s v="N/A"/>
    <s v="Non-structural"/>
    <s v="Completed"/>
    <x v="0"/>
    <s v="Not provided"/>
    <s v="Wekiva"/>
    <s v="N/A"/>
    <s v="N/A"/>
    <d v="1905-07-06T00:00:00"/>
  </r>
  <r>
    <n v="4138"/>
    <s v="Lake County"/>
    <s v="Lake County"/>
    <s v="LC-10"/>
    <s v="Firethorn Dirt Road Paving &amp; Drainage"/>
    <s v="Paving of dirt road and construction of roadside swales for drainage &amp; treatment."/>
    <s v="Grass swales without swale blocks or raised culverts"/>
    <x v="0"/>
    <x v="12"/>
    <n v="0.5"/>
    <n v="0.1"/>
    <x v="1"/>
    <n v="3"/>
    <n v="238000"/>
    <s v="Not provided"/>
    <s v="Lake County Special Assessment"/>
    <s v="Not provided"/>
    <s v="Not provided"/>
    <s v="Structural"/>
    <s v="Completed"/>
    <x v="4"/>
    <s v="Not provided"/>
    <s v="Wekiva"/>
    <s v="Not provided"/>
    <s v="Not provided"/>
    <s v="Not provided"/>
  </r>
  <r>
    <n v="4136"/>
    <s v="Lake County"/>
    <s v="DEP"/>
    <s v="LC-11"/>
    <s v="Erosion Control Inspector Training"/>
    <s v="Lake County staff has become certified to instruct on the DEP Sedimentation and Erosion Control Inspector's certification program. County hosts annual class and exam free to local contractors and municipal employees."/>
    <s v="Shoreline Stabilization"/>
    <x v="2"/>
    <x v="9"/>
    <s v="N/A"/>
    <s v="N/A"/>
    <x v="1"/>
    <s v="N/A"/>
    <s v="Not provided"/>
    <s v="Not provided"/>
    <s v="Lake County"/>
    <s v="Not provided"/>
    <s v="Not provided"/>
    <s v="Non-structural"/>
    <s v="Started"/>
    <x v="4"/>
    <s v="Not provided"/>
    <s v="Wekiva"/>
    <s v="Not provided"/>
    <s v="Not provided"/>
    <s v="Not provided"/>
  </r>
  <r>
    <n v="4152"/>
    <s v="Lake County"/>
    <s v="N/A"/>
    <s v="LC-12"/>
    <s v="Pipe and Catch Basin Cleaning"/>
    <s v="Removal of sediments and nutrients from roadside catch basins and stormwater pipes."/>
    <s v="BMP Cleanout"/>
    <x v="0"/>
    <x v="13"/>
    <n v="82"/>
    <n v="50"/>
    <x v="1"/>
    <s v="N/A"/>
    <n v="6500"/>
    <s v="Not provided"/>
    <s v="Lake County"/>
    <s v="Not provided"/>
    <s v="N/A"/>
    <s v="Non-structural"/>
    <s v="Completed"/>
    <x v="1"/>
    <s v="Worksheet Attached"/>
    <s v="Wekiva"/>
    <s v="Not provided"/>
    <s v="Not provided"/>
    <s v="Not provided"/>
  </r>
  <r>
    <n v="4660"/>
    <s v="Lake County"/>
    <s v="N/A"/>
    <s v="LC-13"/>
    <s v="Fertilizer Ordinance"/>
    <s v="Enhanced fertilizer ordinance (above model ordinance requirements), landscape ordinance, irrigation ordinances, FYN, and public education."/>
    <s v="Regulations, Ordinances, and Guidelines"/>
    <x v="0"/>
    <x v="8"/>
    <n v="87.320894120635387"/>
    <s v="N/A"/>
    <x v="0"/>
    <s v="N/A"/>
    <s v="Not provided"/>
    <s v="Not provided"/>
    <s v="Lake County"/>
    <s v="Not provided"/>
    <s v="Not provided"/>
    <s v="Non-structural"/>
    <s v="Underway"/>
    <x v="1"/>
    <s v="Ordinance attached"/>
    <s v="Wekiva"/>
    <s v="Not provided"/>
    <s v="Not provided"/>
    <s v="Not provided"/>
  </r>
  <r>
    <m/>
    <s v="Lake County"/>
    <s v="DEP"/>
    <s v="LC-14"/>
    <s v="Nutrient Pollution Awareness Campaing"/>
    <s v="Paid TV, Radio and Social Media advertising campaign to educate citizens on nutrient pollution and benefits of fertilizer ordinance.   First of three videos- https://youtu.be/IqFcIOEqwWs."/>
    <s v="Education Efforts"/>
    <x v="2"/>
    <x v="21"/>
    <s v="Not provided"/>
    <s v="Not provided"/>
    <x v="1"/>
    <s v="N/A"/>
    <n v="45000"/>
    <s v="N/A"/>
    <s v="Lake County Stormwater MSTU"/>
    <n v="45000"/>
    <s v="NFO46"/>
    <s v="Non-structural"/>
    <s v="Underway"/>
    <x v="3"/>
    <s v="Not provided"/>
    <s v="Wekiva"/>
    <s v="N/A"/>
    <s v="N/A"/>
    <s v="Not provided"/>
  </r>
  <r>
    <s v="4706"/>
    <s v="Orange County"/>
    <s v="Not provided"/>
    <s v="OC-01"/>
    <s v="Elba Way"/>
    <s v="Erosion protection of Little Wekiva River; install gabions, grade control structures, river reshaping."/>
    <s v="Shoreline Stabilization"/>
    <x v="0"/>
    <x v="10"/>
    <n v="23.518569588544203"/>
    <n v="35.299999999999997"/>
    <x v="0"/>
    <s v="N/A"/>
    <n v="1000000"/>
    <s v="Not provided"/>
    <s v="Not provided"/>
    <s v="Not provided"/>
    <s v="Not provided"/>
    <s v="Structural"/>
    <s v="Constructed"/>
    <x v="0"/>
    <s v="Not provided"/>
    <s v="Wekiva"/>
    <s v="Not provided"/>
    <s v="Not provided"/>
    <s v="Not provided"/>
  </r>
  <r>
    <s v="4707"/>
    <s v="Orange County"/>
    <s v="Not provided"/>
    <s v="OC-02"/>
    <s v="Gusty Lane"/>
    <s v="Remove existing triple aluminum pipes along Little Wekiva River at Gusty Lane Dr. and replace with control structure using rip-rap and gabion materials; install pipe and inlet for existing ditch adjacent to canal."/>
    <s v="Control Structure"/>
    <x v="0"/>
    <x v="2"/>
    <n v="5.3106447458003041"/>
    <n v="8.1"/>
    <x v="0"/>
    <s v="N/A"/>
    <n v="132000"/>
    <s v="Not provided"/>
    <s v="Not provided"/>
    <s v="Not provided"/>
    <s v="Not provided"/>
    <s v="Structural"/>
    <s v="Constructed"/>
    <x v="0"/>
    <s v="Not provided"/>
    <s v="Wekiva"/>
    <s v="Not provided"/>
    <s v="Not provided"/>
    <s v="Not provided"/>
  </r>
  <r>
    <s v="4708"/>
    <s v="Orange County"/>
    <s v="Not provided"/>
    <s v="OC-03"/>
    <s v="NRCS Riverside Acres"/>
    <s v="Erosion protection of Little Wekiva river bank, install rip-rap, project length = 287 feet."/>
    <s v="Shoreline Stabilization"/>
    <x v="0"/>
    <x v="2"/>
    <n v="7.1314372300746935"/>
    <n v="10.7"/>
    <x v="0"/>
    <s v="N/A"/>
    <n v="650000"/>
    <s v="Not provided"/>
    <s v="Not provided"/>
    <s v="Not provided"/>
    <s v="Not provided"/>
    <s v="Structural"/>
    <s v="Constructed"/>
    <x v="0"/>
    <s v="Not provided"/>
    <s v="Wekiva"/>
    <s v="Not provided"/>
    <s v="Not provided"/>
    <s v="Not provided"/>
  </r>
  <r>
    <s v="4709"/>
    <s v="Orange County"/>
    <s v="Not provided"/>
    <s v="OC-04"/>
    <s v="NRCS Riverside Park Ave."/>
    <s v="Erosion protection of Little Wekiva river bank, install rip-rap, project length 150 feet."/>
    <s v="Shoreline Stabilization"/>
    <x v="0"/>
    <x v="7"/>
    <n v="3.7933176755716458"/>
    <n v="5.6"/>
    <x v="0"/>
    <s v="N/A"/>
    <n v="350000"/>
    <s v="Not provided"/>
    <s v="Not provided"/>
    <s v="Not provided"/>
    <s v="Not provided"/>
    <s v="Structural"/>
    <s v="Constructed"/>
    <x v="0"/>
    <s v="Not provided"/>
    <s v="Wekiva"/>
    <s v="Not provided"/>
    <s v="Not provided"/>
    <s v="Not provided"/>
  </r>
  <r>
    <s v="4710"/>
    <s v="Orange County"/>
    <s v="Not provided"/>
    <s v="OC-05"/>
    <s v="Riverside Acres Arch Pipe"/>
    <s v="Replace existing 1,750 feet of pipe-arch pipe in Riverside Acres subdivision with open channel section and restore to reflect original river configuration."/>
    <s v="Hydrologic Restoration"/>
    <x v="0"/>
    <x v="4"/>
    <s v="Not provided"/>
    <s v="Not provided"/>
    <x v="0"/>
    <s v="N/A"/>
    <n v="5000000"/>
    <s v="Not provided"/>
    <s v="Not provided"/>
    <s v="Not provided"/>
    <s v="Not provided"/>
    <s v="Structural"/>
    <s v="Constructed"/>
    <x v="0"/>
    <s v="Not provided"/>
    <s v="Wekiva"/>
    <s v="Not provided"/>
    <s v="Not provided"/>
    <s v="Not provided"/>
  </r>
  <r>
    <s v="4711"/>
    <s v="Orange County"/>
    <s v="Not provided"/>
    <s v="OC-06"/>
    <s v="Riverside Park Rd."/>
    <s v="Banks in main stem of river and into Lake Lovely Outfall Canal, including grade control structure; project includes gabions, Reno mattress, and riprap channel bottom and side bank protection."/>
    <s v="Shoreline Stabilization"/>
    <x v="0"/>
    <x v="2"/>
    <n v="25.035896658772863"/>
    <n v="37.700000000000003"/>
    <x v="0"/>
    <s v="N/A"/>
    <n v="600000"/>
    <s v="Not provided"/>
    <s v="Not provided"/>
    <s v="Not provided"/>
    <s v="Not provided"/>
    <s v="Structural"/>
    <s v="Constructed"/>
    <x v="0"/>
    <s v="Not provided"/>
    <s v="Wekiva"/>
    <s v="Not provided"/>
    <s v="Not provided"/>
    <s v="Not provided"/>
  </r>
  <r>
    <s v="4712"/>
    <s v="Orange County"/>
    <s v="Not provided"/>
    <s v="OC-07"/>
    <s v="Sherry Dr."/>
    <s v="Erosion protection of Little Wekiva River bank; install gabion block and Reno mattress; project length = 400 feet."/>
    <s v="Shoreline Stabilization"/>
    <x v="0"/>
    <x v="6"/>
    <n v="9.8626259564862799"/>
    <n v="15"/>
    <x v="0"/>
    <s v="N/A"/>
    <n v="600000"/>
    <s v="Not provided"/>
    <s v="Not provided"/>
    <s v="Not provided"/>
    <s v="Not provided"/>
    <s v="Structural"/>
    <s v="Constructed"/>
    <x v="0"/>
    <s v="Not provided"/>
    <s v="Wekiva"/>
    <s v="Not provided"/>
    <s v="Not provided"/>
    <s v="Not provided"/>
  </r>
  <r>
    <s v="4713"/>
    <s v="Orange County"/>
    <s v="Not provided"/>
    <s v="OC-08"/>
    <s v="Little Wekiva Slope Stabilization West/East Banks"/>
    <s v="Eliminate erosion of banks by using steel sheet pile."/>
    <s v="Shoreline Stabilization"/>
    <x v="0"/>
    <x v="0"/>
    <n v="32.470799302893283"/>
    <n v="48.8"/>
    <x v="0"/>
    <s v="N/A"/>
    <n v="700000"/>
    <s v="Not provided"/>
    <s v="Not provided"/>
    <s v="Not provided"/>
    <s v="Not provided"/>
    <s v="Structural"/>
    <s v="Completed"/>
    <x v="0"/>
    <s v="Not provided"/>
    <s v="Wekiva"/>
    <s v="Not provided"/>
    <s v="Not provided"/>
    <s v="Not provided"/>
  </r>
  <r>
    <s v="4714"/>
    <s v="Orange County"/>
    <s v="Orange County"/>
    <s v="OC-09"/>
    <s v="Lake Lucie Conservation Area"/>
    <s v="Previous land use = agriculture; management focus = scrub habitat and water resource, passive recreational; acreage = 166.22."/>
    <s v="Land Use Change"/>
    <x v="0"/>
    <x v="4"/>
    <n v="8.6487643003033519"/>
    <n v="11.2"/>
    <x v="0"/>
    <n v="166"/>
    <n v="4397800"/>
    <s v="N/A"/>
    <s v="Not provided"/>
    <s v="Not provided"/>
    <s v="N/A"/>
    <s v="Non-structural"/>
    <s v="Completed"/>
    <x v="0"/>
    <s v="Not provided"/>
    <s v="Wekiva"/>
    <s v="Not provided"/>
    <s v="Not provided"/>
    <s v="Not provided"/>
  </r>
  <r>
    <s v="4715"/>
    <s v="Orange County"/>
    <s v="Orange County/ SJRWMD/ Orlando-Orange County Central Florida Expressway Authority (OOCEA)/ Lake County/ TIIF"/>
    <s v="OC-10"/>
    <s v="Neighborhood Lakes"/>
    <s v="DEP, SJRWMD, OOCEA, and Lake and Orange Counties partnered to buy land and put into conservation; previous land use = agriculture; management focus = water resource, passive; acreage = 1,584 (498 acres in Orange County)."/>
    <s v="Land Acquisition"/>
    <x v="0"/>
    <x v="6"/>
    <s v="N/A"/>
    <s v="N/A"/>
    <x v="0"/>
    <n v="498"/>
    <n v="7000000"/>
    <s v="N/A"/>
    <s v="Not provided"/>
    <s v="Not provided"/>
    <s v="N/A"/>
    <s v="Non-structural"/>
    <s v="Completed"/>
    <x v="0"/>
    <s v="Not provided"/>
    <s v="Wekiva"/>
    <s v="Not provided"/>
    <s v="Not provided"/>
    <s v="Not provided"/>
  </r>
  <r>
    <s v="4716"/>
    <s v="Orange County"/>
    <s v="Orange County"/>
    <s v="OC-11"/>
    <s v="Pine Plantation"/>
    <s v="Previous land use = agriculture; management focus = passive recreation, preservation; acreage = 40."/>
    <s v="Land Use Change"/>
    <x v="0"/>
    <x v="10"/>
    <n v="0.15173270702286584"/>
    <n v="0.1"/>
    <x v="0"/>
    <n v="40"/>
    <n v="1000000"/>
    <s v="N/A"/>
    <s v="N/A"/>
    <s v="N/A"/>
    <s v="N/A"/>
    <s v="Non-structural"/>
    <s v="Managed by Orange County Greenplace"/>
    <x v="0"/>
    <s v="Not provided"/>
    <s v="Wekiva"/>
    <s v="Not provided"/>
    <s v="Not provided"/>
    <s v="Not provided"/>
  </r>
  <r>
    <s v="4717"/>
    <s v="Orange County"/>
    <s v="Orange County"/>
    <s v="OC-12"/>
    <s v="Sandhill Preserve"/>
    <s v="Previous land use = agriculture; management focus = water resource, sandhill; acreage = 83.03."/>
    <s v="Land Use Change"/>
    <x v="0"/>
    <x v="4"/>
    <n v="6.8279718160289624"/>
    <n v="8.1999999999999993"/>
    <x v="0"/>
    <n v="83"/>
    <n v="3320000"/>
    <s v="N/A"/>
    <s v="N/A"/>
    <s v="N/A"/>
    <s v="N/A"/>
    <s v="Non-structural"/>
    <s v="Completed"/>
    <x v="0"/>
    <s v="Not provided"/>
    <s v="Wekiva"/>
    <s v="Not provided"/>
    <s v="Not provided"/>
    <s v="Not provided"/>
  </r>
  <r>
    <s v="4718"/>
    <s v="Orange County"/>
    <s v="Not provided"/>
    <s v="OC-13"/>
    <s v="Stormwater Pond Inspection"/>
    <s v="Inspect private/public stormwater ponds for compliance with performance and permit conditions."/>
    <s v="Stormwater System Rehabilitation"/>
    <x v="0"/>
    <x v="33"/>
    <s v="N/A"/>
    <s v="N/A"/>
    <x v="0"/>
    <s v="N/A"/>
    <s v="Not provided"/>
    <s v="Not provided"/>
    <s v="Not provided"/>
    <s v="Not provided"/>
    <s v="Not provided"/>
    <s v="Non-structural"/>
    <s v="Ongoing"/>
    <x v="0"/>
    <s v="Not provided"/>
    <s v="Wekiva"/>
    <s v="Not provided"/>
    <s v="Not provided"/>
    <s v="Not provided"/>
  </r>
  <r>
    <s v="4719"/>
    <s v="Orange County"/>
    <s v="Not provided"/>
    <s v="OC-14"/>
    <s v="Tree Planting at Elba Way/Riverside Park"/>
    <s v="Project will reduce temperature of water and improve SCI."/>
    <s v="Creating/ Enhancing Living Shoreline"/>
    <x v="0"/>
    <x v="10"/>
    <s v="N/A"/>
    <s v="N/A"/>
    <x v="0"/>
    <s v="N/A"/>
    <n v="55000"/>
    <s v="Not provided"/>
    <s v="Not provided"/>
    <s v="Not provided"/>
    <s v="Not provided"/>
    <s v="Non-structural"/>
    <s v="Completed"/>
    <x v="0"/>
    <s v="Not provided"/>
    <s v="Wekiva"/>
    <s v="Not provided"/>
    <s v="Not provided"/>
    <s v="Not provided"/>
  </r>
  <r>
    <s v="4720"/>
    <s v="Orange County"/>
    <s v="Not provided"/>
    <s v="OC-15"/>
    <s v="11th and 12th St. Improvement"/>
    <s v="New stormwater treatment to serve 11th and 12th Streets; 8.8 acres."/>
    <s v="Stormwater System Rehabilitation"/>
    <x v="0"/>
    <x v="25"/>
    <n v="12.442081975874999"/>
    <n v="69.400000000000006"/>
    <x v="0"/>
    <s v="Not provided"/>
    <s v="Not provided"/>
    <s v="Not provided"/>
    <s v="Not provided"/>
    <s v="Not provided"/>
    <s v="Not provided"/>
    <s v="Structural"/>
    <s v="Completed"/>
    <x v="0"/>
    <s v="Not provided"/>
    <s v="Wekiva"/>
    <s v="Not provided"/>
    <s v="Not provided"/>
    <s v="Not provided"/>
  </r>
  <r>
    <s v="4721"/>
    <s v="Orange County"/>
    <s v="Not provided"/>
    <s v="OC-16"/>
    <s v="Clarcona Ocoee East and West Segments"/>
    <s v="4-lane road improvement; existing 2 lanes do not have stormwater treatment; project length = 2.5 miles."/>
    <s v="Stormwater System Rehabilitation"/>
    <x v="2"/>
    <x v="9"/>
    <n v="8.4970315932804876"/>
    <n v="47.3"/>
    <x v="0"/>
    <s v="Not provided"/>
    <s v="Not provided"/>
    <s v="Not provided"/>
    <s v="Not provided"/>
    <s v="Not provided"/>
    <s v="Not provided"/>
    <s v="Structural"/>
    <s v="West Segment Completed"/>
    <x v="0"/>
    <s v="Not provided"/>
    <s v="Wekiva"/>
    <s v="Not provided"/>
    <s v="Not provided"/>
    <s v="Not provided"/>
  </r>
  <r>
    <s v="4066"/>
    <s v="Orange County"/>
    <s v="Not provided"/>
    <s v="OC-17"/>
    <s v="Riverside Pond"/>
    <s v="Expand size of 0.8-acre existing treatment pond to 1.6 acres and add aeration to address DO impairment."/>
    <s v="Stormwater System Rehabilitation"/>
    <x v="0"/>
    <x v="19"/>
    <n v="4533"/>
    <s v="Not provided"/>
    <x v="1"/>
    <s v="Not provided"/>
    <n v="766918"/>
    <s v="Not provided"/>
    <s v="Not provided"/>
    <s v="Not provided"/>
    <s v="Not provided"/>
    <s v="Structural"/>
    <s v="Completed"/>
    <x v="0"/>
    <s v="Not provided"/>
    <s v="Wekiva"/>
    <s v="Not provided"/>
    <s v="Not provided"/>
    <s v="Not provided"/>
  </r>
  <r>
    <s v="4062"/>
    <s v="Orange County"/>
    <s v="Not provided"/>
    <s v="OC-18"/>
    <s v="Bay Lake Stormwater Improvement Project"/>
    <s v="Provide treatment for two drainage basins totaling 91.7 acres (Modular Wetlands with Bold and Gold™ media)."/>
    <s v="Wetland Treatment"/>
    <x v="0"/>
    <x v="31"/>
    <n v="13.79"/>
    <n v="1"/>
    <x v="1"/>
    <s v="Not provided"/>
    <n v="260000"/>
    <s v="Not provided"/>
    <s v="Not provided"/>
    <s v="Not provided"/>
    <s v="Not provided"/>
    <s v="Structural"/>
    <s v="Completed"/>
    <x v="0"/>
    <s v="Not provided"/>
    <s v="Wekiva"/>
    <n v="28.590347999999999"/>
    <s v="Not provided"/>
    <s v="Not provided"/>
  </r>
  <r>
    <s v="4061"/>
    <s v="Orange County"/>
    <s v="SJRWMD/ DEP/ Florida Legislature"/>
    <s v="OC-19"/>
    <s v="Lake Lawne Stormwater Irrigation Facility (SIF)"/>
    <s v="Online wet detention with irrigation system for reuse on adjacent sports fields."/>
    <s v="Stormwater Reuse"/>
    <x v="0"/>
    <x v="14"/>
    <n v="721"/>
    <n v="229"/>
    <x v="1"/>
    <n v="650"/>
    <n v="1925347"/>
    <n v="15000"/>
    <s v="OC BOCC/ SJRWMD/ DEP/ Legislative Appropriation"/>
    <s v="SJRWMD - $671,633/ DEP - $617,107/ Legislative Appropriation - $250,000"/>
    <s v="NS007"/>
    <s v="Structural"/>
    <s v="Underway and funded"/>
    <x v="0"/>
    <s v="Not provided"/>
    <s v="Wekiva"/>
    <n v="28.565930000000002"/>
    <n v="-81.438559999999995"/>
    <d v="2017-11-01T00:00:00"/>
  </r>
  <r>
    <s v="4060"/>
    <s v="Orange County"/>
    <s v="Not provided"/>
    <s v="OC-20"/>
    <s v="Lake Weston Curb Inlet Baskets"/>
    <s v="Install (2016) 49 curb/grate inlet baskets on storm drains and apply storm drain markers."/>
    <s v="Catch Basin Inserts/Inlet Filter Cleanout"/>
    <x v="0"/>
    <x v="12"/>
    <n v="19.600000000000001"/>
    <n v="4.9000000000000004"/>
    <x v="1"/>
    <n v="500"/>
    <n v="160000"/>
    <s v="Not provided"/>
    <s v="Not provided"/>
    <s v="Not provided"/>
    <s v="Not provided"/>
    <s v="Structural"/>
    <s v="Planned"/>
    <x v="0"/>
    <s v="Not provided"/>
    <s v="Wekiva"/>
    <s v="Not provided"/>
    <s v="Not provided"/>
    <s v="Not provided"/>
  </r>
  <r>
    <s v="4049"/>
    <s v="Orange County"/>
    <s v="Not provided"/>
    <s v="OC-21"/>
    <s v="North Lake Lawne Stormwater Treatment Project (C-7)"/>
    <s v="Install 120 curb/grate inlet baskets on storm drains and apply storm drain markers."/>
    <s v="Catch Basin Inserts/Inlet Filter Cleanout"/>
    <x v="0"/>
    <x v="12"/>
    <n v="46"/>
    <n v="12.6"/>
    <x v="1"/>
    <s v="Not provided"/>
    <n v="196899"/>
    <s v="Not provided"/>
    <s v="Not provided"/>
    <s v="Not provided"/>
    <s v="Not provided"/>
    <s v="Structural"/>
    <s v="Planned &amp; Funded"/>
    <x v="0"/>
    <s v="Not provided"/>
    <s v="Wekiva"/>
    <s v="Not provided"/>
    <s v="Not provided"/>
    <s v="Not provided"/>
  </r>
  <r>
    <s v="4722"/>
    <s v="Orange County"/>
    <s v="Not provided"/>
    <s v="OC-22"/>
    <s v="Rock Spring Road"/>
    <s v="4-lane road improvement; existing 2 lanes do not have stormwater treatment; project length = 2 miles."/>
    <s v="Stormwater System Rehabilitation"/>
    <x v="0"/>
    <x v="20"/>
    <n v="7.1314372300746935"/>
    <n v="39.4"/>
    <x v="0"/>
    <s v="Not provided"/>
    <s v="Not provided"/>
    <s v="Not provided"/>
    <s v="Not provided"/>
    <s v="Not provided"/>
    <s v="Not provided"/>
    <s v="Structural"/>
    <s v="Completed"/>
    <x v="0"/>
    <s v="Not provided"/>
    <s v="Wekiva"/>
    <s v="Not provided"/>
    <s v="Not provided"/>
    <s v="Not provided"/>
  </r>
  <r>
    <s v="4723"/>
    <s v="Orange County"/>
    <s v="Not provided"/>
    <s v="OC-23"/>
    <s v="11th Ave."/>
    <s v="Pave .3-acre dirt road; treatment with open swales and ditch blocks."/>
    <s v="Grass swales with swale blocks or raised culverts"/>
    <x v="0"/>
    <x v="6"/>
    <n v="0.45519812106859747"/>
    <n v="2.4"/>
    <x v="0"/>
    <s v="Not provided"/>
    <s v="Not provided"/>
    <s v="Not provided"/>
    <s v="Not provided"/>
    <s v="Not provided"/>
    <s v="Not provided"/>
    <s v="Structural"/>
    <s v="Completed"/>
    <x v="0"/>
    <s v="Not provided"/>
    <s v="Wekiva"/>
    <s v="Not provided"/>
    <s v="Not provided"/>
    <s v="Not provided"/>
  </r>
  <r>
    <s v="4724"/>
    <s v="Orange County"/>
    <s v="Not provided"/>
    <s v="OC-24"/>
    <s v="13th Ave."/>
    <s v="Pave .5-acre dirt road; treatment with open swales and ditch blocks."/>
    <s v="Grass swales with swale blocks or raised culverts"/>
    <x v="0"/>
    <x v="6"/>
    <n v="0.75866353511432916"/>
    <n v="3.9"/>
    <x v="0"/>
    <s v="Not provided"/>
    <s v="Not provided"/>
    <s v="Not provided"/>
    <s v="Not provided"/>
    <s v="Not provided"/>
    <s v="Not provided"/>
    <s v="Structural"/>
    <s v="Completed"/>
    <x v="0"/>
    <s v="Not provided"/>
    <s v="Wekiva"/>
    <s v="Not provided"/>
    <s v="Not provided"/>
    <s v="Not provided"/>
  </r>
  <r>
    <s v="4725"/>
    <s v="Orange County"/>
    <s v="Not provided"/>
    <s v="OC-25"/>
    <s v="15th Ave."/>
    <s v="Pave .3-acre dirt road; treatment with open swales and ditch blocks."/>
    <s v="Grass swales with swale blocks or raised culverts"/>
    <x v="0"/>
    <x v="6"/>
    <n v="0.45519812106859747"/>
    <n v="2.4"/>
    <x v="0"/>
    <s v="Not provided"/>
    <s v="Not provided"/>
    <s v="Not provided"/>
    <s v="Not provided"/>
    <s v="Not provided"/>
    <s v="Not provided"/>
    <s v="Structural"/>
    <s v="Completed"/>
    <x v="0"/>
    <s v="Not provided"/>
    <s v="Wekiva"/>
    <s v="Not provided"/>
    <s v="Not provided"/>
    <s v="Not provided"/>
  </r>
  <r>
    <s v="4726"/>
    <s v="Orange County"/>
    <s v="Not provided"/>
    <s v="OC-26"/>
    <s v="17th Ave."/>
    <s v="Pave .6-acre dirt road; treatment with open swales and ditch blocks."/>
    <s v="Grass swales with swale blocks or raised culverts"/>
    <x v="0"/>
    <x v="6"/>
    <n v="0.91039624213719494"/>
    <n v="4.7"/>
    <x v="0"/>
    <s v="Not provided"/>
    <s v="Not provided"/>
    <s v="Not provided"/>
    <s v="Not provided"/>
    <s v="Not provided"/>
    <s v="Not provided"/>
    <s v="Structural"/>
    <s v="Completed"/>
    <x v="0"/>
    <s v="Not provided"/>
    <s v="Wekiva"/>
    <s v="Not provided"/>
    <s v="Not provided"/>
    <s v="Not provided"/>
  </r>
  <r>
    <s v="4727"/>
    <s v="Orange County"/>
    <s v="Not provided"/>
    <s v="OC-27"/>
    <s v="Lake Pleasant Rd. Improvement"/>
    <s v="Pave .12-acre dirt road; treatment with open swales and ditch blocks."/>
    <s v="Grass swales with swale blocks or raised culverts"/>
    <x v="0"/>
    <x v="10"/>
    <n v="0.15173270702286584"/>
    <n v="0.9"/>
    <x v="0"/>
    <s v="Not provided"/>
    <s v="Not provided"/>
    <s v="Not provided"/>
    <s v="Not provided"/>
    <s v="Not provided"/>
    <s v="Not provided"/>
    <s v="Structural"/>
    <s v="Completed"/>
    <x v="0"/>
    <s v="Not provided"/>
    <s v="Wekiva"/>
    <s v="Not provided"/>
    <s v="Not provided"/>
    <s v="Not provided"/>
  </r>
  <r>
    <s v="4728"/>
    <s v="Orange County"/>
    <s v="Not provided"/>
    <s v="OC-28"/>
    <s v="Quenton Ave. and Range Dr."/>
    <s v="Pave 0.3-acre dirt road; treatment with open swale and ditch blocks."/>
    <s v="Grass swales with swale blocks or raised culverts"/>
    <x v="0"/>
    <x v="20"/>
    <n v="0.45519812106859747"/>
    <n v="2.4"/>
    <x v="0"/>
    <s v="Not provided"/>
    <s v="Not provided"/>
    <s v="Not provided"/>
    <s v="Not provided"/>
    <s v="Not provided"/>
    <s v="Not provided"/>
    <s v="Structural"/>
    <s v="Completed"/>
    <x v="0"/>
    <s v="Not provided"/>
    <s v="Wekiva"/>
    <s v="Not provided"/>
    <s v="Not provided"/>
    <s v="Not provided"/>
  </r>
  <r>
    <s v="4729"/>
    <s v="Orange County"/>
    <s v="Not provided"/>
    <s v="OC-29"/>
    <s v="Ridge Terrace and Roan Rd."/>
    <s v="Pave 1-acre dirt road; treatment with open swale and ditch blocks."/>
    <s v="Grass swales with swale blocks or raised culverts"/>
    <x v="0"/>
    <x v="20"/>
    <n v="1.3655943632057923"/>
    <n v="9.3000000000000007"/>
    <x v="0"/>
    <s v="Not provided"/>
    <s v="Not provided"/>
    <s v="Not provided"/>
    <s v="Not provided"/>
    <s v="Not provided"/>
    <s v="Not provided"/>
    <s v="Structural"/>
    <s v="Completed"/>
    <x v="0"/>
    <s v="Not provided"/>
    <s v="Wekiva"/>
    <s v="Not provided"/>
    <s v="Not provided"/>
    <s v="Not provided"/>
  </r>
  <r>
    <s v="4730"/>
    <s v="Orange County"/>
    <s v="Not provided"/>
    <s v="OC-30"/>
    <s v="New Hampshire"/>
    <s v="Pave 0.6-acre dirt road; treatment with open swale and ditch blocks."/>
    <s v="Grass swales with swale blocks or raised culverts"/>
    <x v="0"/>
    <x v="10"/>
    <n v="0.91039624213719494"/>
    <n v="5.6"/>
    <x v="0"/>
    <s v="Not provided"/>
    <s v="Not provided"/>
    <s v="Not provided"/>
    <s v="Not provided"/>
    <s v="Not provided"/>
    <s v="Not provided"/>
    <s v="Structural"/>
    <s v="Completed"/>
    <x v="0"/>
    <s v="Not provided"/>
    <s v="Wekiva"/>
    <s v="Not provided"/>
    <s v="Not provided"/>
    <s v="Not provided"/>
  </r>
  <r>
    <s v="4731"/>
    <s v="Orange County"/>
    <s v="Not provided"/>
    <s v="OC-31"/>
    <s v="Sadler Rd."/>
    <s v="Pave 1.1-acre dirt road; treatment with open swales and ditch blocks."/>
    <s v="Grass swales with swale blocks or raised culverts"/>
    <x v="0"/>
    <x v="20"/>
    <n v="1.5173270702286583"/>
    <n v="8.6999999999999993"/>
    <x v="0"/>
    <s v="Not provided"/>
    <s v="Not provided"/>
    <s v="Not provided"/>
    <s v="Not provided"/>
    <s v="Not provided"/>
    <s v="Not provided"/>
    <s v="Structural"/>
    <s v="Completed"/>
    <x v="0"/>
    <s v="Not provided"/>
    <s v="Wekiva"/>
    <s v="Not provided"/>
    <s v="Not provided"/>
    <s v="Not provided"/>
  </r>
  <r>
    <s v="4732"/>
    <s v="Orange County"/>
    <s v="Not provided"/>
    <s v="OC-32"/>
    <s v="Alternative Surface Program – Group IIIA Projects"/>
    <s v="Pave 98.93-acre dirt road; treatment with open swales and ditch blocks."/>
    <s v="Grass swales with swale blocks or raised culverts"/>
    <x v="0"/>
    <x v="20"/>
    <n v="139.74582316805945"/>
    <n v="779.9"/>
    <x v="0"/>
    <s v="Not provided"/>
    <s v="Not provided"/>
    <s v="Not provided"/>
    <s v="Not provided"/>
    <s v="Not provided"/>
    <s v="Not provided"/>
    <s v="Structural"/>
    <s v="Completed"/>
    <x v="0"/>
    <s v="Not provided"/>
    <s v="Wekiva"/>
    <s v="Not provided"/>
    <s v="Not provided"/>
    <s v="Not provided"/>
  </r>
  <r>
    <s v="4733"/>
    <s v="Orange County"/>
    <s v="Not provided"/>
    <s v="OC-33"/>
    <s v="Alternative Surface Program – Group IIIB Projects"/>
    <s v="Pave 61.53-acre dirt roads; treatment with open swales and ditch blocks."/>
    <s v="Grass swales with swale blocks or raised culverts"/>
    <x v="0"/>
    <x v="20"/>
    <n v="86.942841124102131"/>
    <n v="485"/>
    <x v="0"/>
    <s v="Not provided"/>
    <s v="Not provided"/>
    <s v="Not provided"/>
    <s v="Not provided"/>
    <s v="Not provided"/>
    <s v="Not provided"/>
    <s v="Structural"/>
    <s v="Completed"/>
    <x v="0"/>
    <s v="Not provided"/>
    <s v="Wekiva"/>
    <s v="Not provided"/>
    <s v="Not provided"/>
    <s v="Not provided"/>
  </r>
  <r>
    <s v="4734"/>
    <s v="Orange County"/>
    <s v="Not provided"/>
    <s v="OC-34"/>
    <s v="Boxwood Dr. and Bull Run Rd."/>
    <s v="Pave 0.9-acre dirt road; treatment with open swales and ditch blocks."/>
    <s v="Grass swales with swale blocks or raised culverts"/>
    <x v="0"/>
    <x v="20"/>
    <n v="1.2138616561829267"/>
    <n v="7.1"/>
    <x v="0"/>
    <s v="Not provided"/>
    <s v="Not provided"/>
    <s v="Not provided"/>
    <s v="Not provided"/>
    <s v="Not provided"/>
    <s v="Not provided"/>
    <s v="Structural"/>
    <s v="Completed"/>
    <x v="0"/>
    <s v="Not provided"/>
    <s v="Wekiva"/>
    <s v="Not provided"/>
    <s v="Not provided"/>
    <s v="Not provided"/>
  </r>
  <r>
    <s v="4735"/>
    <s v="Orange County"/>
    <s v="Not provided"/>
    <s v="OC-35"/>
    <s v="Hereford Rd., Highland St., and Holly St."/>
    <s v="Pave 1.5-acre dirt road; treatment with open swales and ditch blocks."/>
    <s v="Grass swales with swale blocks or raised culverts"/>
    <x v="0"/>
    <x v="20"/>
    <n v="2.1242578983201219"/>
    <n v="11.8"/>
    <x v="0"/>
    <s v="Not provided"/>
    <s v="Not provided"/>
    <s v="Not provided"/>
    <s v="Not provided"/>
    <s v="Not provided"/>
    <s v="Not provided"/>
    <s v="Structural"/>
    <s v="Completed"/>
    <x v="0"/>
    <s v="Not provided"/>
    <s v="Wekiva"/>
    <s v="Not provided"/>
    <s v="Not provided"/>
    <s v="Not provided"/>
  </r>
  <r>
    <s v="4736"/>
    <s v="Orange County"/>
    <s v="Not provided"/>
    <s v="OC-36"/>
    <s v="Street Sweeping"/>
    <s v="Streets are swept every six weeks; 481,128 pounds of material removed per year."/>
    <s v="Street Sweeping"/>
    <x v="0"/>
    <x v="8"/>
    <n v="28.540922191001066"/>
    <n v="120.60000000000001"/>
    <x v="0"/>
    <s v="Not provided"/>
    <s v="Not provided"/>
    <s v="Not provided"/>
    <s v="Not provided"/>
    <s v="Not provided"/>
    <s v="N/A"/>
    <s v="Non-structural"/>
    <s v="Ongoing"/>
    <x v="0"/>
    <s v="Not provided"/>
    <s v="Wekiva"/>
    <s v="N/A"/>
    <s v="N/A"/>
    <s v="Not provided"/>
  </r>
  <r>
    <s v="4059"/>
    <s v="Orange County"/>
    <s v="Not provided"/>
    <s v="OC-36a"/>
    <s v="Street Sweeping"/>
    <s v="Streets are swept every six weeks; 481,128 pounds of material removed per year."/>
    <s v="Street Sweeping"/>
    <x v="0"/>
    <x v="8"/>
    <n v="20.900000000000002"/>
    <n v="13.4"/>
    <x v="1"/>
    <s v="Not provided"/>
    <s v="Not provided"/>
    <s v="Not provided"/>
    <s v="Not provided"/>
    <s v="Not provided"/>
    <s v="N/A"/>
    <s v="Non-structural"/>
    <s v="Ongoing"/>
    <x v="0"/>
    <s v="Not provided"/>
    <s v="Wekiva"/>
    <s v="N/A"/>
    <s v="N/A"/>
    <s v="Not provided"/>
  </r>
  <r>
    <s v="4737"/>
    <s v="Orange County"/>
    <s v="Not provided"/>
    <s v="OC-37"/>
    <s v="Lake Gandy Hydrologic and Nutrient Study"/>
    <s v="Study to evaluate hydrologic conditions and nutrient loadings to Lake Gandy."/>
    <s v="Study"/>
    <x v="0"/>
    <x v="31"/>
    <s v="N/A"/>
    <s v="N/A"/>
    <x v="0"/>
    <s v="N/A"/>
    <n v="150000"/>
    <s v="N/A"/>
    <s v="OC BCC"/>
    <s v="Not provided"/>
    <s v="N/A"/>
    <s v="Non-structural"/>
    <s v="Completed"/>
    <x v="0"/>
    <s v="Not provided"/>
    <s v="Wekiva"/>
    <n v="28.626539999999999"/>
    <n v="-81.432810000000003"/>
    <s v="Not provided"/>
  </r>
  <r>
    <s v="4067"/>
    <s v="Orange County"/>
    <s v="Not provided"/>
    <s v="OC-38"/>
    <s v="Lake Lawne Hydrologic and Nutrient Study"/>
    <s v="Study to evaluate hydrologic conditions and nutrient loadings to Lake Lawne."/>
    <s v="Study"/>
    <x v="0"/>
    <x v="18"/>
    <s v="N/A"/>
    <s v="N/A"/>
    <x v="1"/>
    <s v="N/A"/>
    <n v="120000"/>
    <s v="Not provided"/>
    <s v="Not provided"/>
    <s v="Not provided"/>
    <s v="N/A"/>
    <s v="Non-structural"/>
    <s v="Completed"/>
    <x v="0"/>
    <s v="Not provided"/>
    <s v="Wekiva"/>
    <s v="N/A"/>
    <s v="N/A"/>
    <s v="Not provided"/>
  </r>
  <r>
    <s v="4738"/>
    <s v="Orange County"/>
    <s v="Not provided"/>
    <s v="OC-39"/>
    <s v="Force Main/Gravity Replacement"/>
    <s v="New force mains to prevent leakage; All American Blvd. from Clarcona Ocoee to Kennedy; Avalon Rd. to Hiawassee Rd.; Clarcona Ocoee Rd. from Ingram to Clarke; Indian Hill Rd. to PS #3411; North Pine Hills Rd. at Indian Hill Rd. and Clarcona Ocoee Rd"/>
    <s v="Sanitary Sewer and Wastewater Treatment Facility (WWTF) Maintenance"/>
    <x v="2"/>
    <x v="34"/>
    <s v="N/A"/>
    <s v="N/A"/>
    <x v="0"/>
    <s v="N/A"/>
    <n v="10494000"/>
    <s v="Not provided"/>
    <s v="Not provided"/>
    <s v="Not provided"/>
    <s v="Not provided"/>
    <s v="Structural"/>
    <s v="Ongoing"/>
    <x v="0"/>
    <s v="Not provided"/>
    <s v="Wekiva"/>
    <s v="Not provided"/>
    <s v="Not provided"/>
    <d v="2017-05-01T00:00:00"/>
  </r>
  <r>
    <s v="4739"/>
    <s v="Orange County"/>
    <s v="Not provided"/>
    <s v="OC-40"/>
    <s v="Pump Station Removal/Relocation (R/R)"/>
    <s v="Replace multiple pump stations."/>
    <s v="Sanitary Sewer and Wastewater Treatment Facility (WWTF) Maintenance"/>
    <x v="0"/>
    <x v="20"/>
    <s v="N/A"/>
    <s v="N/A"/>
    <x v="0"/>
    <s v="N/A"/>
    <n v="13263500"/>
    <s v="Not provided"/>
    <s v="Not provided"/>
    <s v="Not provided"/>
    <s v="Not provided"/>
    <s v="Structural"/>
    <s v="Completed"/>
    <x v="0"/>
    <s v="Not provided"/>
    <s v="Wekiva"/>
    <s v="Not provided"/>
    <n v="-81.424899999999994"/>
    <d v="2017-06-01T00:00:00"/>
  </r>
  <r>
    <s v="4741"/>
    <s v="Orange County"/>
    <s v="Not provided"/>
    <s v="OC-42"/>
    <s v="Little Wekiva STA"/>
    <s v="Stormwater treatment train."/>
    <s v="BMP Treatment Train"/>
    <x v="1"/>
    <x v="22"/>
    <s v="TBD"/>
    <s v="TBD"/>
    <x v="0"/>
    <s v="Not provided"/>
    <n v="5000000"/>
    <s v="Not provided"/>
    <s v="Orange County"/>
    <s v="Not provided"/>
    <s v="Not provided"/>
    <s v="Structural"/>
    <s v="Construction 75% Completed"/>
    <x v="4"/>
    <s v="Not provided"/>
    <s v="Wekiva"/>
    <n v="28.6371"/>
    <n v="-81.428250000000006"/>
    <d v="2017-06-01T00:00:00"/>
  </r>
  <r>
    <s v="4742"/>
    <s v="Orange County"/>
    <s v="Not provided"/>
    <s v="OC-43"/>
    <s v="Lake Gandy BMP"/>
    <s v="Stormwater treatment train."/>
    <s v="BMP Treatment Train"/>
    <x v="3"/>
    <x v="8"/>
    <s v="N/A"/>
    <s v="N/A"/>
    <x v="0"/>
    <n v="150"/>
    <n v="1000000"/>
    <s v="Not provided"/>
    <s v="OC BCC"/>
    <s v="Not provided"/>
    <s v="Not provided"/>
    <s v="Structural"/>
    <s v="Envisioned, but Not Funded"/>
    <x v="4"/>
    <s v="Not provided"/>
    <s v="Wekiva"/>
    <n v="28.627208"/>
    <n v="-81.41825"/>
    <s v="Not provided"/>
  </r>
  <r>
    <s v="4743"/>
    <s v="Orange County"/>
    <s v="Not provided"/>
    <s v="OC-44"/>
    <s v="Kathleen Dr."/>
    <s v="Erosion control."/>
    <s v="Shoreline Stabilization"/>
    <x v="0"/>
    <x v="14"/>
    <s v="TBD"/>
    <s v="TBD"/>
    <x v="0"/>
    <n v="1000"/>
    <n v="514000"/>
    <s v="Not provided"/>
    <s v="Orange County"/>
    <s v="Not provided"/>
    <s v="Not provided"/>
    <s v="Structural"/>
    <s v="Planned &amp; Funded"/>
    <x v="4"/>
    <s v="Not provided"/>
    <s v="Wekiva"/>
    <n v="28.622032999999998"/>
    <s v="Not provided"/>
    <s v="Not provided"/>
  </r>
  <r>
    <s v="4745"/>
    <s v="Orange County"/>
    <s v="Not provided"/>
    <s v="OC-46"/>
    <s v="Little Wekiva CIBs"/>
    <s v="Install 180 CIBs around Little Wekiva Basin."/>
    <s v="Catch Basin Inserts/Inlet Filter Cleanout"/>
    <x v="0"/>
    <x v="13"/>
    <n v="10.924754905646338"/>
    <n v="18"/>
    <x v="0"/>
    <s v="N/A"/>
    <n v="196899"/>
    <n v="22000"/>
    <s v="Orange County"/>
    <s v="Not provided"/>
    <s v="Not provided"/>
    <s v="Structural"/>
    <s v="Completed"/>
    <x v="1"/>
    <s v="Not provided"/>
    <s v="Wekiva"/>
    <s v="Not provided"/>
    <s v="Not provided"/>
    <s v="Not provided"/>
  </r>
  <r>
    <s v="4746"/>
    <s v="Orange County"/>
    <s v="OCEPD"/>
    <s v="OC-47"/>
    <s v="Trimble Park Office Septic"/>
    <s v="Septic upgrade to Passive nitrogen treatment."/>
    <s v="Onsite Sewage Treatment and Disposal System (OSTDS) Enhancement"/>
    <x v="0"/>
    <x v="14"/>
    <s v="N/A"/>
    <n v="1"/>
    <x v="0"/>
    <s v="N/A"/>
    <n v="0"/>
    <s v="Not provided"/>
    <s v="Vendor"/>
    <s v="Not provided"/>
    <s v="Not provided"/>
    <s v="Structural"/>
    <s v="Completed Project"/>
    <x v="1"/>
    <s v="Not provided"/>
    <s v="Wekiva"/>
    <s v="Not provided"/>
    <s v="Not provided"/>
    <d v="2018-01-01T00:00:00"/>
  </r>
  <r>
    <s v="4747"/>
    <s v="Orange County"/>
    <s v="Facilities/ Parks"/>
    <s v="OC-48"/>
    <s v="Magnolia Park Sanitary Connection"/>
    <s v="Conversion of park facilities from septic to sanitary."/>
    <s v="OSTDS Phase Out"/>
    <x v="2"/>
    <x v="14"/>
    <n v="33.000000000000007"/>
    <n v="86"/>
    <x v="0"/>
    <s v="N/A"/>
    <n v="400000"/>
    <s v="Not provided"/>
    <s v="DEP Legislative"/>
    <n v="250000"/>
    <s v="N/A"/>
    <s v="Structural"/>
    <s v="In Progress"/>
    <x v="1"/>
    <s v="Not provided"/>
    <s v="Wekiva"/>
    <s v="Not provided"/>
    <s v="Not provided"/>
    <s v="Not provided"/>
  </r>
  <r>
    <s v="4748"/>
    <s v="Orange County"/>
    <s v="Facilities/ Parks"/>
    <s v="OC-49"/>
    <s v="Camp Joy Sanitary Connection"/>
    <s v="Conversion of park facilities from septic to sanitary."/>
    <s v="OSTDS Phase Out"/>
    <x v="2"/>
    <x v="15"/>
    <n v="6.4200000000000008"/>
    <n v="4"/>
    <x v="0"/>
    <s v="N/A"/>
    <s v="Not provided"/>
    <s v="Not provided"/>
    <s v="Orange County"/>
    <s v="Not provided"/>
    <s v="Not provided"/>
    <s v="Structural"/>
    <s v="In Progress"/>
    <x v="1"/>
    <s v="Not provided"/>
    <s v="Wekiva"/>
    <s v="Not provided"/>
    <s v="Not provided"/>
    <s v="Not provided"/>
  </r>
  <r>
    <s v="4749"/>
    <s v="Orange County"/>
    <s v="Orange County Librarty System (OCLS)"/>
    <s v="OC-50"/>
    <s v="North Orange Branch Sanitary Connection"/>
    <s v="Conversion of facilities from septic to sanitary."/>
    <s v="OSTDS Phase Out"/>
    <x v="2"/>
    <x v="14"/>
    <n v="5.3190000000000008"/>
    <n v="22"/>
    <x v="0"/>
    <s v="N/A"/>
    <n v="105832"/>
    <s v="Not provided"/>
    <s v="OCLS"/>
    <s v="Not provided"/>
    <s v="Not provided"/>
    <s v="Structural"/>
    <s v="In Progress"/>
    <x v="1"/>
    <s v="Not provided"/>
    <s v="Wekiva"/>
    <s v="Not provided"/>
    <s v="Not provided"/>
    <s v="Not provided"/>
  </r>
  <r>
    <s v="4750"/>
    <s v="Orange County"/>
    <s v="OCEPD"/>
    <s v="OC-51"/>
    <s v="Lake Gandy BMP Treatment Train Construction"/>
    <s v="Treatment Train Consisting of Activated Media beds, modular wetlands."/>
    <s v="BMP Treatment Train"/>
    <x v="1"/>
    <x v="30"/>
    <n v="9.8012430816177378"/>
    <n v="9"/>
    <x v="0"/>
    <s v="N/A"/>
    <n v="1058660"/>
    <s v="TBD"/>
    <s v="OC BCC"/>
    <s v="TBD"/>
    <s v="TBD"/>
    <s v="Structural"/>
    <s v="Planned project"/>
    <x v="1"/>
    <s v="Not provided"/>
    <s v="Wekiva"/>
    <n v="28.627189999999999"/>
    <n v="-81.428299999999993"/>
    <s v="Not provided"/>
  </r>
  <r>
    <m/>
    <s v="Orange County"/>
    <s v="N/A"/>
    <s v="OC-51a"/>
    <s v="Lake Gandy BMP Treatment Train Feasibility Study"/>
    <s v="Design BMP treatment train feasibility assessment."/>
    <s v="Study"/>
    <x v="0"/>
    <x v="13"/>
    <s v="N/A"/>
    <s v="N/A"/>
    <x v="0"/>
    <s v="N/A"/>
    <n v="89850"/>
    <s v="N/A"/>
    <s v="CIP - OC BCC"/>
    <s v="Not provided"/>
    <s v="N/A"/>
    <s v="Non-structural"/>
    <s v="Completed"/>
    <x v="3"/>
    <s v="Not provided"/>
    <s v="Wekiva"/>
    <n v="28.565930000000002"/>
    <n v="-81.438559999999995"/>
    <s v="Not provided"/>
  </r>
  <r>
    <m/>
    <s v="Orange County"/>
    <s v="N/A"/>
    <s v="OC-51b"/>
    <s v="Lake Gandy BMP Treatment Train Design"/>
    <s v="Design BMP treatment train."/>
    <s v="BMP Treatment Train"/>
    <x v="2"/>
    <x v="15"/>
    <s v="N/A"/>
    <s v="N/A"/>
    <x v="0"/>
    <s v="N/A"/>
    <n v="159338"/>
    <s v="N/A"/>
    <s v="CIP - OC BCC"/>
    <s v="Not provided"/>
    <s v="N/A"/>
    <s v="Non-structural"/>
    <s v="Underway"/>
    <x v="3"/>
    <s v="Not provided"/>
    <s v="Wekiva"/>
    <n v="28.565930000000002"/>
    <n v="-81.438559999999995"/>
    <s v="Not provided"/>
  </r>
  <r>
    <s v="4751"/>
    <s v="Orange County"/>
    <s v="N/A"/>
    <s v="OC-52"/>
    <s v="Education and Ordinances"/>
    <s v="Ordinances for fertilizer, pet waste, landscape, and irrigation. Public education including FYN and PSAs, websites, and brochures. Full suite of public education and ordinances implemented."/>
    <s v="Regulations, Ordinances, and Guidelines"/>
    <x v="0"/>
    <x v="8"/>
    <n v="7075.7511220569631"/>
    <s v="N/A"/>
    <x v="0"/>
    <s v="N/A"/>
    <s v="N/A"/>
    <s v="N/A"/>
    <s v="N/A"/>
    <s v="N/A"/>
    <s v="N/A"/>
    <s v="Non-structural"/>
    <s v="N/A"/>
    <x v="1"/>
    <s v="Not provided"/>
    <s v="Wekiva"/>
    <s v="N/A"/>
    <s v="N/A"/>
    <n v="2017"/>
  </r>
  <r>
    <n v="4609"/>
    <s v="Orange County"/>
    <s v="N/A"/>
    <s v="OC-53"/>
    <s v="Black Lake Hydrological and Nutrient Assessment &amp; Feasibility Study"/>
    <s v="Data and information from the assessmet can be used by stakeholders to refine TMDL, provide allocation information within the watershed, and identify potential BMP effectiveness. Feasibility Study will evaluate selected BMPs for implementability."/>
    <s v="Study"/>
    <x v="2"/>
    <x v="15"/>
    <s v="N/A"/>
    <s v="N/A"/>
    <x v="1"/>
    <s v="N/A"/>
    <n v="193795.6"/>
    <s v="N/A"/>
    <s v="CIP Funds Provided by the OCBCC"/>
    <s v="N/A"/>
    <s v="N/A"/>
    <s v="Non-structural"/>
    <s v="Underway"/>
    <x v="2"/>
    <s v="Not provided"/>
    <s v="Wekiva"/>
    <s v="N/A"/>
    <s v="N/A"/>
    <s v="Not provided"/>
  </r>
  <r>
    <n v="4752"/>
    <s v="Orange County"/>
    <s v="N/A"/>
    <s v="OC-53a"/>
    <s v="Black Lake Hydrological and Nutrient Assessment &amp; Feasibility Study"/>
    <s v="Data and information from the assessmet can be used by stakeholders to refine TMDL, provide allocation information within the watershed, and identify potential BMP effectiveness. Feasibility Study will evaluate selected BMPs for implementability."/>
    <s v="Study"/>
    <x v="2"/>
    <x v="15"/>
    <s v="N/A"/>
    <s v="N/A"/>
    <x v="0"/>
    <s v="N/A"/>
    <s v="N/A"/>
    <s v="N/A"/>
    <s v="N/A"/>
    <s v="N/A"/>
    <s v="N/A"/>
    <s v="Non-structural"/>
    <s v="Underway"/>
    <x v="2"/>
    <s v="Not provided"/>
    <s v="Wekiva"/>
    <s v="N/A"/>
    <s v="N/A"/>
    <s v="Not provided"/>
  </r>
  <r>
    <n v="4610"/>
    <s v="Orange County"/>
    <s v="N/A"/>
    <s v="OC-54"/>
    <s v="Lake Tilden Hydrological and Nutrient Assessment &amp; Feasibility Study"/>
    <s v="Data and information from the assessmet can be used by stakeholders to refine TMDL, provide allocation information within the watershed, and identify potential BMP effectiveness. Feasibility Study will evaluate selected BMPs for implementability."/>
    <s v="Study"/>
    <x v="2"/>
    <x v="15"/>
    <s v="N/A"/>
    <s v="N/A"/>
    <x v="1"/>
    <s v="N/A"/>
    <n v="242579.21"/>
    <s v="N/A"/>
    <s v="CIP Funds Provided by the OCBCC"/>
    <s v="N/A"/>
    <s v="N/A"/>
    <s v="Non-structural"/>
    <s v="Underway"/>
    <x v="2"/>
    <s v="Not provided"/>
    <s v="Wekiva"/>
    <s v="N/A"/>
    <s v="N/A"/>
    <s v="Not provided"/>
  </r>
  <r>
    <n v="4753"/>
    <s v="Orange County"/>
    <s v="N/A"/>
    <s v="OC-54a"/>
    <s v="Lake Tilden Hydrological and Nutrient Assessment &amp; Feasibility Study"/>
    <s v="Data and information from the assessmet can be used by stakeholders to refine TMDL, provide allocation information within the watershed, and identify potential BMP effectiveness. Feasibility Study will evaluate selected BMPs for implementability."/>
    <s v="Study"/>
    <x v="2"/>
    <x v="15"/>
    <s v="N/A"/>
    <s v="N/A"/>
    <x v="0"/>
    <s v="N/A"/>
    <s v="N/A"/>
    <s v="N/A"/>
    <s v="N/A"/>
    <s v="N/A"/>
    <s v="N/A"/>
    <s v="Non-structural"/>
    <s v="Underway"/>
    <x v="2"/>
    <s v="Not provided"/>
    <s v="Wekiva"/>
    <s v="N/A"/>
    <s v="N/A"/>
    <s v="Not provided"/>
  </r>
  <r>
    <n v="4611"/>
    <s v="Orange County"/>
    <s v="N/A"/>
    <s v="OC-55"/>
    <s v="Lake Weston Hydrological and Nutrient Assessment"/>
    <s v="Data and information from the assessmet can be used by stakeholders to refine TMDL, provide allocation information within the watershed, and identify potential BMP effectiveness._x000a_"/>
    <s v="Study"/>
    <x v="2"/>
    <x v="21"/>
    <s v="N/A"/>
    <s v="N/A"/>
    <x v="1"/>
    <s v="N/A"/>
    <n v="186584.72"/>
    <s v="N/A"/>
    <s v="CIP Funds Provided by the OCBCC"/>
    <s v="N/A"/>
    <s v="N/A"/>
    <s v="Non-structural"/>
    <s v="Underway"/>
    <x v="2"/>
    <s v="Not provided"/>
    <s v="Wekiva"/>
    <s v="N/A"/>
    <s v="N/A"/>
    <s v="Not provided"/>
  </r>
  <r>
    <s v="4754"/>
    <s v="Orange County"/>
    <s v="N/A"/>
    <s v="OC-55a"/>
    <s v="Lake Weston Hydrological and Nutrient Assessment"/>
    <s v="Data and information from the assessmet can be used by stakeholders to refine TMDL, provide allocation information within the watershed, and identify potential BMP effectiveness._x000a_"/>
    <s v="Study"/>
    <x v="2"/>
    <x v="21"/>
    <s v="N/A"/>
    <s v="N/A"/>
    <x v="0"/>
    <s v="N/A"/>
    <s v="N/A"/>
    <s v="N/A"/>
    <s v="N/A"/>
    <s v="N/A"/>
    <s v="N/A"/>
    <s v="Non-structural"/>
    <s v="Underway"/>
    <x v="2"/>
    <s v="Not provided"/>
    <s v="Wekiva"/>
    <s v="N/A"/>
    <s v="N/A"/>
    <s v="Not provided"/>
  </r>
  <r>
    <n v="4755"/>
    <s v="Orange County"/>
    <s v="Not provided"/>
    <s v="OC-56"/>
    <s v="Edgewater"/>
    <s v="Erosion control and bank stabilization along Little Wekiva River.  Gabion basket wall and articulated concrete mat to be installed.  Total project length is approximately 1045'."/>
    <s v="Shoreline Stabilization"/>
    <x v="2"/>
    <x v="15"/>
    <s v="N/A"/>
    <s v="N/A"/>
    <x v="0"/>
    <n v="1000"/>
    <n v="2325884"/>
    <s v="Not provided"/>
    <s v="Orange County"/>
    <s v="Not provided"/>
    <s v="Not provided"/>
    <s v="Structural"/>
    <s v="Underway"/>
    <x v="2"/>
    <s v="Not provided"/>
    <s v="Wekiva"/>
    <s v="N/A"/>
    <s v="N/A"/>
    <s v="Not provided"/>
  </r>
  <r>
    <n v="4756"/>
    <s v="Orange County"/>
    <s v="N/A"/>
    <s v="OC-57"/>
    <s v="Lake Roper Hydrological and Nutrient Assessment &amp; Feasibility Study"/>
    <s v="Data and information from the assessmet can be used by stakeholders to refine TMDL, provide allocation information within the watershed, and identify potential BMP effectiveness. Feasibility Study will evaluate selected BMPs for implementability."/>
    <s v="Study"/>
    <x v="2"/>
    <x v="15"/>
    <s v="N/A"/>
    <s v="N/A"/>
    <x v="0"/>
    <s v="N/A"/>
    <n v="192318.82"/>
    <s v="N/A"/>
    <s v="CIP Funds Provided by the OCBCC"/>
    <s v="Not provided"/>
    <s v="N/A"/>
    <s v="Non-structural"/>
    <s v="Underway"/>
    <x v="2"/>
    <s v="Not provided"/>
    <s v="Wekiva"/>
    <s v="N/A"/>
    <s v="N/A"/>
    <s v="Not provided"/>
  </r>
  <r>
    <n v="4757"/>
    <s v="Orange County"/>
    <s v="N/A"/>
    <s v="OC-58"/>
    <s v="Lake Rose Hydrological and Nutrient Assessment"/>
    <s v="Data and information from the assessmet can be used by stakeholders to refine TMDL, provide allocation information within the watershed, and identify potential BMP effectiveness._x000a_"/>
    <s v="Study"/>
    <x v="2"/>
    <x v="21"/>
    <s v="N/A"/>
    <s v="N/A"/>
    <x v="0"/>
    <s v="N/A"/>
    <n v="186584.72"/>
    <s v="N/A"/>
    <s v="CIP Funds Provided by the OCBCC"/>
    <s v="Not provided"/>
    <s v="N/A"/>
    <s v="Non-structural"/>
    <s v="Underway"/>
    <x v="2"/>
    <s v="Not provided"/>
    <s v="Wekiva"/>
    <s v="N/A"/>
    <s v="N/A"/>
    <s v="Not provided"/>
  </r>
  <r>
    <s v="4740"/>
    <s v="Orange County (Utilities)"/>
    <s v="Not provided"/>
    <s v="OC-41"/>
    <s v="Force Main/Gravity Sewer Rehab"/>
    <s v="Combine cured in place pipe (CIPP) and point repairs to restore gravity sanitary sewer, including lining or coating 40 manholes. Upsized storm pipes that go to Lake Robin, replacing force main, gravity line, and manholes to reduce leakage of sewage."/>
    <s v="Sanitary Sewer and Wastewater Treatment Facility (WWTF) Maintenance"/>
    <x v="3"/>
    <x v="12"/>
    <s v="TBD"/>
    <s v="TBD"/>
    <x v="0"/>
    <s v="N/A"/>
    <n v="1780000"/>
    <s v="Not provided"/>
    <s v="Not provided"/>
    <s v="Not provided"/>
    <s v="Not provided"/>
    <s v="Structural"/>
    <s v="Construction 75% Completed"/>
    <x v="0"/>
    <s v="Not provided"/>
    <s v="Wekiva"/>
    <s v="Not provided"/>
    <s v="Not provided"/>
    <s v="Not provided"/>
  </r>
  <r>
    <s v="4744"/>
    <s v="Orange County (Utilities)"/>
    <s v="OCU"/>
    <s v="OC-45"/>
    <s v="Northwest Water Reclamation Facility (NWRF) Phase III Expansion"/>
    <s v="Reduction is 28,271 lb-N/yr. The NSILT used data with the new effluent concentration. The reduction has been zeroed out to avoid double counting, however improvements were made within the project collection period and prior to the new effluent standards."/>
    <s v="WWTF Nutrient Reduction"/>
    <x v="0"/>
    <x v="35"/>
    <n v="0"/>
    <s v="N/A"/>
    <x v="0"/>
    <s v="N/A"/>
    <n v="31000000"/>
    <s v="Not provided"/>
    <s v="OCUD Capital Improvements Program Budget"/>
    <s v="Not provided"/>
    <s v="N/A"/>
    <s v="Structural"/>
    <s v="Not provided"/>
    <x v="0"/>
    <s v="Not provided"/>
    <s v="Wekiva"/>
    <s v="Not provided"/>
    <s v="Not provided"/>
    <s v="Not provided"/>
  </r>
  <r>
    <m/>
    <s v="Orange County"/>
    <s v="N/A"/>
    <s v="OC-59"/>
    <s v="Lake Lawne SIF performance monitoring  (year one)."/>
    <s v="BMP performance assessment."/>
    <s v="Study"/>
    <x v="2"/>
    <x v="36"/>
    <s v="TBD"/>
    <s v="TBD"/>
    <x v="0"/>
    <s v="N/A"/>
    <n v="79148"/>
    <s v="N/A"/>
    <s v="CIP Funds - OC BCC"/>
    <s v="Not provided"/>
    <s v="N/A"/>
    <s v="Non-structural"/>
    <s v="Underway"/>
    <x v="3"/>
    <s v="Not provided"/>
    <s v="Wekiva"/>
    <n v="28.565930000000002"/>
    <n v="-81.438559999999995"/>
    <s v="Not provided"/>
  </r>
  <r>
    <m/>
    <s v="Orange County"/>
    <s v="N/A"/>
    <s v="OC-59a"/>
    <s v="Lake Lawne SIF performance monitoring  (year two)."/>
    <s v="BMP performance assessment."/>
    <s v="Study"/>
    <x v="1"/>
    <x v="37"/>
    <s v="TBD"/>
    <s v="TBD"/>
    <x v="0"/>
    <s v="N/A"/>
    <n v="92247"/>
    <s v="N/A"/>
    <s v="CIP Funds - OC BCC"/>
    <s v="Not provided"/>
    <s v="N/A"/>
    <s v="Non-structural"/>
    <s v="Planned"/>
    <x v="3"/>
    <s v="Not provided"/>
    <s v="Wekiva"/>
    <n v="28.565930000000002"/>
    <n v="-81.438559999999995"/>
    <s v="Not provided"/>
  </r>
  <r>
    <m/>
    <s v="Orange County"/>
    <s v="N/A"/>
    <s v="OC-60"/>
    <s v="Wekiva PFA Pilot Projects Study"/>
    <s v="Assessment of loading in the Wekiva PFA intended to target optimum BMP locations."/>
    <s v="Study"/>
    <x v="2"/>
    <x v="36"/>
    <s v="N/A"/>
    <s v="N/A"/>
    <x v="0"/>
    <s v="N/A"/>
    <n v="195865"/>
    <s v="N/A"/>
    <s v="CIP Funds - OC BCC"/>
    <s v="Not provided"/>
    <s v="N/A"/>
    <s v="Non-structural"/>
    <s v="Underway"/>
    <x v="3"/>
    <s v="Not provided"/>
    <s v="Wekiva"/>
    <s v="Not provided"/>
    <s v="Not provided"/>
    <s v="Not provided"/>
  </r>
  <r>
    <m/>
    <s v="Orange County"/>
    <s v="N/A"/>
    <s v="OC-60a"/>
    <s v="Wekiva PFA Pilot BMP FS / Design"/>
    <s v="Project to conduct feasibility and / or design studies for effective BMPs."/>
    <s v="Study"/>
    <x v="1"/>
    <x v="37"/>
    <s v="N/A"/>
    <s v="N/A"/>
    <x v="0"/>
    <s v="N/A"/>
    <n v="190000"/>
    <s v="N/A"/>
    <s v="CIP Funds - OC BCC"/>
    <s v="Not provided"/>
    <s v="N/A"/>
    <s v="Non-structural"/>
    <s v="Planned"/>
    <x v="3"/>
    <s v="Not provided"/>
    <s v="Wekiva"/>
    <s v="Not provided"/>
    <s v="Not provided"/>
    <s v="Not provided"/>
  </r>
  <r>
    <m/>
    <s v="Orange County"/>
    <s v="N/A"/>
    <s v="OC-60b"/>
    <s v="Wekiva PFA Pilot Projects Construction"/>
    <s v="Construct effective BMPs."/>
    <s v="BMP Treatment Train"/>
    <x v="1"/>
    <x v="38"/>
    <s v="N/A"/>
    <s v="N/A"/>
    <x v="0"/>
    <s v="N/A"/>
    <s v="TBD"/>
    <s v="N/A"/>
    <s v="CIP Funds - OC BCC"/>
    <s v="Not provided"/>
    <s v="N/A"/>
    <s v="Structural"/>
    <s v="Planned"/>
    <x v="3"/>
    <s v="Not provided"/>
    <s v="Wekiva"/>
    <s v="Not provided"/>
    <s v="Not provided"/>
    <s v="Not provided"/>
  </r>
  <r>
    <s v="4774"/>
    <s v="Seminole County"/>
    <s v="Not provided"/>
    <s v="SC-01"/>
    <s v="Sweetwater Cove Dredging and Drainage Improvements and Sweetwater Tributary Erosion Project"/>
    <s v="Increase water quality treatment resonance time through water quality treatment pond expansion, construct online sedimentation basin; carry out erosion control measures along Sweetwater Creek; area served = 2,181 acres."/>
    <s v="Stormwater System Rehabilitation"/>
    <x v="0"/>
    <x v="2"/>
    <n v="395.87063262265696"/>
    <n v="68"/>
    <x v="0"/>
    <n v="2181"/>
    <n v="2700000"/>
    <s v="Not provided"/>
    <s v="Not provided"/>
    <s v="Not provided"/>
    <s v="Not provided"/>
    <s v="Structural"/>
    <s v="Active"/>
    <x v="0"/>
    <s v="Not provided"/>
    <s v="Wekiva"/>
    <s v="Not provided"/>
    <s v="Not provided"/>
    <s v="Not provided"/>
  </r>
  <r>
    <s v="4775"/>
    <s v="Seminole County"/>
    <s v="Not provided"/>
    <s v="SC-02"/>
    <s v="Grade Control Structures 6 and 7"/>
    <s v="Reduce sediment loads through bank stabilization and river grade control structures in Little Wekiva River; area served = &gt;5,000 acres."/>
    <s v="Shoreline Stabilization"/>
    <x v="0"/>
    <x v="24"/>
    <n v="26.401491021978657"/>
    <n v="18.399999999999999"/>
    <x v="0"/>
    <s v="N/A"/>
    <n v="300000"/>
    <s v="Not provided"/>
    <s v="Not provided"/>
    <s v="Not provided"/>
    <s v="Not provided"/>
    <s v="Structural"/>
    <s v="Completed"/>
    <x v="0"/>
    <s v="Not provided"/>
    <s v="Wekiva"/>
    <s v="Not provided"/>
    <s v="Not provided"/>
    <s v="Not provided"/>
  </r>
  <r>
    <s v="4776"/>
    <s v="Seminole County"/>
    <s v="Not provided"/>
    <s v="SC-03"/>
    <s v="Horse Lovers Lane Erosion Control Project"/>
    <s v="Reduce sediment loads through bank stabilization along Spring Lake outfall, tributary to Little Wekiva River; use gabions and grade control structures plus replace culverts; area served = &gt;1,000 acres."/>
    <s v="Shoreline Stabilization"/>
    <x v="0"/>
    <x v="1"/>
    <n v="17.145795893583838"/>
    <n v="11.9"/>
    <x v="0"/>
    <s v="N/A"/>
    <n v="700000"/>
    <s v="Not provided"/>
    <s v="Not provided"/>
    <s v="Not provided"/>
    <s v="Not provided"/>
    <s v="Structural"/>
    <s v="Completed"/>
    <x v="0"/>
    <s v="Not provided"/>
    <s v="Wekiva"/>
    <s v="Not provided"/>
    <s v="Not provided"/>
    <s v="Not provided"/>
  </r>
  <r>
    <s v="4777"/>
    <s v="Seminole County"/>
    <s v="Not provided"/>
    <s v="SC-04"/>
    <s v="North Western Erosion Control Project"/>
    <s v="Reduce sediment loads through bank stabilization along Little Wekiva River; area served &gt;5,000 acres."/>
    <s v="Shoreline Stabilization"/>
    <x v="0"/>
    <x v="1"/>
    <n v="4.855446624731707"/>
    <n v="3.4"/>
    <x v="0"/>
    <s v="N/A"/>
    <n v="950000"/>
    <s v="Not provided"/>
    <s v="Not provided"/>
    <s v="Not provided"/>
    <s v="Not provided"/>
    <s v="Structural"/>
    <s v="Completed"/>
    <x v="0"/>
    <s v="Not provided"/>
    <s v="Wekiva"/>
    <s v="Not provided"/>
    <s v="Not provided"/>
    <s v="Not provided"/>
  </r>
  <r>
    <s v="4778"/>
    <s v="Seminole County"/>
    <s v="Not provided"/>
    <s v="SC-05"/>
    <s v="Weathersfield Erosion Control Project"/>
    <s v="Reduce sediment loads through bank stabilization along Little Wekiva River; area served &gt;5,000 acres."/>
    <s v="Shoreline Stabilization"/>
    <x v="0"/>
    <x v="24"/>
    <n v="4.2485157966402438"/>
    <n v="2.9"/>
    <x v="0"/>
    <s v="N/A"/>
    <n v="750000"/>
    <s v="Not provided"/>
    <s v="Not provided"/>
    <s v="Not provided"/>
    <s v="Not provided"/>
    <s v="Structural"/>
    <s v="Completed"/>
    <x v="0"/>
    <s v="Not provided"/>
    <s v="Wekiva"/>
    <s v="Not provided"/>
    <s v="Not provided"/>
    <s v="Not provided"/>
  </r>
  <r>
    <s v="4088"/>
    <s v="Seminole County"/>
    <s v="Not provided"/>
    <s v="SC-06"/>
    <s v="Little Wekiva Grade Control – Montgomery Rd. to State Road 434"/>
    <s v="Reduce sediment loads through bank stabilization and construction of two river grade control structures in Little Wekiva River; area served = &gt;5,000 acres."/>
    <s v="Shoreline Stabilization"/>
    <x v="0"/>
    <x v="11"/>
    <n v="298.3"/>
    <n v="31.4"/>
    <x v="1"/>
    <s v="N/A"/>
    <n v="850000"/>
    <s v="Not provided"/>
    <s v="Not provided"/>
    <s v="Not provided"/>
    <s v="Not provided"/>
    <s v="Structural"/>
    <s v="Completed"/>
    <x v="0"/>
    <s v="Not provided"/>
    <s v="Wekiva"/>
    <s v="Not provided"/>
    <s v="Not provided"/>
    <s v="Not provided"/>
  </r>
  <r>
    <s v="4098"/>
    <s v="Seminole County"/>
    <s v="Not provided"/>
    <s v="SC-07"/>
    <s v="Wekiva Park Drive Erosion Control Project"/>
    <s v="Reduce sediment loads through grade control structures; area served = 400 acres."/>
    <s v="Shoreline Stabilization"/>
    <x v="0"/>
    <x v="2"/>
    <n v="36.6"/>
    <n v="3.8"/>
    <x v="1"/>
    <s v="N/A"/>
    <n v="350000"/>
    <s v="Not provided"/>
    <s v="Not provided"/>
    <s v="Not provided"/>
    <s v="Not provided"/>
    <s v="Structural"/>
    <s v="Completed"/>
    <x v="0"/>
    <s v="Not provided"/>
    <s v="Wekiva"/>
    <s v="Not provided"/>
    <s v="Not provided"/>
    <s v="Not provided"/>
  </r>
  <r>
    <s v="4090"/>
    <s v="Seminole County"/>
    <s v="Not provided"/>
    <s v="SC-08"/>
    <s v="Lake Mobile"/>
    <s v="Exotics removal/revegetation with native species. Accomplished using in-house staff, residents, and volunteers."/>
    <s v="Exotic Vegetation Removal"/>
    <x v="0"/>
    <x v="10"/>
    <s v="Not provided"/>
    <s v="Not provided"/>
    <x v="1"/>
    <s v="N/A"/>
    <n v="25000"/>
    <s v="Not provided"/>
    <s v="Not provided"/>
    <s v="Not provided"/>
    <s v="Not provided"/>
    <s v="Non-structural"/>
    <s v="Completed"/>
    <x v="0"/>
    <s v="Not provided"/>
    <s v="Wekiva"/>
    <s v="Not provided"/>
    <s v="Not provided"/>
    <s v="Not provided"/>
  </r>
  <r>
    <s v="4083"/>
    <s v="Seminole County"/>
    <s v="Not provided"/>
    <s v="SC-09"/>
    <s v="LWR at Springs Landing Bridge"/>
    <s v="Exotics removal/revegetation with native species. Accomplished using in-house staff, residents, and volunteers."/>
    <s v="Exotic Vegetation Removal"/>
    <x v="0"/>
    <x v="2"/>
    <s v="Not provided"/>
    <s v="Not provided"/>
    <x v="1"/>
    <s v="N/A"/>
    <n v="10000"/>
    <s v="Not provided"/>
    <s v="Not provided"/>
    <s v="Not provided"/>
    <s v="Not provided"/>
    <s v="Non-structural"/>
    <s v="Completed"/>
    <x v="0"/>
    <s v="Not provided"/>
    <s v="Wekiva"/>
    <s v="Not provided"/>
    <s v="Not provided"/>
    <s v="Not provided"/>
  </r>
  <r>
    <s v="4779"/>
    <s v="Seminole County"/>
    <s v="Not provided"/>
    <s v="SC-10"/>
    <s v="Mirror Lake"/>
    <s v="Exotics removal/ revegetation with native species. Accomplished using in-house staff, residents, and volunteers."/>
    <s v="Exotic Vegetation Removal"/>
    <x v="0"/>
    <x v="2"/>
    <s v="Not provided"/>
    <s v="Not provided"/>
    <x v="0"/>
    <s v="N/A"/>
    <n v="75000"/>
    <s v="Not provided"/>
    <s v="Not provided"/>
    <s v="Not provided"/>
    <s v="Not provided"/>
    <s v="Non-structural"/>
    <s v="Completed"/>
    <x v="0"/>
    <s v="Not provided"/>
    <s v="Wekiva"/>
    <s v="Not provided"/>
    <s v="Not provided"/>
    <s v="Not provided"/>
  </r>
  <r>
    <s v="4092"/>
    <s v="Seminole County"/>
    <s v="Not provided"/>
    <s v="SC-11"/>
    <s v="Spring Lake"/>
    <s v="Exotics removal/revegetation with native species. Accomplished using in-house staff, residents, and volunteers."/>
    <s v="Exotic Vegetation Removal"/>
    <x v="0"/>
    <x v="10"/>
    <s v="Not provided"/>
    <s v="Not provided"/>
    <x v="1"/>
    <s v="N/A"/>
    <n v="75000"/>
    <s v="Not provided"/>
    <s v="Not provided"/>
    <s v="Not provided"/>
    <s v="Not provided"/>
    <s v="Non-structural"/>
    <s v="Completed"/>
    <x v="0"/>
    <s v="Not provided"/>
    <s v="Wekiva"/>
    <s v="Not provided"/>
    <s v="Not provided"/>
    <s v="Not provided"/>
  </r>
  <r>
    <s v="4093"/>
    <s v="Seminole County"/>
    <s v="Not provided"/>
    <s v="SC-12"/>
    <s v="Black Bear Wilderness Area"/>
    <s v="Previous land use = natural land; management focus = preservation, passive recreation; acreage = 1,650."/>
    <s v="Land Acquisition"/>
    <x v="2"/>
    <x v="18"/>
    <s v="N/A"/>
    <s v="N/A"/>
    <x v="1"/>
    <n v="1650"/>
    <s v="Not provided"/>
    <s v="N/A"/>
    <s v="Not provided"/>
    <s v="Not provided"/>
    <s v="Not provided"/>
    <s v="Non-structural"/>
    <s v="Underway"/>
    <x v="0"/>
    <s v="Not provided"/>
    <s v="Wekiva"/>
    <s v="Not provided"/>
    <s v="Not provided"/>
    <s v="Not provided"/>
  </r>
  <r>
    <s v="4094"/>
    <s v="Seminole County"/>
    <s v="Not provided"/>
    <s v="SC-13"/>
    <s v="Yankee Lake Scrub Jay Preservation Area"/>
    <s v="Previous land use = natural land; management focus = preservation, passive recreation; acreage = 300."/>
    <s v="Land Acquisition"/>
    <x v="0"/>
    <x v="20"/>
    <s v="N/A"/>
    <s v="N/A"/>
    <x v="1"/>
    <n v="300"/>
    <s v="Not provided"/>
    <s v="N/A"/>
    <s v="Not provided"/>
    <s v="Not provided"/>
    <s v="Not provided"/>
    <s v="Non-structural"/>
    <s v="Completed"/>
    <x v="0"/>
    <s v="Not provided"/>
    <s v="Wekiva"/>
    <s v="Not provided"/>
    <s v="Not provided"/>
    <s v="Not provided"/>
  </r>
  <r>
    <s v="4780"/>
    <s v="Seminole County"/>
    <s v="Not provided"/>
    <s v="SC-14"/>
    <s v="Bear Lake Rd. Reconstruction"/>
    <s v="Provide water quality treatment to existing roadway and subdivision through increased wet retention and utilization of existing dry retention pond; area served = 32 acres."/>
    <s v="Stormwater System Rehabilitation"/>
    <x v="0"/>
    <x v="7"/>
    <n v="13.807676339080791"/>
    <n v="32.299999999999997"/>
    <x v="0"/>
    <s v="Not provided"/>
    <n v="2200000"/>
    <s v="Not provided"/>
    <s v="Not provided"/>
    <s v="Not provided"/>
    <s v="Not provided"/>
    <s v="Structural"/>
    <s v="Completed"/>
    <x v="0"/>
    <s v="Not provided"/>
    <s v="Wekiva"/>
    <s v="Not provided"/>
    <s v="Not provided"/>
    <s v="Not provided"/>
  </r>
  <r>
    <s v="4781"/>
    <s v="Seminole County"/>
    <s v="Not provided"/>
    <s v="SC-15"/>
    <s v="Bunell Rd. Widening"/>
    <s v="Provide treatment to untreated roadway through construction of new wet retention basin and exfiltration trench; designed to hold treatment volume plus 50%; area served = 7.5 acres."/>
    <s v="Stormwater System Rehabilitation"/>
    <x v="0"/>
    <x v="2"/>
    <n v="5.4623774528231692"/>
    <n v="9.1"/>
    <x v="0"/>
    <s v="Not provided"/>
    <n v="3200000"/>
    <s v="Not provided"/>
    <s v="Not provided"/>
    <s v="Not provided"/>
    <s v="Not provided"/>
    <s v="Structural"/>
    <s v="Completed"/>
    <x v="0"/>
    <s v="Not provided"/>
    <s v="Wekiva"/>
    <s v="Not provided"/>
    <s v="Not provided"/>
    <s v="Not provided"/>
  </r>
  <r>
    <s v="4782"/>
    <s v="Seminole County"/>
    <s v="Not provided"/>
    <s v="SC-16"/>
    <s v="Eden Park Rd."/>
    <s v="Provide treatment to untreated roadway through exfiltration, installation of CDS units, and new wet retention basin; area served = 10.6 acres."/>
    <s v="Stormwater System Rehabilitation"/>
    <x v="0"/>
    <x v="2"/>
    <n v="8.9522297143490839"/>
    <n v="14.1"/>
    <x v="0"/>
    <s v="Not provided"/>
    <n v="3500000"/>
    <s v="Not provided"/>
    <s v="Not provided"/>
    <s v="Not provided"/>
    <s v="Not provided"/>
    <s v="Structural"/>
    <s v="Completed"/>
    <x v="0"/>
    <s v="Not provided"/>
    <s v="Wekiva"/>
    <s v="Not provided"/>
    <s v="Not provided"/>
    <s v="Not provided"/>
  </r>
  <r>
    <s v="4113"/>
    <s v="Seminole County"/>
    <s v="Not provided"/>
    <s v="SC-17"/>
    <s v="Markham Woods Rd. Widening from State Road 434 to Springs Landing Blvd."/>
    <s v="Provide water quality treatment for additional traffic lane through construction of new exfiltration trench; area served = 12.4 acres."/>
    <s v="Exfiltration Trench"/>
    <x v="0"/>
    <x v="26"/>
    <n v="32.4"/>
    <n v="4.4000000000000004"/>
    <x v="1"/>
    <s v="Not provided"/>
    <n v="1400000"/>
    <s v="Not provided"/>
    <s v="Not provided"/>
    <s v="Not provided"/>
    <s v="Not provided"/>
    <s v="Structural"/>
    <s v="Completed"/>
    <x v="0"/>
    <s v="Not provided"/>
    <s v="Wekiva"/>
    <s v="Not provided"/>
    <s v="Not provided"/>
    <s v="Not provided"/>
  </r>
  <r>
    <s v="4115"/>
    <s v="Seminole County"/>
    <s v="Not provided"/>
    <s v="SC-18"/>
    <s v="Markham Woods Rd. Widening from Lane Springs Landing Blvd. to EE Williamson Rd."/>
    <s v="Provide water quality treatment to existing roadway through exfiltration trench; area served = 9.2 acres."/>
    <s v="Exfiltration Trench"/>
    <x v="0"/>
    <x v="5"/>
    <n v="45.9"/>
    <n v="7.7"/>
    <x v="1"/>
    <s v="Not provided"/>
    <n v="2300000"/>
    <s v="Not provided"/>
    <s v="Not provided"/>
    <s v="Not provided"/>
    <s v="Not provided"/>
    <s v="Structural"/>
    <s v="Completed"/>
    <x v="0"/>
    <s v="Not provided"/>
    <s v="Wekiva"/>
    <s v="Not provided"/>
    <s v="Not provided"/>
    <s v="Not provided"/>
  </r>
  <r>
    <s v="4783"/>
    <s v="Seminole County"/>
    <s v="Not provided"/>
    <s v="SC-19"/>
    <s v="Triangle Drive Treatment Pond"/>
    <s v="Construct wet detention pond and provide ecological restoration on drainage parcel near Triangle Drive prior to draining into Lake Brantley; area served = 372 acres."/>
    <s v="Wet Detention Pond"/>
    <x v="3"/>
    <x v="8"/>
    <n v="33.684660959076211"/>
    <n v="146.4"/>
    <x v="0"/>
    <s v="Not provided"/>
    <n v="800000"/>
    <s v="Not provided"/>
    <s v="Not provided"/>
    <s v="Not provided"/>
    <s v="Not provided"/>
    <s v="Structural"/>
    <s v="Underway – not funded"/>
    <x v="0"/>
    <s v="Not provided"/>
    <s v="Wekiva"/>
    <s v="Not provided"/>
    <s v="Not provided"/>
    <s v="Not provided"/>
  </r>
  <r>
    <s v="4784"/>
    <s v="Seminole County"/>
    <s v="Not provided"/>
    <s v="SC-20"/>
    <s v="Wekiva Springs Rd. at Wekiva Springs State Park"/>
    <s v="Construct two interconnected sedimentation ponds to provide additional water quality treatment for two square miles of residential development; area served = two square miles."/>
    <s v="On-line Retention BMPs"/>
    <x v="0"/>
    <x v="4"/>
    <n v="25.339362072818595"/>
    <n v="50.421999999999997"/>
    <x v="0"/>
    <n v="2"/>
    <n v="220000"/>
    <s v="Not provided"/>
    <s v="Not provided"/>
    <s v="Not provided"/>
    <s v="Not provided"/>
    <s v="Structural"/>
    <s v="Completed"/>
    <x v="0"/>
    <s v="Not provided"/>
    <s v="Wekiva"/>
    <s v="Not provided"/>
    <s v="Not provided"/>
    <s v="Not provided"/>
  </r>
  <r>
    <s v="4785"/>
    <s v="Seminole County"/>
    <s v="Not provided"/>
    <s v="SC-21"/>
    <s v="Wekiva Springs Rd. Hunt Club to Fox Valley"/>
    <s v="Provide water quality treatment to existing roadway through swales; area served = 7 acres."/>
    <s v="Grass swales without swale blocks or raised culverts"/>
    <x v="0"/>
    <x v="7"/>
    <n v="8.0418334722118896"/>
    <n v="9.3000000000000007"/>
    <x v="0"/>
    <s v="Not provided"/>
    <n v="1800000"/>
    <s v="Not provided"/>
    <s v="Not provided"/>
    <s v="Not provided"/>
    <s v="Not provided"/>
    <s v="Structural"/>
    <s v="Completed"/>
    <x v="0"/>
    <s v="Not provided"/>
    <s v="Wekiva"/>
    <s v="Not provided"/>
    <s v="Not provided"/>
    <s v="Not provided"/>
  </r>
  <r>
    <s v="4786"/>
    <s v="Seminole County"/>
    <s v="Not provided"/>
    <s v="SC-22"/>
    <s v="West Wekiva Tr. Treatment Pond"/>
    <s v="Construct wet detention pond and provide ecological restoration on drainage parcel north of West Wekiva Tr. prior to discharge into Wekiva River; area served = 220 acres."/>
    <s v="Wet Detention Pond"/>
    <x v="2"/>
    <x v="9"/>
    <n v="17.145795893583838"/>
    <n v="73.8"/>
    <x v="0"/>
    <s v="Not provided"/>
    <n v="900000"/>
    <s v="Not provided"/>
    <s v="Not provided"/>
    <s v="Not provided"/>
    <s v="Not provided"/>
    <s v="Structural"/>
    <s v="Underway – not funded"/>
    <x v="0"/>
    <s v="Not provided"/>
    <s v="Wekiva"/>
    <s v="Not provided"/>
    <s v="Not provided"/>
    <s v="Not provided"/>
  </r>
  <r>
    <s v="4095"/>
    <s v="Seminole County"/>
    <s v="Not provided"/>
    <s v="SC-23"/>
    <s v="Palm Springs Rd. Paving and Drainage"/>
    <s v="Pave dirt road and install 2nd-generation baffle box to provide water quality treatment; area served = 0.4 acres."/>
    <s v="Baffle Boxes- Second Generation"/>
    <x v="0"/>
    <x v="26"/>
    <n v="1.3"/>
    <n v="0.2"/>
    <x v="1"/>
    <s v="Not provided"/>
    <n v="255000"/>
    <s v="Not provided"/>
    <s v="Not provided"/>
    <s v="Not provided"/>
    <s v="Not provided"/>
    <s v="Structural"/>
    <s v="Completed"/>
    <x v="0"/>
    <s v="Not provided"/>
    <s v="Wekiva"/>
    <s v="Not provided"/>
    <s v="Not provided"/>
    <s v="Not provided"/>
  </r>
  <r>
    <s v="4787"/>
    <s v="Seminole County"/>
    <s v="Not provided"/>
    <s v="SC-24"/>
    <s v="Wekiva Springs Rd. – State Road 434 to Sabal Point"/>
    <s v="Provide water quality treatment for new impervious portions of roadway improvements through construction of on-line exfiltration trench; area served = 3.4 acres."/>
    <s v="Exfiltration Trench"/>
    <x v="0"/>
    <x v="7"/>
    <n v="2.4277233123658535"/>
    <n v="2.5"/>
    <x v="0"/>
    <s v="Not provided"/>
    <n v="6900000"/>
    <s v="Not provided"/>
    <s v="Not provided"/>
    <s v="Not provided"/>
    <s v="Not provided"/>
    <s v="Structural"/>
    <s v="Completed"/>
    <x v="0"/>
    <s v="Not provided"/>
    <s v="Wekiva"/>
    <s v="Not provided"/>
    <s v="Not provided"/>
    <s v="Not provided"/>
  </r>
  <r>
    <s v="4788"/>
    <s v="Seminole County"/>
    <s v="Not provided"/>
    <s v="SC-25"/>
    <s v="Street Sweeping"/>
    <s v="Street sweeping within the Big Wekiva and Little Wekiva drainage basins."/>
    <s v="Street Sweeping"/>
    <x v="0"/>
    <x v="8"/>
    <n v="3.2774264716939023"/>
    <n v="13.9"/>
    <x v="0"/>
    <s v="Not provided"/>
    <s v="Not provided"/>
    <s v="Not provided"/>
    <s v="Not provided"/>
    <s v="Not provided"/>
    <s v="Not provided"/>
    <s v="Non-structural"/>
    <s v="Ongoing"/>
    <x v="4"/>
    <s v="Not provided"/>
    <s v="Wekiva"/>
    <s v="N/A"/>
    <s v="N/A"/>
    <s v="Not provided"/>
  </r>
  <r>
    <s v="4096"/>
    <s v="Seminole County"/>
    <s v="Not provided"/>
    <s v="SC-25a"/>
    <s v="Street Sweeping"/>
    <s v="Street sweeping within the Big Wekiva and Little Wekiva drainage basins."/>
    <s v="Street Sweeping"/>
    <x v="0"/>
    <x v="8"/>
    <n v="410.4"/>
    <n v="264.09999999999997"/>
    <x v="1"/>
    <s v="Not provided"/>
    <s v="Not provided"/>
    <s v="Not provided"/>
    <s v="Not provided"/>
    <s v="Not provided"/>
    <s v="Not provided"/>
    <s v="Non-structural"/>
    <s v="Ongoing"/>
    <x v="4"/>
    <s v="Not provided"/>
    <s v="Wekiva"/>
    <s v="N/A"/>
    <s v="N/A"/>
    <s v="Not provided"/>
  </r>
  <r>
    <s v="4789"/>
    <s v="Seminole County"/>
    <s v="Not provided"/>
    <s v="SC-26"/>
    <s v="Bear Lake Chain-of-Lakes Hydrology/Nutrient Budget and Water Quality Management Plan"/>
    <s v="Detailed nutrient and hydrologic study, quantifying all nutrient sources, including internal loading, ground water, surface water, precipitation, etc., Management plan includes potential structural and nonstructural water quality improvements."/>
    <s v="Study"/>
    <x v="0"/>
    <x v="20"/>
    <s v="N/A"/>
    <s v="N/A"/>
    <x v="0"/>
    <s v="N/A"/>
    <s v="Not provided"/>
    <s v="Not provided"/>
    <s v="Not provided"/>
    <s v="Not provided"/>
    <s v="Not provided"/>
    <s v="Non-structural"/>
    <s v="Completed"/>
    <x v="0"/>
    <s v="Not provided"/>
    <s v="Wekiva"/>
    <s v="N/A"/>
    <s v="N/A"/>
    <s v="Not provided"/>
  </r>
  <r>
    <s v="4790"/>
    <s v="Seminole County"/>
    <s v="Not provided"/>
    <s v="SC-27"/>
    <s v="Spring Lake/Spring Lake Watershed Hydrology/Nutrient Budget and Water Quality Management Plan"/>
    <s v="Detailed nutrient and hydrologic study, quantifying all nutrient sources, including internal loading, ground water, surface water, precipitation, etc., Management plan includes potential structural and nonstructural water quality improvements."/>
    <s v="Study"/>
    <x v="0"/>
    <x v="14"/>
    <s v="N/A"/>
    <s v="N/A"/>
    <x v="0"/>
    <s v="N/A"/>
    <s v="Not provided"/>
    <s v="Not provided"/>
    <s v="Not provided"/>
    <s v="Not provided"/>
    <s v="Not provided"/>
    <s v="Non-structural"/>
    <s v="Under development"/>
    <x v="0"/>
    <s v="Not provided"/>
    <s v="Wekiva"/>
    <s v="N/A"/>
    <s v="N/A"/>
    <s v="Not provided"/>
  </r>
  <r>
    <s v="4068"/>
    <s v="Seminole County"/>
    <s v="Not provided"/>
    <s v="SC-27a"/>
    <s v="Spring Lake/Spring Lake Watershed Hydrology/Nutrient Budget and Water Quality Management Plan"/>
    <s v="Detailed nutrient and hydrologic study, quantifying all nutrient sources, including internal loading, ground water, surface water, precipitation, etc.; management plan includes potential structural/ nonstructural water quality improvements."/>
    <s v="Study"/>
    <x v="0"/>
    <x v="14"/>
    <s v="N/A"/>
    <s v="N/A"/>
    <x v="1"/>
    <s v="N/A"/>
    <s v="Not provided"/>
    <s v="Not provided"/>
    <s v="Not provided"/>
    <s v="Not provided"/>
    <s v="Not provided"/>
    <s v="Non-structural"/>
    <s v="Under development"/>
    <x v="0"/>
    <s v="Not provided"/>
    <s v="Wekiva"/>
    <s v="N/A"/>
    <s v="N/A"/>
    <s v="Not provided"/>
  </r>
  <r>
    <s v="4791"/>
    <s v="Seminole County"/>
    <s v="Not provided"/>
    <s v="SC-28"/>
    <s v="Wekiva Basin Stormwater Pond Enhancement Feasibility Study for Nitrogen Transport"/>
    <s v="Preliminary analysis of nitrogen transport into and out of retention pond/ground water, and follow-up analysis of improvements made to ground water discharge after addition of Bold and Gold™ amendment to pond bottom."/>
    <s v="Study"/>
    <x v="1"/>
    <x v="9"/>
    <s v="N/A"/>
    <s v="N/A"/>
    <x v="0"/>
    <s v="N/A"/>
    <s v="Not provided"/>
    <s v="Not provided"/>
    <s v="Not provided"/>
    <s v="Not provided"/>
    <s v="Not provided"/>
    <s v="Non-structural"/>
    <s v="Under development"/>
    <x v="0"/>
    <s v="Not provided"/>
    <s v="Wekiva"/>
    <s v="N/A"/>
    <s v="N/A"/>
    <s v="Not provided"/>
  </r>
  <r>
    <s v="4792"/>
    <s v="Seminole County"/>
    <s v="Not provided"/>
    <s v="SC-29"/>
    <s v="Seminole County Water Quality Master Plan"/>
    <s v="Countywide assessment of all water quality data, monitoring programs, regional ponds, CIP projects, etc., to improve effectiveness of existing programs and identify additional structural/nonstructural improvement projects."/>
    <s v="Study"/>
    <x v="1"/>
    <x v="9"/>
    <s v="N/A"/>
    <s v="N/A"/>
    <x v="0"/>
    <s v="N/A"/>
    <s v="Not provided"/>
    <s v="Not provided"/>
    <s v="Not provided"/>
    <s v="Not provided"/>
    <s v="Not provided"/>
    <s v="Non-structural"/>
    <s v="Under development"/>
    <x v="0"/>
    <s v="Not provided"/>
    <s v="Wekiva"/>
    <s v="N/A"/>
    <s v="N/A"/>
    <s v="Not provided"/>
  </r>
  <r>
    <s v="4091"/>
    <s v="Seminole County"/>
    <s v="Not provided"/>
    <s v="SC-29a"/>
    <s v="Seminole County Water Quality Master Plan"/>
    <s v="Countywide assessment of all water quality data, monitoring programs, regional ponds, CIP projects, etc., to improve effectiveness of existing programs and identify additional structural/nonstructural improvement projects."/>
    <s v="Study"/>
    <x v="1"/>
    <x v="9"/>
    <s v="N/A"/>
    <s v="N/A"/>
    <x v="1"/>
    <s v="N/A"/>
    <s v="Not provided"/>
    <s v="Not provided"/>
    <s v="Not provided"/>
    <s v="Not provided"/>
    <s v="Not provided"/>
    <s v="Non-structural"/>
    <s v="Under development"/>
    <x v="0"/>
    <s v="Not provided"/>
    <s v="Wekiva"/>
    <s v="N/A"/>
    <s v="N/A"/>
    <s v="Not provided"/>
  </r>
  <r>
    <s v="4089"/>
    <s v="Seminole County"/>
    <s v="Not provided"/>
    <s v="SC-30"/>
    <s v="Apple Valley LS"/>
    <s v="Relocate and build brand new lift station."/>
    <s v="Sanitary Sewer and Wastewater Treatment Facility (WWTF) Maintenance"/>
    <x v="0"/>
    <x v="20"/>
    <s v="N/A"/>
    <s v="N/A"/>
    <x v="1"/>
    <s v="N/A"/>
    <n v="351975"/>
    <s v="Not provided"/>
    <s v="Not provided"/>
    <s v="Not provided"/>
    <s v="Not provided"/>
    <s v="Structural"/>
    <s v="Completed"/>
    <x v="0"/>
    <s v="Not provided"/>
    <s v="Wekiva"/>
    <s v="Not provided"/>
    <s v="Not provided"/>
    <s v="Not provided"/>
  </r>
  <r>
    <s v="4793"/>
    <s v="Seminole County"/>
    <s v="Not provided"/>
    <s v="SC-31"/>
    <s v="Bridgewater Dr."/>
    <s v="Manhole sealing."/>
    <s v="Sanitary Sewer and Wastewater Treatment Facility (WWTF) Maintenance"/>
    <x v="0"/>
    <x v="20"/>
    <s v="N/A"/>
    <s v="N/A"/>
    <x v="0"/>
    <s v="N/A"/>
    <n v="16179"/>
    <s v="Not provided"/>
    <s v="Not provided"/>
    <s v="Not provided"/>
    <s v="Not provided"/>
    <s v="Structural"/>
    <s v="Completed"/>
    <x v="0"/>
    <s v="Not provided"/>
    <s v="Wekiva"/>
    <s v="Not provided"/>
    <s v="Not provided"/>
    <s v="Not provided"/>
  </r>
  <r>
    <s v="4081"/>
    <s v="Seminole County"/>
    <s v="Not provided"/>
    <s v="SC-32"/>
    <s v="Gravity Main Testing and Repairs"/>
    <s v="Gravity main repairs including: lateral repairs, smoke testing and sealing laterals."/>
    <s v="Sanitary Sewer and Wastewater Treatment Facility (WWTF) Maintenance"/>
    <x v="0"/>
    <x v="20"/>
    <s v="N/A"/>
    <s v="N/A"/>
    <x v="1"/>
    <s v="N/A"/>
    <n v="401878"/>
    <s v="Not provided"/>
    <s v="Not provided"/>
    <s v="Not provided"/>
    <s v="Not provided"/>
    <s v="Structural"/>
    <s v="Completed"/>
    <x v="0"/>
    <s v="Not provided"/>
    <s v="Wekiva"/>
    <s v="Not provided"/>
    <s v="Not provided"/>
    <s v="Not provided"/>
  </r>
  <r>
    <s v="4794"/>
    <s v="Seminole County"/>
    <s v="Not provided"/>
    <s v="SC-33"/>
    <s v="Lift Station Rehab"/>
    <s v="Seal wet well and rehabilitate lines (Wilson School LS, Breckenridge LS, Stockbridge LS, Lake Forest #5 LS, Buckingham LS, Retreat at Wekiva LS, Aster Farms LS, Bel-Aire #3 LS, Bel-Aire #1 LS, Heathrow Master LS)."/>
    <s v="Sanitary Sewer and Wastewater Treatment Facility (WWTF) Maintenance"/>
    <x v="0"/>
    <x v="20"/>
    <s v="N/A"/>
    <s v="N/A"/>
    <x v="0"/>
    <s v="N/A"/>
    <n v="324353"/>
    <s v="Not provided"/>
    <s v="Not provided"/>
    <s v="Not provided"/>
    <s v="Not provided"/>
    <s v="Structural"/>
    <s v="Completed"/>
    <x v="0"/>
    <s v="Not provided"/>
    <s v="Wekiva"/>
    <s v="Not provided"/>
    <s v="Not provided"/>
    <s v="Spring 2017"/>
  </r>
  <r>
    <s v="4080"/>
    <s v="Seminole County"/>
    <s v="Not provided"/>
    <s v="SC-33a"/>
    <s v="Lift Station Rehab"/>
    <s v="Seal wet well and rehabilitate lines (Wilson School LS, Breckenridge LS, Stockbridge LS, Lake Forest #5 LS, Buckingham LS, Retreat at Wekiva LS, Aster Farms LS, Bel-Aire #3 LS, Bel-Aire #1 LS, Heathrow Master LS)."/>
    <s v="Sanitary Sewer and Wastewater Treatment Facility (WWTF) Maintenance"/>
    <x v="0"/>
    <x v="20"/>
    <s v="N/A"/>
    <s v="N/A"/>
    <x v="1"/>
    <s v="N/A"/>
    <n v="324353"/>
    <s v="Not provided"/>
    <s v="Not provided"/>
    <s v="Not provided"/>
    <s v="Not provided"/>
    <s v="Structural"/>
    <s v="Completed"/>
    <x v="0"/>
    <s v="Not provided"/>
    <s v="Wekiva"/>
    <s v="Not provided"/>
    <s v="Not provided"/>
    <s v="Spring 2017"/>
  </r>
  <r>
    <s v="4082"/>
    <s v="Seminole County"/>
    <s v="Not provided"/>
    <s v="SC-34"/>
    <s v="Douglas Ave Pond"/>
    <s v="Pond retrofit with soil amendment aimed at reducing nitrate loading to groundwater."/>
    <s v="Stormwater System Rehabilitation"/>
    <x v="1"/>
    <x v="9"/>
    <s v="TBD"/>
    <s v="TBD"/>
    <x v="1"/>
    <n v="45.3"/>
    <n v="105000"/>
    <s v="Not provided"/>
    <s v="Not provided"/>
    <s v="Not provided"/>
    <s v="Not provided"/>
    <s v="Structural"/>
    <s v="Envisioned, but Not Funded"/>
    <x v="4"/>
    <s v="Not provided"/>
    <s v="Wekiva"/>
    <s v="Not provided"/>
    <s v="Not provided"/>
    <s v="Not provided"/>
  </r>
  <r>
    <s v="4795"/>
    <s v="Seminole County"/>
    <s v="Not provided"/>
    <s v="SC-35"/>
    <s v="Bear Lake Drainage Improvements (Hamilton Pond)"/>
    <s v="Regional stormwater facility (RSF) for Bear Lake, Little Bear."/>
    <s v="Regional Stormwater Treatment"/>
    <x v="0"/>
    <x v="15"/>
    <s v="TBD"/>
    <s v="TBD"/>
    <x v="0"/>
    <n v="15.3"/>
    <n v="1150000"/>
    <s v="Not provided"/>
    <s v="Not provided"/>
    <s v="Not provided"/>
    <s v="Not provided"/>
    <s v="Structural"/>
    <s v="Planned &amp; Funded"/>
    <x v="4"/>
    <s v="Not provided"/>
    <s v="Wekiva"/>
    <s v="Not provided"/>
    <s v="Not provided"/>
    <d v="2017-06-01T00:00:00"/>
  </r>
  <r>
    <s v="4079"/>
    <s v="Seminole County"/>
    <s v="Not provided"/>
    <s v="SC-36"/>
    <s v="Spring Lake Hills Outfall Weir Rehab"/>
    <s v="Construction retrofit project, replace existing failing weir."/>
    <s v="Control Structure"/>
    <x v="0"/>
    <x v="12"/>
    <s v="Not provided"/>
    <s v="Not provided"/>
    <x v="1"/>
    <n v="537"/>
    <n v="4500"/>
    <s v="Not provided"/>
    <s v="Not provided"/>
    <s v="Not provided"/>
    <s v="Not provided"/>
    <s v="Structural"/>
    <s v="Completed"/>
    <x v="4"/>
    <s v="Not provided"/>
    <s v="Wekiva"/>
    <s v="Not provided"/>
    <s v="Not provided"/>
    <d v="2017-01-01T00:00:00"/>
  </r>
  <r>
    <s v="4796"/>
    <s v="Seminole County"/>
    <s v="Not provided"/>
    <s v="SC-37"/>
    <s v="Alton Drive Stormwater Pond"/>
    <s v="Modify existing stormwater pond to increase treatment efficiency and reroute untreated stormwater into existing pond."/>
    <s v="Wet Detention Pond"/>
    <x v="2"/>
    <x v="21"/>
    <s v="TBD"/>
    <s v="TBD"/>
    <x v="0"/>
    <n v="56.6"/>
    <s v="Not provided"/>
    <s v="Not provided"/>
    <s v="Florida Legislature"/>
    <s v="Not provided"/>
    <s v="Not provided"/>
    <s v="Structural"/>
    <s v="Planned &amp; Funded"/>
    <x v="4"/>
    <s v="Not provided"/>
    <s v="Wekiva"/>
    <s v="Not provided"/>
    <s v="Not provided"/>
    <d v="2017-06-01T00:00:00"/>
  </r>
  <r>
    <s v="4064"/>
    <s v="Seminole County"/>
    <s v="Spring Lake MSBU"/>
    <s v="SC-38"/>
    <s v="Spring Lake Alum Treatment"/>
    <s v="In lake alum treatment."/>
    <s v="Alum Injection Systems"/>
    <x v="0"/>
    <x v="15"/>
    <s v="N/A"/>
    <s v="TBD"/>
    <x v="1"/>
    <n v="85"/>
    <n v="120000"/>
    <s v="Not provided"/>
    <s v="Spring Lake MSBU"/>
    <s v="Not provided"/>
    <s v="Not provided"/>
    <s v="Non-structural"/>
    <s v="Started"/>
    <x v="4"/>
    <s v="Not provided"/>
    <s v="Wekiva"/>
    <s v="Not provided"/>
    <s v="Not provided"/>
    <s v="Not provided"/>
  </r>
  <r>
    <s v="4797"/>
    <s v="Seminole County"/>
    <s v="Not provided"/>
    <s v="SC-39"/>
    <s v="Lake Asher Restoration"/>
    <s v="Mechanical removal of vegetative material and associated organic matter.  Shoreline planting with natives."/>
    <s v="Aquatic Vegetation Harvesting"/>
    <x v="0"/>
    <x v="14"/>
    <s v="TBD"/>
    <s v="TBD"/>
    <x v="0"/>
    <n v="5.25"/>
    <n v="285000"/>
    <s v="Not provided"/>
    <s v="Florida Legislature"/>
    <s v="Not provided"/>
    <s v="Not provided"/>
    <s v="Structural"/>
    <s v="Planned &amp; Funded"/>
    <x v="4"/>
    <s v="Not provided"/>
    <s v="Wekiva"/>
    <s v="Not provided"/>
    <s v="Not provided"/>
    <s v="Not provided"/>
  </r>
  <r>
    <s v="4078"/>
    <s v="Seminole County"/>
    <s v="Not provided"/>
    <s v="SC-40"/>
    <s v="Spring Lake Shoreline Restoration"/>
    <s v="Planted native aquatic vegetation along individual homeowner shorelines."/>
    <s v="Creating/ Enhancing Living Shoreline"/>
    <x v="0"/>
    <x v="13"/>
    <s v="Not provided"/>
    <s v="Not provided"/>
    <x v="1"/>
    <s v="N/A"/>
    <s v="Not provided"/>
    <s v="Not provided"/>
    <s v="Not provided"/>
    <s v="Not provided"/>
    <s v="Not provided"/>
    <s v="Structural"/>
    <s v="Ongoing"/>
    <x v="4"/>
    <s v="Not provided"/>
    <s v="Wekiva"/>
    <s v="Not provided"/>
    <s v="Not provided"/>
    <s v="Not provided"/>
  </r>
  <r>
    <s v="4077"/>
    <s v="Seminole County"/>
    <s v="Not provided"/>
    <s v="SC-41"/>
    <s v="Spring Wood Lake Shoreline Restoration"/>
    <s v="Planted native aquatic vegetation along individual homeowner shorelines."/>
    <s v="Creating/ Enhancing Living Shoreline"/>
    <x v="0"/>
    <x v="13"/>
    <s v="Not provided"/>
    <s v="Not provided"/>
    <x v="1"/>
    <s v="N/A"/>
    <s v="Not provided"/>
    <s v="Not provided"/>
    <s v="Not provided"/>
    <s v="Not provided"/>
    <s v="Not provided"/>
    <s v="Structural"/>
    <s v="Ongoing"/>
    <x v="4"/>
    <s v="Not provided"/>
    <s v="Wekiva"/>
    <s v="Not provided"/>
    <s v="Not provided"/>
    <s v="Not provided"/>
  </r>
  <r>
    <s v="4076"/>
    <s v="Seminole County"/>
    <s v="Not provided"/>
    <s v="SC-42"/>
    <s v="Lake Destiny Canal Shoreline Restoration"/>
    <s v="Planted native aquatic vegetation along individual homeowner shorelines."/>
    <s v="Creating/ Enhancing Living Shoreline"/>
    <x v="0"/>
    <x v="13"/>
    <s v="Not provided"/>
    <s v="Not provided"/>
    <x v="1"/>
    <s v="N/A"/>
    <s v="Not provided"/>
    <s v="Not provided"/>
    <s v="Not provided"/>
    <s v="Not provided"/>
    <s v="Not provided"/>
    <s v="Structural"/>
    <s v="Ongoing"/>
    <x v="4"/>
    <s v="Not provided"/>
    <s v="Wekiva"/>
    <s v="Not provided"/>
    <s v="Not provided"/>
    <s v="Not provided"/>
  </r>
  <r>
    <s v="4798"/>
    <s v="Seminole County"/>
    <s v="Not provided"/>
    <s v="SC-43"/>
    <s v="Sweetwater Cove Shoreline Restoration"/>
    <s v="Planted native aquatic vegetation along individual homeowner shorelines."/>
    <s v="Creating/ Enhancing Living Shoreline"/>
    <x v="0"/>
    <x v="13"/>
    <s v="Not provided"/>
    <s v="Not provided"/>
    <x v="0"/>
    <s v="N/A"/>
    <s v="Not provided"/>
    <s v="Not provided"/>
    <s v="Not provided"/>
    <s v="Not provided"/>
    <s v="Not provided"/>
    <s v="Structural"/>
    <s v="Ongoing"/>
    <x v="4"/>
    <s v="Not provided"/>
    <s v="Wekiva"/>
    <s v="Not provided"/>
    <s v="Not provided"/>
    <s v="Not provided"/>
  </r>
  <r>
    <s v="4799"/>
    <s v="Seminole County"/>
    <s v="Not provided"/>
    <s v="SC-44"/>
    <s v="Lake Brantley Shoreline Restoration"/>
    <s v="Planted native aquatic vegetation along individual homeowner shorelines."/>
    <s v="Creating/ Enhancing Living Shoreline"/>
    <x v="0"/>
    <x v="13"/>
    <s v="Not provided"/>
    <s v="Not provided"/>
    <x v="0"/>
    <s v="N/A"/>
    <s v="Not provided"/>
    <s v="Not provided"/>
    <s v="Not provided"/>
    <s v="Not provided"/>
    <s v="Not provided"/>
    <s v="Structural"/>
    <s v="Ongoing"/>
    <x v="4"/>
    <s v="Not provided"/>
    <s v="Wekiva"/>
    <s v="Not provided"/>
    <s v="Not provided"/>
    <s v="Not provided"/>
  </r>
  <r>
    <s v="4800"/>
    <s v="Seminole County"/>
    <s v="Not provided"/>
    <s v="SC-45"/>
    <s v="Mirror Lake Shoreline Restoration"/>
    <s v="Planted native aquatic vegetation along individual homeowner shorelines."/>
    <s v="Creating/ Enhancing Living Shoreline"/>
    <x v="0"/>
    <x v="13"/>
    <s v="Not provided"/>
    <s v="Not provided"/>
    <x v="0"/>
    <s v="N/A"/>
    <s v="Not provided"/>
    <s v="Not provided"/>
    <s v="Not provided"/>
    <s v="Not provided"/>
    <s v="Not provided"/>
    <s v="Structural"/>
    <s v="Ongoing"/>
    <x v="4"/>
    <s v="Not provided"/>
    <s v="Wekiva"/>
    <s v="Not provided"/>
    <s v="Not provided"/>
    <s v="Not provided"/>
  </r>
  <r>
    <s v="4801"/>
    <s v="Seminole County"/>
    <s v="Not provided"/>
    <s v="SC-46"/>
    <s v="Bear Lake Shoreline Restoration"/>
    <s v="Planted native aquatic vegetation along individual homeowner shorelines."/>
    <s v="Creating/ Enhancing Living Shoreline"/>
    <x v="1"/>
    <x v="9"/>
    <s v="Not provided"/>
    <s v="Not provided"/>
    <x v="0"/>
    <s v="N/A"/>
    <s v="Not provided"/>
    <s v="Not provided"/>
    <s v="Not provided"/>
    <s v="Not provided"/>
    <s v="Not provided"/>
    <s v="Structural"/>
    <s v="Envisioned, but Not Funded"/>
    <x v="4"/>
    <s v="Not provided"/>
    <s v="Wekiva"/>
    <s v="Not provided"/>
    <s v="Not provided"/>
    <s v="Not provided"/>
  </r>
  <r>
    <s v="4802"/>
    <s v="Seminole County"/>
    <s v="Not provided"/>
    <s v="SC-47"/>
    <s v="Sweetwater Cove Lyngbya Harvesting"/>
    <s v="Harvesting of lyngbya."/>
    <s v="Macroalgal Harvesting"/>
    <x v="0"/>
    <x v="13"/>
    <s v="Not provided"/>
    <s v="Not provided"/>
    <x v="0"/>
    <s v="N/A"/>
    <s v="Not provided"/>
    <s v="Not provided"/>
    <s v="Not provided"/>
    <s v="Not provided"/>
    <s v="Not provided"/>
    <s v="Non-structural"/>
    <s v="Completed"/>
    <x v="4"/>
    <s v="Not provided"/>
    <s v="Wekiva"/>
    <s v="Not provided"/>
    <s v="Not provided"/>
    <s v="Not provided"/>
  </r>
  <r>
    <s v="4803"/>
    <s v="Seminole County"/>
    <s v="Not provided"/>
    <s v="SC-48"/>
    <s v="Nutrient Filter Pilot Project"/>
    <s v="Not provided."/>
    <s v="Study"/>
    <x v="1"/>
    <x v="9"/>
    <s v="Not provided"/>
    <s v="Not provided"/>
    <x v="0"/>
    <s v="Not provided"/>
    <s v="Not provided"/>
    <s v="Not provided"/>
    <s v="Not provided"/>
    <s v="Not provided"/>
    <s v="Not provided"/>
    <s v="Non-structural"/>
    <s v="Envisioned, but Not Funded"/>
    <x v="4"/>
    <s v="Not provided"/>
    <s v="Wekiva"/>
    <s v="N/A"/>
    <s v="N/A"/>
    <s v="Not provided"/>
  </r>
  <r>
    <s v="4075"/>
    <s v="Seminole County"/>
    <s v="Not provided"/>
    <s v="SC-49"/>
    <s v="Wilson's Landing Stormwater Bioretention Area"/>
    <s v="Convey runoff into a bioretention area prior to discharge into Wekiva river."/>
    <s v="Bioswales"/>
    <x v="0"/>
    <x v="15"/>
    <s v="TBD"/>
    <s v="TBD"/>
    <x v="1"/>
    <n v="2.1"/>
    <n v="35000"/>
    <s v="Not provided"/>
    <s v="Not provided"/>
    <s v="Not provided"/>
    <s v="Not provided"/>
    <s v="Structural"/>
    <s v="partially funded"/>
    <x v="4"/>
    <s v="Not provided"/>
    <s v="Wekiva"/>
    <s v="Not provided"/>
    <s v="Not provided"/>
    <s v="Not provided"/>
  </r>
  <r>
    <s v="4074"/>
    <s v="Seminole County"/>
    <s v="Not provided"/>
    <s v="SC-51"/>
    <s v="AV Gravity Main Rehab"/>
    <s v="Seal and coating of 10 manholes; CIPP lining of 2,700 linear feet of 8-inch gravity main."/>
    <s v="Sanitary Sewer and Wastewater Treatment Facility (WWTF) Maintenance"/>
    <x v="0"/>
    <x v="13"/>
    <s v="Not provided"/>
    <s v="Not provided"/>
    <x v="1"/>
    <s v="Not provided"/>
    <n v="108000"/>
    <s v="Not provided"/>
    <s v="Not provided"/>
    <s v="Not provided"/>
    <s v="Not provided"/>
    <s v="Structural"/>
    <s v="Completed"/>
    <x v="1"/>
    <s v="Not provided"/>
    <s v="Wekiva"/>
    <s v="Not provided"/>
    <s v="Not provided"/>
    <s v="Not provided"/>
  </r>
  <r>
    <s v="4804"/>
    <s v="Seminole County"/>
    <s v="Not provided"/>
    <s v="SC-52"/>
    <s v="Lynwood Gravity Main and Manhole Repairs"/>
    <s v="Seal and coating of 5 manholes; CIPP lining of 1,445 linear feet of 8-inch gravity main."/>
    <s v="Sanitary Sewer and Wastewater Treatment Facility (WWTF) Maintenance"/>
    <x v="0"/>
    <x v="13"/>
    <s v="Not provided"/>
    <s v="Not provided"/>
    <x v="0"/>
    <s v="Not provided"/>
    <n v="57000"/>
    <s v="Not provided"/>
    <s v="Not provided"/>
    <s v="Not provided"/>
    <s v="Not provided"/>
    <s v="Structural"/>
    <s v="Completed"/>
    <x v="1"/>
    <s v="Not provided"/>
    <s v="Wekiva"/>
    <s v="Not provided"/>
    <s v="Not provided"/>
    <s v="Not provided"/>
  </r>
  <r>
    <s v="4805"/>
    <s v="Seminole County"/>
    <s v="Not provided"/>
    <s v="SC-53"/>
    <s v="Foxwood Pump Station Rehab"/>
    <s v="Rehab including 2 new Flygt, new pump base plates &amp; elbow; new 4-inch stainless steel discharge piping."/>
    <s v="Sanitary Sewer and Wastewater Treatment Facility (WWTF) Maintenance"/>
    <x v="0"/>
    <x v="13"/>
    <s v="Not provided"/>
    <s v="Not provided"/>
    <x v="0"/>
    <s v="Not provided"/>
    <n v="48000"/>
    <s v="Not provided"/>
    <s v="Not provided"/>
    <s v="Not provided"/>
    <s v="Not provided"/>
    <s v="Structural"/>
    <s v="Completed"/>
    <x v="1"/>
    <s v="Not provided"/>
    <s v="Wekiva"/>
    <s v="Not provided"/>
    <s v="Not provided"/>
    <s v="Not provided"/>
  </r>
  <r>
    <s v="4806"/>
    <s v="Seminole County"/>
    <s v="Altamonte/ Casselberry/ Lake Mary/ Longwood/ Oviedo"/>
    <s v="SC-54"/>
    <s v="Seminole County Fertilizer Ordinance"/>
    <s v="Ordinances for fertilizer, pet waste, landscape, and irrigation. Public education including FYN and PSAs, websites, and brochures. Full suite of public education and ordinances implemented."/>
    <s v="Regulations, Ordinances, and Guidelines"/>
    <x v="0"/>
    <x v="8"/>
    <n v="1735.530290782604"/>
    <s v="Not provided"/>
    <x v="0"/>
    <n v="14267"/>
    <n v="150000"/>
    <n v="65000"/>
    <s v="Ad valorem taxes/ FFL cost shares"/>
    <s v="City - $28,000/ County - $37,000"/>
    <s v="Not provided"/>
    <s v="Non-structural"/>
    <s v="Completed"/>
    <x v="1"/>
    <s v="Education Credit Workbook"/>
    <s v="Wekiva"/>
    <s v="Not provided"/>
    <s v="Not provided"/>
    <s v="N/A"/>
  </r>
  <r>
    <s v="4807"/>
    <s v="Seminole County"/>
    <s v="Altamonte/ Casselberry/ Lake Mary/ Longwood/ Oviedo"/>
    <s v="SC-54a"/>
    <s v="Seminole County Ordinance and Education Credits"/>
    <s v="Additional credits from Seminole County ordinance outside of standard 6 % because the ordinance is more restrictive than the state model."/>
    <s v="Regulations, Ordinances, and Guidelines"/>
    <x v="1"/>
    <x v="9"/>
    <s v="TBD"/>
    <s v="Not provided"/>
    <x v="0"/>
    <n v="14267"/>
    <n v="150000"/>
    <n v="65000"/>
    <s v="Ad valorem taxes/ FFL cost shares"/>
    <s v="City - $28,000/ County - $37,000"/>
    <s v="Not provided"/>
    <s v="Non-structural"/>
    <s v="Completed"/>
    <x v="1"/>
    <s v="adopted ordinance, leaching calculations"/>
    <s v="Wekiva"/>
    <s v="Not provided"/>
    <s v="Not provided"/>
    <d v="2018-10-01T00:00:00"/>
  </r>
  <r>
    <s v="4808"/>
    <s v="Seminole County"/>
    <s v="Not provided"/>
    <s v="SC-55"/>
    <s v="Spring Lake Baffle Box"/>
    <s v="Retrofit existing inlet as a pollutant removal structure."/>
    <s v="Baffle Boxes- Second Generation"/>
    <x v="1"/>
    <x v="9"/>
    <s v="TBD"/>
    <s v="TBD"/>
    <x v="0"/>
    <n v="57.2"/>
    <n v="200000"/>
    <s v="Not provided"/>
    <s v="Not provided"/>
    <s v="Not provided"/>
    <s v="Not provided"/>
    <s v="Structural"/>
    <s v="Planned"/>
    <x v="1"/>
    <s v="Not provided"/>
    <s v="Wekiva"/>
    <s v="Not provided"/>
    <s v="Not provided"/>
    <s v="Not provided"/>
  </r>
  <r>
    <s v="4809"/>
    <s v="Seminole County"/>
    <s v="Not provided"/>
    <s v="SC-56"/>
    <s v="Spring Lake Outfall Canal Excavation"/>
    <s v="Excavate and recontour outfall canal to remove existing acumulations of organic muck and vegetation debris."/>
    <s v="Muck Removal/Restoration Dredging"/>
    <x v="1"/>
    <x v="9"/>
    <s v="TBD"/>
    <s v="TBD"/>
    <x v="0"/>
    <n v="0.5"/>
    <n v="580000"/>
    <s v="Not provided"/>
    <s v="Not provided"/>
    <s v="Not provided"/>
    <s v="Not provided"/>
    <s v="Structural"/>
    <s v="Planned"/>
    <x v="1"/>
    <s v="Not provided"/>
    <s v="Wekiva"/>
    <s v="Not provided"/>
    <s v="Not provided"/>
    <s v="Not provided"/>
  </r>
  <r>
    <s v="4810"/>
    <s v="Seminole County"/>
    <s v="Not provided"/>
    <s v="SC-57"/>
    <s v="Spring Lake Hills Outfall Weir Rehab"/>
    <s v="Rehab the weir in the Spring Lake Hills wetland to maximize retention time."/>
    <s v="Control Structure"/>
    <x v="2"/>
    <x v="21"/>
    <s v="TBD"/>
    <s v="TBD"/>
    <x v="0"/>
    <n v="530.79999999999995"/>
    <s v="TBD"/>
    <s v="Not provided"/>
    <s v="Not provided"/>
    <s v="Not provided"/>
    <s v="Not provided"/>
    <s v="Structural"/>
    <s v="Underway"/>
    <x v="1"/>
    <s v="Not provided"/>
    <s v="Wekiva"/>
    <s v="Not provided"/>
    <s v="Not provided"/>
    <s v="Not provided"/>
  </r>
  <r>
    <s v="4811"/>
    <s v="Seminole County"/>
    <s v="Not provided"/>
    <s v="SC-58"/>
    <s v="Hibiscus Lane Stormwater Pump Station"/>
    <s v="Small pumping station at Sunset Rd. and Balmy Beach Dr. to pump discharges through drainage system into existing treatment pond."/>
    <s v="Stormwater System Rehabilitation"/>
    <x v="1"/>
    <x v="9"/>
    <s v="TBD"/>
    <s v="TBD"/>
    <x v="0"/>
    <n v="75.900000000000006"/>
    <n v="400000"/>
    <s v="Not provided"/>
    <s v="Not provided"/>
    <s v="Not provided"/>
    <s v="Not provided"/>
    <s v="Structural"/>
    <s v="Planned"/>
    <x v="1"/>
    <s v="Not provided"/>
    <s v="Wekiva"/>
    <s v="Not provided"/>
    <s v="Not provided"/>
    <s v="Not provided"/>
  </r>
  <r>
    <s v="4693"/>
    <s v="Town of Oakland"/>
    <s v="Individual property owners"/>
    <s v="OAK-01"/>
    <s v="Single-Family Residential Infill Depressions"/>
    <s v="Install depressional retention on all new infill single-family residences in old part of town to increase recharge and decrease surface flow."/>
    <s v="On-line Retention BMPs"/>
    <x v="0"/>
    <x v="20"/>
    <s v="N/A"/>
    <s v="N/A"/>
    <x v="0"/>
    <s v="Not provided"/>
    <s v="Not provided"/>
    <s v="Not provided"/>
    <s v="Not provided"/>
    <s v="Not provided"/>
    <s v="Not provided"/>
    <s v="Structural"/>
    <s v="Ongoing"/>
    <x v="0"/>
    <s v="Not provided"/>
    <s v="Wekiva"/>
    <s v="Not provided"/>
    <s v="Not provided"/>
    <s v="Not provided"/>
  </r>
  <r>
    <s v="4694"/>
    <s v="Town of Oakland"/>
    <s v="Town of Oakland"/>
    <s v="OAK-02"/>
    <s v="Southern Oaks - Phase 1 &amp; 2"/>
    <s v="Drainage conveyance maintenance in established neighborhood to enable proper treatment of stormwater flows.  Lack of maintenance had caused sheet flows to bypass existing treatment ponds."/>
    <s v="Stormwater System Rehabilitation"/>
    <x v="0"/>
    <x v="13"/>
    <s v="N/A"/>
    <s v="N/A"/>
    <x v="0"/>
    <n v="15"/>
    <n v="30000"/>
    <s v="Not provided"/>
    <s v="Not provided"/>
    <s v="Not provided"/>
    <s v="Not provided"/>
    <s v="Non-structural"/>
    <s v="Phase 1 completed April 2016.  Phase 2 is currently in progress with completion estimated in Feb. 2017."/>
    <x v="4"/>
    <s v="Not provided"/>
    <s v="Wekiva"/>
    <s v="Not provided"/>
    <s v="Not provided"/>
    <s v="Not provided"/>
  </r>
  <r>
    <s v="4695"/>
    <s v="Town of Oakland"/>
    <s v="Town of Oakland"/>
    <s v="OAK-03"/>
    <s v="Speer Park Stormwater"/>
    <s v="Construction of earthen berm to intercept sheet flows from Speer Park and adjacent streets.  Improvements provide attenuation and treatment of stormwater flows to reduce pollutant loading and erosion."/>
    <s v="Stormwater System Rehabilitation"/>
    <x v="0"/>
    <x v="12"/>
    <s v="Not provided"/>
    <s v="Not provided"/>
    <x v="0"/>
    <n v="5"/>
    <n v="15000"/>
    <s v="Not provided"/>
    <s v="Not provided"/>
    <s v="Not provided"/>
    <s v="Not provided"/>
    <s v="Structural"/>
    <s v="Completed in June 2016."/>
    <x v="4"/>
    <s v="Not provided"/>
    <s v="Wekiva"/>
    <s v="Not provided"/>
    <s v="Not provided"/>
    <s v="Not provided"/>
  </r>
  <r>
    <s v="4696"/>
    <s v="Town of Oakland"/>
    <s v="DEP/ EPA/ SJRWMD/ DEP/ Town of Oakland"/>
    <s v="OAK-04"/>
    <s v="Stormwater/ Drainage Improvements - Mid-Town - Phase 1"/>
    <s v="New stormwater collection system comprised of biofiltration retention ponds, storm pipes and inlets, and swales in the Town’s Lower Basin (Phase 1). Three existing retention ponds will be modified and will use Bold and Gold™ bioabsorption material."/>
    <s v="Stormwater System Rehabilitation"/>
    <x v="2"/>
    <x v="14"/>
    <n v="8.4970315932804876"/>
    <n v="10.02"/>
    <x v="0"/>
    <n v="39.200000000000003"/>
    <n v="579787"/>
    <s v="Not provided"/>
    <s v="Not provided"/>
    <s v="Not provided"/>
    <s v="NF008"/>
    <s v="Structural"/>
    <s v="Phase 1 is currently in progress.  Construction bid was awarded on January 10, 2017."/>
    <x v="4"/>
    <s v="Not provided"/>
    <s v="Wekiva"/>
    <s v="Not provided"/>
    <s v="Not provided"/>
    <s v="Not provided"/>
  </r>
  <r>
    <s v="4697"/>
    <s v="Town of Oakland"/>
    <s v="Town of Oakland"/>
    <s v="OAK-05"/>
    <s v="Town-wide Drainage Maintenance"/>
    <s v="Drainage conveyance maintenance in established neighborhoods to enable proper treatment of stormwater flows."/>
    <s v="Stormwater System Rehabilitation"/>
    <x v="0"/>
    <x v="13"/>
    <s v="N/A"/>
    <s v="N/A"/>
    <x v="0"/>
    <s v="TBD"/>
    <s v="TBD"/>
    <s v="TBD"/>
    <s v="Oakland"/>
    <s v="$20,000/yr"/>
    <s v="N/A"/>
    <s v="Non-structural"/>
    <s v="Underway"/>
    <x v="1"/>
    <s v="Not provided"/>
    <s v="Wekiva"/>
    <s v="Not provided"/>
    <s v="Not provided"/>
    <s v="Not provided"/>
  </r>
  <r>
    <s v="4698"/>
    <s v="Town of Oakland"/>
    <s v="Town of Oakland"/>
    <s v="OAK-06"/>
    <s v="Oakland Sewer Master Plan"/>
    <s v="Creation of centralized wastewater system to enable &quot;Zero Growth&quot; of septic systems, and to allow for conversions of existing septic systems."/>
    <s v="Wastewater Service Area Expansion"/>
    <x v="0"/>
    <x v="12"/>
    <s v="N/A"/>
    <s v="N/A"/>
    <x v="0"/>
    <s v="N/A"/>
    <s v="Not provided"/>
    <s v="Not provided"/>
    <s v="Not provided"/>
    <s v="Not provided"/>
    <s v="N/A"/>
    <s v="Non-structural"/>
    <s v="Completed"/>
    <x v="1"/>
    <s v="Not provided"/>
    <s v="Wekiva"/>
    <s v="Not provided"/>
    <s v="Not provided"/>
    <s v="Not provided"/>
  </r>
  <r>
    <s v="4699"/>
    <s v="Town of Oakland"/>
    <s v="DEP"/>
    <s v="OAK-07"/>
    <s v="Oakland Sanitary Sewer - Phase 1A"/>
    <s v="Construction of regional sewage lift station and forcemain that conveys sewage to Clermont for treatment."/>
    <s v="Wastewater Service Area Expansion"/>
    <x v="0"/>
    <x v="13"/>
    <s v="N/A"/>
    <s v="N/A"/>
    <x v="0"/>
    <s v="Not provided"/>
    <n v="700000"/>
    <s v="TBD"/>
    <s v="DEP"/>
    <n v="250000"/>
    <s v="LP4803I"/>
    <s v="Structural"/>
    <s v="Completed"/>
    <x v="1"/>
    <s v="Not provided"/>
    <s v="Wekiva"/>
    <s v="Not provided"/>
    <s v="Not provided"/>
    <s v="Not provided"/>
  </r>
  <r>
    <s v="4700"/>
    <s v="Town of Oakland"/>
    <s v="DEP"/>
    <s v="OAK-08"/>
    <s v="Oakland Sanitary Sewer - Phase 1B &amp; 1C"/>
    <s v="Expansion of wastewater system to eliminate existing septic systems and allow new growth without septic."/>
    <s v="Wastewater Service Area Expansion"/>
    <x v="0"/>
    <x v="14"/>
    <s v="N/A"/>
    <s v="N/A"/>
    <x v="0"/>
    <s v="Not provided"/>
    <n v="1385000"/>
    <s v="TBD"/>
    <s v="DEP"/>
    <n v="1000000"/>
    <s v="LP4803J"/>
    <s v="Structural"/>
    <s v="1B - Completed 1C is underway"/>
    <x v="1"/>
    <s v="Not provided"/>
    <s v="Wekiva"/>
    <s v="Not provided"/>
    <s v="Not provided"/>
    <s v="Not provided"/>
  </r>
  <r>
    <s v="4701"/>
    <s v="Town of Oakland"/>
    <s v="Town of Oakland"/>
    <s v="OAK-09"/>
    <s v="Hull Island Development"/>
    <s v="Acquisition of approximately 35 acres of wetlands and approximately 2 acres of upland along the south shore of Lake Apopka."/>
    <s v="Land Acquisition"/>
    <x v="0"/>
    <x v="14"/>
    <s v="N/A"/>
    <s v="N/A"/>
    <x v="0"/>
    <n v="37"/>
    <n v="500000"/>
    <s v="N/A"/>
    <s v="N/A"/>
    <s v="N/A"/>
    <s v="N/A"/>
    <s v="Non-structural"/>
    <s v="Underway"/>
    <x v="1"/>
    <s v="Not provided"/>
    <s v="Wekiva"/>
    <s v="Not provided"/>
    <s v="Not provided"/>
    <s v="Not provided"/>
  </r>
  <r>
    <s v="4702"/>
    <s v="Town of Oakland"/>
    <s v="DEP"/>
    <s v="OAK-10"/>
    <s v="Oakland Sewer Expansions - 2017"/>
    <s v="Installation of centralized sewer in existing industrial area (Industrial Extension) and improvements to serve areas east of SR 50 &amp; Turnpike interchange."/>
    <s v="Wastewater Service Area Expansion"/>
    <x v="2"/>
    <x v="21"/>
    <s v="N/A"/>
    <s v="N/A"/>
    <x v="0"/>
    <s v="Not provided"/>
    <n v="1385000"/>
    <s v="TBD"/>
    <s v="DEP"/>
    <n v="1000000"/>
    <s v="LP4803L"/>
    <s v="Structural"/>
    <s v="Underway"/>
    <x v="1"/>
    <s v="Not provided"/>
    <s v="Wekiva"/>
    <s v="Not provided"/>
    <s v="Not provided"/>
    <s v="Not provided"/>
  </r>
  <r>
    <s v="4703"/>
    <s v="Town of Oakland"/>
    <s v="Pulte Homes"/>
    <s v="OAK-11"/>
    <s v="Turnpike force main &amp; Longleaf at Oakland Development"/>
    <s v="Construction of sanitary sewer forcemain under SR 50 and Florida Turnpike interchange, and sewer network to serve approximately 200 residential units."/>
    <s v="Wastewater Service Area Expansion"/>
    <x v="2"/>
    <x v="14"/>
    <s v="N/A"/>
    <s v="N/A"/>
    <x v="0"/>
    <s v="Not provided"/>
    <n v="5490000"/>
    <s v="TBD"/>
    <s v="Pulte Homes"/>
    <n v="5000000"/>
    <s v="N/A"/>
    <s v="Structural"/>
    <s v="Underway"/>
    <x v="1"/>
    <s v="Not provided"/>
    <s v="Wekiva"/>
    <s v="Not provided"/>
    <s v="Not provided"/>
    <s v="Not provided"/>
  </r>
  <r>
    <s v="4704"/>
    <s v="Town of Oakland"/>
    <s v="N/A"/>
    <s v="OAK-12"/>
    <s v="Railroad Avenue sanitary sewer lift station"/>
    <s v="Construction of regional sewage lift station and associated gravity sewer to allow for future septic system abandonments."/>
    <s v="Wastewater Service Area Expansion"/>
    <x v="2"/>
    <x v="14"/>
    <s v="N/A"/>
    <s v="N/A"/>
    <x v="0"/>
    <s v="Not provided"/>
    <n v="435000"/>
    <s v="TBD"/>
    <s v="Town of Oakland"/>
    <n v="430000"/>
    <s v="N/A"/>
    <s v="Structural"/>
    <s v="Underway"/>
    <x v="1"/>
    <s v="Not provided"/>
    <s v="Wekiva"/>
    <s v="Not provided"/>
    <s v="Not provided"/>
    <s v="Not provided"/>
  </r>
  <r>
    <s v="4705"/>
    <s v="Town of Oakland"/>
    <s v="Orange County"/>
    <s v="OAK-13"/>
    <s v="Education and Ordinances"/>
    <s v="Ordinances for fertilizer, pet waste, landscape, and irrigation. Public education including FYN and PSAs, websites, and brochures. Full suite of public education and ordinances covered under Orange County."/>
    <s v="Regulations, Ordinances, and Guidelines"/>
    <x v="0"/>
    <x v="8"/>
    <n v="99.816326420375432"/>
    <s v="N/A"/>
    <x v="0"/>
    <s v="Not provided"/>
    <s v="Not provided"/>
    <s v="Not provided"/>
    <s v="Not provided"/>
    <s v="Not provided"/>
    <s v="N/A"/>
    <s v="Non-structural"/>
    <s v="N/A"/>
    <x v="1"/>
    <s v="Not provided"/>
    <s v="Wekiva"/>
    <s v="N/A"/>
    <s v="N/A"/>
    <s v="Not provided"/>
  </r>
  <r>
    <m/>
    <s v="Town of Oakland"/>
    <s v="N/A"/>
    <s v="OAK-14"/>
    <s v="Speer and Daniels Drainage Improvement"/>
    <s v="Installation of drainage swale/conveyance, with some retention value, in an area of sheet flows from three different roadways."/>
    <s v="On-line Retention BMPs"/>
    <x v="0"/>
    <x v="15"/>
    <s v="TBD"/>
    <s v="TBD"/>
    <x v="0"/>
    <n v="6"/>
    <n v="18000"/>
    <n v="1000"/>
    <s v="Not provided"/>
    <s v="Not provided"/>
    <s v="N/A"/>
    <s v="Structural"/>
    <s v="Completed"/>
    <x v="3"/>
    <s v="Drainage Map and Engineering Report"/>
    <s v="Wekiva"/>
    <s v="Not provided"/>
    <s v="Not provided"/>
    <s v="Not provided"/>
  </r>
  <r>
    <m/>
    <s v="Town of Oakland"/>
    <s v="N/A"/>
    <s v="OAK-15"/>
    <s v="Town-wide Drainage Maintenance"/>
    <s v="Ongoing effort to clean grates, inlets, culverts, etc."/>
    <s v="BMP Cleanout"/>
    <x v="0"/>
    <x v="8"/>
    <n v="23"/>
    <n v="11"/>
    <x v="0"/>
    <s v="N/A"/>
    <s v="N/A"/>
    <n v="10000"/>
    <s v="Town of Oakland"/>
    <n v="10000"/>
    <s v="N/A"/>
    <s v="Non-structural"/>
    <s v="Completed"/>
    <x v="3"/>
    <s v="Not provided"/>
    <s v="Wekiva"/>
    <s v="N/A"/>
    <s v="N/A"/>
    <s v="Not provided"/>
  </r>
  <r>
    <m/>
    <s v="Town of Oakland"/>
    <s v="N/A"/>
    <s v="OAK-16"/>
    <s v="MS4 Phase II Permit Requirement"/>
    <s v="Ongoing effort to sweep streets.  547 lane miles - 38 cubic yards of debris annually."/>
    <s v="Street Sweeping"/>
    <x v="0"/>
    <x v="8"/>
    <n v="8"/>
    <n v="4"/>
    <x v="0"/>
    <s v="N/A"/>
    <s v="N/A"/>
    <n v="5000"/>
    <s v="Town of Oakland"/>
    <n v="5000"/>
    <s v="N/A"/>
    <s v="Non-structural"/>
    <s v="Completed"/>
    <x v="3"/>
    <s v="Not provided"/>
    <s v="Wekiva"/>
    <s v="N/A"/>
    <s v="N/A"/>
    <s v="Not provided"/>
  </r>
  <r>
    <m/>
    <s v="Town of Oakland"/>
    <s v="DEP"/>
    <s v="OAK-17"/>
    <s v="Nutrient Reduction - Upper Basin"/>
    <s v="A 2 year effort to monitor the effectiveness of &quot;Bold and Gold&quot; filter media installed earlier."/>
    <s v="Monitoring/Data Collection"/>
    <x v="2"/>
    <x v="21"/>
    <s v="N/A"/>
    <s v="N/A"/>
    <x v="0"/>
    <n v="40"/>
    <s v="Not provided"/>
    <n v="4000"/>
    <s v="Town of Oakland"/>
    <s v="Not provided"/>
    <s v="NF008"/>
    <s v="Non-structural"/>
    <s v="Underway"/>
    <x v="3"/>
    <s v="Not provided"/>
    <s v="Wekiva"/>
    <s v="N/A"/>
    <s v="N/A"/>
    <s v="Not provided"/>
  </r>
  <r>
    <m/>
    <s v="Town of Oakland"/>
    <s v="N/A"/>
    <s v="OAK-18"/>
    <s v="Septic to Sewer Conversion"/>
    <s v="Circle K store and ABC Bus taken off septic and placed on sewer.  About 8,500 gallons removed from septic DAILY."/>
    <s v="OSTDS Phase Out"/>
    <x v="0"/>
    <x v="15"/>
    <n v="338"/>
    <s v="TBD"/>
    <x v="0"/>
    <s v="N/A"/>
    <s v="Not provided"/>
    <s v="Not provided"/>
    <s v="Private Owners"/>
    <s v="Not provided"/>
    <s v="N/A"/>
    <s v="Structural"/>
    <s v="Completed"/>
    <x v="3"/>
    <s v="Not provided"/>
    <s v="Wekiva"/>
    <s v="N/A"/>
    <s v="N/A"/>
    <s v="Not provided"/>
  </r>
  <r>
    <s v="4815"/>
    <s v="Turnpike Enterprise"/>
    <s v="Not provided"/>
    <s v="TP-01"/>
    <s v="Widen Turnpike, Beulah to State Road 50"/>
    <s v="Roadway; three inches treated in dry retention; recovered in 72 hours."/>
    <s v="On-line Retention BMPs"/>
    <x v="0"/>
    <x v="12"/>
    <n v="61.755211758306395"/>
    <n v="53.2"/>
    <x v="0"/>
    <n v="223"/>
    <n v="82632000"/>
    <n v="41855.06"/>
    <s v="Not provided"/>
    <s v="Not provided"/>
    <s v="Not provided"/>
    <s v="Structural"/>
    <s v="Under Construction"/>
    <x v="0"/>
    <s v="Not provided"/>
    <s v="Wekiva"/>
    <s v="Not provided"/>
    <s v="Not provided"/>
    <s v="Not provided"/>
  </r>
  <r>
    <s v="4816"/>
    <s v="Turnpike Enterprise"/>
    <s v="Not provided"/>
    <s v="TP-02"/>
    <s v="Widen Turnpike, Gotha to Beulah"/>
    <s v="Roadway; 1.25 inches treated in dry retention, recovered in 72 hours."/>
    <s v="On-line Retention BMPs"/>
    <x v="0"/>
    <x v="12"/>
    <n v="157.80201530378048"/>
    <n v="150.86000000000001"/>
    <x v="0"/>
    <n v="279"/>
    <n v="55248000"/>
    <n v="37628.379999999997"/>
    <s v="Not provided"/>
    <s v="Not provided"/>
    <s v="Not provided"/>
    <s v="Structural"/>
    <s v="Under Construction"/>
    <x v="0"/>
    <s v="Not provided"/>
    <s v="Wekiva"/>
    <s v="Not provided"/>
    <s v="Not provided"/>
    <s v="Not provided"/>
  </r>
  <r>
    <s v="4072"/>
    <s v="Turnpike Enterprise"/>
    <s v="N/A"/>
    <s v="TP-03"/>
    <s v="Minneola Interchange"/>
    <s v="5 Dry Retention ponds and 3 treatment swales."/>
    <s v="On-line Retention BMPs"/>
    <x v="0"/>
    <x v="8"/>
    <n v="228.9"/>
    <n v="28.4"/>
    <x v="1"/>
    <s v="Not provided"/>
    <n v="27866200"/>
    <s v="Not provided"/>
    <s v="Not provided"/>
    <s v="Not provided"/>
    <s v="Not provided"/>
    <s v="Structural"/>
    <s v="Completed"/>
    <x v="1"/>
    <s v="433830 Roadway Plans"/>
    <s v="Wekiva"/>
    <s v="Not provided"/>
    <s v="Not provided"/>
    <s v="Not provided"/>
  </r>
  <r>
    <s v="4817"/>
    <s v="Turnpike Enterprise"/>
    <s v="N/A"/>
    <s v="TP-04"/>
    <s v="Education Efforts"/>
    <s v="No fertilizer on right-of-ways, educational signage, illicit discharge training."/>
    <s v="Fertilizer Cessation"/>
    <x v="0"/>
    <x v="8"/>
    <s v="Not provided"/>
    <s v="Not provided"/>
    <x v="0"/>
    <s v="N/A"/>
    <s v="N/A"/>
    <s v="N/A"/>
    <s v="N/A"/>
    <s v="N/A"/>
    <s v="N/A"/>
    <s v="Non-structural"/>
    <s v="Ongoing"/>
    <x v="1"/>
    <s v="Litter Bug 4"/>
    <s v="Wekiva"/>
    <s v="N/A"/>
    <s v="N/A"/>
    <s v="Not provided"/>
  </r>
  <r>
    <s v="4071"/>
    <s v="Turnpike Enterprise"/>
    <s v="N/A"/>
    <s v="TP-04a"/>
    <s v="Education Efforts"/>
    <s v="No fertilizer on right-of-ways, educational signage, illicit discharge training."/>
    <s v="Fertilizer Cessation"/>
    <x v="0"/>
    <x v="8"/>
    <s v="Not provided"/>
    <s v="Not provided"/>
    <x v="1"/>
    <s v="N/A"/>
    <s v="N/A"/>
    <s v="N/A"/>
    <s v="N/A"/>
    <s v="N/A"/>
    <s v="N/A"/>
    <s v="Non-structural"/>
    <s v="Ongoing"/>
    <x v="1"/>
    <s v="Litter Bug 4"/>
    <s v="Wekiva"/>
    <s v="N/A"/>
    <s v="N/A"/>
    <s v="Not provided"/>
  </r>
  <r>
    <s v="4818"/>
    <s v="Turnpike Enterprise"/>
    <s v="N/A"/>
    <s v="TP-05"/>
    <s v="Street Sweeping"/>
    <s v="Street sweeping mile post (MP) (265-274) 600 LM per year."/>
    <s v="Street Sweeping"/>
    <x v="0"/>
    <x v="8"/>
    <s v="TBD"/>
    <s v="N/A"/>
    <x v="0"/>
    <s v="Not provided"/>
    <s v="Not provided"/>
    <s v="Not provided"/>
    <s v="Not provided"/>
    <s v="Not provided"/>
    <s v="N/A"/>
    <s v="Structural"/>
    <s v="Ongoing"/>
    <x v="1"/>
    <s v="Not provided"/>
    <s v="Wekiva"/>
    <s v="N/A"/>
    <s v="N/A"/>
    <s v="Not provided"/>
  </r>
  <r>
    <s v="4070"/>
    <s v="Turnpike Enterprise"/>
    <s v="N/A"/>
    <s v="TP-05a"/>
    <s v="Street Sweeping"/>
    <s v="Street Sweeping MP (265-274) 600 LM per year."/>
    <s v="Street Sweeping"/>
    <x v="0"/>
    <x v="8"/>
    <n v="144"/>
    <n v="70"/>
    <x v="1"/>
    <s v="Not provided"/>
    <s v="Not provided"/>
    <s v="Not provided"/>
    <s v="Not provided"/>
    <s v="Not provided"/>
    <s v="N/A"/>
    <s v="Structural"/>
    <s v="Ongoing"/>
    <x v="1"/>
    <s v="Not provided"/>
    <s v="Wekiva"/>
    <s v="N/A"/>
    <s v="N/A"/>
    <s v="Not provided"/>
  </r>
  <r>
    <s v="4073"/>
    <s v="Utilities, Inc. of Florida"/>
    <s v="Not provided"/>
    <s v="SUC-01"/>
    <s v="Sweetwater I&amp;I Investigation &amp; Collection System Repairs"/>
    <s v="Camera-inspect sanitary collection system in Sweetbrier subdivision and correct noted deficiencies."/>
    <s v="Sanitary Sewer and Wastewater Treatment Facility (WWTF) Maintenance"/>
    <x v="0"/>
    <x v="20"/>
    <s v="N/A"/>
    <s v="N/A"/>
    <x v="1"/>
    <s v="N/A"/>
    <n v="1553000"/>
    <s v="Not provided"/>
    <s v="Sanlando Utilities"/>
    <s v="N/A"/>
    <s v="N/A"/>
    <s v="Structural"/>
    <s v="Completed"/>
    <x v="0"/>
    <s v="Not provided"/>
    <s v="Wekiva"/>
    <s v="Not provided"/>
    <s v="Not provided"/>
    <d v="2016-06-30T00:00:00"/>
  </r>
  <r>
    <s v="4812"/>
    <s v="Utilities, Inc. of Florida"/>
    <s v="Not provided"/>
    <s v="SUC-02"/>
    <s v="Wekiva WWTF Rehab"/>
    <s v="Improved treatment process that results in increased reliability and consistency  in producing reuse quality effluent."/>
    <s v="Reclaimed Water"/>
    <x v="2"/>
    <x v="14"/>
    <s v="Not provided"/>
    <s v="Not provided"/>
    <x v="0"/>
    <s v="N/A"/>
    <n v="1837324"/>
    <s v="Not provided"/>
    <s v="Sanlando Utilities"/>
    <s v="N/A"/>
    <s v="N/A"/>
    <s v="Structural"/>
    <s v="Started"/>
    <x v="4"/>
    <s v="Not provided"/>
    <s v="Wekiva"/>
    <s v="28°41' 49.73&quot; N"/>
    <s v="81°26' 1.05&quot; W"/>
    <d v="2016-05-15T00:00:00"/>
  </r>
  <r>
    <s v="4813"/>
    <s v="Utilities, Inc. of Florida"/>
    <s v="Not provided"/>
    <s v="SUC-03"/>
    <s v="Wekiva Filter Media Replacement"/>
    <s v="Improved treatment process that results in increased reliability and consistency  in producing reuse quality effluent."/>
    <s v="Reclaimed Water"/>
    <x v="0"/>
    <x v="12"/>
    <s v="Not provided"/>
    <s v="Not provided"/>
    <x v="0"/>
    <s v="N/A"/>
    <n v="85747"/>
    <s v="Not provided"/>
    <s v="Sanlando Utilities"/>
    <s v="N/A"/>
    <s v="N/A"/>
    <s v="Structural"/>
    <s v="Completed"/>
    <x v="4"/>
    <s v="Not provided"/>
    <s v="Wekiva"/>
    <s v="28°41' 49.73&quot; N"/>
    <s v="81°26' 1.05&quot; W"/>
    <d v="2016-11-30T00:00:00"/>
  </r>
  <r>
    <s v="4814"/>
    <s v="Utilities, Inc. of Florida"/>
    <s v="Not provided"/>
    <s v="SUC-04"/>
    <s v="Shadow Hills WWTF Diversion"/>
    <s v="Shadow Hills WWTF is in secondary zone of Wekiva Protection Area, uses perc ponds for disposal. Project will divert all plant flow to Wekiva Hunt Club, treated to reuse standards, and thus reduce nutrient load on surficial aquifer."/>
    <s v="Reclaimed Water"/>
    <x v="2"/>
    <x v="14"/>
    <s v="Not provided"/>
    <s v="Not provided"/>
    <x v="0"/>
    <s v="N/A"/>
    <n v="7781739"/>
    <s v="Not provided"/>
    <s v="Sanlando Utilities"/>
    <s v="N/A"/>
    <s v="N/A"/>
    <s v="Structural"/>
    <s v="Started"/>
    <x v="4"/>
    <s v="Not provided"/>
    <s v="Wekiva"/>
    <s v="28°41' 49.73&quot; N"/>
    <s v="81°26' 1.05&quot; W"/>
    <d v="2016-04-30T00:00:00"/>
  </r>
  <r>
    <s v="4772"/>
    <s v="Various"/>
    <s v="DEP"/>
    <s v="OSTDS-01"/>
    <s v="Enhancement of Existing OSTDS - Voluntary"/>
    <s v="Upgrade, replacement, modification, addition of effective nitrogen reducing features, initial connection to a central sewer system, or other action to reduce nutrient loading, voluntarily taken by the owner of an OSTDS within the BMAP."/>
    <s v="Onsite Sewage Treatment and Disposal System (OSTDS) Enhancement"/>
    <x v="2"/>
    <x v="8"/>
    <s v="TBD"/>
    <s v="N/A"/>
    <x v="0"/>
    <s v="N/A"/>
    <s v="TBD"/>
    <s v="N/A"/>
    <s v="DEP"/>
    <s v="TBD"/>
    <s v="TBD"/>
    <s v="Structural"/>
    <s v="N/A"/>
    <x v="2"/>
    <s v="2018 BMAP Appendix D"/>
    <s v="Wekiva"/>
    <s v="N/A"/>
    <s v="N/A"/>
    <n v="2018"/>
  </r>
  <r>
    <s v="4773"/>
    <s v="Various"/>
    <s v="DEP"/>
    <s v="OSTDS-02"/>
    <s v="Enhancement of Existing OSTDS - Required"/>
    <s v="Upgrade, replacement, modification, addition of effective nitrogen reducing features, initial connection to a central sewer system, or other action taken to comply with the OSTDS Remediation Plan for the group of systems identified for remediation."/>
    <s v="Onsite Sewage Treatment and Disposal System (OSTDS) Enhancement"/>
    <x v="1"/>
    <x v="9"/>
    <s v="TBD"/>
    <s v="N/A"/>
    <x v="0"/>
    <s v="N/A"/>
    <s v="TBD"/>
    <s v="N/A"/>
    <s v="DEP"/>
    <s v="TBD"/>
    <s v="TBD"/>
    <s v="Structural"/>
    <s v="N/A"/>
    <x v="2"/>
    <s v="2018 BMAP Appendix D"/>
    <s v="Wekiva"/>
    <s v="N/A"/>
    <s v="N/A"/>
    <s v="TBD"/>
  </r>
  <r>
    <s v="4828"/>
    <s v="Wastewater Utilities"/>
    <s v="TBD"/>
    <s v="WU-01"/>
    <s v="WWTF Policy Reductions"/>
    <s v="Achieved by WWTF policy if implemented BMAP-wide, achieving 3 or 6 mg/L."/>
    <s v="WWTF Nutrient Reduction"/>
    <x v="1"/>
    <x v="9"/>
    <n v="54752.421622592476"/>
    <s v="N/A"/>
    <x v="0"/>
    <s v="N/A"/>
    <s v="TBD"/>
    <s v="TBD"/>
    <s v="TBD"/>
    <s v="TBD"/>
    <s v="N/A"/>
    <s v="Structural"/>
    <s v="N/A"/>
    <x v="1"/>
    <s v="Source Reduction Workbook"/>
    <s v="Wekiva"/>
    <s v="N/A"/>
    <s v="N/A"/>
    <s v="N/A"/>
  </r>
  <r>
    <s v="4826"/>
    <s v="Wekiwa State Park"/>
    <s v="Not provided"/>
    <s v="WSP-01"/>
    <s v="Pine Plantation"/>
    <s v="Previous land use = agriculture; Management focus = ground water recharge, natural community restoration and preservation; acreage 344.73."/>
    <s v="Land Use Change"/>
    <x v="0"/>
    <x v="20"/>
    <s v="N/A"/>
    <s v="N/A"/>
    <x v="0"/>
    <n v="345"/>
    <s v="N/A"/>
    <s v="N/A"/>
    <s v="N/A"/>
    <s v="N/A"/>
    <s v="N/A"/>
    <s v="Non-structural"/>
    <s v="Completed"/>
    <x v="0"/>
    <s v="Not provided"/>
    <s v="Wekiva"/>
    <s v="Not provided"/>
    <s v="Not provided"/>
    <s v="Not provided"/>
  </r>
  <r>
    <s v="4827"/>
    <s v="Wekiwa State Park"/>
    <s v="Not provided"/>
    <s v="WSP-02"/>
    <s v="Remove Wekiva State Park from Septic"/>
    <s v="Four-phase plan."/>
    <s v="OSTDS Phase Out"/>
    <x v="0"/>
    <x v="19"/>
    <n v="239.90607945000002"/>
    <s v="N/A"/>
    <x v="0"/>
    <s v="N/A"/>
    <n v="1616775"/>
    <n v="10204"/>
    <s v="State Park Trust Fund"/>
    <s v="N/A"/>
    <s v="N/A"/>
    <s v="Structural"/>
    <s v="Phases 1 and 3 – Completed"/>
    <x v="0"/>
    <s v="Not provided"/>
    <s v="Wekiva"/>
    <s v="Not provided"/>
    <s v="Not provided"/>
    <s v="Not provided"/>
  </r>
  <r>
    <m/>
    <m/>
    <m/>
    <m/>
    <m/>
    <m/>
    <m/>
    <x v="4"/>
    <x v="39"/>
    <m/>
    <m/>
    <x v="2"/>
    <m/>
    <m/>
    <m/>
    <m/>
    <m/>
    <m/>
    <m/>
    <m/>
    <x v="5"/>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00F37FF-BA61-442B-B599-02741632C0A8}" name="PivotTable3" cacheId="18"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5" firstHeaderRow="0" firstDataRow="1" firstDataCol="0" rowPageCount="2" colPageCount="1"/>
  <pivotFields count="26">
    <pivotField showAll="0"/>
    <pivotField showAll="0"/>
    <pivotField showAll="0"/>
    <pivotField showAll="0"/>
    <pivotField showAll="0"/>
    <pivotField showAll="0"/>
    <pivotField showAll="0"/>
    <pivotField axis="axisPage" dataField="1" multipleItemSelectionAllowed="1" showAll="0">
      <items count="6">
        <item h="1" x="3"/>
        <item x="0"/>
        <item h="1" x="1"/>
        <item h="1" x="2"/>
        <item h="1" x="4"/>
        <item t="default"/>
      </items>
    </pivotField>
    <pivotField showAll="0"/>
    <pivotField dataField="1" showAll="0"/>
    <pivotField dataField="1" showAll="0"/>
    <pivotField axis="axisPage" multipleItemSelectionAllowed="1" showAll="0" defaultSubtotal="0">
      <items count="4">
        <item x="0"/>
        <item x="1"/>
        <item m="1" x="3"/>
        <item h="1" x="2"/>
      </items>
    </pivotField>
    <pivotField showAll="0"/>
    <pivotField dataField="1" showAll="0"/>
    <pivotField dataField="1" showAll="0"/>
    <pivotField showAll="0"/>
    <pivotField showAll="0"/>
    <pivotField showAll="0"/>
    <pivotField showAll="0" defaultSubtotal="0"/>
    <pivotField showAll="0" defaultSubtotal="0"/>
    <pivotField showAll="0"/>
    <pivotField showAll="0" defaultSubtotal="0"/>
    <pivotField showAll="0" defaultSubtotal="0"/>
    <pivotField showAll="0" defaultSubtotal="0"/>
    <pivotField showAll="0" defaultSubtotal="0"/>
    <pivotField showAll="0" defaultSubtotal="0"/>
  </pivotFields>
  <rowItems count="1">
    <i/>
  </rowItems>
  <colFields count="1">
    <field x="-2"/>
  </colFields>
  <colItems count="5">
    <i>
      <x/>
    </i>
    <i i="1">
      <x v="1"/>
    </i>
    <i i="2">
      <x v="2"/>
    </i>
    <i i="3">
      <x v="3"/>
    </i>
    <i i="4">
      <x v="4"/>
    </i>
  </colItems>
  <pageFields count="2">
    <pageField fld="7" hier="-1"/>
    <pageField fld="11" hier="-1"/>
  </pageFields>
  <dataFields count="5">
    <dataField name="Sum of CostEstimate" fld="13" baseField="0" baseItem="1" numFmtId="166"/>
    <dataField name="Sum of CostAnnualO&amp;M" fld="14" baseField="0" baseItem="1" numFmtId="166"/>
    <dataField name="Sum of TNReduction(lbs/yr)" fld="9" baseField="0" baseItem="2" numFmtId="167"/>
    <dataField name="Sum of TPReduction(lbs/yr)" fld="10" baseField="0" baseItem="2" numFmtId="167"/>
    <dataField name="Count of ProjectStatus" fld="7" subtotal="count" baseField="0" baseItem="0"/>
  </dataFields>
  <formats count="3">
    <format dxfId="41">
      <pivotArea outline="0" collapsedLevelsAreSubtotals="1" fieldPosition="0">
        <references count="1">
          <reference field="4294967294" count="1" selected="0">
            <x v="1"/>
          </reference>
        </references>
      </pivotArea>
    </format>
    <format dxfId="40">
      <pivotArea outline="0" collapsedLevelsAreSubtotals="1" fieldPosition="0">
        <references count="1">
          <reference field="4294967294" count="1" selected="0">
            <x v="0"/>
          </reference>
        </references>
      </pivotArea>
    </format>
    <format dxfId="39">
      <pivotArea outline="0" collapsedLevelsAreSubtotals="1" fieldPosition="0">
        <references count="1">
          <reference field="4294967294" count="2" selected="0">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A5E3DD1-8556-4605-9382-1DC6983BC8C0}" name="PivotTable1" cacheId="18"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17:B23" firstHeaderRow="1" firstDataRow="1" firstDataCol="1" rowPageCount="2" colPageCount="1"/>
  <pivotFields count="26">
    <pivotField showAll="0"/>
    <pivotField showAll="0"/>
    <pivotField showAll="0"/>
    <pivotField dataField="1" showAll="0"/>
    <pivotField showAll="0"/>
    <pivotField showAll="0"/>
    <pivotField showAll="0"/>
    <pivotField axis="axisPage" multipleItemSelectionAllowed="1" showAll="0">
      <items count="6">
        <item h="1" x="3"/>
        <item x="0"/>
        <item x="1"/>
        <item x="2"/>
        <item h="1" x="4"/>
        <item t="default"/>
      </items>
    </pivotField>
    <pivotField showAll="0"/>
    <pivotField showAll="0"/>
    <pivotField showAll="0"/>
    <pivotField axis="axisPage" multipleItemSelectionAllowed="1" showAll="0">
      <items count="5">
        <item x="0"/>
        <item x="1"/>
        <item m="1" x="3"/>
        <item h="1" x="2"/>
        <item t="default"/>
      </items>
    </pivotField>
    <pivotField showAll="0"/>
    <pivotField showAll="0"/>
    <pivotField showAll="0"/>
    <pivotField showAll="0"/>
    <pivotField showAll="0"/>
    <pivotField showAll="0"/>
    <pivotField showAll="0"/>
    <pivotField showAll="0"/>
    <pivotField axis="axisRow" showAll="0">
      <items count="8">
        <item x="0"/>
        <item x="4"/>
        <item x="1"/>
        <item x="2"/>
        <item x="3"/>
        <item m="1" x="6"/>
        <item x="5"/>
        <item t="default"/>
      </items>
    </pivotField>
    <pivotField showAll="0"/>
    <pivotField showAll="0"/>
    <pivotField showAll="0"/>
    <pivotField showAll="0"/>
    <pivotField showAll="0"/>
  </pivotFields>
  <rowFields count="1">
    <field x="20"/>
  </rowFields>
  <rowItems count="6">
    <i>
      <x/>
    </i>
    <i>
      <x v="1"/>
    </i>
    <i>
      <x v="2"/>
    </i>
    <i>
      <x v="3"/>
    </i>
    <i>
      <x v="4"/>
    </i>
    <i t="grand">
      <x/>
    </i>
  </rowItems>
  <colItems count="1">
    <i/>
  </colItems>
  <pageFields count="2">
    <pageField fld="7" hier="-1"/>
    <pageField fld="11" hier="-1"/>
  </pageFields>
  <dataFields count="1">
    <dataField name="Count of ProjectNumber"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67AE61F-C50C-45F1-A543-E6B4A4E2E242}" name="PivotTable4" cacheId="18"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11:D12" firstHeaderRow="0" firstDataRow="1" firstDataCol="0" rowPageCount="2" colPageCount="1"/>
  <pivotFields count="26">
    <pivotField showAll="0"/>
    <pivotField showAll="0"/>
    <pivotField showAll="0"/>
    <pivotField showAll="0"/>
    <pivotField showAll="0"/>
    <pivotField showAll="0"/>
    <pivotField showAll="0"/>
    <pivotField axis="axisPage" multipleItemSelectionAllowed="1" showAll="0">
      <items count="6">
        <item h="1" x="3"/>
        <item h="1" x="0"/>
        <item x="1"/>
        <item x="2"/>
        <item h="1" x="4"/>
        <item t="default"/>
      </items>
    </pivotField>
    <pivotField showAll="0"/>
    <pivotField dataField="1" showAll="0"/>
    <pivotField dataField="1" showAll="0"/>
    <pivotField axis="axisPage" multipleItemSelectionAllowed="1" showAll="0">
      <items count="5">
        <item x="0"/>
        <item x="1"/>
        <item m="1" x="3"/>
        <item h="1" x="2"/>
        <item t="default"/>
      </items>
    </pivotField>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4">
    <i>
      <x/>
    </i>
    <i i="1">
      <x v="1"/>
    </i>
    <i i="2">
      <x v="2"/>
    </i>
    <i i="3">
      <x v="3"/>
    </i>
  </colItems>
  <pageFields count="2">
    <pageField fld="7" hier="-1"/>
    <pageField fld="11" hier="-1"/>
  </pageFields>
  <dataFields count="4">
    <dataField name="Sum of CostEstimate" fld="13" baseField="0" baseItem="1"/>
    <dataField name="Sum of CostAnnualO&amp;M" fld="14" baseField="0" baseItem="1"/>
    <dataField name="Sum of TNReduction(lbs/yr)" fld="9" baseField="0" baseItem="1" numFmtId="167"/>
    <dataField name="Sum of TPReduction(lbs/yr)" fld="10" baseField="0" baseItem="1" numFmtId="167"/>
  </dataFields>
  <formats count="3">
    <format dxfId="44">
      <pivotArea type="all" dataOnly="0" outline="0" fieldPosition="0"/>
    </format>
    <format dxfId="43">
      <pivotArea outline="0" collapsedLevelsAreSubtotals="1" fieldPosition="0"/>
    </format>
    <format dxfId="42">
      <pivotArea outline="0" collapsedLevelsAreSubtotals="1" fieldPosition="0">
        <references count="1">
          <reference field="4294967294" count="2" selected="0">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DF5A18DD-5BB0-408E-A88A-6D2038E4EB47}" name="PivotTable46" cacheId="18"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27:B32" firstHeaderRow="1" firstDataRow="1" firstDataCol="1"/>
  <pivotFields count="26">
    <pivotField showAll="0"/>
    <pivotField showAll="0"/>
    <pivotField showAll="0"/>
    <pivotField showAll="0"/>
    <pivotField showAll="0"/>
    <pivotField showAll="0"/>
    <pivotField showAll="0"/>
    <pivotField axis="axisRow" dataField="1" showAll="0">
      <items count="6">
        <item x="3"/>
        <item x="0"/>
        <item x="1"/>
        <item x="2"/>
        <item h="1"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5">
    <i>
      <x/>
    </i>
    <i>
      <x v="1"/>
    </i>
    <i>
      <x v="2"/>
    </i>
    <i>
      <x v="3"/>
    </i>
    <i t="grand">
      <x/>
    </i>
  </rowItems>
  <colItems count="1">
    <i/>
  </colItems>
  <dataFields count="1">
    <dataField name="Count of ProjectStatus"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303688F-23A1-4CC6-B7B6-DCDAFBC4A24D}" name="PivotTable41" cacheId="18"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34" firstHeaderRow="0" firstDataRow="1" firstDataCol="1" rowPageCount="1" colPageCount="1"/>
  <pivotFields count="26">
    <pivotField showAll="0"/>
    <pivotField showAll="0"/>
    <pivotField showAll="0"/>
    <pivotField showAll="0"/>
    <pivotField showAll="0"/>
    <pivotField showAll="0"/>
    <pivotField showAll="0"/>
    <pivotField axis="axisPage" multipleItemSelectionAllowed="1" showAll="0">
      <items count="6">
        <item h="1" x="3"/>
        <item x="0"/>
        <item h="1" x="1"/>
        <item h="1" x="2"/>
        <item h="1" x="4"/>
        <item t="default"/>
      </items>
    </pivotField>
    <pivotField axis="axisRow" showAll="0">
      <items count="41">
        <item x="28"/>
        <item x="27"/>
        <item x="17"/>
        <item x="33"/>
        <item x="29"/>
        <item x="25"/>
        <item x="0"/>
        <item x="24"/>
        <item x="3"/>
        <item x="26"/>
        <item x="1"/>
        <item x="4"/>
        <item x="5"/>
        <item x="6"/>
        <item x="7"/>
        <item x="10"/>
        <item x="2"/>
        <item x="11"/>
        <item x="31"/>
        <item x="19"/>
        <item x="16"/>
        <item x="18"/>
        <item x="12"/>
        <item x="13"/>
        <item x="14"/>
        <item x="15"/>
        <item x="21"/>
        <item x="22"/>
        <item x="30"/>
        <item x="23"/>
        <item x="9"/>
        <item x="8"/>
        <item x="35"/>
        <item x="32"/>
        <item x="20"/>
        <item x="39"/>
        <item x="34"/>
        <item x="36"/>
        <item x="37"/>
        <item x="38"/>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31">
    <i>
      <x/>
    </i>
    <i>
      <x v="1"/>
    </i>
    <i>
      <x v="2"/>
    </i>
    <i>
      <x v="3"/>
    </i>
    <i>
      <x v="4"/>
    </i>
    <i>
      <x v="5"/>
    </i>
    <i>
      <x v="6"/>
    </i>
    <i>
      <x v="7"/>
    </i>
    <i>
      <x v="8"/>
    </i>
    <i>
      <x v="9"/>
    </i>
    <i>
      <x v="10"/>
    </i>
    <i>
      <x v="11"/>
    </i>
    <i>
      <x v="12"/>
    </i>
    <i>
      <x v="13"/>
    </i>
    <i>
      <x v="14"/>
    </i>
    <i>
      <x v="15"/>
    </i>
    <i>
      <x v="16"/>
    </i>
    <i>
      <x v="17"/>
    </i>
    <i>
      <x v="18"/>
    </i>
    <i>
      <x v="19"/>
    </i>
    <i>
      <x v="20"/>
    </i>
    <i>
      <x v="21"/>
    </i>
    <i>
      <x v="22"/>
    </i>
    <i>
      <x v="23"/>
    </i>
    <i>
      <x v="24"/>
    </i>
    <i>
      <x v="25"/>
    </i>
    <i>
      <x v="31"/>
    </i>
    <i>
      <x v="32"/>
    </i>
    <i>
      <x v="33"/>
    </i>
    <i>
      <x v="34"/>
    </i>
    <i t="grand">
      <x/>
    </i>
  </rowItems>
  <colFields count="1">
    <field x="-2"/>
  </colFields>
  <colItems count="2">
    <i>
      <x/>
    </i>
    <i i="1">
      <x v="1"/>
    </i>
  </colItems>
  <pageFields count="1">
    <pageField fld="7" hier="-1"/>
  </pageFields>
  <dataFields count="2">
    <dataField name="Sum of TNReduction(lbs/yr)" fld="9" baseField="8" baseItem="0"/>
    <dataField name="Sum of TPReduction(lbs/yr)" fld="10" baseField="8" baseItem="0"/>
  </dataFields>
  <formats count="2">
    <format dxfId="38">
      <pivotArea outline="0" collapsedLevelsAreSubtotals="1" fieldPosition="0"/>
    </format>
    <format dxfId="37">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6EB993AD-EF12-4E09-B71B-279FA0F072FE}" name="PivotTable5" cacheId="18"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10:A11" firstHeaderRow="1" firstDataRow="1" firstDataCol="0" rowPageCount="3" colPageCount="1"/>
  <pivotFields count="26">
    <pivotField showAll="0"/>
    <pivotField showAll="0"/>
    <pivotField showAll="0" defaultSubtotal="0"/>
    <pivotField showAll="0"/>
    <pivotField showAll="0"/>
    <pivotField showAll="0"/>
    <pivotField showAll="0"/>
    <pivotField axis="axisPage" multipleItemSelectionAllowed="1" showAll="0">
      <items count="6">
        <item h="1" x="3"/>
        <item x="0"/>
        <item h="1" x="1"/>
        <item h="1" x="2"/>
        <item h="1" x="4"/>
        <item t="default"/>
      </items>
    </pivotField>
    <pivotField axis="axisPage" multipleItemSelectionAllowed="1" showAll="0">
      <items count="41">
        <item h="1" x="28"/>
        <item h="1" x="27"/>
        <item h="1" x="17"/>
        <item h="1" x="33"/>
        <item h="1" x="29"/>
        <item h="1" x="25"/>
        <item h="1" x="0"/>
        <item h="1" x="24"/>
        <item h="1" x="3"/>
        <item h="1" x="26"/>
        <item h="1" x="1"/>
        <item h="1" x="4"/>
        <item h="1" x="5"/>
        <item h="1" x="6"/>
        <item h="1" x="7"/>
        <item x="10"/>
        <item x="2"/>
        <item x="11"/>
        <item x="31"/>
        <item x="19"/>
        <item x="16"/>
        <item x="18"/>
        <item x="12"/>
        <item x="13"/>
        <item x="14"/>
        <item x="15"/>
        <item x="21"/>
        <item x="22"/>
        <item x="30"/>
        <item x="23"/>
        <item x="35"/>
        <item x="32"/>
        <item x="8"/>
        <item h="1" x="20"/>
        <item h="1" x="9"/>
        <item h="1" x="39"/>
        <item x="34"/>
        <item x="36"/>
        <item x="37"/>
        <item x="38"/>
        <item t="default"/>
      </items>
    </pivotField>
    <pivotField dataField="1" showAll="0"/>
    <pivotField showAll="0"/>
    <pivotField axis="axisPage" multipleItemSelectionAllowed="1" showAll="0" defaultSubtotal="0">
      <items count="4">
        <item x="0"/>
        <item h="1" x="1"/>
        <item h="1" x="2"/>
        <item h="1" m="1" x="3"/>
      </items>
    </pivotField>
    <pivotField showAll="0"/>
    <pivotField showAll="0"/>
    <pivotField showAll="0"/>
    <pivotField showAll="0"/>
    <pivotField showAll="0"/>
    <pivotField showAll="0"/>
    <pivotField showAll="0" defaultSubtotal="0"/>
    <pivotField showAll="0" defaultSubtotal="0"/>
    <pivotField showAll="0"/>
    <pivotField showAll="0"/>
    <pivotField showAll="0"/>
    <pivotField showAll="0"/>
    <pivotField showAll="0"/>
    <pivotField showAll="0"/>
  </pivotFields>
  <rowItems count="1">
    <i/>
  </rowItems>
  <colItems count="1">
    <i/>
  </colItems>
  <pageFields count="3">
    <pageField fld="7" hier="-1"/>
    <pageField fld="11" hier="-1"/>
    <pageField fld="8" hier="-1"/>
  </pageFields>
  <dataFields count="1">
    <dataField name="Sum of TNReduction(lbs/yr)" fld="9" baseField="0" baseItem="33094912"/>
  </dataFields>
  <formats count="7">
    <format dxfId="36">
      <pivotArea grandRow="1" outline="0" collapsedLevelsAreSubtotals="1" fieldPosition="0"/>
    </format>
    <format dxfId="35">
      <pivotArea type="all" dataOnly="0" outline="0" fieldPosition="0"/>
    </format>
    <format dxfId="34">
      <pivotArea outline="0" collapsedLevelsAreSubtotals="1" fieldPosition="0"/>
    </format>
    <format dxfId="33">
      <pivotArea dataOnly="0" labelOnly="1" outline="0" axis="axisValues" fieldPosition="0"/>
    </format>
    <format dxfId="32">
      <pivotArea type="all" dataOnly="0" outline="0" fieldPosition="0"/>
    </format>
    <format dxfId="31">
      <pivotArea outline="0" collapsedLevelsAreSubtotals="1" fieldPosition="0"/>
    </format>
    <format dxfId="3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16" personId="{48D317CB-AEEF-4D2D-8EEE-B3FC9A6092AA}" id="{3F0BCE81-4D5C-47C3-8903-635EF4BE6F57}">
    <text>Original submission of 6826 was multiplied by attenuation and recharge and reduced by 50% as only a portion of the municipality is in the springshed. AS-15a is the surface water reduction of 50% of the original reduction of 6826</text>
  </threadedComment>
  <threadedComment ref="J25" personId="{48D317CB-AEEF-4D2D-8EEE-B3FC9A6092AA}" id="{2EB471FB-3119-4419-8483-F31149A2D913}">
    <text>33,325 submitted by stakeholder as reduction needs verification in 2017 and submitted as 62,659 in 2018 once I-4 construction is complete.</text>
  </threadedComment>
  <threadedComment ref="K25" dT="2019-02-11T17:21:19.33" personId="{48D317CB-AEEF-4D2D-8EEE-B3FC9A6092AA}" id="{174F5449-B042-48D4-9965-41CF85F672EC}">
    <text>This was submitted in 2018 as 28,043 once I-4 construction is completed.</text>
  </threadedComment>
  <threadedComment ref="L25" dT="2019-01-30T20:20:13.56" personId="{48D317CB-AEEF-4D2D-8EEE-B3FC9A6092AA}" id="{C0983279-E07C-4FFC-A499-E7E8815E5EBD}">
    <text>This is inside the springshed, however credit is to surface water.</text>
  </threadedComment>
  <threadedComment ref="J29" dT="2019-02-11T19:00:04.74" personId="{48D317CB-AEEF-4D2D-8EEE-B3FC9A6092AA}" id="{6BE27F10-694E-4443-8901-0EAB6B7CE792}">
    <text>Stakeholder submitted as 473 TN and 243 TP in 2018. Request for supplemental information was not fulfilled as of 2/11/2019. Verification still needed.</text>
  </threadedComment>
  <threadedComment ref="J33" dT="2019-02-11T19:08:30.31" personId="{48D317CB-AEEF-4D2D-8EEE-B3FC9A6092AA}" id="{3E6BB5ED-3072-42A5-BD93-4CD49B247345}">
    <text>Submitted as 460 TN and 66 TP by stakeholder in 2018 submission. Request for supplmental information was not fulfilled as of 2/11/2019. Verification still needed.</text>
  </threadedComment>
  <threadedComment ref="J34" dT="2019-02-11T19:06:37.46" personId="{48D317CB-AEEF-4D2D-8EEE-B3FC9A6092AA}" id="{36C44649-52AE-4392-AD07-BD0A39040E7E}">
    <text>Mitigation of new development is not eligible for credits unless it is above and beyond permit requirements.</text>
  </threadedComment>
  <threadedComment ref="L45" personId="{48D317CB-AEEF-4D2D-8EEE-B3FC9A6092AA}" id="{76578463-8DE5-4F29-B00A-32D16EBBE088}">
    <text xml:space="preserve">Credit to surface water. The project is removing load from LWC and using it as reuse in the springshed, therefore it is a load to the spring, but a credit to the surface. </text>
  </threadedComment>
  <threadedComment ref="J54" personId="{48D317CB-AEEF-4D2D-8EEE-B3FC9A6092AA}" id="{89A5CDCF-8DDA-4434-9E6C-C09DE0D8A7CC}">
    <text>Reduction submitted as 243,528 lbs/yr credit to land. Needs to be verified</text>
  </threadedComment>
  <threadedComment ref="J117" dT="2020-02-13T16:25:22.12" personId="{48D317CB-AEEF-4D2D-8EEE-B3FC9A6092AA}" id="{9703514D-819A-4248-939F-2809061909FB}">
    <text>Stakeholder submitted as 29 TN 3 TP. Credits are based on NSILT loading to groundwater and are attenuated and recharged in the NSILT. Verification complete.</text>
  </threadedComment>
  <threadedComment ref="J118" dT="2020-02-13T16:25:43.63" personId="{48D317CB-AEEF-4D2D-8EEE-B3FC9A6092AA}" id="{A06586AA-045C-4E3A-8F1C-3C7F48BE5CBF}">
    <text>Stakeholder submitted as 26 TN and 3 TP. Credits are based on NSILT loading to groundwater and are attenuated and recharged in the NSILT. Verification complete.</text>
  </threadedComment>
  <threadedComment ref="J124" personId="{48D317CB-AEEF-4D2D-8EEE-B3FC9A6092AA}" id="{0EF99D08-0F75-4D68-818D-C21CFB9521B8}">
    <text>Entire reduction is in the surface water BMAP. No credit give and project canceled for the groundwater. All credit applied here.</text>
  </threadedComment>
  <threadedComment ref="J125" dT="2020-02-11T14:43:25.62" personId="{48D317CB-AEEF-4D2D-8EEE-B3FC9A6092AA}" id="{4124A34A-9890-41B8-B0E2-CC0E12696C24}">
    <text>This is a load to groundwater location. Attenuation and PFA weighted recharge have been applied.</text>
  </threadedComment>
  <threadedComment ref="J133" personId="{48D317CB-AEEF-4D2D-8EEE-B3FC9A6092AA}" id="{84DB6A8F-D108-4B30-AB59-8487C4B7EE07}">
    <text xml:space="preserve">Original load to land reduction was attenuated, recharged and 2.36% was applied as that is the percent of the city within the springshed. </text>
  </threadedComment>
  <threadedComment ref="X149" personId="{983CC8AB-1AF6-49F7-ABB1-0507D32059D5}" id="{0EF8375A-1D91-4F26-9869-D2A14C95BEE0}">
    <text>From 
Google Earth
7.1.8.3036 (32-bit)
Build Date 1/17/2017</text>
  </threadedComment>
  <threadedComment ref="Y149" personId="{983CC8AB-1AF6-49F7-ABB1-0507D32059D5}" id="{43C19C82-0172-48EF-BD9E-3967C1B43F16}">
    <text>From 
Google Earth
7.1.8.3036 (32-bit)
Build Date 1/17/2017</text>
  </threadedComment>
  <threadedComment ref="X150" personId="{983CC8AB-1AF6-49F7-ABB1-0507D32059D5}" id="{95291CD5-03ED-4177-8747-22DBA2A7AD28}">
    <text>From 
Google Earth
7.1.8.3036 (32-bit)
Build Date 1/17/2017</text>
  </threadedComment>
  <threadedComment ref="Y150" personId="{983CC8AB-1AF6-49F7-ABB1-0507D32059D5}" id="{C181DF02-64FE-45CA-88EC-4DEE7D2CC205}">
    <text>From 
Google Earth
7.1.8.3036 (32-bit)
Build Date 1/17/2017</text>
  </threadedComment>
  <threadedComment ref="J151" personId="{48D317CB-AEEF-4D2D-8EEE-B3FC9A6092AA}" id="{CF9681D3-166D-42C5-BFC7-2C275811F6CF}">
    <text>Reduction numbers provided by Amec during verification. Reference Amec_FW_Wekiva_Wakulla_Project_Verification_v2_030118</text>
  </threadedComment>
  <threadedComment ref="J151" dT="2020-03-23T16:05:54.67" personId="{37428D74-5F49-4625-A25D-0372D5DE6A96}" id="{1A710179-5579-4D87-894E-AE05DC553E58}" parentId="{CF9681D3-166D-42C5-BFC7-2C275811F6CF}">
    <text>Reductions were reduced to account for only 37% of flow coming from the AWT plant.</text>
  </threadedComment>
  <threadedComment ref="J166" personId="{48D317CB-AEEF-4D2D-8EEE-B3FC9A6092AA}" id="{B56B2C8F-952C-40A9-BA9C-806FDFBA0746}">
    <text xml:space="preserve">11481 submitted as reduction to land. Needs verification. </text>
  </threadedComment>
  <threadedComment ref="K166" dT="2019-04-18T18:32:18.42" personId="{48D317CB-AEEF-4D2D-8EEE-B3FC9A6092AA}" id="{B13795BD-8529-4E25-92D9-C2FBE461F22C}">
    <text>2,794 listed as TP.</text>
  </threadedComment>
  <threadedComment ref="G172" dT="2019-02-12T21:43:08.33" personId="{48D317CB-AEEF-4D2D-8EEE-B3FC9A6092AA}" id="{C0CED8A4-2FFC-4B70-B9DA-6E05188E7816}">
    <text>In 2018 submission, FDOT changed the project type of FDOT-02 - FDOT-06 to BMP Treatment Train and rolled up projects numbers with letters (i.e. FDOT-02a, b, c) to one project number that included all components of the treatment train.</text>
  </threadedComment>
  <threadedComment ref="J189" dT="2020-02-13T18:45:23.55" personId="{48D317CB-AEEF-4D2D-8EEE-B3FC9A6092AA}" id="{63DDD6A5-A96D-4FDD-B164-FB3B97AE8FA5}">
    <text>Robert Potts submitted new credit of 1,235 lbs-TN/yr in 2019 STAR. Reduction must be verified.</text>
  </threadedComment>
  <threadedComment ref="Q189" personId="{48D317CB-AEEF-4D2D-8EEE-B3FC9A6092AA}" id="{BE938127-A29F-4B2E-9B01-88018D3B177C}">
    <text xml:space="preserve">Add footnote for FDOT projects, cost and funding information is not obtainable as projects are not funded on an individual basis. </text>
  </threadedComment>
  <threadedComment ref="F191" dT="2019-02-12T21:49:42.72" personId="{48D317CB-AEEF-4D2D-8EEE-B3FC9A6092AA}" id="{043FDC4B-C6C2-4523-AC43-54908F9157CE}">
    <text>Submitted in 2008. Need to verify whether this is abatement of new loading as required, above and beyond permit requirements, or new treatment of existing.</text>
  </threadedComment>
  <threadedComment ref="J246" personId="{48D317CB-AEEF-4D2D-8EEE-B3FC9A6092AA}" id="{8D96092F-AF1D-4372-8A29-BEA7DBCA5BC6}">
    <text>Estimated based on:
209 load to land, attenuated and recharged, with approximately 90% attributed to groundwater and 10% to surface.</text>
  </threadedComment>
  <threadedComment ref="J258" personId="{48D317CB-AEEF-4D2D-8EEE-B3FC9A6092AA}" id="{83FAF304-7996-4955-93AD-B41C472F2A59}">
    <text xml:space="preserve">This is in "discharge" so there is no credit to the springshed. </text>
  </threadedComment>
  <threadedComment ref="J260" personId="{48D317CB-AEEF-4D2D-8EEE-B3FC9A6092AA}" id="{A5A80989-F029-4EFA-9E0D-6B163D3F6AEA}">
    <text>Calculated as medium recharge as there is a mix of low and high recharge in the site area.</text>
  </threadedComment>
  <threadedComment ref="J260" dT="2020-02-14T16:30:37.73" personId="{48D317CB-AEEF-4D2D-8EEE-B3FC9A6092AA}" id="{EB997B50-3678-4C2E-877B-8CBC867D4827}" parentId="{A5A80989-F029-4EFA-9E0D-6B163D3F6AEA}">
    <text>Number was verified in 2018 but entered incorrectly.</text>
  </threadedComment>
  <threadedComment ref="J274" personId="{48D317CB-AEEF-4D2D-8EEE-B3FC9A6092AA}" id="{A391D643-5153-4D37-8E38-D535C6A562AF}">
    <text xml:space="preserve">Reduction of 28,271 lb-N/yr was accounted for in the NSILT, therefore this reduction has been zeroed out to avoid over counting.  </text>
  </threadedComment>
  <threadedComment ref="J304" personId="{48D317CB-AEEF-4D2D-8EEE-B3FC9A6092AA}" id="{F5D27DBC-A30B-4829-9177-3E752E86CE83}">
    <text xml:space="preserve">Total streets sweeping credit split between percentage of county in springshed vs. outside for ground and surface water calculations. </text>
  </threadedComment>
  <threadedComment ref="J317" dT="2020-02-13T19:13:05.49" personId="{48D317CB-AEEF-4D2D-8EEE-B3FC9A6092AA}" id="{D7282987-3C7B-406B-A9A3-DCC0070C805F}">
    <text>Stakeholder submitted 395 TN and 97 TP in 2019 STAR. Documentation on calculations was not available in time.</text>
  </threadedComment>
  <threadedComment ref="J318" dT="2020-02-13T19:14:28.25" personId="{48D317CB-AEEF-4D2D-8EEE-B3FC9A6092AA}" id="{1967EB6F-652E-4AEC-845D-962AED14A4D3}">
    <text>Stakeholder submitted 79 TN and 17 TP in 2019. Documentation for calculations was not available in time for verifications.</text>
  </threadedComment>
  <threadedComment ref="J320" dT="2020-02-13T19:16:07.87" personId="{48D317CB-AEEF-4D2D-8EEE-B3FC9A6092AA}" id="{C3C757D6-C137-4EE3-A126-AC44E446947A}">
    <text>Stakeholder submitted 44 TN and 12 TP in 2019. Documentation on calculations was not available in time for verifications.</text>
  </threadedComment>
  <threadedComment ref="K321" dT="2020-02-13T19:16:22.23" personId="{48D317CB-AEEF-4D2D-8EEE-B3FC9A6092AA}" id="{F862F186-0624-42E3-AC8C-59AAE1DB7A73}">
    <text>Stakeholder submitted 229 TP in 2019. Documentation on calculations was not available in time for verifications.</text>
  </threadedComment>
  <threadedComment ref="J322" dT="2020-02-13T19:17:48.91" personId="{48D317CB-AEEF-4D2D-8EEE-B3FC9A6092AA}" id="{61279BD2-0625-4395-9150-C81C97DA963D}">
    <text>Stakeholder submitted 8,773.8 TN and 277.6 TP in 2019. Documentation on calculations was not available in time for verifications.</text>
  </threadedComment>
  <threadedComment ref="J332" dT="2020-02-13T19:18:44.92" personId="{48D317CB-AEEF-4D2D-8EEE-B3FC9A6092AA}" id="{423E9715-0CE6-427D-A511-A7BB6C4D048D}">
    <text>Stakeholder submitted 11 TN and 2 TP in 2019. Documentation on calculations was not available in time for verifications.</text>
  </threadedComment>
  <threadedComment ref="J338" dT="2020-02-07T16:29:20.26" personId="{48D317CB-AEEF-4D2D-8EEE-B3FC9A6092AA}" id="{305067CC-AE4A-436C-BBC0-12FA4662F3E6}">
    <text>2019 submitted as 20lb-TN/yr. Needs verification.</text>
  </threadedComment>
  <threadedComment ref="J339" dT="2020-02-07T16:28:57.38" personId="{48D317CB-AEEF-4D2D-8EEE-B3FC9A6092AA}" id="{053669F9-FEAF-40AA-BF23-F8F92CE44986}">
    <text>2019 submitted 931,950 lbs material removed. Needs verification.</text>
  </threadedComment>
  <threadedComment ref="J340" dT="2020-02-13T19:20:46.66" personId="{48D317CB-AEEF-4D2D-8EEE-B3FC9A6092AA}" id="{5D6466D7-51DC-4914-9C4F-471C3D49FA53}">
    <text>Stakeholder submitted 1,498 TN and 108 TP in 2019. Documentation on calculations was not available in time for verifications.</text>
  </threadedComment>
  <threadedComment ref="J341" dT="2020-02-13T19:22:02.46" personId="{48D317CB-AEEF-4D2D-8EEE-B3FC9A6092AA}" id="{090281AB-D52F-4933-A6DC-25573024D983}">
    <text>Stakeholder submitted 113 TN and 30 TP in 2019. Documentation of calculations was not available in time for verification.</text>
  </threadedComment>
  <threadedComment ref="J359" dT="2020-03-04T15:16:47.47" personId="{BBAAE133-6C8D-4EA2-B1BE-AEBD07D0F47F}" id="{FB385BB0-2926-459E-92D4-7C4B7B78598E}">
    <text>See credit workbook for Oakland reductions confirmed for 2019 STAR. The system listed serves a large industrial complex which accounts for the large volume of water.</text>
  </threadedComment>
  <threadedComment ref="J365" personId="{48D317CB-AEEF-4D2D-8EEE-B3FC9A6092AA}" id="{653A61F0-C976-412D-9D7B-8C24004FDFBD}">
    <text xml:space="preserve">Need to find out what percentage of the street sweeping is in the springshed boundary. </text>
  </threadedComment>
  <threadedComment ref="J375" dT="2020-02-14T21:44:42.75" personId="{48D317CB-AEEF-4D2D-8EEE-B3FC9A6092AA}" id="{5949AB0A-171B-4DF2-8D14-6DE8F042BECF}">
    <text>Based on 3390 gal/day water. Updates submitted in 2019. Calculations in credit workbook.</text>
  </threadedComment>
</ThreadedComments>
</file>

<file path=xl/threadedComments/threadedComment2.xml><?xml version="1.0" encoding="utf-8"?>
<ThreadedComments xmlns="http://schemas.microsoft.com/office/spreadsheetml/2018/threadedcomments" xmlns:x="http://schemas.openxmlformats.org/spreadsheetml/2006/main">
  <threadedComment ref="F2" dT="2019-03-20T19:02:49.53" personId="{48D317CB-AEEF-4D2D-8EEE-B3FC9A6092AA}" id="{79561E14-73DD-4882-AA8F-36774AC5B862}">
    <text>Start with Year Adopted</text>
  </threadedComment>
  <threadedComment ref="G2" dT="2019-03-20T19:04:27.41" personId="{48D317CB-AEEF-4D2D-8EEE-B3FC9A6092AA}" id="{E2F54536-1468-4D6F-9F30-3DB8A8FF1365}">
    <text>Insert pivot table to the left. First reduction should be the sum of the years before the adoption, adopted year, and N/A (ongoing) activities.</text>
  </threadedComment>
  <threadedComment ref="F26" dT="2019-03-20T19:02:49.53" personId="{48D317CB-AEEF-4D2D-8EEE-B3FC9A6092AA}" id="{61DBE635-1D76-4719-B037-84D2E7A0BDB2}">
    <text>Start with Year Adopted</text>
  </threadedComment>
  <threadedComment ref="G26" dT="2019-03-20T19:04:27.41" personId="{48D317CB-AEEF-4D2D-8EEE-B3FC9A6092AA}" id="{53C5BEDD-FB68-4FF0-9B39-F7C69C677296}">
    <text>Insert pivot table to the left. First reduction should be the sum of the years before the adoption, adopted year, and N/A (ongoing) activities.</text>
  </threadedComment>
</ThreadedComments>
</file>

<file path=xl/threadedComments/threadedComment3.xml><?xml version="1.0" encoding="utf-8"?>
<ThreadedComments xmlns="http://schemas.microsoft.com/office/spreadsheetml/2018/threadedcomments" xmlns:x="http://schemas.openxmlformats.org/spreadsheetml/2006/main">
  <threadedComment ref="A188" dT="2019-02-12T21:43:08.33" personId="{48D317CB-AEEF-4D2D-8EEE-B3FC9A6092AA}" id="{E21956E1-B316-4476-BF95-1E52669D1CB0}">
    <text>In 2018 submission, FDOT changed the project type of FDOT-02 - FDOT-06 to BMP Treatment Train and rolled up projects numbers with letters (i.e. FDOT-02a, b, c) to one project number that included all components of the treatment train.</text>
  </threadedComment>
</ThreadedComments>
</file>

<file path=xl/threadedComments/threadedComment4.xml><?xml version="1.0" encoding="utf-8"?>
<ThreadedComments xmlns="http://schemas.microsoft.com/office/spreadsheetml/2018/threadedcomments" xmlns:x="http://schemas.openxmlformats.org/spreadsheetml/2006/main">
  <threadedComment ref="A27" personId="{48D317CB-AEEF-4D2D-8EEE-B3FC9A6092AA}" id="{65FEB250-9486-40C7-8DE0-6738930F6A47}">
    <text xml:space="preserve">Check to see if this is used for an entity before sending in credit workbook. </text>
  </threadedComment>
</ThreadedComments>
</file>

<file path=xl/threadedComments/threadedComment5.xml><?xml version="1.0" encoding="utf-8"?>
<ThreadedComments xmlns="http://schemas.microsoft.com/office/spreadsheetml/2018/threadedcomments" xmlns:x="http://schemas.openxmlformats.org/spreadsheetml/2006/main">
  <threadedComment ref="H1" personId="{48D317CB-AEEF-4D2D-8EEE-B3FC9A6092AA}" id="{7AD891F5-A369-4FF4-9EF4-22ED8DEA84FC}">
    <text xml:space="preserve">Check to see if this is used for an entity before sending in credit workbook. </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49B0E65-3EF5-4BF5-9694-26C8D2AC7B70}">
  <we:reference id="wa104379727" version="1.0.0.0" store="en-US" storeType="OMEX"/>
  <we:alternateReferences>
    <we:reference id="wa104379727" version="1.0.0.0" store="wa104379727" storeType="OMEX"/>
  </we:alternateReferences>
  <we:properties/>
  <we:bindings>
    <we:binding id="Range" type="matrix" appref="{CB29BEA4-A70E-40B2-BB80-B5F8B02326CF}"/>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ivotTable" Target="../pivotTables/pivotTable5.xml"/><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bin"/><Relationship Id="rId1" Type="http://schemas.openxmlformats.org/officeDocument/2006/relationships/pivotTable" Target="../pivotTables/pivotTable6.xml"/><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bin"/><Relationship Id="rId4" Type="http://schemas.microsoft.com/office/2017/10/relationships/threadedComment" Target="../threadedComments/threadedComment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75"/>
  <sheetViews>
    <sheetView tabSelected="1" zoomScaleNormal="100" workbookViewId="0">
      <pane ySplit="1" topLeftCell="A2" activePane="bottomLeft" state="frozen"/>
      <selection pane="bottomLeft"/>
    </sheetView>
  </sheetViews>
  <sheetFormatPr defaultColWidth="9.140625" defaultRowHeight="36.75" customHeight="1" x14ac:dyDescent="0.2"/>
  <cols>
    <col min="1" max="1" width="9.140625" style="39"/>
    <col min="2" max="2" width="15.7109375" style="8" customWidth="1"/>
    <col min="3" max="3" width="15.7109375" style="38" customWidth="1"/>
    <col min="4" max="4" width="15.7109375" style="8" customWidth="1"/>
    <col min="5" max="5" width="17.5703125" style="8" customWidth="1"/>
    <col min="6" max="6" width="30.7109375" style="19" customWidth="1"/>
    <col min="7" max="7" width="15.7109375" style="19" customWidth="1"/>
    <col min="8" max="9" width="15.5703125" style="8" customWidth="1"/>
    <col min="10" max="11" width="15.7109375" style="37" customWidth="1"/>
    <col min="12" max="12" width="16" style="38" customWidth="1"/>
    <col min="13" max="13" width="12.42578125" style="54" customWidth="1"/>
    <col min="14" max="15" width="15.7109375" style="207" customWidth="1"/>
    <col min="16" max="16" width="15.7109375" style="8" customWidth="1"/>
    <col min="17" max="17" width="16.5703125" style="92" customWidth="1"/>
    <col min="18" max="18" width="13" style="8" customWidth="1"/>
    <col min="19" max="19" width="21.28515625" style="8" bestFit="1" customWidth="1"/>
    <col min="20" max="20" width="16" style="8" customWidth="1"/>
    <col min="21" max="21" width="15.7109375" style="8" customWidth="1"/>
    <col min="22" max="22" width="15.42578125" style="38" bestFit="1" customWidth="1"/>
    <col min="23" max="23" width="15.7109375" style="38" customWidth="1"/>
    <col min="24" max="25" width="15.7109375" style="8" customWidth="1"/>
    <col min="26" max="26" width="15.7109375" style="38" customWidth="1"/>
    <col min="27" max="27" width="15.5703125" style="8" customWidth="1"/>
    <col min="28" max="28" width="31.42578125" style="97" customWidth="1"/>
    <col min="29" max="30" width="9.140625" style="97"/>
    <col min="31" max="16384" width="9.140625" style="38"/>
  </cols>
  <sheetData>
    <row r="1" spans="1:40" s="7" customFormat="1" ht="36.75" customHeight="1" x14ac:dyDescent="0.2">
      <c r="A1" s="163" t="s">
        <v>1159</v>
      </c>
      <c r="B1" s="163" t="s">
        <v>1261</v>
      </c>
      <c r="C1" s="163" t="s">
        <v>297</v>
      </c>
      <c r="D1" s="163" t="s">
        <v>1262</v>
      </c>
      <c r="E1" s="163" t="s">
        <v>1263</v>
      </c>
      <c r="F1" s="164" t="s">
        <v>1264</v>
      </c>
      <c r="G1" s="163" t="s">
        <v>1265</v>
      </c>
      <c r="H1" s="163" t="s">
        <v>1266</v>
      </c>
      <c r="I1" s="164" t="s">
        <v>1267</v>
      </c>
      <c r="J1" s="164" t="s">
        <v>1268</v>
      </c>
      <c r="K1" s="164" t="s">
        <v>1269</v>
      </c>
      <c r="L1" s="163" t="s">
        <v>295</v>
      </c>
      <c r="M1" s="163" t="s">
        <v>1270</v>
      </c>
      <c r="N1" s="197" t="s">
        <v>1271</v>
      </c>
      <c r="O1" s="197" t="s">
        <v>1272</v>
      </c>
      <c r="P1" s="163" t="s">
        <v>1273</v>
      </c>
      <c r="Q1" s="163" t="s">
        <v>1274</v>
      </c>
      <c r="R1" s="163" t="s">
        <v>1275</v>
      </c>
      <c r="S1" s="5" t="s">
        <v>4</v>
      </c>
      <c r="T1" s="5" t="s">
        <v>290</v>
      </c>
      <c r="U1" s="5" t="s">
        <v>1703</v>
      </c>
      <c r="V1" s="6" t="s">
        <v>292</v>
      </c>
      <c r="W1" s="6" t="s">
        <v>293</v>
      </c>
      <c r="X1" s="6" t="s">
        <v>294</v>
      </c>
      <c r="Y1" s="6" t="s">
        <v>296</v>
      </c>
      <c r="Z1" s="6" t="s">
        <v>298</v>
      </c>
      <c r="AA1" s="41" t="s">
        <v>651</v>
      </c>
      <c r="AB1" s="6" t="s">
        <v>1793</v>
      </c>
    </row>
    <row r="2" spans="1:40" s="11" customFormat="1" ht="36.75" customHeight="1" x14ac:dyDescent="0.25">
      <c r="A2" s="233" t="s">
        <v>1312</v>
      </c>
      <c r="B2" s="21" t="s">
        <v>309</v>
      </c>
      <c r="C2" s="3" t="s">
        <v>1001</v>
      </c>
      <c r="D2" s="17" t="s">
        <v>504</v>
      </c>
      <c r="E2" s="21" t="s">
        <v>320</v>
      </c>
      <c r="F2" s="21" t="s">
        <v>993</v>
      </c>
      <c r="G2" s="21" t="s">
        <v>617</v>
      </c>
      <c r="H2" s="17" t="s">
        <v>0</v>
      </c>
      <c r="I2" s="15">
        <v>2000</v>
      </c>
      <c r="J2" s="80">
        <v>24.732431244727131</v>
      </c>
      <c r="K2" s="25">
        <v>17</v>
      </c>
      <c r="L2" s="17" t="s">
        <v>660</v>
      </c>
      <c r="M2" s="9" t="s">
        <v>472</v>
      </c>
      <c r="N2" s="28">
        <v>350000</v>
      </c>
      <c r="O2" s="28">
        <v>1000</v>
      </c>
      <c r="P2" s="17" t="s">
        <v>1107</v>
      </c>
      <c r="Q2" s="28">
        <v>350000</v>
      </c>
      <c r="R2" s="17" t="s">
        <v>472</v>
      </c>
      <c r="S2" s="2" t="s">
        <v>289</v>
      </c>
      <c r="T2" s="21" t="s">
        <v>0</v>
      </c>
      <c r="U2" s="17">
        <v>2015</v>
      </c>
      <c r="V2" s="17" t="s">
        <v>1107</v>
      </c>
      <c r="W2" s="17" t="s">
        <v>307</v>
      </c>
      <c r="X2" s="17" t="s">
        <v>472</v>
      </c>
      <c r="Y2" s="17" t="s">
        <v>472</v>
      </c>
      <c r="Z2" s="17" t="s">
        <v>662</v>
      </c>
      <c r="AA2" s="17" t="s">
        <v>653</v>
      </c>
      <c r="AB2" s="8"/>
      <c r="AC2" s="8"/>
      <c r="AD2" s="8"/>
      <c r="AE2" s="8"/>
      <c r="AF2" s="8"/>
      <c r="AG2" s="8"/>
      <c r="AH2" s="8"/>
      <c r="AI2" s="8"/>
      <c r="AJ2" s="8"/>
      <c r="AK2" s="8"/>
      <c r="AL2" s="8"/>
      <c r="AM2" s="8"/>
      <c r="AN2" s="8"/>
    </row>
    <row r="3" spans="1:40" s="11" customFormat="1" ht="36.75" customHeight="1" x14ac:dyDescent="0.25">
      <c r="A3" s="233" t="s">
        <v>1313</v>
      </c>
      <c r="B3" s="21" t="s">
        <v>309</v>
      </c>
      <c r="C3" s="3" t="s">
        <v>1001</v>
      </c>
      <c r="D3" s="17" t="s">
        <v>505</v>
      </c>
      <c r="E3" s="21" t="s">
        <v>10</v>
      </c>
      <c r="F3" s="3" t="s">
        <v>993</v>
      </c>
      <c r="G3" s="21" t="s">
        <v>617</v>
      </c>
      <c r="H3" s="17" t="s">
        <v>0</v>
      </c>
      <c r="I3" s="15">
        <v>2004</v>
      </c>
      <c r="J3" s="80">
        <v>10.773022198623474</v>
      </c>
      <c r="K3" s="26">
        <v>7.5</v>
      </c>
      <c r="L3" s="17" t="s">
        <v>660</v>
      </c>
      <c r="M3" s="9" t="s">
        <v>472</v>
      </c>
      <c r="N3" s="28">
        <v>250000</v>
      </c>
      <c r="O3" s="28">
        <v>500</v>
      </c>
      <c r="P3" s="17" t="s">
        <v>1107</v>
      </c>
      <c r="Q3" s="28">
        <v>250000</v>
      </c>
      <c r="R3" s="17" t="s">
        <v>472</v>
      </c>
      <c r="S3" s="2" t="s">
        <v>289</v>
      </c>
      <c r="T3" s="21" t="s">
        <v>0</v>
      </c>
      <c r="U3" s="17">
        <v>2015</v>
      </c>
      <c r="V3" s="17" t="s">
        <v>1107</v>
      </c>
      <c r="W3" s="17" t="s">
        <v>307</v>
      </c>
      <c r="X3" s="234" t="s">
        <v>712</v>
      </c>
      <c r="Y3" s="234" t="s">
        <v>713</v>
      </c>
      <c r="Z3" s="17" t="s">
        <v>662</v>
      </c>
      <c r="AA3" s="17" t="s">
        <v>653</v>
      </c>
      <c r="AB3" s="8"/>
      <c r="AC3" s="8"/>
      <c r="AD3" s="8"/>
      <c r="AE3" s="8"/>
      <c r="AF3" s="8"/>
      <c r="AG3" s="8"/>
      <c r="AH3" s="8"/>
      <c r="AI3" s="8"/>
      <c r="AJ3" s="8"/>
      <c r="AK3" s="8"/>
      <c r="AL3" s="8"/>
      <c r="AM3" s="8"/>
      <c r="AN3" s="8"/>
    </row>
    <row r="4" spans="1:40" s="11" customFormat="1" ht="36.75" customHeight="1" x14ac:dyDescent="0.25">
      <c r="A4" s="233" t="s">
        <v>1314</v>
      </c>
      <c r="B4" s="21" t="s">
        <v>309</v>
      </c>
      <c r="C4" s="3" t="s">
        <v>472</v>
      </c>
      <c r="D4" s="17" t="s">
        <v>506</v>
      </c>
      <c r="E4" s="21" t="s">
        <v>29</v>
      </c>
      <c r="F4" s="21" t="s">
        <v>994</v>
      </c>
      <c r="G4" s="21" t="s">
        <v>616</v>
      </c>
      <c r="H4" s="17" t="s">
        <v>0</v>
      </c>
      <c r="I4" s="15">
        <v>2004</v>
      </c>
      <c r="J4" s="26" t="s">
        <v>472</v>
      </c>
      <c r="K4" s="22" t="s">
        <v>472</v>
      </c>
      <c r="L4" s="17" t="s">
        <v>660</v>
      </c>
      <c r="M4" s="9">
        <v>268</v>
      </c>
      <c r="N4" s="28">
        <v>398444</v>
      </c>
      <c r="O4" s="28" t="s">
        <v>472</v>
      </c>
      <c r="P4" s="17" t="s">
        <v>472</v>
      </c>
      <c r="Q4" s="28">
        <v>398444</v>
      </c>
      <c r="R4" s="17" t="s">
        <v>472</v>
      </c>
      <c r="S4" s="17" t="s">
        <v>1184</v>
      </c>
      <c r="T4" s="21" t="s">
        <v>0</v>
      </c>
      <c r="U4" s="17">
        <v>2015</v>
      </c>
      <c r="V4" s="17" t="s">
        <v>1107</v>
      </c>
      <c r="W4" s="17" t="s">
        <v>307</v>
      </c>
      <c r="X4" s="234" t="s">
        <v>714</v>
      </c>
      <c r="Y4" s="234" t="s">
        <v>715</v>
      </c>
      <c r="Z4" s="17" t="s">
        <v>662</v>
      </c>
      <c r="AA4" s="17" t="s">
        <v>653</v>
      </c>
      <c r="AB4" s="8"/>
      <c r="AC4" s="8"/>
      <c r="AD4" s="8"/>
      <c r="AE4" s="8"/>
      <c r="AF4" s="8"/>
      <c r="AG4" s="8"/>
      <c r="AH4" s="8"/>
      <c r="AI4" s="8"/>
      <c r="AJ4" s="8"/>
      <c r="AK4" s="8"/>
      <c r="AL4" s="8"/>
      <c r="AM4" s="8"/>
      <c r="AN4" s="8"/>
    </row>
    <row r="5" spans="1:40" s="11" customFormat="1" ht="36.75" customHeight="1" x14ac:dyDescent="0.25">
      <c r="A5" s="233" t="s">
        <v>1315</v>
      </c>
      <c r="B5" s="21" t="s">
        <v>309</v>
      </c>
      <c r="C5" s="3" t="s">
        <v>472</v>
      </c>
      <c r="D5" s="17" t="s">
        <v>507</v>
      </c>
      <c r="E5" s="21" t="s">
        <v>42</v>
      </c>
      <c r="F5" s="21" t="s">
        <v>995</v>
      </c>
      <c r="G5" s="21" t="s">
        <v>631</v>
      </c>
      <c r="H5" s="17" t="s">
        <v>0</v>
      </c>
      <c r="I5" s="15">
        <v>2010</v>
      </c>
      <c r="J5" s="25">
        <v>0.12138616561829267</v>
      </c>
      <c r="K5" s="25">
        <v>0.1</v>
      </c>
      <c r="L5" s="17" t="s">
        <v>660</v>
      </c>
      <c r="M5" s="9">
        <v>1.7</v>
      </c>
      <c r="N5" s="29" t="s">
        <v>472</v>
      </c>
      <c r="O5" s="29" t="s">
        <v>472</v>
      </c>
      <c r="P5" s="17" t="s">
        <v>472</v>
      </c>
      <c r="Q5" s="29" t="s">
        <v>472</v>
      </c>
      <c r="R5" s="17" t="s">
        <v>472</v>
      </c>
      <c r="S5" s="2" t="s">
        <v>289</v>
      </c>
      <c r="T5" s="21" t="s">
        <v>0</v>
      </c>
      <c r="U5" s="17">
        <v>2015</v>
      </c>
      <c r="V5" s="17" t="s">
        <v>1107</v>
      </c>
      <c r="W5" s="17" t="s">
        <v>307</v>
      </c>
      <c r="X5" s="234" t="s">
        <v>716</v>
      </c>
      <c r="Y5" s="234" t="s">
        <v>717</v>
      </c>
      <c r="Z5" s="17" t="s">
        <v>662</v>
      </c>
      <c r="AA5" s="17" t="s">
        <v>653</v>
      </c>
      <c r="AB5" s="8"/>
      <c r="AC5" s="8"/>
      <c r="AD5" s="8"/>
      <c r="AE5" s="8"/>
      <c r="AF5" s="8"/>
      <c r="AG5" s="8"/>
      <c r="AH5" s="8"/>
      <c r="AI5" s="8"/>
      <c r="AJ5" s="8"/>
      <c r="AK5" s="8"/>
      <c r="AL5" s="8"/>
      <c r="AM5" s="8"/>
      <c r="AN5" s="8"/>
    </row>
    <row r="6" spans="1:40" s="11" customFormat="1" ht="36.75" customHeight="1" x14ac:dyDescent="0.25">
      <c r="A6" s="233" t="s">
        <v>1316</v>
      </c>
      <c r="B6" s="21" t="s">
        <v>309</v>
      </c>
      <c r="C6" s="3" t="s">
        <v>472</v>
      </c>
      <c r="D6" s="17" t="s">
        <v>508</v>
      </c>
      <c r="E6" s="21" t="s">
        <v>43</v>
      </c>
      <c r="F6" s="21" t="s">
        <v>996</v>
      </c>
      <c r="G6" s="21" t="s">
        <v>631</v>
      </c>
      <c r="H6" s="17" t="s">
        <v>0</v>
      </c>
      <c r="I6" s="15">
        <v>2002</v>
      </c>
      <c r="J6" s="25">
        <v>0.75866353511432916</v>
      </c>
      <c r="K6" s="25" t="s">
        <v>1107</v>
      </c>
      <c r="L6" s="17" t="s">
        <v>660</v>
      </c>
      <c r="M6" s="9">
        <v>15.1</v>
      </c>
      <c r="N6" s="29" t="s">
        <v>472</v>
      </c>
      <c r="O6" s="29" t="s">
        <v>472</v>
      </c>
      <c r="P6" s="17" t="s">
        <v>472</v>
      </c>
      <c r="Q6" s="29" t="s">
        <v>472</v>
      </c>
      <c r="R6" s="17" t="s">
        <v>472</v>
      </c>
      <c r="S6" s="2" t="s">
        <v>289</v>
      </c>
      <c r="T6" s="21" t="s">
        <v>0</v>
      </c>
      <c r="U6" s="17">
        <v>2015</v>
      </c>
      <c r="V6" s="17" t="s">
        <v>1107</v>
      </c>
      <c r="W6" s="17" t="s">
        <v>307</v>
      </c>
      <c r="X6" s="234" t="s">
        <v>718</v>
      </c>
      <c r="Y6" s="234" t="s">
        <v>719</v>
      </c>
      <c r="Z6" s="17" t="s">
        <v>662</v>
      </c>
      <c r="AA6" s="17" t="s">
        <v>653</v>
      </c>
      <c r="AB6" s="8"/>
      <c r="AC6" s="8"/>
      <c r="AD6" s="8"/>
      <c r="AE6" s="8"/>
      <c r="AF6" s="8"/>
      <c r="AG6" s="8"/>
      <c r="AH6" s="8"/>
      <c r="AI6" s="8"/>
      <c r="AJ6" s="8"/>
      <c r="AK6" s="8"/>
      <c r="AL6" s="8"/>
      <c r="AM6" s="8"/>
      <c r="AN6" s="8"/>
    </row>
    <row r="7" spans="1:40" s="8" customFormat="1" ht="36.75" customHeight="1" x14ac:dyDescent="0.25">
      <c r="A7" s="233" t="s">
        <v>1317</v>
      </c>
      <c r="B7" s="21" t="s">
        <v>309</v>
      </c>
      <c r="C7" s="3" t="s">
        <v>472</v>
      </c>
      <c r="D7" s="17" t="s">
        <v>509</v>
      </c>
      <c r="E7" s="21" t="s">
        <v>44</v>
      </c>
      <c r="F7" s="21" t="s">
        <v>1072</v>
      </c>
      <c r="G7" s="21" t="s">
        <v>628</v>
      </c>
      <c r="H7" s="17" t="s">
        <v>0</v>
      </c>
      <c r="I7" s="15">
        <v>2002</v>
      </c>
      <c r="J7" s="25">
        <v>0.8</v>
      </c>
      <c r="K7" s="25">
        <v>0.1</v>
      </c>
      <c r="L7" s="17" t="s">
        <v>659</v>
      </c>
      <c r="M7" s="9">
        <v>2.4</v>
      </c>
      <c r="N7" s="29" t="s">
        <v>472</v>
      </c>
      <c r="O7" s="29" t="s">
        <v>472</v>
      </c>
      <c r="P7" s="17" t="s">
        <v>472</v>
      </c>
      <c r="Q7" s="29" t="s">
        <v>472</v>
      </c>
      <c r="R7" s="17" t="s">
        <v>472</v>
      </c>
      <c r="S7" s="2" t="s">
        <v>289</v>
      </c>
      <c r="T7" s="21" t="s">
        <v>0</v>
      </c>
      <c r="U7" s="17">
        <v>2015</v>
      </c>
      <c r="V7" s="17" t="s">
        <v>1107</v>
      </c>
      <c r="W7" s="17" t="s">
        <v>307</v>
      </c>
      <c r="X7" s="234" t="s">
        <v>720</v>
      </c>
      <c r="Y7" s="234" t="s">
        <v>721</v>
      </c>
      <c r="Z7" s="17" t="s">
        <v>662</v>
      </c>
      <c r="AA7" s="17" t="s">
        <v>653</v>
      </c>
    </row>
    <row r="8" spans="1:40" s="8" customFormat="1" ht="36.75" customHeight="1" x14ac:dyDescent="0.25">
      <c r="A8" s="233" t="s">
        <v>1318</v>
      </c>
      <c r="B8" s="21" t="s">
        <v>309</v>
      </c>
      <c r="C8" s="3" t="s">
        <v>472</v>
      </c>
      <c r="D8" s="17" t="s">
        <v>510</v>
      </c>
      <c r="E8" s="21" t="s">
        <v>45</v>
      </c>
      <c r="F8" s="21" t="s">
        <v>1073</v>
      </c>
      <c r="G8" s="21" t="s">
        <v>1112</v>
      </c>
      <c r="H8" s="17" t="s">
        <v>0</v>
      </c>
      <c r="I8" s="15">
        <v>2000</v>
      </c>
      <c r="J8" s="25">
        <v>4</v>
      </c>
      <c r="K8" s="25">
        <v>0.5</v>
      </c>
      <c r="L8" s="17" t="s">
        <v>659</v>
      </c>
      <c r="M8" s="9">
        <v>3.1</v>
      </c>
      <c r="N8" s="29" t="s">
        <v>472</v>
      </c>
      <c r="O8" s="29" t="s">
        <v>472</v>
      </c>
      <c r="P8" s="17" t="s">
        <v>472</v>
      </c>
      <c r="Q8" s="29" t="s">
        <v>472</v>
      </c>
      <c r="R8" s="17" t="s">
        <v>472</v>
      </c>
      <c r="S8" s="2" t="s">
        <v>289</v>
      </c>
      <c r="T8" s="21" t="s">
        <v>0</v>
      </c>
      <c r="U8" s="17">
        <v>2015</v>
      </c>
      <c r="V8" s="17" t="s">
        <v>1107</v>
      </c>
      <c r="W8" s="17" t="s">
        <v>307</v>
      </c>
      <c r="X8" s="17" t="s">
        <v>1107</v>
      </c>
      <c r="Y8" s="17" t="s">
        <v>1107</v>
      </c>
      <c r="Z8" s="17" t="s">
        <v>662</v>
      </c>
      <c r="AA8" s="17" t="s">
        <v>653</v>
      </c>
    </row>
    <row r="9" spans="1:40" s="8" customFormat="1" ht="36.75" customHeight="1" x14ac:dyDescent="0.25">
      <c r="A9" s="233" t="s">
        <v>1319</v>
      </c>
      <c r="B9" s="21" t="s">
        <v>309</v>
      </c>
      <c r="C9" s="3" t="s">
        <v>472</v>
      </c>
      <c r="D9" s="17" t="s">
        <v>511</v>
      </c>
      <c r="E9" s="21" t="s">
        <v>46</v>
      </c>
      <c r="F9" s="21" t="s">
        <v>1074</v>
      </c>
      <c r="G9" s="21" t="s">
        <v>631</v>
      </c>
      <c r="H9" s="17" t="s">
        <v>0</v>
      </c>
      <c r="I9" s="15">
        <v>2005</v>
      </c>
      <c r="J9" s="25">
        <v>12</v>
      </c>
      <c r="K9" s="25">
        <v>0.8</v>
      </c>
      <c r="L9" s="17" t="s">
        <v>659</v>
      </c>
      <c r="M9" s="9">
        <v>30.9</v>
      </c>
      <c r="N9" s="29" t="s">
        <v>472</v>
      </c>
      <c r="O9" s="29" t="s">
        <v>472</v>
      </c>
      <c r="P9" s="17" t="s">
        <v>472</v>
      </c>
      <c r="Q9" s="29" t="s">
        <v>472</v>
      </c>
      <c r="R9" s="17" t="s">
        <v>472</v>
      </c>
      <c r="S9" s="2" t="s">
        <v>289</v>
      </c>
      <c r="T9" s="21" t="s">
        <v>0</v>
      </c>
      <c r="U9" s="17">
        <v>2015</v>
      </c>
      <c r="V9" s="17" t="s">
        <v>1107</v>
      </c>
      <c r="W9" s="17" t="s">
        <v>307</v>
      </c>
      <c r="X9" s="234" t="s">
        <v>722</v>
      </c>
      <c r="Y9" s="234" t="s">
        <v>723</v>
      </c>
      <c r="Z9" s="17" t="s">
        <v>662</v>
      </c>
      <c r="AA9" s="17" t="s">
        <v>653</v>
      </c>
    </row>
    <row r="10" spans="1:40" s="8" customFormat="1" ht="36.75" customHeight="1" x14ac:dyDescent="0.25">
      <c r="A10" s="233" t="s">
        <v>1320</v>
      </c>
      <c r="B10" s="21" t="s">
        <v>309</v>
      </c>
      <c r="C10" s="3" t="s">
        <v>472</v>
      </c>
      <c r="D10" s="17" t="s">
        <v>512</v>
      </c>
      <c r="E10" s="21" t="s">
        <v>47</v>
      </c>
      <c r="F10" s="21" t="s">
        <v>997</v>
      </c>
      <c r="G10" s="21" t="s">
        <v>631</v>
      </c>
      <c r="H10" s="17" t="s">
        <v>0</v>
      </c>
      <c r="I10" s="15">
        <v>2006</v>
      </c>
      <c r="J10" s="80">
        <v>6.3727736949603644</v>
      </c>
      <c r="K10" s="25">
        <v>11.1</v>
      </c>
      <c r="L10" s="17" t="s">
        <v>660</v>
      </c>
      <c r="M10" s="9">
        <v>34.1</v>
      </c>
      <c r="N10" s="29" t="s">
        <v>472</v>
      </c>
      <c r="O10" s="29" t="s">
        <v>472</v>
      </c>
      <c r="P10" s="17" t="s">
        <v>472</v>
      </c>
      <c r="Q10" s="29" t="s">
        <v>472</v>
      </c>
      <c r="R10" s="17" t="s">
        <v>472</v>
      </c>
      <c r="S10" s="2" t="s">
        <v>289</v>
      </c>
      <c r="T10" s="21" t="s">
        <v>0</v>
      </c>
      <c r="U10" s="17">
        <v>2015</v>
      </c>
      <c r="V10" s="17" t="s">
        <v>1107</v>
      </c>
      <c r="W10" s="17" t="s">
        <v>307</v>
      </c>
      <c r="X10" s="234" t="s">
        <v>724</v>
      </c>
      <c r="Y10" s="234" t="s">
        <v>725</v>
      </c>
      <c r="Z10" s="17" t="s">
        <v>662</v>
      </c>
      <c r="AA10" s="17" t="s">
        <v>653</v>
      </c>
    </row>
    <row r="11" spans="1:40" s="8" customFormat="1" ht="36.75" customHeight="1" x14ac:dyDescent="0.25">
      <c r="A11" s="233" t="s">
        <v>1321</v>
      </c>
      <c r="B11" s="21" t="s">
        <v>309</v>
      </c>
      <c r="C11" s="3" t="s">
        <v>472</v>
      </c>
      <c r="D11" s="17" t="s">
        <v>258</v>
      </c>
      <c r="E11" s="21" t="s">
        <v>48</v>
      </c>
      <c r="F11" s="21" t="s">
        <v>1075</v>
      </c>
      <c r="G11" s="21" t="s">
        <v>628</v>
      </c>
      <c r="H11" s="17" t="s">
        <v>0</v>
      </c>
      <c r="I11" s="15">
        <v>2002</v>
      </c>
      <c r="J11" s="25">
        <v>5.6</v>
      </c>
      <c r="K11" s="25">
        <v>0.8</v>
      </c>
      <c r="L11" s="17" t="s">
        <v>659</v>
      </c>
      <c r="M11" s="9">
        <v>1.4</v>
      </c>
      <c r="N11" s="29" t="s">
        <v>472</v>
      </c>
      <c r="O11" s="29" t="s">
        <v>472</v>
      </c>
      <c r="P11" s="17" t="s">
        <v>472</v>
      </c>
      <c r="Q11" s="29" t="s">
        <v>472</v>
      </c>
      <c r="R11" s="17" t="s">
        <v>472</v>
      </c>
      <c r="S11" s="2" t="s">
        <v>289</v>
      </c>
      <c r="T11" s="21" t="s">
        <v>0</v>
      </c>
      <c r="U11" s="17">
        <v>2015</v>
      </c>
      <c r="V11" s="17" t="s">
        <v>1107</v>
      </c>
      <c r="W11" s="17" t="s">
        <v>307</v>
      </c>
      <c r="X11" s="234" t="s">
        <v>726</v>
      </c>
      <c r="Y11" s="234" t="s">
        <v>727</v>
      </c>
      <c r="Z11" s="17" t="s">
        <v>662</v>
      </c>
      <c r="AA11" s="17" t="s">
        <v>653</v>
      </c>
    </row>
    <row r="12" spans="1:40" s="8" customFormat="1" ht="36.75" customHeight="1" x14ac:dyDescent="0.25">
      <c r="A12" s="233" t="s">
        <v>1322</v>
      </c>
      <c r="B12" s="21" t="s">
        <v>309</v>
      </c>
      <c r="C12" s="3" t="s">
        <v>472</v>
      </c>
      <c r="D12" s="17" t="s">
        <v>259</v>
      </c>
      <c r="E12" s="21" t="s">
        <v>49</v>
      </c>
      <c r="F12" s="21" t="s">
        <v>1076</v>
      </c>
      <c r="G12" s="21" t="s">
        <v>631</v>
      </c>
      <c r="H12" s="17" t="s">
        <v>0</v>
      </c>
      <c r="I12" s="15">
        <v>2007</v>
      </c>
      <c r="J12" s="25">
        <v>0.9</v>
      </c>
      <c r="K12" s="25">
        <v>0.2</v>
      </c>
      <c r="L12" s="17" t="s">
        <v>659</v>
      </c>
      <c r="M12" s="9">
        <v>1.2</v>
      </c>
      <c r="N12" s="29" t="s">
        <v>472</v>
      </c>
      <c r="O12" s="29" t="s">
        <v>472</v>
      </c>
      <c r="P12" s="17" t="s">
        <v>472</v>
      </c>
      <c r="Q12" s="29" t="s">
        <v>472</v>
      </c>
      <c r="R12" s="17" t="s">
        <v>472</v>
      </c>
      <c r="S12" s="2" t="s">
        <v>289</v>
      </c>
      <c r="T12" s="21" t="s">
        <v>0</v>
      </c>
      <c r="U12" s="17">
        <v>2015</v>
      </c>
      <c r="V12" s="17" t="s">
        <v>1107</v>
      </c>
      <c r="W12" s="17" t="s">
        <v>307</v>
      </c>
      <c r="X12" s="234" t="s">
        <v>728</v>
      </c>
      <c r="Y12" s="234" t="s">
        <v>729</v>
      </c>
      <c r="Z12" s="17" t="s">
        <v>662</v>
      </c>
      <c r="AA12" s="17" t="s">
        <v>653</v>
      </c>
    </row>
    <row r="13" spans="1:40" s="8" customFormat="1" ht="36.75" customHeight="1" x14ac:dyDescent="0.25">
      <c r="A13" s="233" t="s">
        <v>1323</v>
      </c>
      <c r="B13" s="21" t="s">
        <v>309</v>
      </c>
      <c r="C13" s="3" t="s">
        <v>472</v>
      </c>
      <c r="D13" s="17" t="s">
        <v>260</v>
      </c>
      <c r="E13" s="21" t="s">
        <v>50</v>
      </c>
      <c r="F13" s="21" t="s">
        <v>1077</v>
      </c>
      <c r="G13" s="2" t="s">
        <v>1157</v>
      </c>
      <c r="H13" s="17" t="s">
        <v>0</v>
      </c>
      <c r="I13" s="15">
        <v>2004</v>
      </c>
      <c r="J13" s="25">
        <v>2.2000000000000002</v>
      </c>
      <c r="K13" s="25">
        <v>0.5</v>
      </c>
      <c r="L13" s="17" t="s">
        <v>659</v>
      </c>
      <c r="M13" s="9">
        <v>4.2</v>
      </c>
      <c r="N13" s="28">
        <v>100000</v>
      </c>
      <c r="O13" s="30">
        <v>1000</v>
      </c>
      <c r="P13" s="29" t="s">
        <v>709</v>
      </c>
      <c r="Q13" s="28">
        <v>100000</v>
      </c>
      <c r="R13" s="17" t="s">
        <v>472</v>
      </c>
      <c r="S13" s="2" t="s">
        <v>289</v>
      </c>
      <c r="T13" s="21" t="s">
        <v>0</v>
      </c>
      <c r="U13" s="17">
        <v>2015</v>
      </c>
      <c r="V13" s="17" t="s">
        <v>1107</v>
      </c>
      <c r="W13" s="17" t="s">
        <v>307</v>
      </c>
      <c r="X13" s="234" t="s">
        <v>730</v>
      </c>
      <c r="Y13" s="234" t="s">
        <v>731</v>
      </c>
      <c r="Z13" s="17" t="s">
        <v>662</v>
      </c>
      <c r="AA13" s="17" t="s">
        <v>653</v>
      </c>
    </row>
    <row r="14" spans="1:40" s="8" customFormat="1" ht="36.75" customHeight="1" x14ac:dyDescent="0.25">
      <c r="A14" s="233" t="s">
        <v>1324</v>
      </c>
      <c r="B14" s="21" t="s">
        <v>309</v>
      </c>
      <c r="C14" s="3" t="s">
        <v>472</v>
      </c>
      <c r="D14" s="17" t="s">
        <v>261</v>
      </c>
      <c r="E14" s="21" t="s">
        <v>51</v>
      </c>
      <c r="F14" s="21" t="s">
        <v>998</v>
      </c>
      <c r="G14" s="2" t="s">
        <v>1192</v>
      </c>
      <c r="H14" s="17" t="s">
        <v>0</v>
      </c>
      <c r="I14" s="15">
        <v>2006</v>
      </c>
      <c r="J14" s="80">
        <v>0.75866353511432916</v>
      </c>
      <c r="K14" s="25">
        <v>1.1000000000000001</v>
      </c>
      <c r="L14" s="17" t="s">
        <v>660</v>
      </c>
      <c r="M14" s="9">
        <v>90.9</v>
      </c>
      <c r="N14" s="28">
        <v>23890</v>
      </c>
      <c r="O14" s="30">
        <v>1000</v>
      </c>
      <c r="P14" s="29" t="s">
        <v>709</v>
      </c>
      <c r="Q14" s="30">
        <v>23890</v>
      </c>
      <c r="R14" s="17" t="s">
        <v>472</v>
      </c>
      <c r="S14" s="2" t="s">
        <v>289</v>
      </c>
      <c r="T14" s="21" t="s">
        <v>0</v>
      </c>
      <c r="U14" s="17">
        <v>2015</v>
      </c>
      <c r="V14" s="17" t="s">
        <v>1107</v>
      </c>
      <c r="W14" s="17" t="s">
        <v>307</v>
      </c>
      <c r="X14" s="17" t="s">
        <v>472</v>
      </c>
      <c r="Y14" s="17" t="s">
        <v>472</v>
      </c>
      <c r="Z14" s="17" t="s">
        <v>662</v>
      </c>
      <c r="AA14" s="17" t="s">
        <v>653</v>
      </c>
    </row>
    <row r="15" spans="1:40" s="8" customFormat="1" ht="36.75" customHeight="1" x14ac:dyDescent="0.25">
      <c r="A15" s="233" t="s">
        <v>1325</v>
      </c>
      <c r="B15" s="21" t="s">
        <v>309</v>
      </c>
      <c r="C15" s="3" t="s">
        <v>472</v>
      </c>
      <c r="D15" s="17" t="s">
        <v>262</v>
      </c>
      <c r="E15" s="21" t="s">
        <v>52</v>
      </c>
      <c r="F15" s="21" t="s">
        <v>1002</v>
      </c>
      <c r="G15" s="2" t="s">
        <v>630</v>
      </c>
      <c r="H15" s="17" t="s">
        <v>0</v>
      </c>
      <c r="I15" s="15">
        <v>2008</v>
      </c>
      <c r="J15" s="80">
        <v>25.642827486864327</v>
      </c>
      <c r="K15" s="25">
        <v>24</v>
      </c>
      <c r="L15" s="17" t="s">
        <v>660</v>
      </c>
      <c r="M15" s="9">
        <v>28.6</v>
      </c>
      <c r="N15" s="28">
        <v>8000000</v>
      </c>
      <c r="O15" s="28">
        <v>500</v>
      </c>
      <c r="P15" s="3" t="s">
        <v>710</v>
      </c>
      <c r="Q15" s="30">
        <v>8000000</v>
      </c>
      <c r="R15" s="17" t="s">
        <v>472</v>
      </c>
      <c r="S15" s="17" t="s">
        <v>1184</v>
      </c>
      <c r="T15" s="21" t="s">
        <v>0</v>
      </c>
      <c r="U15" s="17">
        <v>2015</v>
      </c>
      <c r="V15" s="17" t="s">
        <v>1107</v>
      </c>
      <c r="W15" s="17" t="s">
        <v>307</v>
      </c>
      <c r="X15" s="234" t="s">
        <v>732</v>
      </c>
      <c r="Y15" s="234" t="s">
        <v>733</v>
      </c>
      <c r="Z15" s="17" t="s">
        <v>662</v>
      </c>
      <c r="AA15" s="17" t="s">
        <v>653</v>
      </c>
    </row>
    <row r="16" spans="1:40" s="8" customFormat="1" ht="36.75" customHeight="1" x14ac:dyDescent="0.25">
      <c r="A16" s="233" t="s">
        <v>1326</v>
      </c>
      <c r="B16" s="21" t="s">
        <v>309</v>
      </c>
      <c r="C16" s="3" t="s">
        <v>472</v>
      </c>
      <c r="D16" s="17" t="s">
        <v>224</v>
      </c>
      <c r="E16" s="21" t="s">
        <v>319</v>
      </c>
      <c r="F16" s="21" t="s">
        <v>999</v>
      </c>
      <c r="G16" s="2" t="s">
        <v>319</v>
      </c>
      <c r="H16" s="17" t="s">
        <v>0</v>
      </c>
      <c r="I16" s="15" t="s">
        <v>472</v>
      </c>
      <c r="J16" s="80">
        <v>517.86372906904114</v>
      </c>
      <c r="K16" s="23" t="s">
        <v>472</v>
      </c>
      <c r="L16" s="17" t="s">
        <v>660</v>
      </c>
      <c r="M16" s="9">
        <v>245</v>
      </c>
      <c r="N16" s="198">
        <v>480000</v>
      </c>
      <c r="O16" s="28">
        <v>100000</v>
      </c>
      <c r="P16" s="29" t="s">
        <v>709</v>
      </c>
      <c r="Q16" s="32" t="s">
        <v>708</v>
      </c>
      <c r="R16" s="17" t="s">
        <v>472</v>
      </c>
      <c r="S16" s="17" t="s">
        <v>1184</v>
      </c>
      <c r="T16" s="21" t="s">
        <v>427</v>
      </c>
      <c r="U16" s="17">
        <v>2015</v>
      </c>
      <c r="V16" s="17" t="s">
        <v>1107</v>
      </c>
      <c r="W16" s="17" t="s">
        <v>307</v>
      </c>
      <c r="X16" s="17" t="s">
        <v>472</v>
      </c>
      <c r="Y16" s="17" t="s">
        <v>472</v>
      </c>
      <c r="Z16" s="17" t="s">
        <v>662</v>
      </c>
      <c r="AA16" s="17" t="s">
        <v>653</v>
      </c>
    </row>
    <row r="17" spans="1:27" s="8" customFormat="1" ht="36.75" customHeight="1" x14ac:dyDescent="0.25">
      <c r="A17" s="233" t="s">
        <v>1327</v>
      </c>
      <c r="B17" s="21" t="s">
        <v>309</v>
      </c>
      <c r="C17" s="3" t="s">
        <v>472</v>
      </c>
      <c r="D17" s="17" t="s">
        <v>903</v>
      </c>
      <c r="E17" s="21" t="s">
        <v>319</v>
      </c>
      <c r="F17" s="21" t="s">
        <v>999</v>
      </c>
      <c r="G17" s="2" t="s">
        <v>319</v>
      </c>
      <c r="H17" s="17" t="s">
        <v>0</v>
      </c>
      <c r="I17" s="15" t="s">
        <v>472</v>
      </c>
      <c r="J17" s="81">
        <v>3413</v>
      </c>
      <c r="K17" s="23">
        <v>4440</v>
      </c>
      <c r="L17" s="17" t="s">
        <v>659</v>
      </c>
      <c r="M17" s="9">
        <v>245</v>
      </c>
      <c r="N17" s="198">
        <v>480000</v>
      </c>
      <c r="O17" s="28">
        <v>100000</v>
      </c>
      <c r="P17" s="29" t="s">
        <v>709</v>
      </c>
      <c r="Q17" s="32" t="s">
        <v>708</v>
      </c>
      <c r="R17" s="17" t="s">
        <v>472</v>
      </c>
      <c r="S17" s="17" t="s">
        <v>1184</v>
      </c>
      <c r="T17" s="21" t="s">
        <v>427</v>
      </c>
      <c r="U17" s="17">
        <v>2015</v>
      </c>
      <c r="V17" s="17" t="s">
        <v>1107</v>
      </c>
      <c r="W17" s="17" t="s">
        <v>307</v>
      </c>
      <c r="X17" s="17" t="s">
        <v>472</v>
      </c>
      <c r="Y17" s="17" t="s">
        <v>472</v>
      </c>
      <c r="Z17" s="17" t="s">
        <v>662</v>
      </c>
      <c r="AA17" s="17" t="s">
        <v>653</v>
      </c>
    </row>
    <row r="18" spans="1:27" s="8" customFormat="1" ht="36.75" customHeight="1" x14ac:dyDescent="0.25">
      <c r="A18" s="233" t="s">
        <v>1328</v>
      </c>
      <c r="B18" s="21" t="s">
        <v>309</v>
      </c>
      <c r="C18" s="3" t="s">
        <v>472</v>
      </c>
      <c r="D18" s="17" t="s">
        <v>219</v>
      </c>
      <c r="E18" s="21" t="s">
        <v>117</v>
      </c>
      <c r="F18" s="21" t="s">
        <v>1000</v>
      </c>
      <c r="G18" s="21" t="s">
        <v>331</v>
      </c>
      <c r="H18" s="17" t="s">
        <v>610</v>
      </c>
      <c r="I18" s="15" t="s">
        <v>431</v>
      </c>
      <c r="J18" s="23" t="s">
        <v>472</v>
      </c>
      <c r="K18" s="23" t="s">
        <v>472</v>
      </c>
      <c r="L18" s="17" t="s">
        <v>660</v>
      </c>
      <c r="M18" s="9" t="s">
        <v>472</v>
      </c>
      <c r="N18" s="28">
        <v>200000</v>
      </c>
      <c r="O18" s="28" t="s">
        <v>472</v>
      </c>
      <c r="P18" s="29" t="s">
        <v>709</v>
      </c>
      <c r="Q18" s="30" t="s">
        <v>431</v>
      </c>
      <c r="R18" s="17" t="s">
        <v>472</v>
      </c>
      <c r="S18" s="17" t="s">
        <v>1184</v>
      </c>
      <c r="T18" s="21" t="s">
        <v>169</v>
      </c>
      <c r="U18" s="17">
        <v>2015</v>
      </c>
      <c r="V18" s="17" t="s">
        <v>1107</v>
      </c>
      <c r="W18" s="17" t="s">
        <v>307</v>
      </c>
      <c r="X18" s="17" t="s">
        <v>472</v>
      </c>
      <c r="Y18" s="17" t="s">
        <v>472</v>
      </c>
      <c r="Z18" s="17" t="s">
        <v>662</v>
      </c>
      <c r="AA18" s="17" t="s">
        <v>653</v>
      </c>
    </row>
    <row r="19" spans="1:27" s="8" customFormat="1" ht="36.75" customHeight="1" x14ac:dyDescent="0.25">
      <c r="A19" s="233" t="s">
        <v>1329</v>
      </c>
      <c r="B19" s="21" t="s">
        <v>309</v>
      </c>
      <c r="C19" s="3" t="s">
        <v>472</v>
      </c>
      <c r="D19" s="17" t="s">
        <v>218</v>
      </c>
      <c r="E19" s="21" t="s">
        <v>118</v>
      </c>
      <c r="F19" s="21" t="s">
        <v>332</v>
      </c>
      <c r="G19" s="21" t="s">
        <v>331</v>
      </c>
      <c r="H19" s="17" t="s">
        <v>0</v>
      </c>
      <c r="I19" s="15">
        <v>2009</v>
      </c>
      <c r="J19" s="23" t="s">
        <v>472</v>
      </c>
      <c r="K19" s="23" t="s">
        <v>472</v>
      </c>
      <c r="L19" s="17" t="s">
        <v>660</v>
      </c>
      <c r="M19" s="9" t="s">
        <v>472</v>
      </c>
      <c r="N19" s="28">
        <v>105000</v>
      </c>
      <c r="O19" s="28" t="s">
        <v>472</v>
      </c>
      <c r="P19" s="29" t="s">
        <v>709</v>
      </c>
      <c r="Q19" s="30" t="s">
        <v>431</v>
      </c>
      <c r="R19" s="17" t="s">
        <v>472</v>
      </c>
      <c r="S19" s="17" t="s">
        <v>1184</v>
      </c>
      <c r="T19" s="21" t="s">
        <v>0</v>
      </c>
      <c r="U19" s="17">
        <v>2015</v>
      </c>
      <c r="V19" s="17" t="s">
        <v>1107</v>
      </c>
      <c r="W19" s="17" t="s">
        <v>307</v>
      </c>
      <c r="X19" s="17" t="s">
        <v>472</v>
      </c>
      <c r="Y19" s="17" t="s">
        <v>472</v>
      </c>
      <c r="Z19" s="17" t="s">
        <v>662</v>
      </c>
      <c r="AA19" s="17" t="s">
        <v>653</v>
      </c>
    </row>
    <row r="20" spans="1:27" s="8" customFormat="1" ht="36.75" customHeight="1" x14ac:dyDescent="0.25">
      <c r="A20" s="233" t="s">
        <v>1330</v>
      </c>
      <c r="B20" s="21" t="s">
        <v>309</v>
      </c>
      <c r="C20" s="3" t="s">
        <v>472</v>
      </c>
      <c r="D20" s="17" t="s">
        <v>210</v>
      </c>
      <c r="E20" s="21" t="s">
        <v>127</v>
      </c>
      <c r="F20" s="21" t="s">
        <v>1078</v>
      </c>
      <c r="G20" s="21" t="s">
        <v>641</v>
      </c>
      <c r="H20" s="17" t="s">
        <v>0</v>
      </c>
      <c r="I20" s="15">
        <v>2000</v>
      </c>
      <c r="J20" s="23" t="s">
        <v>472</v>
      </c>
      <c r="K20" s="23" t="s">
        <v>472</v>
      </c>
      <c r="L20" s="17" t="s">
        <v>659</v>
      </c>
      <c r="M20" s="9" t="s">
        <v>472</v>
      </c>
      <c r="N20" s="28">
        <v>387500</v>
      </c>
      <c r="O20" s="28" t="s">
        <v>472</v>
      </c>
      <c r="P20" s="3" t="s">
        <v>1244</v>
      </c>
      <c r="Q20" s="28">
        <v>387500</v>
      </c>
      <c r="R20" s="17" t="s">
        <v>472</v>
      </c>
      <c r="S20" s="2" t="s">
        <v>289</v>
      </c>
      <c r="T20" s="21" t="s">
        <v>0</v>
      </c>
      <c r="U20" s="17">
        <v>2015</v>
      </c>
      <c r="V20" s="17" t="s">
        <v>1107</v>
      </c>
      <c r="W20" s="17" t="s">
        <v>307</v>
      </c>
      <c r="X20" s="234" t="s">
        <v>734</v>
      </c>
      <c r="Y20" s="234" t="s">
        <v>735</v>
      </c>
      <c r="Z20" s="17" t="s">
        <v>662</v>
      </c>
      <c r="AA20" s="17" t="s">
        <v>653</v>
      </c>
    </row>
    <row r="21" spans="1:27" s="8" customFormat="1" ht="51" x14ac:dyDescent="0.25">
      <c r="A21" s="233" t="s">
        <v>1331</v>
      </c>
      <c r="B21" s="21" t="s">
        <v>309</v>
      </c>
      <c r="C21" s="3" t="s">
        <v>472</v>
      </c>
      <c r="D21" s="17" t="s">
        <v>208</v>
      </c>
      <c r="E21" s="21" t="s">
        <v>129</v>
      </c>
      <c r="F21" s="21" t="s">
        <v>1079</v>
      </c>
      <c r="G21" s="159" t="s">
        <v>1221</v>
      </c>
      <c r="H21" s="17" t="s">
        <v>0</v>
      </c>
      <c r="I21" s="15">
        <v>2011</v>
      </c>
      <c r="J21" s="23">
        <v>72.36</v>
      </c>
      <c r="K21" s="23">
        <v>12.51</v>
      </c>
      <c r="L21" s="17" t="s">
        <v>659</v>
      </c>
      <c r="M21" s="9" t="s">
        <v>472</v>
      </c>
      <c r="N21" s="29" t="s">
        <v>472</v>
      </c>
      <c r="O21" s="28" t="s">
        <v>472</v>
      </c>
      <c r="P21" s="29" t="s">
        <v>472</v>
      </c>
      <c r="Q21" s="30" t="s">
        <v>472</v>
      </c>
      <c r="R21" s="17" t="s">
        <v>472</v>
      </c>
      <c r="S21" s="2" t="s">
        <v>289</v>
      </c>
      <c r="T21" s="21" t="s">
        <v>0</v>
      </c>
      <c r="U21" s="17">
        <v>2015</v>
      </c>
      <c r="V21" s="17" t="s">
        <v>1107</v>
      </c>
      <c r="W21" s="17" t="s">
        <v>307</v>
      </c>
      <c r="X21" s="234" t="s">
        <v>736</v>
      </c>
      <c r="Y21" s="234" t="s">
        <v>737</v>
      </c>
      <c r="Z21" s="17" t="s">
        <v>662</v>
      </c>
      <c r="AA21" s="17" t="s">
        <v>654</v>
      </c>
    </row>
    <row r="22" spans="1:27" s="8" customFormat="1" ht="51" x14ac:dyDescent="0.25">
      <c r="A22" s="233" t="s">
        <v>1332</v>
      </c>
      <c r="B22" s="21" t="s">
        <v>309</v>
      </c>
      <c r="C22" s="3" t="s">
        <v>472</v>
      </c>
      <c r="D22" s="17" t="s">
        <v>207</v>
      </c>
      <c r="E22" s="21" t="s">
        <v>130</v>
      </c>
      <c r="F22" s="21" t="s">
        <v>1080</v>
      </c>
      <c r="G22" s="159" t="s">
        <v>1221</v>
      </c>
      <c r="H22" s="17" t="s">
        <v>0</v>
      </c>
      <c r="I22" s="15">
        <v>2011</v>
      </c>
      <c r="J22" s="23">
        <v>101.31</v>
      </c>
      <c r="K22" s="23">
        <v>17.510000000000002</v>
      </c>
      <c r="L22" s="17" t="s">
        <v>659</v>
      </c>
      <c r="M22" s="9" t="s">
        <v>472</v>
      </c>
      <c r="N22" s="29" t="s">
        <v>472</v>
      </c>
      <c r="O22" s="28" t="s">
        <v>472</v>
      </c>
      <c r="P22" s="29" t="s">
        <v>472</v>
      </c>
      <c r="Q22" s="30" t="s">
        <v>472</v>
      </c>
      <c r="R22" s="17" t="s">
        <v>472</v>
      </c>
      <c r="S22" s="2" t="s">
        <v>289</v>
      </c>
      <c r="T22" s="21" t="s">
        <v>0</v>
      </c>
      <c r="U22" s="17">
        <v>2015</v>
      </c>
      <c r="V22" s="17" t="s">
        <v>1107</v>
      </c>
      <c r="W22" s="17" t="s">
        <v>307</v>
      </c>
      <c r="X22" s="17" t="s">
        <v>472</v>
      </c>
      <c r="Y22" s="17" t="s">
        <v>472</v>
      </c>
      <c r="Z22" s="17" t="s">
        <v>662</v>
      </c>
      <c r="AA22" s="17" t="s">
        <v>654</v>
      </c>
    </row>
    <row r="23" spans="1:27" s="8" customFormat="1" ht="38.25" x14ac:dyDescent="0.25">
      <c r="A23" s="233" t="s">
        <v>1333</v>
      </c>
      <c r="B23" s="21" t="s">
        <v>309</v>
      </c>
      <c r="C23" s="3" t="s">
        <v>472</v>
      </c>
      <c r="D23" s="17" t="s">
        <v>206</v>
      </c>
      <c r="E23" s="235" t="s">
        <v>321</v>
      </c>
      <c r="F23" s="21" t="s">
        <v>1081</v>
      </c>
      <c r="G23" s="159" t="s">
        <v>1221</v>
      </c>
      <c r="H23" s="17" t="s">
        <v>0</v>
      </c>
      <c r="I23" s="15">
        <v>2011</v>
      </c>
      <c r="J23" s="23">
        <v>14.5</v>
      </c>
      <c r="K23" s="23">
        <v>2.5</v>
      </c>
      <c r="L23" s="17" t="s">
        <v>659</v>
      </c>
      <c r="M23" s="9" t="s">
        <v>472</v>
      </c>
      <c r="N23" s="29" t="s">
        <v>472</v>
      </c>
      <c r="O23" s="28" t="s">
        <v>472</v>
      </c>
      <c r="P23" s="29" t="s">
        <v>472</v>
      </c>
      <c r="Q23" s="30" t="s">
        <v>472</v>
      </c>
      <c r="R23" s="17" t="s">
        <v>472</v>
      </c>
      <c r="S23" s="2" t="s">
        <v>289</v>
      </c>
      <c r="T23" s="21" t="s">
        <v>0</v>
      </c>
      <c r="U23" s="17">
        <v>2015</v>
      </c>
      <c r="V23" s="17" t="s">
        <v>1107</v>
      </c>
      <c r="W23" s="17" t="s">
        <v>307</v>
      </c>
      <c r="X23" s="234" t="s">
        <v>738</v>
      </c>
      <c r="Y23" s="234" t="s">
        <v>739</v>
      </c>
      <c r="Z23" s="17" t="s">
        <v>662</v>
      </c>
      <c r="AA23" s="17" t="s">
        <v>654</v>
      </c>
    </row>
    <row r="24" spans="1:27" s="8" customFormat="1" ht="36.75" customHeight="1" x14ac:dyDescent="0.25">
      <c r="A24" s="233" t="s">
        <v>1334</v>
      </c>
      <c r="B24" s="21" t="s">
        <v>309</v>
      </c>
      <c r="C24" s="3" t="s">
        <v>472</v>
      </c>
      <c r="D24" s="17" t="s">
        <v>199</v>
      </c>
      <c r="E24" s="21" t="s">
        <v>1113</v>
      </c>
      <c r="F24" s="21" t="s">
        <v>1082</v>
      </c>
      <c r="G24" s="21" t="s">
        <v>625</v>
      </c>
      <c r="H24" s="17" t="s">
        <v>0</v>
      </c>
      <c r="I24" s="15">
        <v>2002</v>
      </c>
      <c r="J24" s="23">
        <v>3827</v>
      </c>
      <c r="K24" s="23">
        <v>1481</v>
      </c>
      <c r="L24" s="17" t="s">
        <v>659</v>
      </c>
      <c r="M24" s="9" t="s">
        <v>472</v>
      </c>
      <c r="N24" s="28">
        <v>152284</v>
      </c>
      <c r="O24" s="28" t="s">
        <v>472</v>
      </c>
      <c r="P24" s="17" t="s">
        <v>472</v>
      </c>
      <c r="Q24" s="30" t="s">
        <v>472</v>
      </c>
      <c r="R24" s="17" t="s">
        <v>472</v>
      </c>
      <c r="S24" s="2" t="s">
        <v>289</v>
      </c>
      <c r="T24" s="21" t="s">
        <v>0</v>
      </c>
      <c r="U24" s="17">
        <v>2015</v>
      </c>
      <c r="V24" s="17" t="s">
        <v>1107</v>
      </c>
      <c r="W24" s="17" t="s">
        <v>307</v>
      </c>
      <c r="X24" s="234" t="s">
        <v>740</v>
      </c>
      <c r="Y24" s="234" t="s">
        <v>741</v>
      </c>
      <c r="Z24" s="17">
        <v>2002</v>
      </c>
      <c r="AA24" s="17" t="s">
        <v>655</v>
      </c>
    </row>
    <row r="25" spans="1:27" s="8" customFormat="1" ht="70.5" customHeight="1" x14ac:dyDescent="0.25">
      <c r="A25" s="233" t="s">
        <v>1335</v>
      </c>
      <c r="B25" s="21" t="s">
        <v>309</v>
      </c>
      <c r="C25" s="3" t="s">
        <v>1004</v>
      </c>
      <c r="D25" s="17" t="s">
        <v>197</v>
      </c>
      <c r="E25" s="21" t="s">
        <v>142</v>
      </c>
      <c r="F25" s="21" t="s">
        <v>333</v>
      </c>
      <c r="G25" s="21" t="s">
        <v>633</v>
      </c>
      <c r="H25" s="17" t="s">
        <v>0</v>
      </c>
      <c r="I25" s="15">
        <v>2016</v>
      </c>
      <c r="J25" s="81">
        <v>20107.28884478685</v>
      </c>
      <c r="K25" s="81">
        <v>7582.1908994303976</v>
      </c>
      <c r="L25" s="17" t="s">
        <v>659</v>
      </c>
      <c r="M25" s="9">
        <v>1931</v>
      </c>
      <c r="N25" s="28">
        <v>12500000</v>
      </c>
      <c r="O25" s="32">
        <v>750000</v>
      </c>
      <c r="P25" s="43" t="s">
        <v>1704</v>
      </c>
      <c r="Q25" s="29" t="s">
        <v>1257</v>
      </c>
      <c r="R25" s="3" t="s">
        <v>711</v>
      </c>
      <c r="S25" s="2" t="s">
        <v>289</v>
      </c>
      <c r="T25" s="12" t="s">
        <v>171</v>
      </c>
      <c r="U25" s="17">
        <v>2015</v>
      </c>
      <c r="V25" s="17" t="s">
        <v>1107</v>
      </c>
      <c r="W25" s="17" t="s">
        <v>307</v>
      </c>
      <c r="X25" s="17" t="s">
        <v>472</v>
      </c>
      <c r="Y25" s="17" t="s">
        <v>472</v>
      </c>
      <c r="Z25" s="17">
        <v>2016</v>
      </c>
      <c r="AA25" s="17" t="s">
        <v>653</v>
      </c>
    </row>
    <row r="26" spans="1:27" s="8" customFormat="1" ht="36.75" customHeight="1" x14ac:dyDescent="0.25">
      <c r="A26" s="233" t="s">
        <v>1336</v>
      </c>
      <c r="B26" s="21" t="s">
        <v>309</v>
      </c>
      <c r="C26" s="3" t="s">
        <v>472</v>
      </c>
      <c r="D26" s="17" t="s">
        <v>194</v>
      </c>
      <c r="E26" s="21" t="s">
        <v>146</v>
      </c>
      <c r="F26" s="21" t="s">
        <v>334</v>
      </c>
      <c r="G26" s="21" t="s">
        <v>1227</v>
      </c>
      <c r="H26" s="17" t="s">
        <v>0</v>
      </c>
      <c r="I26" s="15">
        <v>2007</v>
      </c>
      <c r="J26" s="23">
        <v>4.5599999999999996</v>
      </c>
      <c r="K26" s="23">
        <v>4.4000000000000004</v>
      </c>
      <c r="L26" s="17" t="s">
        <v>659</v>
      </c>
      <c r="M26" s="9" t="s">
        <v>472</v>
      </c>
      <c r="N26" s="28">
        <v>245133</v>
      </c>
      <c r="O26" s="28" t="s">
        <v>472</v>
      </c>
      <c r="P26" s="3" t="s">
        <v>710</v>
      </c>
      <c r="Q26" s="30">
        <v>245133</v>
      </c>
      <c r="R26" s="17" t="s">
        <v>472</v>
      </c>
      <c r="S26" s="2" t="s">
        <v>289</v>
      </c>
      <c r="T26" s="21" t="s">
        <v>0</v>
      </c>
      <c r="U26" s="17">
        <v>2015</v>
      </c>
      <c r="V26" s="17" t="s">
        <v>1107</v>
      </c>
      <c r="W26" s="17" t="s">
        <v>307</v>
      </c>
      <c r="X26" s="234" t="s">
        <v>742</v>
      </c>
      <c r="Y26" s="234" t="s">
        <v>743</v>
      </c>
      <c r="Z26" s="17" t="s">
        <v>662</v>
      </c>
      <c r="AA26" s="17" t="s">
        <v>655</v>
      </c>
    </row>
    <row r="27" spans="1:27" s="8" customFormat="1" ht="36.75" customHeight="1" x14ac:dyDescent="0.25">
      <c r="A27" s="233" t="s">
        <v>1337</v>
      </c>
      <c r="B27" s="21" t="s">
        <v>309</v>
      </c>
      <c r="C27" s="3" t="s">
        <v>472</v>
      </c>
      <c r="D27" s="17" t="s">
        <v>172</v>
      </c>
      <c r="E27" s="17" t="s">
        <v>165</v>
      </c>
      <c r="F27" s="21" t="s">
        <v>1003</v>
      </c>
      <c r="G27" s="21" t="s">
        <v>331</v>
      </c>
      <c r="H27" s="17" t="s">
        <v>283</v>
      </c>
      <c r="I27" s="14" t="s">
        <v>472</v>
      </c>
      <c r="J27" s="23" t="s">
        <v>472</v>
      </c>
      <c r="K27" s="23" t="s">
        <v>472</v>
      </c>
      <c r="L27" s="3" t="s">
        <v>660</v>
      </c>
      <c r="M27" s="9" t="s">
        <v>472</v>
      </c>
      <c r="N27" s="28">
        <v>80000</v>
      </c>
      <c r="O27" s="28" t="s">
        <v>472</v>
      </c>
      <c r="P27" s="3" t="s">
        <v>710</v>
      </c>
      <c r="Q27" s="30">
        <v>80000</v>
      </c>
      <c r="R27" s="17" t="s">
        <v>472</v>
      </c>
      <c r="S27" s="17" t="s">
        <v>1184</v>
      </c>
      <c r="T27" s="17" t="s">
        <v>615</v>
      </c>
      <c r="U27" s="17">
        <v>2015</v>
      </c>
      <c r="V27" s="17" t="s">
        <v>1107</v>
      </c>
      <c r="W27" s="17" t="s">
        <v>307</v>
      </c>
      <c r="X27" s="17" t="s">
        <v>472</v>
      </c>
      <c r="Y27" s="17" t="s">
        <v>472</v>
      </c>
      <c r="Z27" s="17">
        <v>2016</v>
      </c>
      <c r="AA27" s="17" t="s">
        <v>655</v>
      </c>
    </row>
    <row r="28" spans="1:27" s="8" customFormat="1" ht="36.75" customHeight="1" x14ac:dyDescent="0.25">
      <c r="A28" s="233" t="s">
        <v>1338</v>
      </c>
      <c r="B28" s="21" t="s">
        <v>309</v>
      </c>
      <c r="C28" s="17" t="s">
        <v>472</v>
      </c>
      <c r="D28" s="17" t="s">
        <v>890</v>
      </c>
      <c r="E28" s="17" t="s">
        <v>820</v>
      </c>
      <c r="F28" s="3" t="s">
        <v>939</v>
      </c>
      <c r="G28" s="3" t="s">
        <v>627</v>
      </c>
      <c r="H28" s="17" t="s">
        <v>0</v>
      </c>
      <c r="I28" s="17" t="s">
        <v>472</v>
      </c>
      <c r="J28" s="84">
        <v>396.78707148015604</v>
      </c>
      <c r="K28" s="9" t="s">
        <v>472</v>
      </c>
      <c r="L28" s="9" t="s">
        <v>660</v>
      </c>
      <c r="M28" s="9">
        <v>6187</v>
      </c>
      <c r="N28" s="30" t="s">
        <v>472</v>
      </c>
      <c r="O28" s="30" t="s">
        <v>472</v>
      </c>
      <c r="P28" s="17" t="s">
        <v>472</v>
      </c>
      <c r="Q28" s="30" t="s">
        <v>472</v>
      </c>
      <c r="R28" s="17" t="s">
        <v>472</v>
      </c>
      <c r="S28" s="17" t="s">
        <v>1184</v>
      </c>
      <c r="T28" s="17" t="s">
        <v>0</v>
      </c>
      <c r="U28" s="17">
        <v>2017</v>
      </c>
      <c r="V28" s="17" t="s">
        <v>1107</v>
      </c>
      <c r="W28" s="17" t="s">
        <v>307</v>
      </c>
      <c r="X28" s="17" t="s">
        <v>472</v>
      </c>
      <c r="Y28" s="17" t="s">
        <v>472</v>
      </c>
      <c r="Z28" s="17" t="s">
        <v>1107</v>
      </c>
      <c r="AA28" s="17" t="s">
        <v>653</v>
      </c>
    </row>
    <row r="29" spans="1:27" s="8" customFormat="1" ht="45.75" customHeight="1" x14ac:dyDescent="0.25">
      <c r="A29" s="233" t="s">
        <v>1339</v>
      </c>
      <c r="B29" s="21" t="s">
        <v>309</v>
      </c>
      <c r="C29" s="17" t="s">
        <v>810</v>
      </c>
      <c r="D29" s="17" t="s">
        <v>1127</v>
      </c>
      <c r="E29" s="3" t="s">
        <v>1135</v>
      </c>
      <c r="F29" s="3" t="s">
        <v>1160</v>
      </c>
      <c r="G29" s="17" t="s">
        <v>625</v>
      </c>
      <c r="H29" s="17" t="s">
        <v>0</v>
      </c>
      <c r="I29" s="17">
        <v>2017</v>
      </c>
      <c r="J29" s="158" t="s">
        <v>431</v>
      </c>
      <c r="K29" s="158" t="s">
        <v>431</v>
      </c>
      <c r="L29" s="9" t="s">
        <v>660</v>
      </c>
      <c r="M29" s="9">
        <v>5771</v>
      </c>
      <c r="N29" s="32">
        <v>1200000</v>
      </c>
      <c r="O29" s="32">
        <v>120000</v>
      </c>
      <c r="P29" s="3" t="s">
        <v>1245</v>
      </c>
      <c r="Q29" s="32" t="s">
        <v>1254</v>
      </c>
      <c r="R29" s="3" t="s">
        <v>472</v>
      </c>
      <c r="S29" s="17" t="s">
        <v>289</v>
      </c>
      <c r="T29" s="17" t="s">
        <v>0</v>
      </c>
      <c r="U29" s="17">
        <v>2018</v>
      </c>
      <c r="V29" s="17" t="s">
        <v>1107</v>
      </c>
      <c r="W29" s="17" t="s">
        <v>307</v>
      </c>
      <c r="X29" s="17" t="s">
        <v>472</v>
      </c>
      <c r="Y29" s="17" t="s">
        <v>472</v>
      </c>
      <c r="Z29" s="17" t="s">
        <v>1107</v>
      </c>
      <c r="AA29" s="17" t="s">
        <v>655</v>
      </c>
    </row>
    <row r="30" spans="1:27" s="8" customFormat="1" ht="36.75" customHeight="1" x14ac:dyDescent="0.25">
      <c r="A30" s="233" t="s">
        <v>1340</v>
      </c>
      <c r="B30" s="21" t="s">
        <v>309</v>
      </c>
      <c r="C30" s="17" t="s">
        <v>472</v>
      </c>
      <c r="D30" s="17" t="s">
        <v>1128</v>
      </c>
      <c r="E30" s="3" t="s">
        <v>1136</v>
      </c>
      <c r="F30" s="3" t="s">
        <v>1141</v>
      </c>
      <c r="G30" s="3" t="s">
        <v>628</v>
      </c>
      <c r="H30" s="17" t="s">
        <v>0</v>
      </c>
      <c r="I30" s="17">
        <v>2018</v>
      </c>
      <c r="J30" s="9" t="s">
        <v>1107</v>
      </c>
      <c r="K30" s="9" t="s">
        <v>1107</v>
      </c>
      <c r="L30" s="9" t="s">
        <v>660</v>
      </c>
      <c r="M30" s="9">
        <v>3.06</v>
      </c>
      <c r="N30" s="32" t="s">
        <v>472</v>
      </c>
      <c r="O30" s="32" t="s">
        <v>472</v>
      </c>
      <c r="P30" s="32" t="s">
        <v>472</v>
      </c>
      <c r="Q30" s="32" t="s">
        <v>472</v>
      </c>
      <c r="R30" s="3" t="s">
        <v>472</v>
      </c>
      <c r="S30" s="17" t="s">
        <v>289</v>
      </c>
      <c r="T30" s="17" t="s">
        <v>0</v>
      </c>
      <c r="U30" s="17">
        <v>2018</v>
      </c>
      <c r="V30" s="17" t="s">
        <v>1107</v>
      </c>
      <c r="W30" s="17" t="s">
        <v>307</v>
      </c>
      <c r="X30" s="17" t="s">
        <v>1107</v>
      </c>
      <c r="Y30" s="17" t="s">
        <v>1107</v>
      </c>
      <c r="Z30" s="17" t="s">
        <v>1107</v>
      </c>
      <c r="AA30" s="17" t="s">
        <v>653</v>
      </c>
    </row>
    <row r="31" spans="1:27" s="8" customFormat="1" ht="36.75" customHeight="1" x14ac:dyDescent="0.25">
      <c r="A31" s="233" t="s">
        <v>1341</v>
      </c>
      <c r="B31" s="21" t="s">
        <v>309</v>
      </c>
      <c r="C31" s="17" t="s">
        <v>472</v>
      </c>
      <c r="D31" s="17" t="s">
        <v>1129</v>
      </c>
      <c r="E31" s="3" t="s">
        <v>1137</v>
      </c>
      <c r="F31" s="3" t="s">
        <v>1142</v>
      </c>
      <c r="G31" s="3" t="s">
        <v>617</v>
      </c>
      <c r="H31" s="17" t="s">
        <v>283</v>
      </c>
      <c r="I31" s="17">
        <v>2019</v>
      </c>
      <c r="J31" s="9" t="s">
        <v>472</v>
      </c>
      <c r="K31" s="9" t="s">
        <v>472</v>
      </c>
      <c r="L31" s="9" t="s">
        <v>660</v>
      </c>
      <c r="M31" s="9" t="s">
        <v>472</v>
      </c>
      <c r="N31" s="32">
        <v>5538596.7999999998</v>
      </c>
      <c r="O31" s="32">
        <v>1000</v>
      </c>
      <c r="P31" s="3" t="s">
        <v>1246</v>
      </c>
      <c r="Q31" s="32" t="s">
        <v>1247</v>
      </c>
      <c r="R31" s="3" t="s">
        <v>472</v>
      </c>
      <c r="S31" s="17" t="s">
        <v>289</v>
      </c>
      <c r="T31" s="17" t="s">
        <v>283</v>
      </c>
      <c r="U31" s="17">
        <v>2018</v>
      </c>
      <c r="V31" s="17" t="s">
        <v>1107</v>
      </c>
      <c r="W31" s="17" t="s">
        <v>307</v>
      </c>
      <c r="X31" s="17" t="s">
        <v>1107</v>
      </c>
      <c r="Y31" s="17" t="s">
        <v>1107</v>
      </c>
      <c r="Z31" s="17" t="s">
        <v>1107</v>
      </c>
      <c r="AA31" s="17" t="s">
        <v>653</v>
      </c>
    </row>
    <row r="32" spans="1:27" s="8" customFormat="1" ht="36.75" customHeight="1" x14ac:dyDescent="0.25">
      <c r="A32" s="233" t="s">
        <v>1342</v>
      </c>
      <c r="B32" s="21" t="s">
        <v>309</v>
      </c>
      <c r="C32" s="17" t="s">
        <v>1133</v>
      </c>
      <c r="D32" s="17" t="s">
        <v>1130</v>
      </c>
      <c r="E32" s="3" t="s">
        <v>1138</v>
      </c>
      <c r="F32" s="189" t="s">
        <v>1615</v>
      </c>
      <c r="G32" s="3" t="s">
        <v>331</v>
      </c>
      <c r="H32" s="17" t="s">
        <v>0</v>
      </c>
      <c r="I32" s="17">
        <v>2018</v>
      </c>
      <c r="J32" s="9" t="s">
        <v>472</v>
      </c>
      <c r="K32" s="9" t="s">
        <v>472</v>
      </c>
      <c r="L32" s="9" t="s">
        <v>660</v>
      </c>
      <c r="M32" s="9" t="s">
        <v>472</v>
      </c>
      <c r="N32" s="32">
        <v>83365.959999999992</v>
      </c>
      <c r="O32" s="32" t="s">
        <v>472</v>
      </c>
      <c r="P32" s="3" t="s">
        <v>1248</v>
      </c>
      <c r="Q32" s="32" t="s">
        <v>1255</v>
      </c>
      <c r="R32" s="3" t="s">
        <v>472</v>
      </c>
      <c r="S32" s="17" t="s">
        <v>1184</v>
      </c>
      <c r="T32" s="17" t="s">
        <v>0</v>
      </c>
      <c r="U32" s="17">
        <v>2018</v>
      </c>
      <c r="V32" s="17" t="s">
        <v>1107</v>
      </c>
      <c r="W32" s="17" t="s">
        <v>307</v>
      </c>
      <c r="X32" s="17" t="s">
        <v>472</v>
      </c>
      <c r="Y32" s="17" t="s">
        <v>472</v>
      </c>
      <c r="Z32" s="17" t="s">
        <v>1107</v>
      </c>
      <c r="AA32" s="17" t="s">
        <v>653</v>
      </c>
    </row>
    <row r="33" spans="1:40" s="8" customFormat="1" ht="36.75" customHeight="1" x14ac:dyDescent="0.25">
      <c r="A33" s="233" t="s">
        <v>1343</v>
      </c>
      <c r="B33" s="21" t="s">
        <v>309</v>
      </c>
      <c r="C33" s="3" t="s">
        <v>1134</v>
      </c>
      <c r="D33" s="17" t="s">
        <v>1131</v>
      </c>
      <c r="E33" s="3" t="s">
        <v>1139</v>
      </c>
      <c r="F33" s="3" t="s">
        <v>1143</v>
      </c>
      <c r="G33" s="3" t="s">
        <v>1157</v>
      </c>
      <c r="H33" s="17" t="s">
        <v>0</v>
      </c>
      <c r="I33" s="17">
        <v>2019</v>
      </c>
      <c r="J33" s="158" t="s">
        <v>431</v>
      </c>
      <c r="K33" s="158" t="s">
        <v>431</v>
      </c>
      <c r="L33" s="9" t="s">
        <v>660</v>
      </c>
      <c r="M33" s="9">
        <v>57.45</v>
      </c>
      <c r="N33" s="32">
        <v>278687</v>
      </c>
      <c r="O33" s="32" t="s">
        <v>472</v>
      </c>
      <c r="P33" s="3" t="s">
        <v>1248</v>
      </c>
      <c r="Q33" s="32" t="s">
        <v>1256</v>
      </c>
      <c r="R33" s="3" t="s">
        <v>472</v>
      </c>
      <c r="S33" s="17" t="s">
        <v>289</v>
      </c>
      <c r="T33" s="17" t="s">
        <v>283</v>
      </c>
      <c r="U33" s="17">
        <v>2018</v>
      </c>
      <c r="V33" s="17" t="s">
        <v>1107</v>
      </c>
      <c r="W33" s="17" t="s">
        <v>307</v>
      </c>
      <c r="X33" s="17" t="s">
        <v>1107</v>
      </c>
      <c r="Y33" s="17" t="s">
        <v>1107</v>
      </c>
      <c r="Z33" s="17" t="s">
        <v>1107</v>
      </c>
      <c r="AA33" s="17" t="s">
        <v>653</v>
      </c>
    </row>
    <row r="34" spans="1:40" s="8" customFormat="1" ht="36.75" customHeight="1" x14ac:dyDescent="0.25">
      <c r="A34" s="233" t="s">
        <v>1344</v>
      </c>
      <c r="B34" s="21" t="s">
        <v>309</v>
      </c>
      <c r="C34" s="17" t="s">
        <v>472</v>
      </c>
      <c r="D34" s="17" t="s">
        <v>1132</v>
      </c>
      <c r="E34" s="3" t="s">
        <v>1140</v>
      </c>
      <c r="F34" s="3" t="s">
        <v>1144</v>
      </c>
      <c r="G34" s="3" t="s">
        <v>628</v>
      </c>
      <c r="H34" s="17" t="s">
        <v>0</v>
      </c>
      <c r="I34" s="17">
        <v>2018</v>
      </c>
      <c r="J34" s="9" t="s">
        <v>472</v>
      </c>
      <c r="K34" s="9" t="s">
        <v>472</v>
      </c>
      <c r="L34" s="9" t="s">
        <v>660</v>
      </c>
      <c r="M34" s="9">
        <v>2.61</v>
      </c>
      <c r="N34" s="32" t="s">
        <v>472</v>
      </c>
      <c r="O34" s="32" t="s">
        <v>472</v>
      </c>
      <c r="P34" s="32" t="s">
        <v>472</v>
      </c>
      <c r="Q34" s="32" t="s">
        <v>472</v>
      </c>
      <c r="R34" s="3" t="s">
        <v>472</v>
      </c>
      <c r="S34" s="17" t="s">
        <v>289</v>
      </c>
      <c r="T34" s="17" t="s">
        <v>0</v>
      </c>
      <c r="U34" s="17">
        <v>2018</v>
      </c>
      <c r="V34" s="17" t="s">
        <v>1107</v>
      </c>
      <c r="W34" s="17" t="s">
        <v>307</v>
      </c>
      <c r="X34" s="17" t="s">
        <v>1107</v>
      </c>
      <c r="Y34" s="17" t="s">
        <v>1107</v>
      </c>
      <c r="Z34" s="17" t="s">
        <v>1107</v>
      </c>
      <c r="AA34" s="17" t="s">
        <v>653</v>
      </c>
    </row>
    <row r="35" spans="1:40" s="8" customFormat="1" ht="36.75" customHeight="1" x14ac:dyDescent="0.25">
      <c r="A35" s="175"/>
      <c r="B35" s="159" t="s">
        <v>309</v>
      </c>
      <c r="C35" s="188" t="s">
        <v>6</v>
      </c>
      <c r="D35" s="188" t="s">
        <v>1616</v>
      </c>
      <c r="E35" s="189" t="s">
        <v>1617</v>
      </c>
      <c r="F35" s="189" t="s">
        <v>1618</v>
      </c>
      <c r="G35" s="189" t="s">
        <v>331</v>
      </c>
      <c r="H35" s="188" t="s">
        <v>0</v>
      </c>
      <c r="I35" s="188">
        <v>2019</v>
      </c>
      <c r="J35" s="195" t="s">
        <v>472</v>
      </c>
      <c r="K35" s="195" t="s">
        <v>472</v>
      </c>
      <c r="L35" s="195" t="s">
        <v>660</v>
      </c>
      <c r="M35" s="195" t="s">
        <v>472</v>
      </c>
      <c r="N35" s="191">
        <v>91462.6</v>
      </c>
      <c r="O35" s="191" t="s">
        <v>472</v>
      </c>
      <c r="P35" s="191" t="s">
        <v>1248</v>
      </c>
      <c r="Q35" s="191" t="s">
        <v>1619</v>
      </c>
      <c r="R35" s="189" t="s">
        <v>472</v>
      </c>
      <c r="S35" s="17" t="s">
        <v>1184</v>
      </c>
      <c r="T35" s="17" t="s">
        <v>0</v>
      </c>
      <c r="U35" s="17">
        <v>2019</v>
      </c>
      <c r="V35" s="17" t="s">
        <v>1107</v>
      </c>
      <c r="W35" s="17" t="s">
        <v>307</v>
      </c>
      <c r="X35" s="17" t="s">
        <v>472</v>
      </c>
      <c r="Y35" s="17" t="s">
        <v>472</v>
      </c>
      <c r="Z35" s="17">
        <v>2019</v>
      </c>
      <c r="AA35" s="17" t="s">
        <v>653</v>
      </c>
    </row>
    <row r="36" spans="1:40" s="8" customFormat="1" ht="36.75" customHeight="1" x14ac:dyDescent="0.25">
      <c r="A36" s="233" t="s">
        <v>1290</v>
      </c>
      <c r="B36" s="2" t="s">
        <v>308</v>
      </c>
      <c r="C36" s="17" t="s">
        <v>1107</v>
      </c>
      <c r="D36" s="10" t="s">
        <v>496</v>
      </c>
      <c r="E36" s="2" t="s">
        <v>608</v>
      </c>
      <c r="F36" s="3" t="s">
        <v>1763</v>
      </c>
      <c r="G36" s="2" t="s">
        <v>631</v>
      </c>
      <c r="H36" s="2" t="s">
        <v>0</v>
      </c>
      <c r="I36" s="15">
        <v>2014</v>
      </c>
      <c r="J36" s="22" t="s">
        <v>1107</v>
      </c>
      <c r="K36" s="22" t="s">
        <v>1107</v>
      </c>
      <c r="L36" s="17" t="s">
        <v>660</v>
      </c>
      <c r="M36" s="9" t="s">
        <v>1107</v>
      </c>
      <c r="N36" s="28">
        <v>30288140</v>
      </c>
      <c r="O36" s="28" t="s">
        <v>1107</v>
      </c>
      <c r="P36" s="17" t="s">
        <v>1107</v>
      </c>
      <c r="Q36" s="30" t="s">
        <v>1107</v>
      </c>
      <c r="R36" s="17" t="s">
        <v>1107</v>
      </c>
      <c r="S36" s="2" t="s">
        <v>289</v>
      </c>
      <c r="T36" s="2" t="s">
        <v>0</v>
      </c>
      <c r="U36" s="10">
        <v>2015</v>
      </c>
      <c r="V36" s="17" t="s">
        <v>1107</v>
      </c>
      <c r="W36" s="17" t="s">
        <v>307</v>
      </c>
      <c r="X36" s="17" t="s">
        <v>1107</v>
      </c>
      <c r="Y36" s="17" t="s">
        <v>1107</v>
      </c>
      <c r="Z36" s="17" t="s">
        <v>1107</v>
      </c>
      <c r="AA36" s="2" t="s">
        <v>653</v>
      </c>
      <c r="AB36" s="11"/>
      <c r="AC36" s="11"/>
      <c r="AD36" s="11"/>
      <c r="AE36" s="11"/>
      <c r="AF36" s="11"/>
      <c r="AG36" s="11"/>
      <c r="AH36" s="11"/>
      <c r="AI36" s="11"/>
      <c r="AJ36" s="11"/>
      <c r="AK36" s="11"/>
      <c r="AL36" s="11"/>
      <c r="AM36" s="11"/>
      <c r="AN36" s="11"/>
    </row>
    <row r="37" spans="1:40" s="8" customFormat="1" ht="36.75" customHeight="1" x14ac:dyDescent="0.25">
      <c r="A37" s="233" t="s">
        <v>1291</v>
      </c>
      <c r="B37" s="2" t="s">
        <v>308</v>
      </c>
      <c r="C37" s="17" t="s">
        <v>1107</v>
      </c>
      <c r="D37" s="10" t="s">
        <v>607</v>
      </c>
      <c r="E37" s="2" t="s">
        <v>53</v>
      </c>
      <c r="F37" s="3" t="s">
        <v>978</v>
      </c>
      <c r="G37" s="2" t="s">
        <v>1157</v>
      </c>
      <c r="H37" s="2" t="s">
        <v>0</v>
      </c>
      <c r="I37" s="15">
        <v>2010</v>
      </c>
      <c r="J37" s="22" t="s">
        <v>1107</v>
      </c>
      <c r="K37" s="22">
        <v>0.77</v>
      </c>
      <c r="L37" s="17" t="s">
        <v>660</v>
      </c>
      <c r="M37" s="9" t="s">
        <v>1107</v>
      </c>
      <c r="N37" s="28" t="s">
        <v>1107</v>
      </c>
      <c r="O37" s="28" t="s">
        <v>1107</v>
      </c>
      <c r="P37" s="17" t="s">
        <v>1107</v>
      </c>
      <c r="Q37" s="30" t="s">
        <v>1107</v>
      </c>
      <c r="R37" s="17" t="s">
        <v>1107</v>
      </c>
      <c r="S37" s="2" t="s">
        <v>289</v>
      </c>
      <c r="T37" s="2" t="s">
        <v>0</v>
      </c>
      <c r="U37" s="10">
        <v>2015</v>
      </c>
      <c r="V37" s="17" t="s">
        <v>1107</v>
      </c>
      <c r="W37" s="17" t="s">
        <v>307</v>
      </c>
      <c r="X37" s="17" t="s">
        <v>1107</v>
      </c>
      <c r="Y37" s="17" t="s">
        <v>1107</v>
      </c>
      <c r="Z37" s="17" t="s">
        <v>1107</v>
      </c>
      <c r="AA37" s="2" t="s">
        <v>653</v>
      </c>
      <c r="AB37" s="11"/>
      <c r="AC37" s="11"/>
      <c r="AD37" s="11"/>
      <c r="AE37" s="11"/>
      <c r="AF37" s="11"/>
      <c r="AG37" s="11"/>
      <c r="AH37" s="11"/>
      <c r="AI37" s="11"/>
      <c r="AJ37" s="11"/>
      <c r="AK37" s="11"/>
      <c r="AL37" s="11"/>
      <c r="AM37" s="11"/>
      <c r="AN37" s="11"/>
    </row>
    <row r="38" spans="1:40" s="8" customFormat="1" ht="36.75" customHeight="1" x14ac:dyDescent="0.25">
      <c r="A38" s="233" t="s">
        <v>1292</v>
      </c>
      <c r="B38" s="2" t="s">
        <v>308</v>
      </c>
      <c r="C38" s="17" t="s">
        <v>1107</v>
      </c>
      <c r="D38" s="17" t="s">
        <v>497</v>
      </c>
      <c r="E38" s="21" t="s">
        <v>319</v>
      </c>
      <c r="F38" s="3" t="s">
        <v>961</v>
      </c>
      <c r="G38" s="2" t="s">
        <v>319</v>
      </c>
      <c r="H38" s="17" t="s">
        <v>0</v>
      </c>
      <c r="I38" s="15" t="s">
        <v>472</v>
      </c>
      <c r="J38" s="81">
        <v>72.224768542884135</v>
      </c>
      <c r="K38" s="84">
        <v>305</v>
      </c>
      <c r="L38" s="17" t="s">
        <v>660</v>
      </c>
      <c r="M38" s="9">
        <v>1200</v>
      </c>
      <c r="N38" s="30" t="s">
        <v>1107</v>
      </c>
      <c r="O38" s="30" t="s">
        <v>1107</v>
      </c>
      <c r="P38" s="3" t="s">
        <v>746</v>
      </c>
      <c r="Q38" s="30" t="s">
        <v>1107</v>
      </c>
      <c r="R38" s="17" t="s">
        <v>472</v>
      </c>
      <c r="S38" s="17" t="s">
        <v>1184</v>
      </c>
      <c r="T38" s="17" t="s">
        <v>283</v>
      </c>
      <c r="U38" s="17">
        <v>2017</v>
      </c>
      <c r="V38" s="17" t="s">
        <v>1107</v>
      </c>
      <c r="W38" s="17" t="s">
        <v>307</v>
      </c>
      <c r="X38" s="17" t="s">
        <v>472</v>
      </c>
      <c r="Y38" s="17" t="s">
        <v>472</v>
      </c>
      <c r="Z38" s="20">
        <v>42856</v>
      </c>
      <c r="AA38" s="2" t="s">
        <v>653</v>
      </c>
      <c r="AB38" s="11"/>
      <c r="AC38" s="11"/>
      <c r="AD38" s="11"/>
      <c r="AE38" s="11"/>
      <c r="AF38" s="11"/>
      <c r="AG38" s="11"/>
      <c r="AH38" s="11"/>
      <c r="AI38" s="11"/>
      <c r="AJ38" s="11"/>
      <c r="AK38" s="11"/>
      <c r="AL38" s="11"/>
      <c r="AM38" s="11"/>
      <c r="AN38" s="11"/>
    </row>
    <row r="39" spans="1:40" s="8" customFormat="1" ht="36.75" customHeight="1" x14ac:dyDescent="0.25">
      <c r="A39" s="233" t="s">
        <v>1293</v>
      </c>
      <c r="B39" s="2" t="s">
        <v>308</v>
      </c>
      <c r="C39" s="17" t="s">
        <v>1107</v>
      </c>
      <c r="D39" s="17" t="s">
        <v>498</v>
      </c>
      <c r="E39" s="21" t="s">
        <v>131</v>
      </c>
      <c r="F39" s="21" t="s">
        <v>979</v>
      </c>
      <c r="G39" s="21" t="s">
        <v>639</v>
      </c>
      <c r="H39" s="17" t="s">
        <v>0</v>
      </c>
      <c r="I39" s="15">
        <v>1992</v>
      </c>
      <c r="J39" s="23">
        <v>22223.530934104041</v>
      </c>
      <c r="K39" s="23">
        <v>9644</v>
      </c>
      <c r="L39" s="17" t="s">
        <v>660</v>
      </c>
      <c r="M39" s="9" t="s">
        <v>472</v>
      </c>
      <c r="N39" s="28" t="s">
        <v>1107</v>
      </c>
      <c r="O39" s="28" t="s">
        <v>1107</v>
      </c>
      <c r="P39" s="17" t="s">
        <v>1107</v>
      </c>
      <c r="Q39" s="30" t="s">
        <v>1107</v>
      </c>
      <c r="R39" s="17" t="s">
        <v>1107</v>
      </c>
      <c r="S39" s="2" t="s">
        <v>289</v>
      </c>
      <c r="T39" s="21" t="s">
        <v>0</v>
      </c>
      <c r="U39" s="17">
        <v>2015</v>
      </c>
      <c r="V39" s="17" t="s">
        <v>1107</v>
      </c>
      <c r="W39" s="17" t="s">
        <v>307</v>
      </c>
      <c r="X39" s="17" t="s">
        <v>1107</v>
      </c>
      <c r="Y39" s="17" t="s">
        <v>1107</v>
      </c>
      <c r="Z39" s="17" t="s">
        <v>1107</v>
      </c>
      <c r="AA39" s="17" t="s">
        <v>655</v>
      </c>
      <c r="AB39" s="11"/>
      <c r="AC39" s="11"/>
      <c r="AD39" s="11"/>
      <c r="AE39" s="11"/>
      <c r="AF39" s="11"/>
      <c r="AG39" s="11"/>
      <c r="AH39" s="11"/>
      <c r="AI39" s="11"/>
      <c r="AJ39" s="11"/>
      <c r="AK39" s="11"/>
      <c r="AL39" s="11"/>
      <c r="AM39" s="11"/>
      <c r="AN39" s="11"/>
    </row>
    <row r="40" spans="1:40" s="8" customFormat="1" ht="63.75" x14ac:dyDescent="0.25">
      <c r="A40" s="233" t="s">
        <v>1294</v>
      </c>
      <c r="B40" s="2" t="s">
        <v>308</v>
      </c>
      <c r="C40" s="17" t="s">
        <v>1107</v>
      </c>
      <c r="D40" s="17" t="s">
        <v>499</v>
      </c>
      <c r="E40" s="21" t="s">
        <v>132</v>
      </c>
      <c r="F40" s="159" t="s">
        <v>1790</v>
      </c>
      <c r="G40" s="159" t="s">
        <v>1221</v>
      </c>
      <c r="H40" s="17" t="s">
        <v>0</v>
      </c>
      <c r="I40" s="15">
        <v>2015</v>
      </c>
      <c r="J40" s="23">
        <v>735.31187150351013</v>
      </c>
      <c r="K40" s="23">
        <v>557</v>
      </c>
      <c r="L40" s="17" t="s">
        <v>660</v>
      </c>
      <c r="M40" s="9" t="s">
        <v>472</v>
      </c>
      <c r="N40" s="28" t="s">
        <v>1107</v>
      </c>
      <c r="O40" s="28" t="s">
        <v>1107</v>
      </c>
      <c r="P40" s="17" t="s">
        <v>1107</v>
      </c>
      <c r="Q40" s="30" t="s">
        <v>1107</v>
      </c>
      <c r="R40" s="17" t="s">
        <v>1107</v>
      </c>
      <c r="S40" s="2" t="s">
        <v>289</v>
      </c>
      <c r="T40" s="21" t="s">
        <v>0</v>
      </c>
      <c r="U40" s="17">
        <v>2015</v>
      </c>
      <c r="V40" s="17" t="s">
        <v>1107</v>
      </c>
      <c r="W40" s="17" t="s">
        <v>307</v>
      </c>
      <c r="X40" s="17" t="s">
        <v>1107</v>
      </c>
      <c r="Y40" s="17" t="s">
        <v>1107</v>
      </c>
      <c r="Z40" s="17" t="s">
        <v>1107</v>
      </c>
      <c r="AA40" s="17" t="s">
        <v>654</v>
      </c>
      <c r="AB40" s="11"/>
      <c r="AC40" s="11"/>
      <c r="AD40" s="11"/>
      <c r="AE40" s="11"/>
      <c r="AF40" s="11"/>
      <c r="AG40" s="11"/>
      <c r="AH40" s="11"/>
      <c r="AI40" s="11"/>
      <c r="AJ40" s="11"/>
      <c r="AK40" s="11"/>
      <c r="AL40" s="11"/>
      <c r="AM40" s="11"/>
      <c r="AN40" s="11"/>
    </row>
    <row r="41" spans="1:40" s="8" customFormat="1" ht="76.5" x14ac:dyDescent="0.25">
      <c r="A41" s="233" t="s">
        <v>1295</v>
      </c>
      <c r="B41" s="2" t="s">
        <v>308</v>
      </c>
      <c r="C41" s="17" t="s">
        <v>1107</v>
      </c>
      <c r="D41" s="17" t="s">
        <v>500</v>
      </c>
      <c r="E41" s="21" t="s">
        <v>976</v>
      </c>
      <c r="F41" s="21" t="s">
        <v>980</v>
      </c>
      <c r="G41" s="159" t="s">
        <v>1221</v>
      </c>
      <c r="H41" s="17" t="s">
        <v>0</v>
      </c>
      <c r="I41" s="15">
        <v>2010</v>
      </c>
      <c r="J41" s="23">
        <v>281.85867656567558</v>
      </c>
      <c r="K41" s="23">
        <v>213</v>
      </c>
      <c r="L41" s="17" t="s">
        <v>660</v>
      </c>
      <c r="M41" s="9" t="s">
        <v>472</v>
      </c>
      <c r="N41" s="28" t="s">
        <v>1107</v>
      </c>
      <c r="O41" s="28" t="s">
        <v>1107</v>
      </c>
      <c r="P41" s="17" t="s">
        <v>1107</v>
      </c>
      <c r="Q41" s="30" t="s">
        <v>1107</v>
      </c>
      <c r="R41" s="17" t="s">
        <v>1107</v>
      </c>
      <c r="S41" s="2" t="s">
        <v>289</v>
      </c>
      <c r="T41" s="21" t="s">
        <v>0</v>
      </c>
      <c r="U41" s="17">
        <v>2015</v>
      </c>
      <c r="V41" s="17" t="s">
        <v>1107</v>
      </c>
      <c r="W41" s="17" t="s">
        <v>307</v>
      </c>
      <c r="X41" s="17" t="s">
        <v>1107</v>
      </c>
      <c r="Y41" s="17" t="s">
        <v>1107</v>
      </c>
      <c r="Z41" s="17" t="s">
        <v>1107</v>
      </c>
      <c r="AA41" s="17" t="s">
        <v>654</v>
      </c>
    </row>
    <row r="42" spans="1:40" s="8" customFormat="1" ht="89.25" x14ac:dyDescent="0.25">
      <c r="A42" s="233" t="s">
        <v>1296</v>
      </c>
      <c r="B42" s="2" t="s">
        <v>308</v>
      </c>
      <c r="C42" s="17" t="s">
        <v>1107</v>
      </c>
      <c r="D42" s="17" t="s">
        <v>501</v>
      </c>
      <c r="E42" s="21" t="s">
        <v>977</v>
      </c>
      <c r="F42" s="21" t="s">
        <v>981</v>
      </c>
      <c r="G42" s="159" t="s">
        <v>629</v>
      </c>
      <c r="H42" s="17" t="s">
        <v>0</v>
      </c>
      <c r="I42" s="15">
        <v>2009</v>
      </c>
      <c r="J42" s="218" t="s">
        <v>472</v>
      </c>
      <c r="K42" s="218" t="s">
        <v>472</v>
      </c>
      <c r="L42" s="17" t="s">
        <v>660</v>
      </c>
      <c r="M42" s="9" t="s">
        <v>472</v>
      </c>
      <c r="N42" s="28" t="s">
        <v>1107</v>
      </c>
      <c r="O42" s="28" t="s">
        <v>1107</v>
      </c>
      <c r="P42" s="17" t="s">
        <v>1107</v>
      </c>
      <c r="Q42" s="30" t="s">
        <v>1107</v>
      </c>
      <c r="R42" s="17" t="s">
        <v>1107</v>
      </c>
      <c r="S42" s="2" t="s">
        <v>289</v>
      </c>
      <c r="T42" s="21" t="s">
        <v>0</v>
      </c>
      <c r="U42" s="17">
        <v>2015</v>
      </c>
      <c r="V42" s="17" t="s">
        <v>1107</v>
      </c>
      <c r="W42" s="17" t="s">
        <v>307</v>
      </c>
      <c r="X42" s="17" t="s">
        <v>1107</v>
      </c>
      <c r="Y42" s="17" t="s">
        <v>1107</v>
      </c>
      <c r="Z42" s="17" t="s">
        <v>1107</v>
      </c>
      <c r="AA42" s="17" t="s">
        <v>654</v>
      </c>
    </row>
    <row r="43" spans="1:40" s="8" customFormat="1" ht="36.75" customHeight="1" x14ac:dyDescent="0.25">
      <c r="A43" s="233" t="s">
        <v>1297</v>
      </c>
      <c r="B43" s="2" t="s">
        <v>308</v>
      </c>
      <c r="C43" s="17" t="s">
        <v>1107</v>
      </c>
      <c r="D43" s="17" t="s">
        <v>502</v>
      </c>
      <c r="E43" s="21" t="s">
        <v>133</v>
      </c>
      <c r="F43" s="21" t="s">
        <v>982</v>
      </c>
      <c r="G43" s="21" t="s">
        <v>629</v>
      </c>
      <c r="H43" s="17" t="s">
        <v>0</v>
      </c>
      <c r="I43" s="15">
        <v>2007</v>
      </c>
      <c r="J43" s="22" t="s">
        <v>1107</v>
      </c>
      <c r="K43" s="22" t="s">
        <v>1107</v>
      </c>
      <c r="L43" s="17" t="s">
        <v>660</v>
      </c>
      <c r="M43" s="9" t="s">
        <v>472</v>
      </c>
      <c r="N43" s="28" t="s">
        <v>1107</v>
      </c>
      <c r="O43" s="28" t="s">
        <v>1107</v>
      </c>
      <c r="P43" s="17" t="s">
        <v>1107</v>
      </c>
      <c r="Q43" s="30" t="s">
        <v>1107</v>
      </c>
      <c r="R43" s="17" t="s">
        <v>1107</v>
      </c>
      <c r="S43" s="2" t="s">
        <v>289</v>
      </c>
      <c r="T43" s="21" t="s">
        <v>0</v>
      </c>
      <c r="U43" s="17">
        <v>2015</v>
      </c>
      <c r="V43" s="17" t="s">
        <v>1107</v>
      </c>
      <c r="W43" s="17" t="s">
        <v>307</v>
      </c>
      <c r="X43" s="17" t="s">
        <v>1107</v>
      </c>
      <c r="Y43" s="17" t="s">
        <v>1107</v>
      </c>
      <c r="Z43" s="17" t="s">
        <v>1107</v>
      </c>
      <c r="AA43" s="17" t="s">
        <v>655</v>
      </c>
    </row>
    <row r="44" spans="1:40" s="8" customFormat="1" ht="36.75" customHeight="1" x14ac:dyDescent="0.25">
      <c r="A44" s="233" t="s">
        <v>1298</v>
      </c>
      <c r="B44" s="2" t="s">
        <v>308</v>
      </c>
      <c r="C44" s="17" t="s">
        <v>1107</v>
      </c>
      <c r="D44" s="17" t="s">
        <v>503</v>
      </c>
      <c r="E44" s="21" t="s">
        <v>134</v>
      </c>
      <c r="F44" s="21" t="s">
        <v>983</v>
      </c>
      <c r="G44" s="21" t="s">
        <v>1198</v>
      </c>
      <c r="H44" s="17" t="s">
        <v>0</v>
      </c>
      <c r="I44" s="15">
        <v>2006</v>
      </c>
      <c r="J44" s="23">
        <v>13423.792590312938</v>
      </c>
      <c r="K44" s="23">
        <v>5825</v>
      </c>
      <c r="L44" s="17" t="s">
        <v>660</v>
      </c>
      <c r="M44" s="9" t="s">
        <v>472</v>
      </c>
      <c r="N44" s="28" t="s">
        <v>1107</v>
      </c>
      <c r="O44" s="28" t="s">
        <v>1107</v>
      </c>
      <c r="P44" s="17" t="s">
        <v>1107</v>
      </c>
      <c r="Q44" s="30" t="s">
        <v>1107</v>
      </c>
      <c r="R44" s="17" t="s">
        <v>1107</v>
      </c>
      <c r="S44" s="2" t="s">
        <v>289</v>
      </c>
      <c r="T44" s="21" t="s">
        <v>0</v>
      </c>
      <c r="U44" s="17">
        <v>2015</v>
      </c>
      <c r="V44" s="17" t="s">
        <v>1107</v>
      </c>
      <c r="W44" s="17" t="s">
        <v>307</v>
      </c>
      <c r="X44" s="17" t="s">
        <v>1107</v>
      </c>
      <c r="Y44" s="17" t="s">
        <v>1107</v>
      </c>
      <c r="Z44" s="17" t="s">
        <v>1107</v>
      </c>
      <c r="AA44" s="17" t="s">
        <v>655</v>
      </c>
    </row>
    <row r="45" spans="1:40" s="8" customFormat="1" ht="36.75" customHeight="1" x14ac:dyDescent="0.25">
      <c r="A45" s="233" t="s">
        <v>1311</v>
      </c>
      <c r="B45" s="2" t="s">
        <v>308</v>
      </c>
      <c r="C45" s="17" t="s">
        <v>1107</v>
      </c>
      <c r="D45" s="10" t="s">
        <v>198</v>
      </c>
      <c r="E45" s="2" t="s">
        <v>143</v>
      </c>
      <c r="F45" s="3" t="s">
        <v>288</v>
      </c>
      <c r="G45" s="21" t="s">
        <v>625</v>
      </c>
      <c r="H45" s="10" t="s">
        <v>0</v>
      </c>
      <c r="I45" s="15">
        <v>2013</v>
      </c>
      <c r="J45" s="23">
        <v>1732.0288506660131</v>
      </c>
      <c r="K45" s="24">
        <v>4566</v>
      </c>
      <c r="L45" s="17" t="s">
        <v>659</v>
      </c>
      <c r="M45" s="9" t="s">
        <v>472</v>
      </c>
      <c r="N45" s="28">
        <v>3800000</v>
      </c>
      <c r="O45" s="28" t="s">
        <v>1107</v>
      </c>
      <c r="P45" s="17" t="s">
        <v>1107</v>
      </c>
      <c r="Q45" s="30" t="s">
        <v>1107</v>
      </c>
      <c r="R45" s="17" t="s">
        <v>1107</v>
      </c>
      <c r="S45" s="2" t="s">
        <v>289</v>
      </c>
      <c r="T45" s="2" t="s">
        <v>613</v>
      </c>
      <c r="U45" s="10">
        <v>2015</v>
      </c>
      <c r="V45" s="17" t="s">
        <v>1107</v>
      </c>
      <c r="W45" s="17" t="s">
        <v>307</v>
      </c>
      <c r="X45" s="17" t="s">
        <v>1107</v>
      </c>
      <c r="Y45" s="17" t="s">
        <v>1107</v>
      </c>
      <c r="Z45" s="17" t="s">
        <v>1107</v>
      </c>
      <c r="AA45" s="10" t="s">
        <v>655</v>
      </c>
    </row>
    <row r="46" spans="1:40" s="8" customFormat="1" ht="36.75" customHeight="1" x14ac:dyDescent="0.25">
      <c r="A46" s="233" t="s">
        <v>1299</v>
      </c>
      <c r="B46" s="2" t="s">
        <v>308</v>
      </c>
      <c r="C46" s="17" t="s">
        <v>1107</v>
      </c>
      <c r="D46" s="10" t="s">
        <v>299</v>
      </c>
      <c r="E46" s="2" t="s">
        <v>144</v>
      </c>
      <c r="F46" s="3" t="s">
        <v>984</v>
      </c>
      <c r="G46" s="21" t="s">
        <v>625</v>
      </c>
      <c r="H46" s="10" t="s">
        <v>0</v>
      </c>
      <c r="I46" s="15">
        <v>2007</v>
      </c>
      <c r="J46" s="24" t="s">
        <v>1107</v>
      </c>
      <c r="K46" s="24" t="s">
        <v>1107</v>
      </c>
      <c r="L46" s="17" t="s">
        <v>660</v>
      </c>
      <c r="M46" s="9" t="s">
        <v>472</v>
      </c>
      <c r="N46" s="28">
        <v>750000</v>
      </c>
      <c r="O46" s="28" t="s">
        <v>1107</v>
      </c>
      <c r="P46" s="17" t="s">
        <v>1107</v>
      </c>
      <c r="Q46" s="30" t="s">
        <v>1107</v>
      </c>
      <c r="R46" s="17" t="s">
        <v>1107</v>
      </c>
      <c r="S46" s="2" t="s">
        <v>289</v>
      </c>
      <c r="T46" s="2" t="s">
        <v>0</v>
      </c>
      <c r="U46" s="10">
        <v>2015</v>
      </c>
      <c r="V46" s="17" t="s">
        <v>1107</v>
      </c>
      <c r="W46" s="17" t="s">
        <v>307</v>
      </c>
      <c r="X46" s="17" t="s">
        <v>1107</v>
      </c>
      <c r="Y46" s="17" t="s">
        <v>1107</v>
      </c>
      <c r="Z46" s="17" t="s">
        <v>1107</v>
      </c>
      <c r="AA46" s="10" t="s">
        <v>655</v>
      </c>
    </row>
    <row r="47" spans="1:40" s="8" customFormat="1" ht="36.75" customHeight="1" x14ac:dyDescent="0.25">
      <c r="A47" s="233" t="s">
        <v>1300</v>
      </c>
      <c r="B47" s="2" t="s">
        <v>308</v>
      </c>
      <c r="C47" s="17" t="s">
        <v>1107</v>
      </c>
      <c r="D47" s="10" t="s">
        <v>300</v>
      </c>
      <c r="E47" s="2" t="s">
        <v>301</v>
      </c>
      <c r="F47" s="3" t="s">
        <v>985</v>
      </c>
      <c r="G47" s="21" t="s">
        <v>625</v>
      </c>
      <c r="H47" s="55" t="s">
        <v>0</v>
      </c>
      <c r="I47" s="15">
        <v>2016</v>
      </c>
      <c r="J47" s="24" t="s">
        <v>1107</v>
      </c>
      <c r="K47" s="24" t="s">
        <v>1107</v>
      </c>
      <c r="L47" s="17" t="s">
        <v>660</v>
      </c>
      <c r="M47" s="9" t="s">
        <v>472</v>
      </c>
      <c r="N47" s="28">
        <v>1587000</v>
      </c>
      <c r="O47" s="28" t="s">
        <v>1107</v>
      </c>
      <c r="P47" s="17" t="s">
        <v>1107</v>
      </c>
      <c r="Q47" s="30" t="s">
        <v>1107</v>
      </c>
      <c r="R47" s="17" t="s">
        <v>1107</v>
      </c>
      <c r="S47" s="2" t="s">
        <v>289</v>
      </c>
      <c r="T47" s="2" t="s">
        <v>302</v>
      </c>
      <c r="U47" s="10">
        <v>2015</v>
      </c>
      <c r="V47" s="17" t="s">
        <v>1107</v>
      </c>
      <c r="W47" s="17" t="s">
        <v>307</v>
      </c>
      <c r="X47" s="17" t="s">
        <v>1107</v>
      </c>
      <c r="Y47" s="17" t="s">
        <v>1107</v>
      </c>
      <c r="Z47" s="17" t="s">
        <v>1107</v>
      </c>
      <c r="AA47" s="10" t="s">
        <v>655</v>
      </c>
    </row>
    <row r="48" spans="1:40" s="8" customFormat="1" ht="89.25" x14ac:dyDescent="0.25">
      <c r="A48" s="233" t="s">
        <v>1301</v>
      </c>
      <c r="B48" s="2" t="s">
        <v>308</v>
      </c>
      <c r="C48" s="17" t="s">
        <v>1107</v>
      </c>
      <c r="D48" s="17" t="s">
        <v>196</v>
      </c>
      <c r="E48" s="3" t="s">
        <v>303</v>
      </c>
      <c r="F48" s="21" t="s">
        <v>986</v>
      </c>
      <c r="G48" s="21" t="s">
        <v>625</v>
      </c>
      <c r="H48" s="15" t="s">
        <v>283</v>
      </c>
      <c r="I48" s="156">
        <v>2018</v>
      </c>
      <c r="J48" s="24" t="s">
        <v>1107</v>
      </c>
      <c r="K48" s="24" t="s">
        <v>1107</v>
      </c>
      <c r="L48" s="17" t="s">
        <v>660</v>
      </c>
      <c r="M48" s="9" t="s">
        <v>472</v>
      </c>
      <c r="N48" s="28">
        <v>1380000</v>
      </c>
      <c r="O48" s="28" t="s">
        <v>1107</v>
      </c>
      <c r="P48" s="17" t="s">
        <v>1107</v>
      </c>
      <c r="Q48" s="30" t="s">
        <v>1107</v>
      </c>
      <c r="R48" s="17" t="s">
        <v>1107</v>
      </c>
      <c r="S48" s="2" t="s">
        <v>289</v>
      </c>
      <c r="T48" s="21" t="s">
        <v>302</v>
      </c>
      <c r="U48" s="17">
        <v>2015</v>
      </c>
      <c r="V48" s="17" t="s">
        <v>1107</v>
      </c>
      <c r="W48" s="17" t="s">
        <v>307</v>
      </c>
      <c r="X48" s="17" t="s">
        <v>1107</v>
      </c>
      <c r="Y48" s="17" t="s">
        <v>1107</v>
      </c>
      <c r="Z48" s="17" t="s">
        <v>1107</v>
      </c>
      <c r="AA48" s="10" t="s">
        <v>655</v>
      </c>
    </row>
    <row r="49" spans="1:40" s="8" customFormat="1" ht="57" customHeight="1" x14ac:dyDescent="0.25">
      <c r="A49" s="233" t="s">
        <v>1302</v>
      </c>
      <c r="B49" s="2" t="s">
        <v>308</v>
      </c>
      <c r="C49" s="17" t="s">
        <v>1107</v>
      </c>
      <c r="D49" s="17" t="s">
        <v>304</v>
      </c>
      <c r="E49" s="3" t="s">
        <v>305</v>
      </c>
      <c r="F49" s="21" t="s">
        <v>991</v>
      </c>
      <c r="G49" s="21" t="s">
        <v>625</v>
      </c>
      <c r="H49" s="21" t="s">
        <v>0</v>
      </c>
      <c r="I49" s="15">
        <v>2016</v>
      </c>
      <c r="J49" s="24" t="s">
        <v>1107</v>
      </c>
      <c r="K49" s="24" t="s">
        <v>1107</v>
      </c>
      <c r="L49" s="17" t="s">
        <v>660</v>
      </c>
      <c r="M49" s="9" t="s">
        <v>472</v>
      </c>
      <c r="N49" s="28" t="s">
        <v>1107</v>
      </c>
      <c r="O49" s="28" t="s">
        <v>1107</v>
      </c>
      <c r="P49" s="17" t="s">
        <v>1107</v>
      </c>
      <c r="Q49" s="30" t="s">
        <v>1107</v>
      </c>
      <c r="R49" s="17" t="s">
        <v>1107</v>
      </c>
      <c r="S49" s="2" t="s">
        <v>289</v>
      </c>
      <c r="T49" s="21" t="s">
        <v>302</v>
      </c>
      <c r="U49" s="17">
        <v>2015</v>
      </c>
      <c r="V49" s="17" t="s">
        <v>1107</v>
      </c>
      <c r="W49" s="17" t="s">
        <v>307</v>
      </c>
      <c r="X49" s="17" t="s">
        <v>1107</v>
      </c>
      <c r="Y49" s="17" t="s">
        <v>1107</v>
      </c>
      <c r="Z49" s="17" t="s">
        <v>1107</v>
      </c>
      <c r="AA49" s="10" t="s">
        <v>655</v>
      </c>
    </row>
    <row r="50" spans="1:40" s="8" customFormat="1" ht="54" customHeight="1" x14ac:dyDescent="0.25">
      <c r="A50" s="233" t="s">
        <v>1303</v>
      </c>
      <c r="B50" s="2" t="s">
        <v>308</v>
      </c>
      <c r="C50" s="17" t="s">
        <v>1107</v>
      </c>
      <c r="D50" s="17" t="s">
        <v>195</v>
      </c>
      <c r="E50" s="21" t="s">
        <v>145</v>
      </c>
      <c r="F50" s="21" t="s">
        <v>987</v>
      </c>
      <c r="G50" s="21" t="s">
        <v>625</v>
      </c>
      <c r="H50" s="21" t="s">
        <v>0</v>
      </c>
      <c r="I50" s="15">
        <v>2013</v>
      </c>
      <c r="J50" s="23">
        <v>2308.1073616628269</v>
      </c>
      <c r="K50" s="22">
        <v>6088</v>
      </c>
      <c r="L50" s="17" t="s">
        <v>660</v>
      </c>
      <c r="M50" s="9" t="s">
        <v>472</v>
      </c>
      <c r="N50" s="28">
        <v>490000</v>
      </c>
      <c r="O50" s="28" t="s">
        <v>1107</v>
      </c>
      <c r="P50" s="17" t="s">
        <v>1107</v>
      </c>
      <c r="Q50" s="30" t="s">
        <v>1107</v>
      </c>
      <c r="R50" s="17" t="s">
        <v>1107</v>
      </c>
      <c r="S50" s="2" t="s">
        <v>289</v>
      </c>
      <c r="T50" s="21" t="s">
        <v>0</v>
      </c>
      <c r="U50" s="17">
        <v>2015</v>
      </c>
      <c r="V50" s="17" t="s">
        <v>1107</v>
      </c>
      <c r="W50" s="17" t="s">
        <v>307</v>
      </c>
      <c r="X50" s="17" t="s">
        <v>1107</v>
      </c>
      <c r="Y50" s="17" t="s">
        <v>1107</v>
      </c>
      <c r="Z50" s="17" t="s">
        <v>1107</v>
      </c>
      <c r="AA50" s="10" t="s">
        <v>655</v>
      </c>
    </row>
    <row r="51" spans="1:40" s="8" customFormat="1" ht="35.25" customHeight="1" x14ac:dyDescent="0.25">
      <c r="A51" s="233" t="s">
        <v>1304</v>
      </c>
      <c r="B51" s="2" t="s">
        <v>308</v>
      </c>
      <c r="C51" s="17" t="s">
        <v>1107</v>
      </c>
      <c r="D51" s="17" t="s">
        <v>193</v>
      </c>
      <c r="E51" s="21" t="s">
        <v>317</v>
      </c>
      <c r="F51" s="21" t="s">
        <v>988</v>
      </c>
      <c r="G51" s="2" t="s">
        <v>1227</v>
      </c>
      <c r="H51" s="17" t="s">
        <v>0</v>
      </c>
      <c r="I51" s="15">
        <v>2008</v>
      </c>
      <c r="J51" s="22" t="s">
        <v>1107</v>
      </c>
      <c r="K51" s="22" t="s">
        <v>1107</v>
      </c>
      <c r="L51" s="17" t="s">
        <v>660</v>
      </c>
      <c r="M51" s="9" t="s">
        <v>472</v>
      </c>
      <c r="N51" s="28">
        <v>41945</v>
      </c>
      <c r="O51" s="28" t="s">
        <v>1107</v>
      </c>
      <c r="P51" s="17" t="s">
        <v>1107</v>
      </c>
      <c r="Q51" s="30" t="s">
        <v>1107</v>
      </c>
      <c r="R51" s="17" t="s">
        <v>1107</v>
      </c>
      <c r="S51" s="2" t="s">
        <v>289</v>
      </c>
      <c r="T51" s="21" t="s">
        <v>0</v>
      </c>
      <c r="U51" s="17">
        <v>2015</v>
      </c>
      <c r="V51" s="17" t="s">
        <v>1107</v>
      </c>
      <c r="W51" s="17" t="s">
        <v>307</v>
      </c>
      <c r="X51" s="17" t="s">
        <v>1107</v>
      </c>
      <c r="Y51" s="17" t="s">
        <v>1107</v>
      </c>
      <c r="Z51" s="17" t="s">
        <v>1107</v>
      </c>
      <c r="AA51" s="10" t="s">
        <v>655</v>
      </c>
    </row>
    <row r="52" spans="1:40" s="8" customFormat="1" ht="35.25" customHeight="1" x14ac:dyDescent="0.25">
      <c r="A52" s="233" t="s">
        <v>1305</v>
      </c>
      <c r="B52" s="2" t="s">
        <v>308</v>
      </c>
      <c r="C52" s="17" t="s">
        <v>1107</v>
      </c>
      <c r="D52" s="17" t="s">
        <v>192</v>
      </c>
      <c r="E52" s="21" t="s">
        <v>1705</v>
      </c>
      <c r="F52" s="21" t="s">
        <v>989</v>
      </c>
      <c r="G52" s="2" t="s">
        <v>1227</v>
      </c>
      <c r="H52" s="17" t="s">
        <v>0</v>
      </c>
      <c r="I52" s="15">
        <v>2011</v>
      </c>
      <c r="J52" s="22" t="s">
        <v>1107</v>
      </c>
      <c r="K52" s="22" t="s">
        <v>1107</v>
      </c>
      <c r="L52" s="17" t="s">
        <v>660</v>
      </c>
      <c r="M52" s="9" t="s">
        <v>472</v>
      </c>
      <c r="N52" s="28">
        <v>28420</v>
      </c>
      <c r="O52" s="28" t="s">
        <v>1107</v>
      </c>
      <c r="P52" s="17" t="s">
        <v>1107</v>
      </c>
      <c r="Q52" s="30" t="s">
        <v>1107</v>
      </c>
      <c r="R52" s="17" t="s">
        <v>1107</v>
      </c>
      <c r="S52" s="2" t="s">
        <v>289</v>
      </c>
      <c r="T52" s="21" t="s">
        <v>0</v>
      </c>
      <c r="U52" s="17">
        <v>2015</v>
      </c>
      <c r="V52" s="17" t="s">
        <v>1107</v>
      </c>
      <c r="W52" s="17" t="s">
        <v>307</v>
      </c>
      <c r="X52" s="17" t="s">
        <v>1107</v>
      </c>
      <c r="Y52" s="17" t="s">
        <v>1107</v>
      </c>
      <c r="Z52" s="17" t="s">
        <v>1107</v>
      </c>
      <c r="AA52" s="10" t="s">
        <v>655</v>
      </c>
    </row>
    <row r="53" spans="1:40" s="8" customFormat="1" ht="35.25" customHeight="1" x14ac:dyDescent="0.25">
      <c r="A53" s="233" t="s">
        <v>1306</v>
      </c>
      <c r="B53" s="2" t="s">
        <v>308</v>
      </c>
      <c r="C53" s="17" t="s">
        <v>1107</v>
      </c>
      <c r="D53" s="17" t="s">
        <v>191</v>
      </c>
      <c r="E53" s="21" t="s">
        <v>1706</v>
      </c>
      <c r="F53" s="21" t="s">
        <v>990</v>
      </c>
      <c r="G53" s="2" t="s">
        <v>1227</v>
      </c>
      <c r="H53" s="17" t="s">
        <v>0</v>
      </c>
      <c r="I53" s="15" t="s">
        <v>662</v>
      </c>
      <c r="J53" s="22" t="s">
        <v>1107</v>
      </c>
      <c r="K53" s="22" t="s">
        <v>1107</v>
      </c>
      <c r="L53" s="17" t="s">
        <v>660</v>
      </c>
      <c r="M53" s="9" t="s">
        <v>472</v>
      </c>
      <c r="N53" s="28">
        <v>200591</v>
      </c>
      <c r="O53" s="28" t="s">
        <v>1107</v>
      </c>
      <c r="P53" s="17" t="s">
        <v>1107</v>
      </c>
      <c r="Q53" s="30" t="s">
        <v>1107</v>
      </c>
      <c r="R53" s="17" t="s">
        <v>1107</v>
      </c>
      <c r="S53" s="2" t="s">
        <v>289</v>
      </c>
      <c r="T53" s="21" t="s">
        <v>0</v>
      </c>
      <c r="U53" s="17">
        <v>2015</v>
      </c>
      <c r="V53" s="17" t="s">
        <v>1107</v>
      </c>
      <c r="W53" s="17" t="s">
        <v>307</v>
      </c>
      <c r="X53" s="17" t="s">
        <v>1107</v>
      </c>
      <c r="Y53" s="17" t="s">
        <v>1107</v>
      </c>
      <c r="Z53" s="17" t="s">
        <v>1107</v>
      </c>
      <c r="AA53" s="10" t="s">
        <v>655</v>
      </c>
    </row>
    <row r="54" spans="1:40" s="8" customFormat="1" ht="35.25" customHeight="1" x14ac:dyDescent="0.25">
      <c r="A54" s="233" t="s">
        <v>1307</v>
      </c>
      <c r="B54" s="2" t="s">
        <v>308</v>
      </c>
      <c r="C54" s="17" t="s">
        <v>1107</v>
      </c>
      <c r="D54" s="17" t="s">
        <v>306</v>
      </c>
      <c r="E54" s="21" t="s">
        <v>318</v>
      </c>
      <c r="F54" s="21" t="s">
        <v>992</v>
      </c>
      <c r="G54" s="21" t="s">
        <v>626</v>
      </c>
      <c r="H54" s="17" t="s">
        <v>283</v>
      </c>
      <c r="I54" s="15">
        <v>2019</v>
      </c>
      <c r="J54" s="76" t="s">
        <v>431</v>
      </c>
      <c r="K54" s="22" t="s">
        <v>1107</v>
      </c>
      <c r="L54" s="17" t="s">
        <v>660</v>
      </c>
      <c r="M54" s="9" t="s">
        <v>472</v>
      </c>
      <c r="N54" s="199">
        <v>63000000</v>
      </c>
      <c r="O54" s="28" t="s">
        <v>1107</v>
      </c>
      <c r="P54" s="17" t="s">
        <v>1107</v>
      </c>
      <c r="Q54" s="30" t="s">
        <v>1107</v>
      </c>
      <c r="R54" s="17" t="s">
        <v>1107</v>
      </c>
      <c r="S54" s="2" t="s">
        <v>289</v>
      </c>
      <c r="T54" s="21" t="s">
        <v>302</v>
      </c>
      <c r="U54" s="17">
        <v>2015</v>
      </c>
      <c r="V54" s="17" t="s">
        <v>1107</v>
      </c>
      <c r="W54" s="17" t="s">
        <v>307</v>
      </c>
      <c r="X54" s="17" t="s">
        <v>1107</v>
      </c>
      <c r="Y54" s="17" t="s">
        <v>1107</v>
      </c>
      <c r="Z54" s="17" t="s">
        <v>1107</v>
      </c>
      <c r="AA54" s="10" t="s">
        <v>655</v>
      </c>
    </row>
    <row r="55" spans="1:40" s="8" customFormat="1" ht="35.25" customHeight="1" x14ac:dyDescent="0.25">
      <c r="A55" s="233" t="s">
        <v>1308</v>
      </c>
      <c r="B55" s="2" t="s">
        <v>308</v>
      </c>
      <c r="C55" s="17" t="s">
        <v>1107</v>
      </c>
      <c r="D55" s="10" t="s">
        <v>744</v>
      </c>
      <c r="E55" s="2" t="s">
        <v>745</v>
      </c>
      <c r="F55" s="3" t="s">
        <v>963</v>
      </c>
      <c r="G55" s="17" t="s">
        <v>637</v>
      </c>
      <c r="H55" s="2" t="s">
        <v>283</v>
      </c>
      <c r="I55" s="17">
        <v>2018</v>
      </c>
      <c r="J55" s="22" t="s">
        <v>1107</v>
      </c>
      <c r="K55" s="22" t="s">
        <v>1107</v>
      </c>
      <c r="L55" s="17" t="s">
        <v>660</v>
      </c>
      <c r="M55" s="9">
        <v>0.5</v>
      </c>
      <c r="N55" s="28">
        <v>26000</v>
      </c>
      <c r="O55" s="28" t="s">
        <v>1107</v>
      </c>
      <c r="P55" s="3" t="s">
        <v>746</v>
      </c>
      <c r="Q55" s="28">
        <v>26000</v>
      </c>
      <c r="R55" s="17" t="s">
        <v>472</v>
      </c>
      <c r="S55" s="17" t="s">
        <v>1184</v>
      </c>
      <c r="T55" s="17" t="s">
        <v>610</v>
      </c>
      <c r="U55" s="10">
        <v>2017</v>
      </c>
      <c r="V55" s="17" t="s">
        <v>1107</v>
      </c>
      <c r="W55" s="17" t="s">
        <v>307</v>
      </c>
      <c r="X55" s="17">
        <v>28.703689000000001</v>
      </c>
      <c r="Y55" s="17">
        <v>-81.563466000000005</v>
      </c>
      <c r="Z55" s="20">
        <v>42917</v>
      </c>
      <c r="AA55" s="3" t="s">
        <v>653</v>
      </c>
    </row>
    <row r="56" spans="1:40" s="8" customFormat="1" ht="89.25" x14ac:dyDescent="0.25">
      <c r="A56" s="233" t="s">
        <v>1309</v>
      </c>
      <c r="B56" s="2" t="s">
        <v>308</v>
      </c>
      <c r="C56" s="17" t="s">
        <v>1107</v>
      </c>
      <c r="D56" s="10" t="s">
        <v>747</v>
      </c>
      <c r="E56" s="17" t="s">
        <v>748</v>
      </c>
      <c r="F56" s="189" t="s">
        <v>1791</v>
      </c>
      <c r="G56" s="3" t="s">
        <v>1216</v>
      </c>
      <c r="H56" s="17" t="s">
        <v>283</v>
      </c>
      <c r="I56" s="17">
        <v>2018</v>
      </c>
      <c r="J56" s="9" t="s">
        <v>1107</v>
      </c>
      <c r="K56" s="9" t="s">
        <v>1107</v>
      </c>
      <c r="L56" s="17" t="s">
        <v>660</v>
      </c>
      <c r="M56" s="9" t="s">
        <v>1107</v>
      </c>
      <c r="N56" s="30">
        <v>6000</v>
      </c>
      <c r="O56" s="30" t="s">
        <v>1107</v>
      </c>
      <c r="P56" s="3" t="s">
        <v>746</v>
      </c>
      <c r="Q56" s="30">
        <v>6000</v>
      </c>
      <c r="R56" s="17" t="s">
        <v>472</v>
      </c>
      <c r="S56" s="17" t="s">
        <v>1184</v>
      </c>
      <c r="T56" s="17" t="s">
        <v>283</v>
      </c>
      <c r="U56" s="17">
        <v>2017</v>
      </c>
      <c r="V56" s="17" t="s">
        <v>1107</v>
      </c>
      <c r="W56" s="17" t="s">
        <v>307</v>
      </c>
      <c r="X56" s="17" t="s">
        <v>1107</v>
      </c>
      <c r="Y56" s="17" t="s">
        <v>1107</v>
      </c>
      <c r="Z56" s="20">
        <v>42736</v>
      </c>
      <c r="AA56" s="3" t="s">
        <v>653</v>
      </c>
    </row>
    <row r="57" spans="1:40" s="8" customFormat="1" ht="35.25" customHeight="1" x14ac:dyDescent="0.25">
      <c r="A57" s="233" t="s">
        <v>1310</v>
      </c>
      <c r="B57" s="2" t="s">
        <v>308</v>
      </c>
      <c r="C57" s="17" t="s">
        <v>1107</v>
      </c>
      <c r="D57" s="10" t="s">
        <v>749</v>
      </c>
      <c r="E57" s="17" t="s">
        <v>750</v>
      </c>
      <c r="F57" s="3" t="s">
        <v>962</v>
      </c>
      <c r="G57" s="3" t="s">
        <v>627</v>
      </c>
      <c r="H57" s="17" t="s">
        <v>0</v>
      </c>
      <c r="I57" s="17" t="s">
        <v>472</v>
      </c>
      <c r="J57" s="84">
        <v>3335.5431217912183</v>
      </c>
      <c r="K57" s="9" t="s">
        <v>1107</v>
      </c>
      <c r="L57" s="17" t="s">
        <v>660</v>
      </c>
      <c r="M57" s="9">
        <v>8</v>
      </c>
      <c r="N57" s="30" t="s">
        <v>472</v>
      </c>
      <c r="O57" s="30" t="s">
        <v>472</v>
      </c>
      <c r="P57" s="17" t="s">
        <v>472</v>
      </c>
      <c r="Q57" s="30" t="s">
        <v>472</v>
      </c>
      <c r="R57" s="17" t="s">
        <v>472</v>
      </c>
      <c r="S57" s="17" t="s">
        <v>1184</v>
      </c>
      <c r="T57" s="17" t="s">
        <v>610</v>
      </c>
      <c r="U57" s="17">
        <v>2017</v>
      </c>
      <c r="V57" s="17" t="s">
        <v>1107</v>
      </c>
      <c r="W57" s="17" t="s">
        <v>307</v>
      </c>
      <c r="X57" s="17">
        <v>28.677083</v>
      </c>
      <c r="Y57" s="17">
        <v>-81.508317000000005</v>
      </c>
      <c r="Z57" s="20">
        <v>43101</v>
      </c>
      <c r="AA57" s="3" t="s">
        <v>653</v>
      </c>
    </row>
    <row r="58" spans="1:40" s="8" customFormat="1" ht="51" customHeight="1" x14ac:dyDescent="0.25">
      <c r="A58" s="175">
        <v>4120</v>
      </c>
      <c r="B58" s="3" t="s">
        <v>310</v>
      </c>
      <c r="C58" s="17" t="s">
        <v>1107</v>
      </c>
      <c r="D58" s="17" t="s">
        <v>513</v>
      </c>
      <c r="E58" s="3" t="s">
        <v>54</v>
      </c>
      <c r="F58" s="3" t="s">
        <v>286</v>
      </c>
      <c r="G58" s="3" t="s">
        <v>1157</v>
      </c>
      <c r="H58" s="17" t="s">
        <v>0</v>
      </c>
      <c r="I58" s="17">
        <v>2015</v>
      </c>
      <c r="J58" s="26">
        <v>26.47</v>
      </c>
      <c r="K58" s="26">
        <v>7.7</v>
      </c>
      <c r="L58" s="17" t="s">
        <v>659</v>
      </c>
      <c r="M58" s="9" t="s">
        <v>1107</v>
      </c>
      <c r="N58" s="28">
        <v>300000</v>
      </c>
      <c r="O58" s="28" t="s">
        <v>1107</v>
      </c>
      <c r="P58" s="17" t="s">
        <v>1107</v>
      </c>
      <c r="Q58" s="30" t="s">
        <v>1107</v>
      </c>
      <c r="R58" s="17" t="s">
        <v>1107</v>
      </c>
      <c r="S58" s="64" t="s">
        <v>289</v>
      </c>
      <c r="T58" s="3" t="s">
        <v>0</v>
      </c>
      <c r="U58" s="17">
        <v>2015</v>
      </c>
      <c r="V58" s="17" t="s">
        <v>1107</v>
      </c>
      <c r="W58" s="17" t="s">
        <v>307</v>
      </c>
      <c r="X58" s="17" t="s">
        <v>1107</v>
      </c>
      <c r="Y58" s="17" t="s">
        <v>1107</v>
      </c>
      <c r="Z58" s="17" t="s">
        <v>1107</v>
      </c>
      <c r="AA58" s="17" t="s">
        <v>653</v>
      </c>
    </row>
    <row r="59" spans="1:40" s="8" customFormat="1" ht="36.75" customHeight="1" x14ac:dyDescent="0.25">
      <c r="A59" s="175">
        <v>4112</v>
      </c>
      <c r="B59" s="3" t="s">
        <v>310</v>
      </c>
      <c r="C59" s="17" t="s">
        <v>1107</v>
      </c>
      <c r="D59" s="17" t="s">
        <v>514</v>
      </c>
      <c r="E59" s="3" t="s">
        <v>55</v>
      </c>
      <c r="F59" s="3" t="s">
        <v>287</v>
      </c>
      <c r="G59" s="3" t="s">
        <v>632</v>
      </c>
      <c r="H59" s="17" t="s">
        <v>0</v>
      </c>
      <c r="I59" s="17">
        <v>2015</v>
      </c>
      <c r="J59" s="26">
        <v>77.8</v>
      </c>
      <c r="K59" s="26">
        <v>23.3</v>
      </c>
      <c r="L59" s="17" t="s">
        <v>659</v>
      </c>
      <c r="M59" s="246">
        <v>32.5</v>
      </c>
      <c r="N59" s="28">
        <v>4000000</v>
      </c>
      <c r="O59" s="28" t="s">
        <v>1107</v>
      </c>
      <c r="P59" s="17" t="s">
        <v>1107</v>
      </c>
      <c r="Q59" s="30" t="s">
        <v>1107</v>
      </c>
      <c r="R59" s="17" t="s">
        <v>1107</v>
      </c>
      <c r="S59" s="64" t="s">
        <v>289</v>
      </c>
      <c r="T59" s="3" t="s">
        <v>0</v>
      </c>
      <c r="U59" s="17">
        <v>2015</v>
      </c>
      <c r="V59" s="17" t="s">
        <v>1107</v>
      </c>
      <c r="W59" s="17" t="s">
        <v>307</v>
      </c>
      <c r="X59" s="17" t="s">
        <v>1107</v>
      </c>
      <c r="Y59" s="17" t="s">
        <v>1107</v>
      </c>
      <c r="Z59" s="17" t="s">
        <v>1107</v>
      </c>
      <c r="AA59" s="17" t="s">
        <v>653</v>
      </c>
      <c r="AB59" s="245"/>
    </row>
    <row r="60" spans="1:40" s="19" customFormat="1" ht="51" x14ac:dyDescent="0.25">
      <c r="A60" s="175">
        <v>4111</v>
      </c>
      <c r="B60" s="21" t="s">
        <v>310</v>
      </c>
      <c r="C60" s="13" t="s">
        <v>810</v>
      </c>
      <c r="D60" s="17" t="s">
        <v>515</v>
      </c>
      <c r="E60" s="13" t="s">
        <v>1707</v>
      </c>
      <c r="F60" s="13" t="s">
        <v>808</v>
      </c>
      <c r="G60" s="21" t="s">
        <v>639</v>
      </c>
      <c r="H60" s="15" t="s">
        <v>0</v>
      </c>
      <c r="I60" s="15">
        <v>2018</v>
      </c>
      <c r="J60" s="220" t="s">
        <v>431</v>
      </c>
      <c r="K60" s="220" t="s">
        <v>431</v>
      </c>
      <c r="L60" s="3" t="s">
        <v>659</v>
      </c>
      <c r="M60" s="58">
        <v>767</v>
      </c>
      <c r="N60" s="31">
        <v>7500000</v>
      </c>
      <c r="O60" s="200">
        <v>246000</v>
      </c>
      <c r="P60" s="13" t="s">
        <v>1249</v>
      </c>
      <c r="Q60" s="157">
        <v>2475000</v>
      </c>
      <c r="R60" s="17" t="s">
        <v>1107</v>
      </c>
      <c r="S60" s="2" t="s">
        <v>289</v>
      </c>
      <c r="T60" s="15" t="s">
        <v>429</v>
      </c>
      <c r="U60" s="17">
        <v>2016</v>
      </c>
      <c r="V60" s="17" t="s">
        <v>1107</v>
      </c>
      <c r="W60" s="17" t="s">
        <v>307</v>
      </c>
      <c r="X60" s="234" t="s">
        <v>1708</v>
      </c>
      <c r="Y60" s="234" t="s">
        <v>809</v>
      </c>
      <c r="Z60" s="16">
        <v>42727</v>
      </c>
      <c r="AA60" s="17" t="s">
        <v>655</v>
      </c>
      <c r="AB60" s="8"/>
      <c r="AC60" s="8"/>
      <c r="AD60" s="8"/>
      <c r="AE60" s="8"/>
      <c r="AF60" s="8"/>
      <c r="AG60" s="8"/>
      <c r="AH60" s="8"/>
      <c r="AI60" s="8"/>
      <c r="AJ60" s="8"/>
      <c r="AK60" s="8"/>
      <c r="AL60" s="8"/>
      <c r="AM60" s="8"/>
      <c r="AN60" s="8"/>
    </row>
    <row r="61" spans="1:40" s="19" customFormat="1" ht="36.75" customHeight="1" x14ac:dyDescent="0.25">
      <c r="A61" s="175">
        <v>4110</v>
      </c>
      <c r="B61" s="21" t="s">
        <v>310</v>
      </c>
      <c r="C61" s="17" t="s">
        <v>1107</v>
      </c>
      <c r="D61" s="17" t="s">
        <v>516</v>
      </c>
      <c r="E61" s="21" t="s">
        <v>1709</v>
      </c>
      <c r="F61" s="21" t="s">
        <v>1710</v>
      </c>
      <c r="G61" s="21" t="s">
        <v>627</v>
      </c>
      <c r="H61" s="17" t="s">
        <v>0</v>
      </c>
      <c r="I61" s="17" t="s">
        <v>472</v>
      </c>
      <c r="J61" s="184" t="s">
        <v>472</v>
      </c>
      <c r="K61" s="184" t="s">
        <v>472</v>
      </c>
      <c r="L61" s="17" t="s">
        <v>659</v>
      </c>
      <c r="M61" s="9" t="s">
        <v>472</v>
      </c>
      <c r="N61" s="30" t="s">
        <v>472</v>
      </c>
      <c r="O61" s="30" t="s">
        <v>472</v>
      </c>
      <c r="P61" s="17" t="s">
        <v>472</v>
      </c>
      <c r="Q61" s="30" t="s">
        <v>472</v>
      </c>
      <c r="R61" s="17" t="s">
        <v>472</v>
      </c>
      <c r="S61" s="17" t="s">
        <v>1184</v>
      </c>
      <c r="T61" s="17" t="s">
        <v>0</v>
      </c>
      <c r="U61" s="17">
        <v>2016</v>
      </c>
      <c r="V61" s="17" t="s">
        <v>1107</v>
      </c>
      <c r="W61" s="17" t="s">
        <v>307</v>
      </c>
      <c r="X61" s="17" t="s">
        <v>1107</v>
      </c>
      <c r="Y61" s="17" t="s">
        <v>1107</v>
      </c>
      <c r="Z61" s="17" t="s">
        <v>1107</v>
      </c>
      <c r="AA61" s="21" t="s">
        <v>653</v>
      </c>
      <c r="AB61" s="8"/>
      <c r="AC61" s="8"/>
      <c r="AD61" s="8"/>
      <c r="AE61" s="8"/>
      <c r="AF61" s="8"/>
      <c r="AG61" s="8"/>
      <c r="AH61" s="8"/>
      <c r="AI61" s="8"/>
      <c r="AJ61" s="8"/>
      <c r="AK61" s="8"/>
      <c r="AL61" s="8"/>
      <c r="AM61" s="8"/>
      <c r="AN61" s="8"/>
    </row>
    <row r="62" spans="1:40" s="8" customFormat="1" ht="36.75" customHeight="1" x14ac:dyDescent="0.25">
      <c r="A62" s="175">
        <v>4132</v>
      </c>
      <c r="B62" s="56" t="s">
        <v>311</v>
      </c>
      <c r="C62" s="17" t="s">
        <v>472</v>
      </c>
      <c r="D62" s="17" t="s">
        <v>535</v>
      </c>
      <c r="E62" s="21" t="s">
        <v>319</v>
      </c>
      <c r="F62" s="21" t="s">
        <v>1090</v>
      </c>
      <c r="G62" s="21" t="s">
        <v>319</v>
      </c>
      <c r="H62" s="17" t="s">
        <v>0</v>
      </c>
      <c r="I62" s="17" t="s">
        <v>472</v>
      </c>
      <c r="J62" s="23">
        <v>3.6415849685487798</v>
      </c>
      <c r="K62" s="23">
        <v>15</v>
      </c>
      <c r="L62" s="17" t="s">
        <v>659</v>
      </c>
      <c r="M62" s="9" t="s">
        <v>1107</v>
      </c>
      <c r="N62" s="28" t="s">
        <v>1107</v>
      </c>
      <c r="O62" s="28" t="s">
        <v>1107</v>
      </c>
      <c r="P62" s="17" t="s">
        <v>1107</v>
      </c>
      <c r="Q62" s="30" t="s">
        <v>1107</v>
      </c>
      <c r="R62" s="17" t="s">
        <v>472</v>
      </c>
      <c r="S62" s="17" t="s">
        <v>1184</v>
      </c>
      <c r="T62" s="21" t="s">
        <v>427</v>
      </c>
      <c r="U62" s="17">
        <v>2015</v>
      </c>
      <c r="V62" s="17" t="s">
        <v>1107</v>
      </c>
      <c r="W62" s="17" t="s">
        <v>307</v>
      </c>
      <c r="X62" s="17" t="s">
        <v>472</v>
      </c>
      <c r="Y62" s="17" t="s">
        <v>472</v>
      </c>
      <c r="Z62" s="17" t="s">
        <v>1107</v>
      </c>
      <c r="AA62" s="17" t="s">
        <v>653</v>
      </c>
    </row>
    <row r="63" spans="1:40" s="8" customFormat="1" ht="36.75" customHeight="1" x14ac:dyDescent="0.25">
      <c r="A63" s="233" t="s">
        <v>1423</v>
      </c>
      <c r="B63" s="21" t="s">
        <v>311</v>
      </c>
      <c r="C63" s="17" t="s">
        <v>472</v>
      </c>
      <c r="D63" s="17" t="s">
        <v>953</v>
      </c>
      <c r="E63" s="3" t="s">
        <v>938</v>
      </c>
      <c r="F63" s="3" t="s">
        <v>954</v>
      </c>
      <c r="G63" s="3" t="s">
        <v>627</v>
      </c>
      <c r="H63" s="3" t="s">
        <v>0</v>
      </c>
      <c r="I63" s="17" t="s">
        <v>472</v>
      </c>
      <c r="J63" s="81">
        <v>105.54748802346815</v>
      </c>
      <c r="K63" s="23" t="s">
        <v>472</v>
      </c>
      <c r="L63" s="17" t="s">
        <v>660</v>
      </c>
      <c r="M63" s="9" t="s">
        <v>1107</v>
      </c>
      <c r="N63" s="28" t="s">
        <v>1107</v>
      </c>
      <c r="O63" s="28" t="s">
        <v>1107</v>
      </c>
      <c r="P63" s="17" t="s">
        <v>1107</v>
      </c>
      <c r="Q63" s="30" t="s">
        <v>1107</v>
      </c>
      <c r="R63" s="17" t="s">
        <v>472</v>
      </c>
      <c r="S63" s="17" t="s">
        <v>1184</v>
      </c>
      <c r="T63" s="21" t="s">
        <v>472</v>
      </c>
      <c r="U63" s="17">
        <v>2017</v>
      </c>
      <c r="V63" s="17" t="s">
        <v>1107</v>
      </c>
      <c r="W63" s="17" t="s">
        <v>307</v>
      </c>
      <c r="X63" s="17" t="s">
        <v>472</v>
      </c>
      <c r="Y63" s="17" t="s">
        <v>472</v>
      </c>
      <c r="Z63" s="17" t="s">
        <v>1107</v>
      </c>
      <c r="AA63" s="3" t="s">
        <v>653</v>
      </c>
    </row>
    <row r="64" spans="1:40" s="8" customFormat="1" ht="36.75" customHeight="1" x14ac:dyDescent="0.25">
      <c r="A64" s="221"/>
      <c r="B64" s="159" t="s">
        <v>311</v>
      </c>
      <c r="C64" s="188" t="s">
        <v>472</v>
      </c>
      <c r="D64" s="188" t="s">
        <v>1620</v>
      </c>
      <c r="E64" s="189" t="s">
        <v>1625</v>
      </c>
      <c r="F64" s="189" t="s">
        <v>1764</v>
      </c>
      <c r="G64" s="189" t="s">
        <v>643</v>
      </c>
      <c r="H64" s="189" t="s">
        <v>0</v>
      </c>
      <c r="I64" s="188" t="s">
        <v>472</v>
      </c>
      <c r="J64" s="185" t="s">
        <v>472</v>
      </c>
      <c r="K64" s="185" t="s">
        <v>472</v>
      </c>
      <c r="L64" s="188" t="s">
        <v>660</v>
      </c>
      <c r="M64" s="195" t="s">
        <v>472</v>
      </c>
      <c r="N64" s="204">
        <v>10000</v>
      </c>
      <c r="O64" s="204">
        <v>10000</v>
      </c>
      <c r="P64" s="188" t="s">
        <v>311</v>
      </c>
      <c r="Q64" s="194">
        <v>10000</v>
      </c>
      <c r="R64" s="188" t="s">
        <v>472</v>
      </c>
      <c r="S64" s="188" t="s">
        <v>1184</v>
      </c>
      <c r="T64" s="159" t="s">
        <v>283</v>
      </c>
      <c r="U64" s="188">
        <v>2019</v>
      </c>
      <c r="V64" s="17" t="s">
        <v>1107</v>
      </c>
      <c r="W64" s="17" t="s">
        <v>307</v>
      </c>
      <c r="X64" s="17" t="s">
        <v>472</v>
      </c>
      <c r="Y64" s="17" t="s">
        <v>472</v>
      </c>
      <c r="Z64" s="17" t="s">
        <v>1107</v>
      </c>
      <c r="AA64" s="3" t="s">
        <v>655</v>
      </c>
    </row>
    <row r="65" spans="1:27" s="8" customFormat="1" ht="36.75" customHeight="1" x14ac:dyDescent="0.25">
      <c r="A65" s="221"/>
      <c r="B65" s="159" t="s">
        <v>311</v>
      </c>
      <c r="C65" s="188" t="s">
        <v>472</v>
      </c>
      <c r="D65" s="188" t="s">
        <v>1621</v>
      </c>
      <c r="E65" s="189" t="s">
        <v>1626</v>
      </c>
      <c r="F65" s="189" t="s">
        <v>1765</v>
      </c>
      <c r="G65" s="189" t="s">
        <v>331</v>
      </c>
      <c r="H65" s="189" t="s">
        <v>283</v>
      </c>
      <c r="I65" s="188" t="s">
        <v>431</v>
      </c>
      <c r="J65" s="185" t="s">
        <v>472</v>
      </c>
      <c r="K65" s="185" t="s">
        <v>472</v>
      </c>
      <c r="L65" s="188" t="s">
        <v>660</v>
      </c>
      <c r="M65" s="195" t="s">
        <v>472</v>
      </c>
      <c r="N65" s="204">
        <v>45000</v>
      </c>
      <c r="O65" s="204" t="s">
        <v>472</v>
      </c>
      <c r="P65" s="188" t="s">
        <v>311</v>
      </c>
      <c r="Q65" s="194">
        <v>45000</v>
      </c>
      <c r="R65" s="188" t="s">
        <v>472</v>
      </c>
      <c r="S65" s="188" t="s">
        <v>1184</v>
      </c>
      <c r="T65" s="159" t="s">
        <v>283</v>
      </c>
      <c r="U65" s="188">
        <v>2019</v>
      </c>
      <c r="V65" s="17" t="s">
        <v>1107</v>
      </c>
      <c r="W65" s="17" t="s">
        <v>307</v>
      </c>
      <c r="X65" s="17" t="s">
        <v>472</v>
      </c>
      <c r="Y65" s="17" t="s">
        <v>472</v>
      </c>
      <c r="Z65" s="17" t="s">
        <v>1107</v>
      </c>
      <c r="AA65" s="3" t="s">
        <v>653</v>
      </c>
    </row>
    <row r="66" spans="1:27" s="8" customFormat="1" ht="36.75" customHeight="1" x14ac:dyDescent="0.25">
      <c r="A66" s="221"/>
      <c r="B66" s="159" t="s">
        <v>311</v>
      </c>
      <c r="C66" s="188" t="s">
        <v>472</v>
      </c>
      <c r="D66" s="188" t="s">
        <v>1622</v>
      </c>
      <c r="E66" s="189" t="s">
        <v>1627</v>
      </c>
      <c r="F66" s="189" t="s">
        <v>1766</v>
      </c>
      <c r="G66" s="189" t="s">
        <v>1227</v>
      </c>
      <c r="H66" s="189" t="s">
        <v>610</v>
      </c>
      <c r="I66" s="188">
        <v>2020</v>
      </c>
      <c r="J66" s="185" t="s">
        <v>472</v>
      </c>
      <c r="K66" s="185" t="s">
        <v>472</v>
      </c>
      <c r="L66" s="188" t="s">
        <v>660</v>
      </c>
      <c r="M66" s="195" t="s">
        <v>472</v>
      </c>
      <c r="N66" s="204">
        <v>400000</v>
      </c>
      <c r="O66" s="204">
        <v>1500</v>
      </c>
      <c r="P66" s="188" t="s">
        <v>311</v>
      </c>
      <c r="Q66" s="194">
        <v>400000</v>
      </c>
      <c r="R66" s="188" t="s">
        <v>472</v>
      </c>
      <c r="S66" s="188" t="s">
        <v>1184</v>
      </c>
      <c r="T66" s="159" t="s">
        <v>610</v>
      </c>
      <c r="U66" s="188">
        <v>2019</v>
      </c>
      <c r="V66" s="17" t="s">
        <v>1107</v>
      </c>
      <c r="W66" s="17" t="s">
        <v>307</v>
      </c>
      <c r="X66" s="17" t="s">
        <v>472</v>
      </c>
      <c r="Y66" s="17" t="s">
        <v>472</v>
      </c>
      <c r="Z66" s="17" t="s">
        <v>1107</v>
      </c>
      <c r="AA66" s="3" t="s">
        <v>655</v>
      </c>
    </row>
    <row r="67" spans="1:27" s="8" customFormat="1" ht="36.75" customHeight="1" x14ac:dyDescent="0.25">
      <c r="A67" s="221"/>
      <c r="B67" s="159" t="s">
        <v>311</v>
      </c>
      <c r="C67" s="188" t="s">
        <v>472</v>
      </c>
      <c r="D67" s="188" t="s">
        <v>1623</v>
      </c>
      <c r="E67" s="189" t="s">
        <v>1628</v>
      </c>
      <c r="F67" s="189" t="s">
        <v>1767</v>
      </c>
      <c r="G67" s="189" t="s">
        <v>331</v>
      </c>
      <c r="H67" s="189" t="s">
        <v>610</v>
      </c>
      <c r="I67" s="188">
        <v>2021</v>
      </c>
      <c r="J67" s="185" t="s">
        <v>472</v>
      </c>
      <c r="K67" s="185" t="s">
        <v>472</v>
      </c>
      <c r="L67" s="188" t="s">
        <v>660</v>
      </c>
      <c r="M67" s="195" t="s">
        <v>472</v>
      </c>
      <c r="N67" s="204">
        <v>70000</v>
      </c>
      <c r="O67" s="204" t="s">
        <v>472</v>
      </c>
      <c r="P67" s="188" t="s">
        <v>311</v>
      </c>
      <c r="Q67" s="194">
        <v>70000</v>
      </c>
      <c r="R67" s="188" t="s">
        <v>472</v>
      </c>
      <c r="S67" s="188" t="s">
        <v>1184</v>
      </c>
      <c r="T67" s="159" t="s">
        <v>610</v>
      </c>
      <c r="U67" s="188">
        <v>2019</v>
      </c>
      <c r="V67" s="17" t="s">
        <v>1107</v>
      </c>
      <c r="W67" s="17" t="s">
        <v>307</v>
      </c>
      <c r="X67" s="17" t="s">
        <v>472</v>
      </c>
      <c r="Y67" s="17" t="s">
        <v>472</v>
      </c>
      <c r="Z67" s="17" t="s">
        <v>1107</v>
      </c>
      <c r="AA67" s="3" t="s">
        <v>655</v>
      </c>
    </row>
    <row r="68" spans="1:27" s="8" customFormat="1" ht="36.75" customHeight="1" x14ac:dyDescent="0.25">
      <c r="A68" s="221"/>
      <c r="B68" s="159" t="s">
        <v>311</v>
      </c>
      <c r="C68" s="188" t="s">
        <v>472</v>
      </c>
      <c r="D68" s="188" t="s">
        <v>1624</v>
      </c>
      <c r="E68" s="189" t="s">
        <v>1629</v>
      </c>
      <c r="F68" s="189" t="s">
        <v>1768</v>
      </c>
      <c r="G68" s="189" t="s">
        <v>1227</v>
      </c>
      <c r="H68" s="189" t="s">
        <v>610</v>
      </c>
      <c r="I68" s="188">
        <v>2023</v>
      </c>
      <c r="J68" s="185" t="s">
        <v>472</v>
      </c>
      <c r="K68" s="185" t="s">
        <v>472</v>
      </c>
      <c r="L68" s="188" t="s">
        <v>660</v>
      </c>
      <c r="M68" s="195" t="s">
        <v>472</v>
      </c>
      <c r="N68" s="204">
        <v>1000000</v>
      </c>
      <c r="O68" s="204">
        <v>1500</v>
      </c>
      <c r="P68" s="188" t="s">
        <v>311</v>
      </c>
      <c r="Q68" s="194">
        <v>1000000</v>
      </c>
      <c r="R68" s="188" t="s">
        <v>472</v>
      </c>
      <c r="S68" s="188" t="s">
        <v>1184</v>
      </c>
      <c r="T68" s="159" t="s">
        <v>610</v>
      </c>
      <c r="U68" s="188">
        <v>2019</v>
      </c>
      <c r="V68" s="17" t="s">
        <v>1107</v>
      </c>
      <c r="W68" s="17" t="s">
        <v>307</v>
      </c>
      <c r="X68" s="17" t="s">
        <v>472</v>
      </c>
      <c r="Y68" s="17" t="s">
        <v>472</v>
      </c>
      <c r="Z68" s="17" t="s">
        <v>1107</v>
      </c>
      <c r="AA68" s="3" t="s">
        <v>655</v>
      </c>
    </row>
    <row r="69" spans="1:27" s="8" customFormat="1" ht="36.75" customHeight="1" x14ac:dyDescent="0.25">
      <c r="A69" s="175">
        <v>4133</v>
      </c>
      <c r="B69" s="21" t="s">
        <v>312</v>
      </c>
      <c r="C69" s="17" t="s">
        <v>1107</v>
      </c>
      <c r="D69" s="17" t="s">
        <v>536</v>
      </c>
      <c r="E69" s="235" t="s">
        <v>1102</v>
      </c>
      <c r="F69" s="21" t="s">
        <v>341</v>
      </c>
      <c r="G69" s="21" t="s">
        <v>628</v>
      </c>
      <c r="H69" s="17" t="s">
        <v>0</v>
      </c>
      <c r="I69" s="17" t="s">
        <v>662</v>
      </c>
      <c r="J69" s="22" t="s">
        <v>1107</v>
      </c>
      <c r="K69" s="23" t="s">
        <v>1107</v>
      </c>
      <c r="L69" s="17" t="s">
        <v>659</v>
      </c>
      <c r="M69" s="9" t="s">
        <v>1107</v>
      </c>
      <c r="N69" s="201" t="s">
        <v>1107</v>
      </c>
      <c r="O69" s="28" t="s">
        <v>1107</v>
      </c>
      <c r="P69" s="17" t="s">
        <v>1107</v>
      </c>
      <c r="Q69" s="30" t="s">
        <v>1107</v>
      </c>
      <c r="R69" s="17" t="s">
        <v>1107</v>
      </c>
      <c r="S69" s="2" t="s">
        <v>289</v>
      </c>
      <c r="T69" s="21" t="s">
        <v>0</v>
      </c>
      <c r="U69" s="17">
        <v>2015</v>
      </c>
      <c r="V69" s="17" t="s">
        <v>1107</v>
      </c>
      <c r="W69" s="17" t="s">
        <v>307</v>
      </c>
      <c r="X69" s="17" t="s">
        <v>1107</v>
      </c>
      <c r="Y69" s="17" t="s">
        <v>1107</v>
      </c>
      <c r="Z69" s="17" t="s">
        <v>1107</v>
      </c>
      <c r="AA69" s="17" t="s">
        <v>653</v>
      </c>
    </row>
    <row r="70" spans="1:27" s="8" customFormat="1" ht="36.75" customHeight="1" x14ac:dyDescent="0.25">
      <c r="A70" s="175">
        <v>4134</v>
      </c>
      <c r="B70" s="21" t="s">
        <v>312</v>
      </c>
      <c r="C70" s="17" t="s">
        <v>1107</v>
      </c>
      <c r="D70" s="17" t="s">
        <v>537</v>
      </c>
      <c r="E70" s="21" t="s">
        <v>60</v>
      </c>
      <c r="F70" s="21" t="s">
        <v>1100</v>
      </c>
      <c r="G70" s="21" t="s">
        <v>628</v>
      </c>
      <c r="H70" s="17" t="s">
        <v>0</v>
      </c>
      <c r="I70" s="17" t="s">
        <v>662</v>
      </c>
      <c r="J70" s="22" t="s">
        <v>1107</v>
      </c>
      <c r="K70" s="23" t="s">
        <v>1107</v>
      </c>
      <c r="L70" s="17" t="s">
        <v>659</v>
      </c>
      <c r="M70" s="9" t="s">
        <v>1107</v>
      </c>
      <c r="N70" s="201" t="s">
        <v>1107</v>
      </c>
      <c r="O70" s="28" t="s">
        <v>1107</v>
      </c>
      <c r="P70" s="17" t="s">
        <v>1107</v>
      </c>
      <c r="Q70" s="30" t="s">
        <v>1107</v>
      </c>
      <c r="R70" s="17" t="s">
        <v>1107</v>
      </c>
      <c r="S70" s="2" t="s">
        <v>289</v>
      </c>
      <c r="T70" s="21" t="s">
        <v>0</v>
      </c>
      <c r="U70" s="17">
        <v>2015</v>
      </c>
      <c r="V70" s="17" t="s">
        <v>1107</v>
      </c>
      <c r="W70" s="17" t="s">
        <v>307</v>
      </c>
      <c r="X70" s="17" t="s">
        <v>1107</v>
      </c>
      <c r="Y70" s="17" t="s">
        <v>1107</v>
      </c>
      <c r="Z70" s="17" t="s">
        <v>1107</v>
      </c>
      <c r="AA70" s="17" t="s">
        <v>653</v>
      </c>
    </row>
    <row r="71" spans="1:27" s="8" customFormat="1" ht="51" x14ac:dyDescent="0.25">
      <c r="A71" s="175">
        <v>4135</v>
      </c>
      <c r="B71" s="21" t="s">
        <v>312</v>
      </c>
      <c r="C71" s="17" t="s">
        <v>1107</v>
      </c>
      <c r="D71" s="17" t="s">
        <v>538</v>
      </c>
      <c r="E71" s="21" t="s">
        <v>61</v>
      </c>
      <c r="F71" s="21" t="s">
        <v>1101</v>
      </c>
      <c r="G71" s="21" t="s">
        <v>628</v>
      </c>
      <c r="H71" s="17" t="s">
        <v>0</v>
      </c>
      <c r="I71" s="17" t="s">
        <v>662</v>
      </c>
      <c r="J71" s="22" t="s">
        <v>1107</v>
      </c>
      <c r="K71" s="23" t="s">
        <v>1107</v>
      </c>
      <c r="L71" s="17" t="s">
        <v>659</v>
      </c>
      <c r="M71" s="9" t="s">
        <v>1107</v>
      </c>
      <c r="N71" s="28">
        <v>18000</v>
      </c>
      <c r="O71" s="28" t="s">
        <v>1107</v>
      </c>
      <c r="P71" s="17" t="s">
        <v>1107</v>
      </c>
      <c r="Q71" s="30" t="s">
        <v>1107</v>
      </c>
      <c r="R71" s="17" t="s">
        <v>1107</v>
      </c>
      <c r="S71" s="2" t="s">
        <v>289</v>
      </c>
      <c r="T71" s="21" t="s">
        <v>0</v>
      </c>
      <c r="U71" s="17">
        <v>2015</v>
      </c>
      <c r="V71" s="17" t="s">
        <v>1107</v>
      </c>
      <c r="W71" s="17" t="s">
        <v>307</v>
      </c>
      <c r="X71" s="17" t="s">
        <v>1107</v>
      </c>
      <c r="Y71" s="17" t="s">
        <v>1107</v>
      </c>
      <c r="Z71" s="17" t="s">
        <v>1107</v>
      </c>
      <c r="AA71" s="17" t="s">
        <v>653</v>
      </c>
    </row>
    <row r="72" spans="1:27" s="8" customFormat="1" ht="38.25" x14ac:dyDescent="0.25">
      <c r="A72" s="175">
        <v>4145</v>
      </c>
      <c r="B72" s="21" t="s">
        <v>312</v>
      </c>
      <c r="C72" s="17" t="s">
        <v>1107</v>
      </c>
      <c r="D72" s="17" t="s">
        <v>539</v>
      </c>
      <c r="E72" s="235" t="s">
        <v>1103</v>
      </c>
      <c r="F72" s="21" t="s">
        <v>1711</v>
      </c>
      <c r="G72" s="21" t="s">
        <v>1186</v>
      </c>
      <c r="H72" s="17" t="s">
        <v>0</v>
      </c>
      <c r="I72" s="17" t="s">
        <v>662</v>
      </c>
      <c r="J72" s="23">
        <v>64</v>
      </c>
      <c r="K72" s="23">
        <v>26</v>
      </c>
      <c r="L72" s="17" t="s">
        <v>659</v>
      </c>
      <c r="M72" s="9" t="s">
        <v>1107</v>
      </c>
      <c r="N72" s="28" t="s">
        <v>1107</v>
      </c>
      <c r="O72" s="28" t="s">
        <v>1107</v>
      </c>
      <c r="P72" s="17" t="s">
        <v>1107</v>
      </c>
      <c r="Q72" s="30" t="s">
        <v>1107</v>
      </c>
      <c r="R72" s="17" t="s">
        <v>1107</v>
      </c>
      <c r="S72" s="2" t="s">
        <v>289</v>
      </c>
      <c r="T72" s="21" t="s">
        <v>0</v>
      </c>
      <c r="U72" s="17">
        <v>2015</v>
      </c>
      <c r="V72" s="17" t="s">
        <v>1107</v>
      </c>
      <c r="W72" s="17" t="s">
        <v>307</v>
      </c>
      <c r="X72" s="17" t="s">
        <v>1107</v>
      </c>
      <c r="Y72" s="17" t="s">
        <v>1107</v>
      </c>
      <c r="Z72" s="17" t="s">
        <v>1107</v>
      </c>
      <c r="AA72" s="17" t="s">
        <v>653</v>
      </c>
    </row>
    <row r="73" spans="1:27" s="8" customFormat="1" ht="63.75" x14ac:dyDescent="0.25">
      <c r="A73" s="175">
        <v>4137</v>
      </c>
      <c r="B73" s="21" t="s">
        <v>312</v>
      </c>
      <c r="C73" s="17" t="s">
        <v>1107</v>
      </c>
      <c r="D73" s="17" t="s">
        <v>540</v>
      </c>
      <c r="E73" s="235" t="s">
        <v>101</v>
      </c>
      <c r="F73" s="21" t="s">
        <v>345</v>
      </c>
      <c r="G73" s="21" t="s">
        <v>617</v>
      </c>
      <c r="H73" s="17" t="s">
        <v>0</v>
      </c>
      <c r="I73" s="17" t="s">
        <v>662</v>
      </c>
      <c r="J73" s="22" t="s">
        <v>1107</v>
      </c>
      <c r="K73" s="22" t="s">
        <v>1107</v>
      </c>
      <c r="L73" s="17" t="s">
        <v>659</v>
      </c>
      <c r="M73" s="9" t="s">
        <v>472</v>
      </c>
      <c r="N73" s="28">
        <v>13000</v>
      </c>
      <c r="O73" s="28" t="s">
        <v>1107</v>
      </c>
      <c r="P73" s="17" t="s">
        <v>1107</v>
      </c>
      <c r="Q73" s="30" t="s">
        <v>1107</v>
      </c>
      <c r="R73" s="17" t="s">
        <v>1107</v>
      </c>
      <c r="S73" s="2" t="s">
        <v>289</v>
      </c>
      <c r="T73" s="21" t="s">
        <v>0</v>
      </c>
      <c r="U73" s="17">
        <v>2015</v>
      </c>
      <c r="V73" s="17" t="s">
        <v>1107</v>
      </c>
      <c r="W73" s="17" t="s">
        <v>307</v>
      </c>
      <c r="X73" s="17" t="s">
        <v>1107</v>
      </c>
      <c r="Y73" s="17" t="s">
        <v>1107</v>
      </c>
      <c r="Z73" s="17" t="s">
        <v>1107</v>
      </c>
      <c r="AA73" s="17" t="s">
        <v>653</v>
      </c>
    </row>
    <row r="74" spans="1:27" s="8" customFormat="1" ht="36.75" customHeight="1" x14ac:dyDescent="0.25">
      <c r="A74" s="175">
        <v>4130</v>
      </c>
      <c r="B74" s="21" t="s">
        <v>312</v>
      </c>
      <c r="C74" s="17" t="s">
        <v>1107</v>
      </c>
      <c r="D74" s="17" t="s">
        <v>541</v>
      </c>
      <c r="E74" s="235" t="s">
        <v>102</v>
      </c>
      <c r="F74" s="21" t="s">
        <v>346</v>
      </c>
      <c r="G74" s="21" t="s">
        <v>637</v>
      </c>
      <c r="H74" s="17" t="s">
        <v>0</v>
      </c>
      <c r="I74" s="17" t="s">
        <v>662</v>
      </c>
      <c r="J74" s="22" t="s">
        <v>1107</v>
      </c>
      <c r="K74" s="22" t="s">
        <v>1107</v>
      </c>
      <c r="L74" s="17" t="s">
        <v>659</v>
      </c>
      <c r="M74" s="9" t="s">
        <v>472</v>
      </c>
      <c r="N74" s="28">
        <v>3000</v>
      </c>
      <c r="O74" s="28" t="s">
        <v>1107</v>
      </c>
      <c r="P74" s="17" t="s">
        <v>1107</v>
      </c>
      <c r="Q74" s="30" t="s">
        <v>1107</v>
      </c>
      <c r="R74" s="17" t="s">
        <v>472</v>
      </c>
      <c r="S74" s="17" t="s">
        <v>1184</v>
      </c>
      <c r="T74" s="21" t="s">
        <v>0</v>
      </c>
      <c r="U74" s="17">
        <v>2015</v>
      </c>
      <c r="V74" s="17" t="s">
        <v>1107</v>
      </c>
      <c r="W74" s="17" t="s">
        <v>307</v>
      </c>
      <c r="X74" s="17" t="s">
        <v>1107</v>
      </c>
      <c r="Y74" s="17" t="s">
        <v>1107</v>
      </c>
      <c r="Z74" s="17" t="s">
        <v>1107</v>
      </c>
      <c r="AA74" s="17" t="s">
        <v>653</v>
      </c>
    </row>
    <row r="75" spans="1:27" s="8" customFormat="1" ht="36.75" customHeight="1" x14ac:dyDescent="0.25">
      <c r="A75" s="175">
        <v>4139</v>
      </c>
      <c r="B75" s="21" t="s">
        <v>312</v>
      </c>
      <c r="C75" s="17" t="s">
        <v>1107</v>
      </c>
      <c r="D75" s="17" t="s">
        <v>542</v>
      </c>
      <c r="E75" s="21" t="s">
        <v>103</v>
      </c>
      <c r="F75" s="21" t="s">
        <v>347</v>
      </c>
      <c r="G75" s="21" t="s">
        <v>631</v>
      </c>
      <c r="H75" s="17" t="s">
        <v>0</v>
      </c>
      <c r="I75" s="17" t="s">
        <v>662</v>
      </c>
      <c r="J75" s="22" t="s">
        <v>1107</v>
      </c>
      <c r="K75" s="22" t="s">
        <v>1107</v>
      </c>
      <c r="L75" s="17" t="s">
        <v>659</v>
      </c>
      <c r="M75" s="9" t="s">
        <v>472</v>
      </c>
      <c r="N75" s="28">
        <v>35000</v>
      </c>
      <c r="O75" s="28" t="s">
        <v>1107</v>
      </c>
      <c r="P75" s="17" t="s">
        <v>1107</v>
      </c>
      <c r="Q75" s="30" t="s">
        <v>1107</v>
      </c>
      <c r="R75" s="17" t="s">
        <v>1107</v>
      </c>
      <c r="S75" s="2" t="s">
        <v>289</v>
      </c>
      <c r="T75" s="21" t="s">
        <v>0</v>
      </c>
      <c r="U75" s="17">
        <v>2015</v>
      </c>
      <c r="V75" s="17" t="s">
        <v>1107</v>
      </c>
      <c r="W75" s="17" t="s">
        <v>307</v>
      </c>
      <c r="X75" s="17" t="s">
        <v>1107</v>
      </c>
      <c r="Y75" s="17" t="s">
        <v>1107</v>
      </c>
      <c r="Z75" s="17" t="s">
        <v>1107</v>
      </c>
      <c r="AA75" s="17" t="s">
        <v>653</v>
      </c>
    </row>
    <row r="76" spans="1:27" s="8" customFormat="1" ht="36.75" customHeight="1" x14ac:dyDescent="0.25">
      <c r="A76" s="175">
        <v>4140</v>
      </c>
      <c r="B76" s="21" t="s">
        <v>312</v>
      </c>
      <c r="C76" s="17" t="s">
        <v>1107</v>
      </c>
      <c r="D76" s="17" t="s">
        <v>543</v>
      </c>
      <c r="E76" s="21" t="s">
        <v>104</v>
      </c>
      <c r="F76" s="21" t="s">
        <v>348</v>
      </c>
      <c r="G76" s="21" t="s">
        <v>631</v>
      </c>
      <c r="H76" s="17" t="s">
        <v>0</v>
      </c>
      <c r="I76" s="17" t="s">
        <v>662</v>
      </c>
      <c r="J76" s="22" t="s">
        <v>1107</v>
      </c>
      <c r="K76" s="22" t="s">
        <v>1107</v>
      </c>
      <c r="L76" s="17" t="s">
        <v>659</v>
      </c>
      <c r="M76" s="9" t="s">
        <v>472</v>
      </c>
      <c r="N76" s="28">
        <v>3000</v>
      </c>
      <c r="O76" s="28" t="s">
        <v>1107</v>
      </c>
      <c r="P76" s="17" t="s">
        <v>1107</v>
      </c>
      <c r="Q76" s="30" t="s">
        <v>1107</v>
      </c>
      <c r="R76" s="17" t="s">
        <v>1107</v>
      </c>
      <c r="S76" s="2" t="s">
        <v>289</v>
      </c>
      <c r="T76" s="21" t="s">
        <v>0</v>
      </c>
      <c r="U76" s="17">
        <v>2015</v>
      </c>
      <c r="V76" s="17" t="s">
        <v>1107</v>
      </c>
      <c r="W76" s="17" t="s">
        <v>307</v>
      </c>
      <c r="X76" s="17" t="s">
        <v>1107</v>
      </c>
      <c r="Y76" s="17" t="s">
        <v>1107</v>
      </c>
      <c r="Z76" s="17" t="s">
        <v>1107</v>
      </c>
      <c r="AA76" s="17" t="s">
        <v>653</v>
      </c>
    </row>
    <row r="77" spans="1:27" s="8" customFormat="1" ht="36.75" customHeight="1" x14ac:dyDescent="0.25">
      <c r="A77" s="175">
        <v>4141</v>
      </c>
      <c r="B77" s="21" t="s">
        <v>312</v>
      </c>
      <c r="C77" s="17" t="s">
        <v>1107</v>
      </c>
      <c r="D77" s="17" t="s">
        <v>544</v>
      </c>
      <c r="E77" s="21" t="s">
        <v>319</v>
      </c>
      <c r="F77" s="21" t="s">
        <v>349</v>
      </c>
      <c r="G77" s="21" t="s">
        <v>319</v>
      </c>
      <c r="H77" s="17" t="s">
        <v>0</v>
      </c>
      <c r="I77" s="17" t="s">
        <v>472</v>
      </c>
      <c r="J77" s="23">
        <v>1304</v>
      </c>
      <c r="K77" s="23">
        <v>2033</v>
      </c>
      <c r="L77" s="17" t="s">
        <v>659</v>
      </c>
      <c r="M77" s="9" t="s">
        <v>1107</v>
      </c>
      <c r="N77" s="28" t="s">
        <v>1107</v>
      </c>
      <c r="O77" s="28" t="s">
        <v>1107</v>
      </c>
      <c r="P77" s="17" t="s">
        <v>1107</v>
      </c>
      <c r="Q77" s="30" t="s">
        <v>1107</v>
      </c>
      <c r="R77" s="17" t="s">
        <v>472</v>
      </c>
      <c r="S77" s="17" t="s">
        <v>1184</v>
      </c>
      <c r="T77" s="21" t="s">
        <v>427</v>
      </c>
      <c r="U77" s="17">
        <v>2015</v>
      </c>
      <c r="V77" s="17" t="s">
        <v>1107</v>
      </c>
      <c r="W77" s="17" t="s">
        <v>307</v>
      </c>
      <c r="X77" s="17" t="s">
        <v>472</v>
      </c>
      <c r="Y77" s="17" t="s">
        <v>472</v>
      </c>
      <c r="Z77" s="17" t="s">
        <v>1107</v>
      </c>
      <c r="AA77" s="17" t="s">
        <v>653</v>
      </c>
    </row>
    <row r="78" spans="1:27" s="8" customFormat="1" ht="36.75" customHeight="1" x14ac:dyDescent="0.25">
      <c r="A78" s="175">
        <v>4142</v>
      </c>
      <c r="B78" s="21" t="s">
        <v>312</v>
      </c>
      <c r="C78" s="17" t="s">
        <v>1107</v>
      </c>
      <c r="D78" s="17" t="s">
        <v>209</v>
      </c>
      <c r="E78" s="21" t="s">
        <v>128</v>
      </c>
      <c r="F78" s="21" t="s">
        <v>342</v>
      </c>
      <c r="G78" s="21" t="s">
        <v>641</v>
      </c>
      <c r="H78" s="17" t="s">
        <v>0</v>
      </c>
      <c r="I78" s="17" t="s">
        <v>662</v>
      </c>
      <c r="J78" s="22" t="s">
        <v>1107</v>
      </c>
      <c r="K78" s="23" t="s">
        <v>1107</v>
      </c>
      <c r="L78" s="17" t="s">
        <v>659</v>
      </c>
      <c r="M78" s="9" t="s">
        <v>472</v>
      </c>
      <c r="N78" s="28">
        <v>1200000</v>
      </c>
      <c r="O78" s="28" t="s">
        <v>1107</v>
      </c>
      <c r="P78" s="17" t="s">
        <v>1107</v>
      </c>
      <c r="Q78" s="30" t="s">
        <v>1107</v>
      </c>
      <c r="R78" s="17" t="s">
        <v>1107</v>
      </c>
      <c r="S78" s="2" t="s">
        <v>289</v>
      </c>
      <c r="T78" s="21" t="s">
        <v>0</v>
      </c>
      <c r="U78" s="17">
        <v>2015</v>
      </c>
      <c r="V78" s="17" t="s">
        <v>1107</v>
      </c>
      <c r="W78" s="17" t="s">
        <v>307</v>
      </c>
      <c r="X78" s="17" t="s">
        <v>1107</v>
      </c>
      <c r="Y78" s="17" t="s">
        <v>1107</v>
      </c>
      <c r="Z78" s="17" t="s">
        <v>1107</v>
      </c>
      <c r="AA78" s="17" t="s">
        <v>653</v>
      </c>
    </row>
    <row r="79" spans="1:27" s="8" customFormat="1" ht="51" x14ac:dyDescent="0.25">
      <c r="A79" s="175">
        <v>4143</v>
      </c>
      <c r="B79" s="21" t="s">
        <v>312</v>
      </c>
      <c r="C79" s="17" t="s">
        <v>1107</v>
      </c>
      <c r="D79" s="17" t="s">
        <v>205</v>
      </c>
      <c r="E79" s="21" t="s">
        <v>136</v>
      </c>
      <c r="F79" s="21" t="s">
        <v>1712</v>
      </c>
      <c r="G79" s="159" t="s">
        <v>629</v>
      </c>
      <c r="H79" s="17" t="s">
        <v>0</v>
      </c>
      <c r="I79" s="17" t="s">
        <v>662</v>
      </c>
      <c r="J79" s="218" t="s">
        <v>472</v>
      </c>
      <c r="K79" s="218" t="s">
        <v>472</v>
      </c>
      <c r="L79" s="17" t="s">
        <v>659</v>
      </c>
      <c r="M79" s="9" t="s">
        <v>472</v>
      </c>
      <c r="N79" s="28">
        <v>63000</v>
      </c>
      <c r="O79" s="28" t="s">
        <v>1107</v>
      </c>
      <c r="P79" s="17" t="s">
        <v>1107</v>
      </c>
      <c r="Q79" s="30" t="s">
        <v>1107</v>
      </c>
      <c r="R79" s="17" t="s">
        <v>1107</v>
      </c>
      <c r="S79" s="2" t="s">
        <v>289</v>
      </c>
      <c r="T79" s="21" t="s">
        <v>0</v>
      </c>
      <c r="U79" s="17">
        <v>2015</v>
      </c>
      <c r="V79" s="17" t="s">
        <v>1107</v>
      </c>
      <c r="W79" s="17" t="s">
        <v>307</v>
      </c>
      <c r="X79" s="17" t="s">
        <v>1107</v>
      </c>
      <c r="Y79" s="17" t="s">
        <v>1107</v>
      </c>
      <c r="Z79" s="17" t="s">
        <v>1107</v>
      </c>
      <c r="AA79" s="17" t="s">
        <v>654</v>
      </c>
    </row>
    <row r="80" spans="1:27" s="8" customFormat="1" ht="36.75" customHeight="1" x14ac:dyDescent="0.25">
      <c r="A80" s="175">
        <v>4144</v>
      </c>
      <c r="B80" s="21" t="s">
        <v>312</v>
      </c>
      <c r="C80" s="17" t="s">
        <v>1107</v>
      </c>
      <c r="D80" s="17" t="s">
        <v>190</v>
      </c>
      <c r="E80" s="21" t="s">
        <v>147</v>
      </c>
      <c r="F80" s="21" t="s">
        <v>343</v>
      </c>
      <c r="G80" s="21" t="s">
        <v>1227</v>
      </c>
      <c r="H80" s="17" t="s">
        <v>0</v>
      </c>
      <c r="I80" s="17" t="s">
        <v>662</v>
      </c>
      <c r="J80" s="22" t="s">
        <v>1107</v>
      </c>
      <c r="K80" s="22" t="s">
        <v>1107</v>
      </c>
      <c r="L80" s="17" t="s">
        <v>659</v>
      </c>
      <c r="M80" s="9" t="s">
        <v>472</v>
      </c>
      <c r="N80" s="28" t="s">
        <v>1107</v>
      </c>
      <c r="O80" s="28" t="s">
        <v>1107</v>
      </c>
      <c r="P80" s="17" t="s">
        <v>1107</v>
      </c>
      <c r="Q80" s="30" t="s">
        <v>1107</v>
      </c>
      <c r="R80" s="17" t="s">
        <v>1107</v>
      </c>
      <c r="S80" s="2" t="s">
        <v>289</v>
      </c>
      <c r="T80" s="21" t="s">
        <v>0</v>
      </c>
      <c r="U80" s="17">
        <v>2015</v>
      </c>
      <c r="V80" s="17" t="s">
        <v>1107</v>
      </c>
      <c r="W80" s="17" t="s">
        <v>307</v>
      </c>
      <c r="X80" s="17" t="s">
        <v>1107</v>
      </c>
      <c r="Y80" s="17" t="s">
        <v>1107</v>
      </c>
      <c r="Z80" s="17" t="s">
        <v>1107</v>
      </c>
      <c r="AA80" s="17" t="s">
        <v>655</v>
      </c>
    </row>
    <row r="81" spans="1:40" s="8" customFormat="1" ht="114.75" x14ac:dyDescent="0.25">
      <c r="A81" s="175">
        <v>4147</v>
      </c>
      <c r="B81" s="21" t="s">
        <v>312</v>
      </c>
      <c r="C81" s="17" t="s">
        <v>1107</v>
      </c>
      <c r="D81" s="17" t="s">
        <v>189</v>
      </c>
      <c r="E81" s="21" t="s">
        <v>148</v>
      </c>
      <c r="F81" s="247" t="s">
        <v>1794</v>
      </c>
      <c r="G81" s="21" t="s">
        <v>1227</v>
      </c>
      <c r="H81" s="17" t="s">
        <v>0</v>
      </c>
      <c r="I81" s="17" t="s">
        <v>662</v>
      </c>
      <c r="J81" s="22" t="s">
        <v>1107</v>
      </c>
      <c r="K81" s="22" t="s">
        <v>1107</v>
      </c>
      <c r="L81" s="17" t="s">
        <v>659</v>
      </c>
      <c r="M81" s="9" t="s">
        <v>472</v>
      </c>
      <c r="N81" s="28">
        <v>705907</v>
      </c>
      <c r="O81" s="28" t="s">
        <v>1107</v>
      </c>
      <c r="P81" s="17" t="s">
        <v>1107</v>
      </c>
      <c r="Q81" s="30" t="s">
        <v>1107</v>
      </c>
      <c r="R81" s="17" t="s">
        <v>1107</v>
      </c>
      <c r="S81" s="2" t="s">
        <v>289</v>
      </c>
      <c r="T81" s="21" t="s">
        <v>0</v>
      </c>
      <c r="U81" s="17">
        <v>2015</v>
      </c>
      <c r="V81" s="17" t="s">
        <v>1107</v>
      </c>
      <c r="W81" s="17" t="s">
        <v>307</v>
      </c>
      <c r="X81" s="17" t="s">
        <v>1107</v>
      </c>
      <c r="Y81" s="17" t="s">
        <v>1107</v>
      </c>
      <c r="Z81" s="17" t="s">
        <v>1107</v>
      </c>
      <c r="AA81" s="17" t="s">
        <v>655</v>
      </c>
      <c r="AB81" s="19" t="s">
        <v>1792</v>
      </c>
    </row>
    <row r="82" spans="1:40" s="8" customFormat="1" ht="36.75" customHeight="1" x14ac:dyDescent="0.25">
      <c r="A82" s="175">
        <v>4069</v>
      </c>
      <c r="B82" s="21" t="s">
        <v>312</v>
      </c>
      <c r="C82" s="17" t="s">
        <v>1107</v>
      </c>
      <c r="D82" s="17" t="s">
        <v>174</v>
      </c>
      <c r="E82" s="3" t="s">
        <v>323</v>
      </c>
      <c r="F82" s="21" t="s">
        <v>344</v>
      </c>
      <c r="G82" s="14" t="s">
        <v>643</v>
      </c>
      <c r="H82" s="17" t="s">
        <v>0</v>
      </c>
      <c r="I82" s="17" t="s">
        <v>662</v>
      </c>
      <c r="J82" s="22" t="s">
        <v>472</v>
      </c>
      <c r="K82" s="22" t="s">
        <v>472</v>
      </c>
      <c r="L82" s="17" t="s">
        <v>659</v>
      </c>
      <c r="M82" s="9" t="s">
        <v>472</v>
      </c>
      <c r="N82" s="28">
        <v>21000</v>
      </c>
      <c r="O82" s="28" t="s">
        <v>1107</v>
      </c>
      <c r="P82" s="17" t="s">
        <v>1107</v>
      </c>
      <c r="Q82" s="30" t="s">
        <v>1107</v>
      </c>
      <c r="R82" s="17" t="s">
        <v>1107</v>
      </c>
      <c r="S82" s="17" t="s">
        <v>1184</v>
      </c>
      <c r="T82" s="21" t="s">
        <v>0</v>
      </c>
      <c r="U82" s="17">
        <v>2015</v>
      </c>
      <c r="V82" s="17" t="s">
        <v>1107</v>
      </c>
      <c r="W82" s="17" t="s">
        <v>307</v>
      </c>
      <c r="X82" s="17" t="s">
        <v>1107</v>
      </c>
      <c r="Y82" s="17" t="s">
        <v>1107</v>
      </c>
      <c r="Z82" s="17" t="s">
        <v>1107</v>
      </c>
      <c r="AA82" s="17" t="s">
        <v>655</v>
      </c>
    </row>
    <row r="83" spans="1:40" s="8" customFormat="1" ht="36.75" customHeight="1" x14ac:dyDescent="0.25">
      <c r="A83" s="175">
        <v>4065</v>
      </c>
      <c r="B83" s="21" t="s">
        <v>312</v>
      </c>
      <c r="C83" s="3" t="s">
        <v>1241</v>
      </c>
      <c r="D83" s="17" t="s">
        <v>751</v>
      </c>
      <c r="E83" s="235" t="s">
        <v>752</v>
      </c>
      <c r="F83" s="21" t="s">
        <v>1091</v>
      </c>
      <c r="G83" s="21" t="s">
        <v>753</v>
      </c>
      <c r="H83" s="21" t="s">
        <v>0</v>
      </c>
      <c r="I83" s="17">
        <v>2015</v>
      </c>
      <c r="J83" s="23">
        <v>125</v>
      </c>
      <c r="K83" s="23">
        <v>20</v>
      </c>
      <c r="L83" s="17" t="s">
        <v>659</v>
      </c>
      <c r="M83" s="9">
        <v>34</v>
      </c>
      <c r="N83" s="28">
        <v>1500000</v>
      </c>
      <c r="O83" s="28" t="s">
        <v>1107</v>
      </c>
      <c r="P83" s="3" t="s">
        <v>1104</v>
      </c>
      <c r="Q83" s="32">
        <v>1470650.56</v>
      </c>
      <c r="R83" s="17" t="s">
        <v>754</v>
      </c>
      <c r="S83" s="2" t="s">
        <v>289</v>
      </c>
      <c r="T83" s="2" t="s">
        <v>0</v>
      </c>
      <c r="U83" s="17">
        <v>2017</v>
      </c>
      <c r="V83" s="17" t="s">
        <v>1107</v>
      </c>
      <c r="W83" s="17" t="s">
        <v>307</v>
      </c>
      <c r="X83" s="17" t="s">
        <v>1107</v>
      </c>
      <c r="Y83" s="17" t="s">
        <v>1107</v>
      </c>
      <c r="Z83" s="57">
        <v>41796</v>
      </c>
      <c r="AA83" s="21" t="s">
        <v>653</v>
      </c>
    </row>
    <row r="84" spans="1:40" s="8" customFormat="1" ht="36.75" customHeight="1" x14ac:dyDescent="0.25">
      <c r="A84" s="233" t="s">
        <v>1424</v>
      </c>
      <c r="B84" s="21" t="s">
        <v>313</v>
      </c>
      <c r="C84" s="17" t="s">
        <v>472</v>
      </c>
      <c r="D84" s="17" t="s">
        <v>545</v>
      </c>
      <c r="E84" s="21" t="s">
        <v>62</v>
      </c>
      <c r="F84" s="236" t="s">
        <v>350</v>
      </c>
      <c r="G84" s="21" t="s">
        <v>631</v>
      </c>
      <c r="H84" s="17" t="s">
        <v>0</v>
      </c>
      <c r="I84" s="17">
        <v>2008</v>
      </c>
      <c r="J84" s="25">
        <v>0.30346541404573169</v>
      </c>
      <c r="K84" s="25">
        <v>0.8</v>
      </c>
      <c r="L84" s="17" t="s">
        <v>660</v>
      </c>
      <c r="M84" s="9">
        <v>2.96</v>
      </c>
      <c r="N84" s="28" t="s">
        <v>1107</v>
      </c>
      <c r="O84" s="28" t="s">
        <v>1107</v>
      </c>
      <c r="P84" s="17" t="s">
        <v>1107</v>
      </c>
      <c r="Q84" s="30" t="s">
        <v>1107</v>
      </c>
      <c r="R84" s="66" t="s">
        <v>472</v>
      </c>
      <c r="S84" s="2" t="s">
        <v>289</v>
      </c>
      <c r="T84" s="21" t="s">
        <v>0</v>
      </c>
      <c r="U84" s="17">
        <v>2015</v>
      </c>
      <c r="V84" s="17" t="s">
        <v>1107</v>
      </c>
      <c r="W84" s="17" t="s">
        <v>307</v>
      </c>
      <c r="X84" s="66">
        <v>28.55284</v>
      </c>
      <c r="Y84" s="66">
        <v>-81.539455000000004</v>
      </c>
      <c r="Z84" s="17" t="s">
        <v>1107</v>
      </c>
      <c r="AA84" s="17" t="s">
        <v>653</v>
      </c>
    </row>
    <row r="85" spans="1:40" s="8" customFormat="1" ht="36.75" customHeight="1" x14ac:dyDescent="0.25">
      <c r="A85" s="233" t="s">
        <v>1425</v>
      </c>
      <c r="B85" s="21" t="s">
        <v>313</v>
      </c>
      <c r="C85" s="17" t="s">
        <v>472</v>
      </c>
      <c r="D85" s="17" t="s">
        <v>546</v>
      </c>
      <c r="E85" s="21" t="s">
        <v>63</v>
      </c>
      <c r="F85" s="235" t="s">
        <v>359</v>
      </c>
      <c r="G85" s="21" t="s">
        <v>1157</v>
      </c>
      <c r="H85" s="21" t="s">
        <v>0</v>
      </c>
      <c r="I85" s="17">
        <v>2013</v>
      </c>
      <c r="J85" s="25">
        <v>0.45519812106859747</v>
      </c>
      <c r="K85" s="25">
        <v>0.7</v>
      </c>
      <c r="L85" s="17" t="s">
        <v>660</v>
      </c>
      <c r="M85" s="9">
        <v>98.52</v>
      </c>
      <c r="N85" s="28" t="s">
        <v>1107</v>
      </c>
      <c r="O85" s="28" t="s">
        <v>1107</v>
      </c>
      <c r="P85" s="17" t="s">
        <v>1107</v>
      </c>
      <c r="Q85" s="30" t="s">
        <v>1107</v>
      </c>
      <c r="R85" s="66" t="s">
        <v>472</v>
      </c>
      <c r="S85" s="2" t="s">
        <v>289</v>
      </c>
      <c r="T85" s="21" t="s">
        <v>606</v>
      </c>
      <c r="U85" s="17">
        <v>2015</v>
      </c>
      <c r="V85" s="17" t="s">
        <v>1107</v>
      </c>
      <c r="W85" s="17" t="s">
        <v>307</v>
      </c>
      <c r="X85" s="66">
        <v>28.604592</v>
      </c>
      <c r="Y85" s="66">
        <v>-81.522347999999994</v>
      </c>
      <c r="Z85" s="17" t="s">
        <v>1107</v>
      </c>
      <c r="AA85" s="17" t="s">
        <v>653</v>
      </c>
      <c r="AB85" s="19"/>
      <c r="AC85" s="19"/>
      <c r="AD85" s="19"/>
      <c r="AE85" s="19"/>
      <c r="AF85" s="19"/>
      <c r="AG85" s="19"/>
      <c r="AH85" s="19"/>
      <c r="AI85" s="19"/>
      <c r="AJ85" s="19"/>
      <c r="AK85" s="19"/>
      <c r="AL85" s="19"/>
      <c r="AM85" s="19"/>
      <c r="AN85" s="19"/>
    </row>
    <row r="86" spans="1:40" s="8" customFormat="1" ht="36.75" customHeight="1" x14ac:dyDescent="0.25">
      <c r="A86" s="233" t="s">
        <v>1426</v>
      </c>
      <c r="B86" s="21" t="s">
        <v>313</v>
      </c>
      <c r="C86" s="17" t="s">
        <v>472</v>
      </c>
      <c r="D86" s="17" t="s">
        <v>547</v>
      </c>
      <c r="E86" s="21" t="s">
        <v>64</v>
      </c>
      <c r="F86" s="21" t="s">
        <v>361</v>
      </c>
      <c r="G86" s="21" t="s">
        <v>1157</v>
      </c>
      <c r="H86" s="17" t="s">
        <v>0</v>
      </c>
      <c r="I86" s="17">
        <v>2002</v>
      </c>
      <c r="J86" s="25">
        <v>6.9797045230518287E-2</v>
      </c>
      <c r="K86" s="25">
        <v>0.05</v>
      </c>
      <c r="L86" s="17" t="s">
        <v>660</v>
      </c>
      <c r="M86" s="9">
        <v>8.9700000000000006</v>
      </c>
      <c r="N86" s="28" t="s">
        <v>1107</v>
      </c>
      <c r="O86" s="28" t="s">
        <v>1107</v>
      </c>
      <c r="P86" s="17" t="s">
        <v>1107</v>
      </c>
      <c r="Q86" s="30" t="s">
        <v>1107</v>
      </c>
      <c r="R86" s="66" t="s">
        <v>472</v>
      </c>
      <c r="S86" s="2" t="s">
        <v>289</v>
      </c>
      <c r="T86" s="21" t="s">
        <v>0</v>
      </c>
      <c r="U86" s="17">
        <v>2015</v>
      </c>
      <c r="V86" s="17" t="s">
        <v>1107</v>
      </c>
      <c r="W86" s="17" t="s">
        <v>307</v>
      </c>
      <c r="X86" s="66">
        <v>28.562387000000001</v>
      </c>
      <c r="Y86" s="66">
        <v>-81.513795000000002</v>
      </c>
      <c r="Z86" s="17" t="s">
        <v>1107</v>
      </c>
      <c r="AA86" s="17" t="s">
        <v>653</v>
      </c>
      <c r="AB86" s="19"/>
      <c r="AC86" s="19"/>
      <c r="AD86" s="19"/>
      <c r="AE86" s="19"/>
      <c r="AF86" s="19"/>
      <c r="AG86" s="19"/>
      <c r="AH86" s="19"/>
      <c r="AI86" s="19"/>
      <c r="AJ86" s="19"/>
      <c r="AK86" s="19"/>
      <c r="AL86" s="19"/>
      <c r="AM86" s="19"/>
      <c r="AN86" s="19"/>
    </row>
    <row r="87" spans="1:40" s="8" customFormat="1" ht="36.75" customHeight="1" x14ac:dyDescent="0.25">
      <c r="A87" s="233" t="s">
        <v>1427</v>
      </c>
      <c r="B87" s="21" t="s">
        <v>313</v>
      </c>
      <c r="C87" s="17" t="s">
        <v>472</v>
      </c>
      <c r="D87" s="17" t="s">
        <v>548</v>
      </c>
      <c r="E87" s="21" t="s">
        <v>65</v>
      </c>
      <c r="F87" s="21" t="s">
        <v>362</v>
      </c>
      <c r="G87" s="21" t="s">
        <v>1157</v>
      </c>
      <c r="H87" s="17" t="s">
        <v>0</v>
      </c>
      <c r="I87" s="17">
        <v>2004</v>
      </c>
      <c r="J87" s="25">
        <v>0.30346541404573169</v>
      </c>
      <c r="K87" s="25">
        <v>0.1</v>
      </c>
      <c r="L87" s="17" t="s">
        <v>660</v>
      </c>
      <c r="M87" s="9">
        <v>51.8</v>
      </c>
      <c r="N87" s="28" t="s">
        <v>1107</v>
      </c>
      <c r="O87" s="28" t="s">
        <v>1107</v>
      </c>
      <c r="P87" s="17" t="s">
        <v>1107</v>
      </c>
      <c r="Q87" s="30" t="s">
        <v>1107</v>
      </c>
      <c r="R87" s="66" t="s">
        <v>472</v>
      </c>
      <c r="S87" s="2" t="s">
        <v>289</v>
      </c>
      <c r="T87" s="21" t="s">
        <v>0</v>
      </c>
      <c r="U87" s="17">
        <v>2015</v>
      </c>
      <c r="V87" s="17" t="s">
        <v>1107</v>
      </c>
      <c r="W87" s="17" t="s">
        <v>307</v>
      </c>
      <c r="X87" s="66">
        <v>28.613422</v>
      </c>
      <c r="Y87" s="66">
        <v>-81.509692000000001</v>
      </c>
      <c r="Z87" s="17" t="s">
        <v>1107</v>
      </c>
      <c r="AA87" s="17" t="s">
        <v>653</v>
      </c>
    </row>
    <row r="88" spans="1:40" s="8" customFormat="1" ht="63.75" customHeight="1" x14ac:dyDescent="0.25">
      <c r="A88" s="233" t="s">
        <v>1428</v>
      </c>
      <c r="B88" s="21" t="s">
        <v>313</v>
      </c>
      <c r="C88" s="17" t="s">
        <v>472</v>
      </c>
      <c r="D88" s="17" t="s">
        <v>549</v>
      </c>
      <c r="E88" s="21" t="s">
        <v>66</v>
      </c>
      <c r="F88" s="235" t="s">
        <v>363</v>
      </c>
      <c r="G88" s="21" t="s">
        <v>1157</v>
      </c>
      <c r="H88" s="17" t="s">
        <v>0</v>
      </c>
      <c r="I88" s="17">
        <v>2015</v>
      </c>
      <c r="J88" s="25">
        <v>3.6415849685487799E-2</v>
      </c>
      <c r="K88" s="25">
        <v>0.1</v>
      </c>
      <c r="L88" s="17" t="s">
        <v>660</v>
      </c>
      <c r="M88" s="9">
        <v>4.26</v>
      </c>
      <c r="N88" s="28" t="s">
        <v>1107</v>
      </c>
      <c r="O88" s="28" t="s">
        <v>1107</v>
      </c>
      <c r="P88" s="17" t="s">
        <v>1107</v>
      </c>
      <c r="Q88" s="30" t="s">
        <v>1107</v>
      </c>
      <c r="R88" s="66" t="s">
        <v>472</v>
      </c>
      <c r="S88" s="2" t="s">
        <v>289</v>
      </c>
      <c r="T88" s="21" t="s">
        <v>0</v>
      </c>
      <c r="U88" s="17">
        <v>2015</v>
      </c>
      <c r="V88" s="17" t="s">
        <v>1107</v>
      </c>
      <c r="W88" s="17" t="s">
        <v>307</v>
      </c>
      <c r="X88" s="66">
        <v>28.598803</v>
      </c>
      <c r="Y88" s="66">
        <v>-81.510582999999997</v>
      </c>
      <c r="Z88" s="17" t="s">
        <v>1107</v>
      </c>
      <c r="AA88" s="17" t="s">
        <v>653</v>
      </c>
    </row>
    <row r="89" spans="1:40" s="8" customFormat="1" ht="36.75" customHeight="1" x14ac:dyDescent="0.25">
      <c r="A89" s="233" t="s">
        <v>1429</v>
      </c>
      <c r="B89" s="21" t="s">
        <v>313</v>
      </c>
      <c r="C89" s="17" t="s">
        <v>472</v>
      </c>
      <c r="D89" s="17" t="s">
        <v>550</v>
      </c>
      <c r="E89" s="21" t="s">
        <v>67</v>
      </c>
      <c r="F89" s="235" t="s">
        <v>364</v>
      </c>
      <c r="G89" s="21" t="s">
        <v>1157</v>
      </c>
      <c r="H89" s="17" t="s">
        <v>0</v>
      </c>
      <c r="I89" s="17">
        <v>2007</v>
      </c>
      <c r="J89" s="25">
        <v>0.30346541404573169</v>
      </c>
      <c r="K89" s="25">
        <v>0.6</v>
      </c>
      <c r="L89" s="17" t="s">
        <v>660</v>
      </c>
      <c r="M89" s="9">
        <v>11.47</v>
      </c>
      <c r="N89" s="28" t="s">
        <v>1107</v>
      </c>
      <c r="O89" s="28" t="s">
        <v>1107</v>
      </c>
      <c r="P89" s="17" t="s">
        <v>1107</v>
      </c>
      <c r="Q89" s="30" t="s">
        <v>1107</v>
      </c>
      <c r="R89" s="66" t="s">
        <v>472</v>
      </c>
      <c r="S89" s="2" t="s">
        <v>289</v>
      </c>
      <c r="T89" s="21" t="s">
        <v>0</v>
      </c>
      <c r="U89" s="17">
        <v>2015</v>
      </c>
      <c r="V89" s="17" t="s">
        <v>1107</v>
      </c>
      <c r="W89" s="17" t="s">
        <v>307</v>
      </c>
      <c r="X89" s="66">
        <v>28.607838000000001</v>
      </c>
      <c r="Y89" s="66">
        <v>-81.528548000000001</v>
      </c>
      <c r="Z89" s="17" t="s">
        <v>1107</v>
      </c>
      <c r="AA89" s="17" t="s">
        <v>653</v>
      </c>
    </row>
    <row r="90" spans="1:40" s="8" customFormat="1" ht="36.75" customHeight="1" x14ac:dyDescent="0.25">
      <c r="A90" s="233" t="s">
        <v>1430</v>
      </c>
      <c r="B90" s="21" t="s">
        <v>313</v>
      </c>
      <c r="C90" s="17" t="s">
        <v>472</v>
      </c>
      <c r="D90" s="17" t="s">
        <v>551</v>
      </c>
      <c r="E90" s="21" t="s">
        <v>68</v>
      </c>
      <c r="F90" s="21" t="s">
        <v>365</v>
      </c>
      <c r="G90" s="21" t="s">
        <v>631</v>
      </c>
      <c r="H90" s="17" t="s">
        <v>0</v>
      </c>
      <c r="I90" s="17">
        <v>2017</v>
      </c>
      <c r="J90" s="25">
        <v>0.91039624213719494</v>
      </c>
      <c r="K90" s="25">
        <v>1.9</v>
      </c>
      <c r="L90" s="17" t="s">
        <v>660</v>
      </c>
      <c r="M90" s="9">
        <v>34.57</v>
      </c>
      <c r="N90" s="28" t="s">
        <v>1107</v>
      </c>
      <c r="O90" s="28" t="s">
        <v>1107</v>
      </c>
      <c r="P90" s="17" t="s">
        <v>1107</v>
      </c>
      <c r="Q90" s="30" t="s">
        <v>1107</v>
      </c>
      <c r="R90" s="66" t="s">
        <v>472</v>
      </c>
      <c r="S90" s="2" t="s">
        <v>289</v>
      </c>
      <c r="T90" s="21" t="s">
        <v>0</v>
      </c>
      <c r="U90" s="17">
        <v>2015</v>
      </c>
      <c r="V90" s="17" t="s">
        <v>1107</v>
      </c>
      <c r="W90" s="17" t="s">
        <v>307</v>
      </c>
      <c r="X90" s="66">
        <v>28.612776</v>
      </c>
      <c r="Y90" s="66">
        <v>-81.515923000000001</v>
      </c>
      <c r="Z90" s="17" t="s">
        <v>1107</v>
      </c>
      <c r="AA90" s="17" t="s">
        <v>653</v>
      </c>
    </row>
    <row r="91" spans="1:40" s="8" customFormat="1" ht="25.5" x14ac:dyDescent="0.25">
      <c r="A91" s="233" t="s">
        <v>1431</v>
      </c>
      <c r="B91" s="21" t="s">
        <v>313</v>
      </c>
      <c r="C91" s="17" t="s">
        <v>472</v>
      </c>
      <c r="D91" s="17" t="s">
        <v>552</v>
      </c>
      <c r="E91" s="21" t="s">
        <v>69</v>
      </c>
      <c r="F91" s="235" t="s">
        <v>366</v>
      </c>
      <c r="G91" s="159" t="s">
        <v>1221</v>
      </c>
      <c r="H91" s="17" t="s">
        <v>0</v>
      </c>
      <c r="I91" s="17">
        <v>2009</v>
      </c>
      <c r="J91" s="25">
        <v>1.9573519205949692</v>
      </c>
      <c r="K91" s="25">
        <v>3.5</v>
      </c>
      <c r="L91" s="17" t="s">
        <v>660</v>
      </c>
      <c r="M91" s="9">
        <v>1.79</v>
      </c>
      <c r="N91" s="28" t="s">
        <v>1107</v>
      </c>
      <c r="O91" s="28" t="s">
        <v>1107</v>
      </c>
      <c r="P91" s="17" t="s">
        <v>1107</v>
      </c>
      <c r="Q91" s="30" t="s">
        <v>1107</v>
      </c>
      <c r="R91" s="66" t="s">
        <v>472</v>
      </c>
      <c r="S91" s="2" t="s">
        <v>289</v>
      </c>
      <c r="T91" s="21" t="s">
        <v>0</v>
      </c>
      <c r="U91" s="17">
        <v>2015</v>
      </c>
      <c r="V91" s="17" t="s">
        <v>1107</v>
      </c>
      <c r="W91" s="17" t="s">
        <v>307</v>
      </c>
      <c r="X91" s="66">
        <v>28.551991999999998</v>
      </c>
      <c r="Y91" s="66">
        <v>-81.547368000000006</v>
      </c>
      <c r="Z91" s="17" t="s">
        <v>1107</v>
      </c>
      <c r="AA91" s="17" t="s">
        <v>654</v>
      </c>
    </row>
    <row r="92" spans="1:40" s="8" customFormat="1" ht="55.15" customHeight="1" x14ac:dyDescent="0.25">
      <c r="A92" s="233" t="s">
        <v>1432</v>
      </c>
      <c r="B92" s="21" t="s">
        <v>313</v>
      </c>
      <c r="C92" s="17" t="s">
        <v>472</v>
      </c>
      <c r="D92" s="17" t="s">
        <v>553</v>
      </c>
      <c r="E92" s="21" t="s">
        <v>324</v>
      </c>
      <c r="F92" s="235" t="s">
        <v>367</v>
      </c>
      <c r="G92" s="21" t="s">
        <v>631</v>
      </c>
      <c r="H92" s="17" t="s">
        <v>0</v>
      </c>
      <c r="I92" s="17">
        <v>2001</v>
      </c>
      <c r="J92" s="25">
        <v>0.75866353511432916</v>
      </c>
      <c r="K92" s="25">
        <v>0.5</v>
      </c>
      <c r="L92" s="17" t="s">
        <v>660</v>
      </c>
      <c r="M92" s="9">
        <v>21.2</v>
      </c>
      <c r="N92" s="28" t="s">
        <v>1107</v>
      </c>
      <c r="O92" s="28" t="s">
        <v>1107</v>
      </c>
      <c r="P92" s="17" t="s">
        <v>1107</v>
      </c>
      <c r="Q92" s="30" t="s">
        <v>1107</v>
      </c>
      <c r="R92" s="66" t="s">
        <v>472</v>
      </c>
      <c r="S92" s="2" t="s">
        <v>289</v>
      </c>
      <c r="T92" s="21" t="s">
        <v>0</v>
      </c>
      <c r="U92" s="17">
        <v>2015</v>
      </c>
      <c r="V92" s="17" t="s">
        <v>1107</v>
      </c>
      <c r="W92" s="17" t="s">
        <v>307</v>
      </c>
      <c r="X92" s="66">
        <v>28.572331999999999</v>
      </c>
      <c r="Y92" s="66">
        <v>-81.515687999999997</v>
      </c>
      <c r="Z92" s="17" t="s">
        <v>1107</v>
      </c>
      <c r="AA92" s="17" t="s">
        <v>653</v>
      </c>
    </row>
    <row r="93" spans="1:40" s="8" customFormat="1" ht="52.9" customHeight="1" x14ac:dyDescent="0.25">
      <c r="A93" s="233" t="s">
        <v>1433</v>
      </c>
      <c r="B93" s="21" t="s">
        <v>313</v>
      </c>
      <c r="C93" s="17" t="s">
        <v>472</v>
      </c>
      <c r="D93" s="17" t="s">
        <v>263</v>
      </c>
      <c r="E93" s="21" t="s">
        <v>70</v>
      </c>
      <c r="F93" s="21" t="s">
        <v>1117</v>
      </c>
      <c r="G93" s="21" t="s">
        <v>1157</v>
      </c>
      <c r="H93" s="17" t="s">
        <v>0</v>
      </c>
      <c r="I93" s="17">
        <v>2001</v>
      </c>
      <c r="J93" s="25">
        <v>0.13504210925035059</v>
      </c>
      <c r="K93" s="25">
        <v>0.2</v>
      </c>
      <c r="L93" s="17" t="s">
        <v>660</v>
      </c>
      <c r="M93" s="9">
        <v>30.7</v>
      </c>
      <c r="N93" s="28" t="s">
        <v>1107</v>
      </c>
      <c r="O93" s="28" t="s">
        <v>1107</v>
      </c>
      <c r="P93" s="17" t="s">
        <v>1107</v>
      </c>
      <c r="Q93" s="30" t="s">
        <v>1107</v>
      </c>
      <c r="R93" s="66" t="s">
        <v>472</v>
      </c>
      <c r="S93" s="2" t="s">
        <v>289</v>
      </c>
      <c r="T93" s="21" t="s">
        <v>0</v>
      </c>
      <c r="U93" s="17">
        <v>2015</v>
      </c>
      <c r="V93" s="17" t="s">
        <v>1107</v>
      </c>
      <c r="W93" s="17" t="s">
        <v>307</v>
      </c>
      <c r="X93" s="66">
        <v>28.608854000000001</v>
      </c>
      <c r="Y93" s="66">
        <v>-81.515790999999993</v>
      </c>
      <c r="Z93" s="17" t="s">
        <v>1107</v>
      </c>
      <c r="AA93" s="17" t="s">
        <v>653</v>
      </c>
    </row>
    <row r="94" spans="1:40" s="8" customFormat="1" ht="51" customHeight="1" x14ac:dyDescent="0.25">
      <c r="A94" s="233" t="s">
        <v>1434</v>
      </c>
      <c r="B94" s="21" t="s">
        <v>313</v>
      </c>
      <c r="C94" s="17" t="s">
        <v>472</v>
      </c>
      <c r="D94" s="17" t="s">
        <v>264</v>
      </c>
      <c r="E94" s="21" t="s">
        <v>71</v>
      </c>
      <c r="F94" s="21" t="s">
        <v>351</v>
      </c>
      <c r="G94" s="21" t="s">
        <v>1157</v>
      </c>
      <c r="H94" s="17" t="s">
        <v>283</v>
      </c>
      <c r="I94" s="17">
        <v>2014</v>
      </c>
      <c r="J94" s="80">
        <v>33</v>
      </c>
      <c r="K94" s="25">
        <v>24.4</v>
      </c>
      <c r="L94" s="17" t="s">
        <v>660</v>
      </c>
      <c r="M94" s="9">
        <v>60</v>
      </c>
      <c r="N94" s="28" t="s">
        <v>1107</v>
      </c>
      <c r="O94" s="28" t="s">
        <v>1107</v>
      </c>
      <c r="P94" s="17" t="s">
        <v>1107</v>
      </c>
      <c r="Q94" s="30" t="s">
        <v>1107</v>
      </c>
      <c r="R94" s="66" t="s">
        <v>472</v>
      </c>
      <c r="S94" s="2" t="s">
        <v>289</v>
      </c>
      <c r="T94" s="21" t="s">
        <v>606</v>
      </c>
      <c r="U94" s="17">
        <v>2015</v>
      </c>
      <c r="V94" s="17" t="s">
        <v>839</v>
      </c>
      <c r="W94" s="17" t="s">
        <v>307</v>
      </c>
      <c r="X94" s="66">
        <v>28.594692999999999</v>
      </c>
      <c r="Y94" s="66">
        <v>-81.523403999999999</v>
      </c>
      <c r="Z94" s="17" t="s">
        <v>1107</v>
      </c>
      <c r="AA94" s="17" t="s">
        <v>653</v>
      </c>
    </row>
    <row r="95" spans="1:40" s="8" customFormat="1" ht="51" x14ac:dyDescent="0.25">
      <c r="A95" s="233" t="s">
        <v>1435</v>
      </c>
      <c r="B95" s="21" t="s">
        <v>313</v>
      </c>
      <c r="C95" s="17" t="s">
        <v>472</v>
      </c>
      <c r="D95" s="17" t="s">
        <v>265</v>
      </c>
      <c r="E95" s="21" t="s">
        <v>72</v>
      </c>
      <c r="F95" s="21" t="s">
        <v>352</v>
      </c>
      <c r="G95" s="21" t="s">
        <v>1157</v>
      </c>
      <c r="H95" s="17" t="s">
        <v>0</v>
      </c>
      <c r="I95" s="17">
        <v>2007</v>
      </c>
      <c r="J95" s="25">
        <v>0.182079248427439</v>
      </c>
      <c r="K95" s="25">
        <v>0.24</v>
      </c>
      <c r="L95" s="17" t="s">
        <v>660</v>
      </c>
      <c r="M95" s="9">
        <v>42</v>
      </c>
      <c r="N95" s="28" t="s">
        <v>1107</v>
      </c>
      <c r="O95" s="28" t="s">
        <v>1107</v>
      </c>
      <c r="P95" s="17" t="s">
        <v>1107</v>
      </c>
      <c r="Q95" s="30" t="s">
        <v>1107</v>
      </c>
      <c r="R95" s="66" t="s">
        <v>472</v>
      </c>
      <c r="S95" s="2" t="s">
        <v>289</v>
      </c>
      <c r="T95" s="21" t="s">
        <v>0</v>
      </c>
      <c r="U95" s="17">
        <v>2015</v>
      </c>
      <c r="V95" s="17" t="s">
        <v>1107</v>
      </c>
      <c r="W95" s="17" t="s">
        <v>307</v>
      </c>
      <c r="X95" s="66">
        <v>28.590191999999998</v>
      </c>
      <c r="Y95" s="66">
        <v>-81.510597000000004</v>
      </c>
      <c r="Z95" s="17" t="s">
        <v>1107</v>
      </c>
      <c r="AA95" s="17" t="s">
        <v>653</v>
      </c>
    </row>
    <row r="96" spans="1:40" s="8" customFormat="1" ht="38.25" x14ac:dyDescent="0.25">
      <c r="A96" s="233" t="s">
        <v>1436</v>
      </c>
      <c r="B96" s="21" t="s">
        <v>313</v>
      </c>
      <c r="C96" s="17" t="s">
        <v>472</v>
      </c>
      <c r="D96" s="17" t="s">
        <v>266</v>
      </c>
      <c r="E96" s="21" t="s">
        <v>73</v>
      </c>
      <c r="F96" s="235" t="s">
        <v>353</v>
      </c>
      <c r="G96" s="21" t="s">
        <v>1157</v>
      </c>
      <c r="H96" s="17" t="s">
        <v>0</v>
      </c>
      <c r="I96" s="17">
        <v>1999</v>
      </c>
      <c r="J96" s="25">
        <v>0.21697777104269814</v>
      </c>
      <c r="K96" s="25">
        <v>0.3</v>
      </c>
      <c r="L96" s="17" t="s">
        <v>660</v>
      </c>
      <c r="M96" s="9">
        <v>49.5</v>
      </c>
      <c r="N96" s="28" t="s">
        <v>1107</v>
      </c>
      <c r="O96" s="28" t="s">
        <v>1107</v>
      </c>
      <c r="P96" s="17" t="s">
        <v>1107</v>
      </c>
      <c r="Q96" s="30" t="s">
        <v>1107</v>
      </c>
      <c r="R96" s="66" t="s">
        <v>472</v>
      </c>
      <c r="S96" s="2" t="s">
        <v>289</v>
      </c>
      <c r="T96" s="21" t="s">
        <v>0</v>
      </c>
      <c r="U96" s="17">
        <v>2015</v>
      </c>
      <c r="V96" s="17" t="s">
        <v>1107</v>
      </c>
      <c r="W96" s="17" t="s">
        <v>307</v>
      </c>
      <c r="X96" s="66">
        <v>28.598277</v>
      </c>
      <c r="Y96" s="66">
        <v>-81.508837999999997</v>
      </c>
      <c r="Z96" s="17" t="s">
        <v>1107</v>
      </c>
      <c r="AA96" s="17" t="s">
        <v>653</v>
      </c>
    </row>
    <row r="97" spans="1:40" s="8" customFormat="1" ht="36.75" customHeight="1" x14ac:dyDescent="0.25">
      <c r="A97" s="233" t="s">
        <v>1437</v>
      </c>
      <c r="B97" s="21" t="s">
        <v>313</v>
      </c>
      <c r="C97" s="17" t="s">
        <v>472</v>
      </c>
      <c r="D97" s="17" t="s">
        <v>267</v>
      </c>
      <c r="E97" s="21" t="s">
        <v>74</v>
      </c>
      <c r="F97" s="21" t="s">
        <v>1118</v>
      </c>
      <c r="G97" s="21" t="s">
        <v>1186</v>
      </c>
      <c r="H97" s="17" t="s">
        <v>0</v>
      </c>
      <c r="I97" s="17">
        <v>2011</v>
      </c>
      <c r="J97" s="80">
        <v>6.4</v>
      </c>
      <c r="K97" s="26">
        <v>3.9</v>
      </c>
      <c r="L97" s="17" t="s">
        <v>660</v>
      </c>
      <c r="M97" s="9">
        <v>45.2</v>
      </c>
      <c r="N97" s="30">
        <v>76500</v>
      </c>
      <c r="O97" s="28" t="s">
        <v>1107</v>
      </c>
      <c r="P97" s="17" t="s">
        <v>313</v>
      </c>
      <c r="Q97" s="30" t="s">
        <v>1107</v>
      </c>
      <c r="R97" s="66" t="s">
        <v>472</v>
      </c>
      <c r="S97" s="2" t="s">
        <v>289</v>
      </c>
      <c r="T97" s="21" t="s">
        <v>0</v>
      </c>
      <c r="U97" s="17">
        <v>2015</v>
      </c>
      <c r="V97" s="3" t="s">
        <v>840</v>
      </c>
      <c r="W97" s="17" t="s">
        <v>307</v>
      </c>
      <c r="X97" s="66">
        <v>28.559086000000001</v>
      </c>
      <c r="Y97" s="66">
        <v>-81.537542999999999</v>
      </c>
      <c r="Z97" s="17" t="s">
        <v>1107</v>
      </c>
      <c r="AA97" s="17" t="s">
        <v>653</v>
      </c>
    </row>
    <row r="98" spans="1:40" s="8" customFormat="1" ht="36.75" customHeight="1" x14ac:dyDescent="0.25">
      <c r="A98" s="233" t="s">
        <v>1438</v>
      </c>
      <c r="B98" s="21" t="s">
        <v>313</v>
      </c>
      <c r="C98" s="17" t="s">
        <v>472</v>
      </c>
      <c r="D98" s="17" t="s">
        <v>268</v>
      </c>
      <c r="E98" s="21" t="s">
        <v>75</v>
      </c>
      <c r="F98" s="235" t="s">
        <v>354</v>
      </c>
      <c r="G98" s="21" t="s">
        <v>632</v>
      </c>
      <c r="H98" s="17" t="s">
        <v>0</v>
      </c>
      <c r="I98" s="17">
        <v>2011</v>
      </c>
      <c r="J98" s="25">
        <v>0.78294076823798775</v>
      </c>
      <c r="K98" s="25">
        <v>0.7</v>
      </c>
      <c r="L98" s="17" t="s">
        <v>660</v>
      </c>
      <c r="M98" s="9">
        <v>8.92</v>
      </c>
      <c r="N98" s="28" t="s">
        <v>1107</v>
      </c>
      <c r="O98" s="28" t="s">
        <v>1107</v>
      </c>
      <c r="P98" s="17" t="s">
        <v>1107</v>
      </c>
      <c r="Q98" s="30" t="s">
        <v>1107</v>
      </c>
      <c r="R98" s="66" t="s">
        <v>472</v>
      </c>
      <c r="S98" s="2" t="s">
        <v>289</v>
      </c>
      <c r="T98" s="21" t="s">
        <v>0</v>
      </c>
      <c r="U98" s="17">
        <v>2015</v>
      </c>
      <c r="V98" s="17" t="s">
        <v>1107</v>
      </c>
      <c r="W98" s="17" t="s">
        <v>307</v>
      </c>
      <c r="X98" s="66">
        <v>28.527388999999999</v>
      </c>
      <c r="Y98" s="66">
        <v>-81.543346999999997</v>
      </c>
      <c r="Z98" s="17" t="s">
        <v>1107</v>
      </c>
      <c r="AA98" s="17" t="s">
        <v>653</v>
      </c>
    </row>
    <row r="99" spans="1:40" s="8" customFormat="1" ht="36.75" customHeight="1" x14ac:dyDescent="0.25">
      <c r="A99" s="233" t="s">
        <v>1439</v>
      </c>
      <c r="B99" s="21" t="s">
        <v>313</v>
      </c>
      <c r="C99" s="17" t="s">
        <v>472</v>
      </c>
      <c r="D99" s="17" t="s">
        <v>269</v>
      </c>
      <c r="E99" s="21" t="s">
        <v>76</v>
      </c>
      <c r="F99" s="21" t="s">
        <v>355</v>
      </c>
      <c r="G99" s="21" t="s">
        <v>1157</v>
      </c>
      <c r="H99" s="17" t="s">
        <v>0</v>
      </c>
      <c r="I99" s="17">
        <v>2000</v>
      </c>
      <c r="J99" s="25">
        <v>2.4277233123658534E-2</v>
      </c>
      <c r="K99" s="25">
        <v>0.1</v>
      </c>
      <c r="L99" s="17" t="s">
        <v>660</v>
      </c>
      <c r="M99" s="9">
        <v>5.5</v>
      </c>
      <c r="N99" s="28" t="s">
        <v>1107</v>
      </c>
      <c r="O99" s="28" t="s">
        <v>1107</v>
      </c>
      <c r="P99" s="17" t="s">
        <v>1107</v>
      </c>
      <c r="Q99" s="30" t="s">
        <v>1107</v>
      </c>
      <c r="R99" s="66" t="s">
        <v>472</v>
      </c>
      <c r="S99" s="2" t="s">
        <v>289</v>
      </c>
      <c r="T99" s="21" t="s">
        <v>0</v>
      </c>
      <c r="U99" s="17">
        <v>2015</v>
      </c>
      <c r="V99" s="17" t="s">
        <v>1107</v>
      </c>
      <c r="W99" s="17" t="s">
        <v>307</v>
      </c>
      <c r="X99" s="66">
        <v>28.562467999999999</v>
      </c>
      <c r="Y99" s="66">
        <v>-81.516043999999994</v>
      </c>
      <c r="Z99" s="17" t="s">
        <v>1107</v>
      </c>
      <c r="AA99" s="17" t="s">
        <v>653</v>
      </c>
    </row>
    <row r="100" spans="1:40" s="8" customFormat="1" ht="36.75" customHeight="1" x14ac:dyDescent="0.25">
      <c r="A100" s="233" t="s">
        <v>1440</v>
      </c>
      <c r="B100" s="21" t="s">
        <v>313</v>
      </c>
      <c r="C100" s="17" t="s">
        <v>472</v>
      </c>
      <c r="D100" s="17" t="s">
        <v>270</v>
      </c>
      <c r="E100" s="21" t="s">
        <v>77</v>
      </c>
      <c r="F100" s="21" t="s">
        <v>356</v>
      </c>
      <c r="G100" s="21" t="s">
        <v>631</v>
      </c>
      <c r="H100" s="17" t="s">
        <v>0</v>
      </c>
      <c r="I100" s="17">
        <v>2003</v>
      </c>
      <c r="J100" s="25">
        <v>4.2485157966402433E-2</v>
      </c>
      <c r="K100" s="25">
        <v>0.1</v>
      </c>
      <c r="L100" s="17" t="s">
        <v>660</v>
      </c>
      <c r="M100" s="9">
        <v>14</v>
      </c>
      <c r="N100" s="28" t="s">
        <v>1107</v>
      </c>
      <c r="O100" s="28" t="s">
        <v>1107</v>
      </c>
      <c r="P100" s="17" t="s">
        <v>1107</v>
      </c>
      <c r="Q100" s="30" t="s">
        <v>1107</v>
      </c>
      <c r="R100" s="66" t="s">
        <v>472</v>
      </c>
      <c r="S100" s="2" t="s">
        <v>289</v>
      </c>
      <c r="T100" s="21" t="s">
        <v>0</v>
      </c>
      <c r="U100" s="17">
        <v>2015</v>
      </c>
      <c r="V100" s="17" t="s">
        <v>1107</v>
      </c>
      <c r="W100" s="17" t="s">
        <v>307</v>
      </c>
      <c r="X100" s="66">
        <v>28.58746</v>
      </c>
      <c r="Y100" s="66">
        <v>-81.508087000000003</v>
      </c>
      <c r="Z100" s="17" t="s">
        <v>1107</v>
      </c>
      <c r="AA100" s="17" t="s">
        <v>653</v>
      </c>
    </row>
    <row r="101" spans="1:40" s="8" customFormat="1" ht="36.75" customHeight="1" x14ac:dyDescent="0.25">
      <c r="A101" s="233" t="s">
        <v>1441</v>
      </c>
      <c r="B101" s="21" t="s">
        <v>313</v>
      </c>
      <c r="C101" s="17" t="s">
        <v>472</v>
      </c>
      <c r="D101" s="17" t="s">
        <v>271</v>
      </c>
      <c r="E101" s="21" t="s">
        <v>78</v>
      </c>
      <c r="F101" s="21" t="s">
        <v>357</v>
      </c>
      <c r="G101" s="21" t="s">
        <v>631</v>
      </c>
      <c r="H101" s="17" t="s">
        <v>283</v>
      </c>
      <c r="I101" s="17">
        <v>2015</v>
      </c>
      <c r="J101" s="25">
        <v>0.75562888097387193</v>
      </c>
      <c r="K101" s="25">
        <v>0.4</v>
      </c>
      <c r="L101" s="17" t="s">
        <v>660</v>
      </c>
      <c r="M101" s="9">
        <v>6.95</v>
      </c>
      <c r="N101" s="28" t="s">
        <v>1107</v>
      </c>
      <c r="O101" s="28" t="s">
        <v>1107</v>
      </c>
      <c r="P101" s="17" t="s">
        <v>1107</v>
      </c>
      <c r="Q101" s="30" t="s">
        <v>1107</v>
      </c>
      <c r="R101" s="66" t="s">
        <v>472</v>
      </c>
      <c r="S101" s="2" t="s">
        <v>289</v>
      </c>
      <c r="T101" s="21" t="s">
        <v>283</v>
      </c>
      <c r="U101" s="17">
        <v>2015</v>
      </c>
      <c r="V101" s="17" t="s">
        <v>1107</v>
      </c>
      <c r="W101" s="17" t="s">
        <v>307</v>
      </c>
      <c r="X101" s="66">
        <v>28.550526000000001</v>
      </c>
      <c r="Y101" s="66">
        <v>-81.555425999999997</v>
      </c>
      <c r="Z101" s="17" t="s">
        <v>1107</v>
      </c>
      <c r="AA101" s="17" t="s">
        <v>653</v>
      </c>
    </row>
    <row r="102" spans="1:40" s="8" customFormat="1" ht="36.75" customHeight="1" x14ac:dyDescent="0.25">
      <c r="A102" s="233" t="s">
        <v>1442</v>
      </c>
      <c r="B102" s="21" t="s">
        <v>313</v>
      </c>
      <c r="C102" s="17" t="s">
        <v>472</v>
      </c>
      <c r="D102" s="17" t="s">
        <v>223</v>
      </c>
      <c r="E102" s="21" t="s">
        <v>319</v>
      </c>
      <c r="F102" s="77" t="s">
        <v>891</v>
      </c>
      <c r="G102" s="21" t="s">
        <v>319</v>
      </c>
      <c r="H102" s="17" t="s">
        <v>0</v>
      </c>
      <c r="I102" s="17" t="s">
        <v>472</v>
      </c>
      <c r="J102" s="80">
        <v>87.09457383112499</v>
      </c>
      <c r="K102" s="22">
        <v>368</v>
      </c>
      <c r="L102" s="17" t="s">
        <v>660</v>
      </c>
      <c r="M102" s="9" t="s">
        <v>1107</v>
      </c>
      <c r="N102" s="28" t="s">
        <v>1107</v>
      </c>
      <c r="O102" s="28" t="s">
        <v>1107</v>
      </c>
      <c r="P102" s="13" t="s">
        <v>493</v>
      </c>
      <c r="Q102" s="30" t="s">
        <v>1107</v>
      </c>
      <c r="R102" s="17" t="s">
        <v>472</v>
      </c>
      <c r="S102" s="17" t="s">
        <v>1184</v>
      </c>
      <c r="T102" s="21" t="s">
        <v>427</v>
      </c>
      <c r="U102" s="17">
        <v>2015</v>
      </c>
      <c r="V102" s="17" t="s">
        <v>1107</v>
      </c>
      <c r="W102" s="17" t="s">
        <v>307</v>
      </c>
      <c r="X102" s="17" t="s">
        <v>472</v>
      </c>
      <c r="Y102" s="17" t="s">
        <v>472</v>
      </c>
      <c r="Z102" s="17" t="s">
        <v>1107</v>
      </c>
      <c r="AA102" s="17" t="s">
        <v>653</v>
      </c>
    </row>
    <row r="103" spans="1:40" s="8" customFormat="1" ht="36.75" customHeight="1" x14ac:dyDescent="0.25">
      <c r="A103" s="233" t="s">
        <v>1443</v>
      </c>
      <c r="B103" s="21" t="s">
        <v>313</v>
      </c>
      <c r="C103" s="17" t="s">
        <v>472</v>
      </c>
      <c r="D103" s="17" t="s">
        <v>188</v>
      </c>
      <c r="E103" s="21" t="s">
        <v>149</v>
      </c>
      <c r="F103" s="21" t="s">
        <v>360</v>
      </c>
      <c r="G103" s="14" t="s">
        <v>1227</v>
      </c>
      <c r="H103" s="17" t="s">
        <v>0</v>
      </c>
      <c r="I103" s="17">
        <v>2015</v>
      </c>
      <c r="J103" s="23" t="s">
        <v>1107</v>
      </c>
      <c r="K103" s="23" t="s">
        <v>472</v>
      </c>
      <c r="L103" s="17" t="s">
        <v>660</v>
      </c>
      <c r="M103" s="9" t="s">
        <v>472</v>
      </c>
      <c r="N103" s="28">
        <v>1901067</v>
      </c>
      <c r="O103" s="28" t="s">
        <v>1107</v>
      </c>
      <c r="P103" s="30" t="s">
        <v>313</v>
      </c>
      <c r="Q103" s="30" t="s">
        <v>1107</v>
      </c>
      <c r="R103" s="66" t="s">
        <v>472</v>
      </c>
      <c r="S103" s="2" t="s">
        <v>289</v>
      </c>
      <c r="T103" s="21" t="s">
        <v>0</v>
      </c>
      <c r="U103" s="17">
        <v>2015</v>
      </c>
      <c r="V103" s="17" t="s">
        <v>1107</v>
      </c>
      <c r="W103" s="17" t="s">
        <v>307</v>
      </c>
      <c r="X103" s="66">
        <v>28.556329000000002</v>
      </c>
      <c r="Y103" s="66">
        <v>-81.538174999999995</v>
      </c>
      <c r="Z103" s="17" t="s">
        <v>1107</v>
      </c>
      <c r="AA103" s="17" t="s">
        <v>655</v>
      </c>
    </row>
    <row r="104" spans="1:40" s="8" customFormat="1" ht="36.75" customHeight="1" x14ac:dyDescent="0.25">
      <c r="A104" s="233" t="s">
        <v>1444</v>
      </c>
      <c r="B104" s="21" t="s">
        <v>313</v>
      </c>
      <c r="C104" s="17" t="s">
        <v>472</v>
      </c>
      <c r="D104" s="17" t="s">
        <v>478</v>
      </c>
      <c r="E104" s="21" t="s">
        <v>79</v>
      </c>
      <c r="F104" s="21" t="s">
        <v>358</v>
      </c>
      <c r="G104" s="21" t="s">
        <v>631</v>
      </c>
      <c r="H104" s="17" t="s">
        <v>0</v>
      </c>
      <c r="I104" s="17">
        <v>2001</v>
      </c>
      <c r="J104" s="25">
        <v>0.95439872717382601</v>
      </c>
      <c r="K104" s="23">
        <v>0.6</v>
      </c>
      <c r="L104" s="17" t="s">
        <v>660</v>
      </c>
      <c r="M104" s="9">
        <v>15.18</v>
      </c>
      <c r="N104" s="28" t="s">
        <v>1107</v>
      </c>
      <c r="O104" s="28" t="s">
        <v>1107</v>
      </c>
      <c r="P104" s="17" t="s">
        <v>1107</v>
      </c>
      <c r="Q104" s="30" t="s">
        <v>1107</v>
      </c>
      <c r="R104" s="66" t="s">
        <v>472</v>
      </c>
      <c r="S104" s="2" t="s">
        <v>289</v>
      </c>
      <c r="T104" s="21" t="s">
        <v>0</v>
      </c>
      <c r="U104" s="17">
        <v>2015</v>
      </c>
      <c r="V104" s="17" t="s">
        <v>1107</v>
      </c>
      <c r="W104" s="17" t="s">
        <v>307</v>
      </c>
      <c r="X104" s="66">
        <v>28.576226999999999</v>
      </c>
      <c r="Y104" s="66">
        <v>-81.515839</v>
      </c>
      <c r="Z104" s="17" t="s">
        <v>1107</v>
      </c>
      <c r="AA104" s="17" t="s">
        <v>653</v>
      </c>
    </row>
    <row r="105" spans="1:40" s="8" customFormat="1" ht="36.75" customHeight="1" x14ac:dyDescent="0.25">
      <c r="A105" s="233" t="s">
        <v>1445</v>
      </c>
      <c r="B105" s="21" t="s">
        <v>313</v>
      </c>
      <c r="C105" s="17" t="s">
        <v>472</v>
      </c>
      <c r="D105" s="3" t="s">
        <v>479</v>
      </c>
      <c r="E105" s="13" t="s">
        <v>1713</v>
      </c>
      <c r="F105" s="13" t="s">
        <v>1007</v>
      </c>
      <c r="G105" s="21" t="s">
        <v>631</v>
      </c>
      <c r="H105" s="3" t="s">
        <v>0</v>
      </c>
      <c r="I105" s="3">
        <v>2016</v>
      </c>
      <c r="J105" s="86">
        <v>5.3</v>
      </c>
      <c r="K105" s="23">
        <v>2.7</v>
      </c>
      <c r="L105" s="17" t="s">
        <v>660</v>
      </c>
      <c r="M105" s="58">
        <v>23.7</v>
      </c>
      <c r="N105" s="30">
        <v>1425549</v>
      </c>
      <c r="O105" s="28" t="s">
        <v>1107</v>
      </c>
      <c r="P105" s="13" t="s">
        <v>493</v>
      </c>
      <c r="Q105" s="30" t="s">
        <v>1107</v>
      </c>
      <c r="R105" s="66" t="s">
        <v>472</v>
      </c>
      <c r="S105" s="2" t="s">
        <v>289</v>
      </c>
      <c r="T105" s="14" t="s">
        <v>0</v>
      </c>
      <c r="U105" s="3">
        <v>2016</v>
      </c>
      <c r="V105" s="3" t="s">
        <v>841</v>
      </c>
      <c r="W105" s="17" t="s">
        <v>307</v>
      </c>
      <c r="X105" s="68">
        <v>28.562678999999999</v>
      </c>
      <c r="Y105" s="68">
        <v>-81.544021999999998</v>
      </c>
      <c r="Z105" s="17" t="s">
        <v>1107</v>
      </c>
      <c r="AA105" s="17" t="s">
        <v>653</v>
      </c>
    </row>
    <row r="106" spans="1:40" s="8" customFormat="1" ht="36.75" customHeight="1" x14ac:dyDescent="0.25">
      <c r="A106" s="233" t="s">
        <v>1446</v>
      </c>
      <c r="B106" s="21" t="s">
        <v>313</v>
      </c>
      <c r="C106" s="17" t="s">
        <v>472</v>
      </c>
      <c r="D106" s="3" t="s">
        <v>480</v>
      </c>
      <c r="E106" s="193" t="s">
        <v>1630</v>
      </c>
      <c r="F106" s="193" t="s">
        <v>1631</v>
      </c>
      <c r="G106" s="21" t="s">
        <v>640</v>
      </c>
      <c r="H106" s="189" t="s">
        <v>283</v>
      </c>
      <c r="I106" s="189">
        <v>2021</v>
      </c>
      <c r="J106" s="183" t="s">
        <v>431</v>
      </c>
      <c r="K106" s="185" t="s">
        <v>431</v>
      </c>
      <c r="L106" s="17" t="s">
        <v>660</v>
      </c>
      <c r="M106" s="58">
        <v>200</v>
      </c>
      <c r="N106" s="31">
        <v>10000000</v>
      </c>
      <c r="O106" s="28" t="s">
        <v>1107</v>
      </c>
      <c r="P106" s="13" t="s">
        <v>494</v>
      </c>
      <c r="Q106" s="30" t="s">
        <v>1107</v>
      </c>
      <c r="R106" s="66" t="s">
        <v>472</v>
      </c>
      <c r="S106" s="2" t="s">
        <v>289</v>
      </c>
      <c r="T106" s="14" t="s">
        <v>428</v>
      </c>
      <c r="U106" s="3">
        <v>2016</v>
      </c>
      <c r="V106" s="17" t="s">
        <v>1107</v>
      </c>
      <c r="W106" s="17" t="s">
        <v>307</v>
      </c>
      <c r="X106" s="68">
        <v>28.571829999999999</v>
      </c>
      <c r="Y106" s="68">
        <v>-81.543360000000007</v>
      </c>
      <c r="Z106" s="17" t="s">
        <v>1107</v>
      </c>
      <c r="AA106" s="17" t="s">
        <v>653</v>
      </c>
    </row>
    <row r="107" spans="1:40" s="8" customFormat="1" ht="36.75" customHeight="1" x14ac:dyDescent="0.25">
      <c r="A107" s="233" t="s">
        <v>1447</v>
      </c>
      <c r="B107" s="21" t="s">
        <v>313</v>
      </c>
      <c r="C107" s="17" t="s">
        <v>472</v>
      </c>
      <c r="D107" s="3" t="s">
        <v>481</v>
      </c>
      <c r="E107" s="13" t="s">
        <v>1714</v>
      </c>
      <c r="F107" s="13" t="s">
        <v>1769</v>
      </c>
      <c r="G107" s="21" t="s">
        <v>632</v>
      </c>
      <c r="H107" s="3" t="s">
        <v>0</v>
      </c>
      <c r="I107" s="3">
        <v>2016</v>
      </c>
      <c r="J107" s="80">
        <v>1.3</v>
      </c>
      <c r="K107" s="23">
        <v>1.2</v>
      </c>
      <c r="L107" s="17" t="s">
        <v>660</v>
      </c>
      <c r="M107" s="58">
        <v>7.5</v>
      </c>
      <c r="N107" s="30">
        <v>147041</v>
      </c>
      <c r="O107" s="28" t="s">
        <v>1107</v>
      </c>
      <c r="P107" s="13" t="s">
        <v>493</v>
      </c>
      <c r="Q107" s="30" t="s">
        <v>1107</v>
      </c>
      <c r="R107" s="66" t="s">
        <v>472</v>
      </c>
      <c r="S107" s="2" t="s">
        <v>289</v>
      </c>
      <c r="T107" s="14" t="s">
        <v>0</v>
      </c>
      <c r="U107" s="3">
        <v>2016</v>
      </c>
      <c r="V107" s="17" t="s">
        <v>1107</v>
      </c>
      <c r="W107" s="17" t="s">
        <v>307</v>
      </c>
      <c r="X107" s="68">
        <v>28.564267000000001</v>
      </c>
      <c r="Y107" s="68">
        <v>-81.549465999999995</v>
      </c>
      <c r="Z107" s="17" t="s">
        <v>1107</v>
      </c>
      <c r="AA107" s="17" t="s">
        <v>653</v>
      </c>
    </row>
    <row r="108" spans="1:40" s="19" customFormat="1" ht="36.75" customHeight="1" x14ac:dyDescent="0.25">
      <c r="A108" s="233" t="s">
        <v>1448</v>
      </c>
      <c r="B108" s="21" t="s">
        <v>313</v>
      </c>
      <c r="C108" s="17" t="s">
        <v>472</v>
      </c>
      <c r="D108" s="3" t="s">
        <v>482</v>
      </c>
      <c r="E108" s="13" t="s">
        <v>491</v>
      </c>
      <c r="F108" s="13" t="s">
        <v>492</v>
      </c>
      <c r="G108" s="14" t="s">
        <v>628</v>
      </c>
      <c r="H108" s="3" t="s">
        <v>0</v>
      </c>
      <c r="I108" s="3">
        <v>2017</v>
      </c>
      <c r="J108" s="80">
        <v>1.2</v>
      </c>
      <c r="K108" s="23">
        <v>0.7</v>
      </c>
      <c r="L108" s="17" t="s">
        <v>660</v>
      </c>
      <c r="M108" s="58">
        <v>1.6</v>
      </c>
      <c r="N108" s="30">
        <v>405960</v>
      </c>
      <c r="O108" s="28" t="s">
        <v>1107</v>
      </c>
      <c r="P108" s="13" t="s">
        <v>493</v>
      </c>
      <c r="Q108" s="30" t="s">
        <v>1107</v>
      </c>
      <c r="R108" s="66" t="s">
        <v>472</v>
      </c>
      <c r="S108" s="2" t="s">
        <v>289</v>
      </c>
      <c r="T108" s="14" t="s">
        <v>428</v>
      </c>
      <c r="U108" s="3">
        <v>2016</v>
      </c>
      <c r="V108" s="3" t="s">
        <v>842</v>
      </c>
      <c r="W108" s="17" t="s">
        <v>307</v>
      </c>
      <c r="X108" s="68">
        <v>28.562778999999999</v>
      </c>
      <c r="Y108" s="68">
        <v>-81.515790999999993</v>
      </c>
      <c r="Z108" s="17" t="s">
        <v>1107</v>
      </c>
      <c r="AA108" s="17" t="s">
        <v>653</v>
      </c>
      <c r="AB108" s="8"/>
      <c r="AC108" s="8"/>
      <c r="AD108" s="8"/>
      <c r="AE108" s="8"/>
      <c r="AF108" s="8"/>
      <c r="AG108" s="8"/>
      <c r="AH108" s="8"/>
      <c r="AI108" s="8"/>
      <c r="AJ108" s="8"/>
      <c r="AK108" s="8"/>
      <c r="AL108" s="8"/>
      <c r="AM108" s="8"/>
      <c r="AN108" s="8"/>
    </row>
    <row r="109" spans="1:40" s="19" customFormat="1" ht="36.75" customHeight="1" x14ac:dyDescent="0.25">
      <c r="A109" s="233" t="s">
        <v>1449</v>
      </c>
      <c r="B109" s="21" t="s">
        <v>313</v>
      </c>
      <c r="C109" s="17" t="s">
        <v>472</v>
      </c>
      <c r="D109" s="3" t="s">
        <v>483</v>
      </c>
      <c r="E109" s="13" t="s">
        <v>487</v>
      </c>
      <c r="F109" s="237" t="s">
        <v>1715</v>
      </c>
      <c r="G109" s="14" t="s">
        <v>1157</v>
      </c>
      <c r="H109" s="3" t="s">
        <v>0</v>
      </c>
      <c r="I109" s="3">
        <v>2016</v>
      </c>
      <c r="J109" s="27" t="s">
        <v>472</v>
      </c>
      <c r="K109" s="27" t="s">
        <v>472</v>
      </c>
      <c r="L109" s="17" t="s">
        <v>660</v>
      </c>
      <c r="M109" s="58">
        <v>310</v>
      </c>
      <c r="N109" s="29" t="s">
        <v>1107</v>
      </c>
      <c r="O109" s="28" t="s">
        <v>1107</v>
      </c>
      <c r="P109" s="3" t="s">
        <v>1107</v>
      </c>
      <c r="Q109" s="30" t="s">
        <v>1107</v>
      </c>
      <c r="R109" s="66" t="s">
        <v>472</v>
      </c>
      <c r="S109" s="2" t="s">
        <v>289</v>
      </c>
      <c r="T109" s="14" t="s">
        <v>0</v>
      </c>
      <c r="U109" s="3">
        <v>2016</v>
      </c>
      <c r="V109" s="17" t="s">
        <v>1107</v>
      </c>
      <c r="W109" s="17" t="s">
        <v>307</v>
      </c>
      <c r="X109" s="68">
        <v>28.610834000000001</v>
      </c>
      <c r="Y109" s="68">
        <v>-81.521420000000006</v>
      </c>
      <c r="Z109" s="17" t="s">
        <v>1107</v>
      </c>
      <c r="AA109" s="17" t="s">
        <v>653</v>
      </c>
      <c r="AB109" s="8"/>
      <c r="AC109" s="8"/>
      <c r="AD109" s="8"/>
      <c r="AE109" s="8"/>
      <c r="AF109" s="8"/>
      <c r="AG109" s="8"/>
      <c r="AH109" s="8"/>
      <c r="AI109" s="8"/>
      <c r="AJ109" s="8"/>
      <c r="AK109" s="8"/>
      <c r="AL109" s="8"/>
      <c r="AM109" s="8"/>
      <c r="AN109" s="8"/>
    </row>
    <row r="110" spans="1:40" s="19" customFormat="1" ht="36.75" customHeight="1" x14ac:dyDescent="0.25">
      <c r="A110" s="233" t="s">
        <v>1450</v>
      </c>
      <c r="B110" s="21" t="s">
        <v>313</v>
      </c>
      <c r="C110" s="17" t="s">
        <v>472</v>
      </c>
      <c r="D110" s="3" t="s">
        <v>484</v>
      </c>
      <c r="E110" s="13" t="s">
        <v>488</v>
      </c>
      <c r="F110" s="13" t="s">
        <v>1716</v>
      </c>
      <c r="G110" s="21" t="s">
        <v>1157</v>
      </c>
      <c r="H110" s="3" t="s">
        <v>0</v>
      </c>
      <c r="I110" s="3">
        <v>2016</v>
      </c>
      <c r="J110" s="27" t="s">
        <v>472</v>
      </c>
      <c r="K110" s="27" t="s">
        <v>472</v>
      </c>
      <c r="L110" s="17" t="s">
        <v>660</v>
      </c>
      <c r="M110" s="58">
        <v>38.1</v>
      </c>
      <c r="N110" s="29" t="s">
        <v>1107</v>
      </c>
      <c r="O110" s="28" t="s">
        <v>1107</v>
      </c>
      <c r="P110" s="3" t="s">
        <v>1107</v>
      </c>
      <c r="Q110" s="30" t="s">
        <v>1107</v>
      </c>
      <c r="R110" s="66" t="s">
        <v>472</v>
      </c>
      <c r="S110" s="2" t="s">
        <v>289</v>
      </c>
      <c r="T110" s="14" t="s">
        <v>0</v>
      </c>
      <c r="U110" s="3">
        <v>2016</v>
      </c>
      <c r="V110" s="17" t="s">
        <v>1107</v>
      </c>
      <c r="W110" s="17" t="s">
        <v>307</v>
      </c>
      <c r="X110" s="68">
        <v>28.620054</v>
      </c>
      <c r="Y110" s="68">
        <v>-81.522133999999994</v>
      </c>
      <c r="Z110" s="17" t="s">
        <v>1107</v>
      </c>
      <c r="AA110" s="17" t="s">
        <v>653</v>
      </c>
      <c r="AB110" s="8"/>
      <c r="AC110" s="8"/>
      <c r="AD110" s="8"/>
      <c r="AE110" s="8"/>
      <c r="AF110" s="8"/>
      <c r="AG110" s="8"/>
      <c r="AH110" s="8"/>
      <c r="AI110" s="8"/>
      <c r="AJ110" s="8"/>
      <c r="AK110" s="8"/>
      <c r="AL110" s="8"/>
      <c r="AM110" s="8"/>
      <c r="AN110" s="8"/>
    </row>
    <row r="111" spans="1:40" s="19" customFormat="1" ht="36.75" customHeight="1" x14ac:dyDescent="0.25">
      <c r="A111" s="233" t="s">
        <v>1451</v>
      </c>
      <c r="B111" s="21" t="s">
        <v>313</v>
      </c>
      <c r="C111" s="17" t="s">
        <v>472</v>
      </c>
      <c r="D111" s="3" t="s">
        <v>485</v>
      </c>
      <c r="E111" s="13" t="s">
        <v>489</v>
      </c>
      <c r="F111" s="13" t="s">
        <v>1119</v>
      </c>
      <c r="G111" s="21" t="s">
        <v>631</v>
      </c>
      <c r="H111" s="3" t="s">
        <v>0</v>
      </c>
      <c r="I111" s="3">
        <v>2016</v>
      </c>
      <c r="J111" s="27" t="s">
        <v>472</v>
      </c>
      <c r="K111" s="27" t="s">
        <v>472</v>
      </c>
      <c r="L111" s="17" t="s">
        <v>660</v>
      </c>
      <c r="M111" s="58">
        <v>97.7</v>
      </c>
      <c r="N111" s="29" t="s">
        <v>1107</v>
      </c>
      <c r="O111" s="28" t="s">
        <v>1107</v>
      </c>
      <c r="P111" s="3" t="s">
        <v>1107</v>
      </c>
      <c r="Q111" s="30" t="s">
        <v>1107</v>
      </c>
      <c r="R111" s="66" t="s">
        <v>472</v>
      </c>
      <c r="S111" s="2" t="s">
        <v>289</v>
      </c>
      <c r="T111" s="14" t="s">
        <v>0</v>
      </c>
      <c r="U111" s="3">
        <v>2016</v>
      </c>
      <c r="V111" s="17" t="s">
        <v>1107</v>
      </c>
      <c r="W111" s="17" t="s">
        <v>307</v>
      </c>
      <c r="X111" s="68">
        <v>28.610446</v>
      </c>
      <c r="Y111" s="68">
        <v>-81.521569</v>
      </c>
      <c r="Z111" s="17" t="s">
        <v>1107</v>
      </c>
      <c r="AA111" s="17" t="s">
        <v>653</v>
      </c>
      <c r="AB111" s="8"/>
      <c r="AC111" s="8"/>
      <c r="AD111" s="8"/>
      <c r="AE111" s="8"/>
      <c r="AF111" s="8"/>
      <c r="AG111" s="8"/>
      <c r="AH111" s="8"/>
      <c r="AI111" s="8"/>
      <c r="AJ111" s="8"/>
      <c r="AK111" s="8"/>
      <c r="AL111" s="8"/>
      <c r="AM111" s="8"/>
      <c r="AN111" s="8"/>
    </row>
    <row r="112" spans="1:40" s="19" customFormat="1" ht="36.75" customHeight="1" x14ac:dyDescent="0.25">
      <c r="A112" s="233" t="s">
        <v>1452</v>
      </c>
      <c r="B112" s="21" t="s">
        <v>313</v>
      </c>
      <c r="C112" s="17" t="s">
        <v>472</v>
      </c>
      <c r="D112" s="3" t="s">
        <v>486</v>
      </c>
      <c r="E112" s="13" t="s">
        <v>490</v>
      </c>
      <c r="F112" s="13" t="s">
        <v>495</v>
      </c>
      <c r="G112" s="14" t="s">
        <v>1157</v>
      </c>
      <c r="H112" s="3" t="s">
        <v>0</v>
      </c>
      <c r="I112" s="3">
        <v>2016</v>
      </c>
      <c r="J112" s="27" t="s">
        <v>472</v>
      </c>
      <c r="K112" s="27" t="s">
        <v>472</v>
      </c>
      <c r="L112" s="17" t="s">
        <v>660</v>
      </c>
      <c r="M112" s="58">
        <v>17.399999999999999</v>
      </c>
      <c r="N112" s="29" t="s">
        <v>1107</v>
      </c>
      <c r="O112" s="28" t="s">
        <v>1107</v>
      </c>
      <c r="P112" s="3" t="s">
        <v>1107</v>
      </c>
      <c r="Q112" s="30" t="s">
        <v>1107</v>
      </c>
      <c r="R112" s="66" t="s">
        <v>472</v>
      </c>
      <c r="S112" s="2" t="s">
        <v>289</v>
      </c>
      <c r="T112" s="14" t="s">
        <v>0</v>
      </c>
      <c r="U112" s="3">
        <v>2016</v>
      </c>
      <c r="V112" s="17" t="s">
        <v>1107</v>
      </c>
      <c r="W112" s="17" t="s">
        <v>307</v>
      </c>
      <c r="X112" s="68">
        <v>28.584546</v>
      </c>
      <c r="Y112" s="68">
        <v>-81.518164999999996</v>
      </c>
      <c r="Z112" s="17" t="s">
        <v>1107</v>
      </c>
      <c r="AA112" s="17" t="s">
        <v>653</v>
      </c>
      <c r="AB112" s="8"/>
      <c r="AC112" s="8"/>
      <c r="AD112" s="8"/>
      <c r="AE112" s="8"/>
      <c r="AF112" s="8"/>
      <c r="AG112" s="8"/>
      <c r="AH112" s="8"/>
      <c r="AI112" s="8"/>
      <c r="AJ112" s="8"/>
      <c r="AK112" s="8"/>
      <c r="AL112" s="8"/>
      <c r="AM112" s="8"/>
      <c r="AN112" s="8"/>
    </row>
    <row r="113" spans="1:40" s="19" customFormat="1" ht="36.75" customHeight="1" x14ac:dyDescent="0.25">
      <c r="A113" s="233" t="s">
        <v>1453</v>
      </c>
      <c r="B113" s="21" t="s">
        <v>313</v>
      </c>
      <c r="C113" s="17" t="s">
        <v>472</v>
      </c>
      <c r="D113" s="3" t="s">
        <v>843</v>
      </c>
      <c r="E113" s="13" t="s">
        <v>844</v>
      </c>
      <c r="F113" s="13" t="s">
        <v>1008</v>
      </c>
      <c r="G113" s="21" t="s">
        <v>1186</v>
      </c>
      <c r="H113" s="3" t="s">
        <v>0</v>
      </c>
      <c r="I113" s="3">
        <v>2018</v>
      </c>
      <c r="J113" s="80">
        <v>29.1</v>
      </c>
      <c r="K113" s="27">
        <v>9.6999999999999993</v>
      </c>
      <c r="L113" s="17" t="s">
        <v>660</v>
      </c>
      <c r="M113" s="58">
        <v>113.7</v>
      </c>
      <c r="N113" s="29">
        <v>340000</v>
      </c>
      <c r="O113" s="28" t="s">
        <v>431</v>
      </c>
      <c r="P113" s="3" t="s">
        <v>846</v>
      </c>
      <c r="Q113" s="30">
        <v>1</v>
      </c>
      <c r="R113" s="66" t="s">
        <v>472</v>
      </c>
      <c r="S113" s="2" t="s">
        <v>289</v>
      </c>
      <c r="T113" s="14" t="s">
        <v>283</v>
      </c>
      <c r="U113" s="17">
        <v>2017</v>
      </c>
      <c r="V113" s="3" t="s">
        <v>847</v>
      </c>
      <c r="W113" s="17" t="s">
        <v>307</v>
      </c>
      <c r="X113" s="68">
        <v>28.580978000000002</v>
      </c>
      <c r="Y113" s="68">
        <v>-81.524288999999996</v>
      </c>
      <c r="Z113" s="69">
        <v>43132</v>
      </c>
      <c r="AA113" s="17" t="s">
        <v>653</v>
      </c>
      <c r="AB113" s="8"/>
      <c r="AC113" s="8"/>
      <c r="AD113" s="8"/>
      <c r="AE113" s="8"/>
      <c r="AF113" s="8"/>
      <c r="AG113" s="8"/>
      <c r="AH113" s="8"/>
      <c r="AI113" s="8"/>
      <c r="AJ113" s="8"/>
      <c r="AK113" s="8"/>
      <c r="AL113" s="8"/>
      <c r="AM113" s="8"/>
      <c r="AN113" s="8"/>
    </row>
    <row r="114" spans="1:40" s="19" customFormat="1" ht="36.75" customHeight="1" x14ac:dyDescent="0.25">
      <c r="A114" s="233" t="s">
        <v>1454</v>
      </c>
      <c r="B114" s="21" t="s">
        <v>313</v>
      </c>
      <c r="C114" s="17" t="s">
        <v>472</v>
      </c>
      <c r="D114" s="3" t="s">
        <v>845</v>
      </c>
      <c r="E114" s="193" t="s">
        <v>1632</v>
      </c>
      <c r="F114" s="13" t="s">
        <v>1717</v>
      </c>
      <c r="G114" s="14" t="s">
        <v>627</v>
      </c>
      <c r="H114" s="3" t="s">
        <v>0</v>
      </c>
      <c r="I114" s="3" t="s">
        <v>472</v>
      </c>
      <c r="J114" s="82">
        <v>1619.9372686674028</v>
      </c>
      <c r="K114" s="23" t="s">
        <v>472</v>
      </c>
      <c r="L114" s="17" t="s">
        <v>660</v>
      </c>
      <c r="M114" s="58" t="s">
        <v>472</v>
      </c>
      <c r="N114" s="31" t="s">
        <v>472</v>
      </c>
      <c r="O114" s="31" t="s">
        <v>472</v>
      </c>
      <c r="P114" s="34" t="s">
        <v>472</v>
      </c>
      <c r="Q114" s="31" t="s">
        <v>472</v>
      </c>
      <c r="R114" s="66" t="s">
        <v>472</v>
      </c>
      <c r="S114" s="17" t="s">
        <v>1184</v>
      </c>
      <c r="T114" s="14" t="s">
        <v>0</v>
      </c>
      <c r="U114" s="17">
        <v>2017</v>
      </c>
      <c r="V114" s="3" t="s">
        <v>1107</v>
      </c>
      <c r="W114" s="17" t="s">
        <v>307</v>
      </c>
      <c r="X114" s="68" t="s">
        <v>472</v>
      </c>
      <c r="Y114" s="68" t="s">
        <v>472</v>
      </c>
      <c r="Z114" s="17" t="s">
        <v>1107</v>
      </c>
      <c r="AA114" s="17" t="s">
        <v>653</v>
      </c>
      <c r="AB114" s="8"/>
      <c r="AC114" s="8"/>
      <c r="AD114" s="8"/>
      <c r="AE114" s="8"/>
      <c r="AF114" s="8"/>
      <c r="AG114" s="8"/>
      <c r="AH114" s="8"/>
      <c r="AI114" s="8"/>
      <c r="AJ114" s="8"/>
      <c r="AK114" s="8"/>
      <c r="AL114" s="8"/>
      <c r="AM114" s="8"/>
      <c r="AN114" s="8"/>
    </row>
    <row r="115" spans="1:40" s="224" customFormat="1" ht="36.75" customHeight="1" x14ac:dyDescent="0.25">
      <c r="A115" s="221"/>
      <c r="B115" s="159" t="s">
        <v>313</v>
      </c>
      <c r="C115" s="188" t="s">
        <v>472</v>
      </c>
      <c r="D115" s="189" t="s">
        <v>1633</v>
      </c>
      <c r="E115" s="193" t="s">
        <v>1637</v>
      </c>
      <c r="F115" s="193" t="s">
        <v>1770</v>
      </c>
      <c r="G115" s="196" t="s">
        <v>629</v>
      </c>
      <c r="H115" s="189" t="s">
        <v>0</v>
      </c>
      <c r="I115" s="189">
        <v>2019</v>
      </c>
      <c r="J115" s="183" t="s">
        <v>472</v>
      </c>
      <c r="K115" s="185" t="s">
        <v>472</v>
      </c>
      <c r="L115" s="188" t="s">
        <v>660</v>
      </c>
      <c r="M115" s="192">
        <v>300</v>
      </c>
      <c r="N115" s="203">
        <v>120000</v>
      </c>
      <c r="O115" s="203" t="s">
        <v>431</v>
      </c>
      <c r="P115" s="225" t="s">
        <v>1642</v>
      </c>
      <c r="Q115" s="203" t="s">
        <v>472</v>
      </c>
      <c r="R115" s="188" t="s">
        <v>472</v>
      </c>
      <c r="S115" s="226" t="s">
        <v>289</v>
      </c>
      <c r="T115" s="189" t="s">
        <v>0</v>
      </c>
      <c r="U115" s="188">
        <v>2019</v>
      </c>
      <c r="V115" s="189" t="s">
        <v>1107</v>
      </c>
      <c r="W115" s="188" t="s">
        <v>307</v>
      </c>
      <c r="X115" s="193" t="s">
        <v>1107</v>
      </c>
      <c r="Y115" s="193" t="s">
        <v>1107</v>
      </c>
      <c r="Z115" s="188" t="s">
        <v>1107</v>
      </c>
      <c r="AA115" s="188" t="s">
        <v>655</v>
      </c>
      <c r="AB115" s="223"/>
      <c r="AC115" s="223"/>
      <c r="AD115" s="223"/>
      <c r="AE115" s="223"/>
      <c r="AF115" s="223"/>
      <c r="AG115" s="223"/>
      <c r="AH115" s="223"/>
      <c r="AI115" s="223"/>
      <c r="AJ115" s="223"/>
      <c r="AK115" s="223"/>
      <c r="AL115" s="223"/>
      <c r="AM115" s="223"/>
      <c r="AN115" s="223"/>
    </row>
    <row r="116" spans="1:40" s="224" customFormat="1" ht="102" x14ac:dyDescent="0.25">
      <c r="A116" s="221"/>
      <c r="B116" s="159" t="s">
        <v>313</v>
      </c>
      <c r="C116" s="188" t="s">
        <v>472</v>
      </c>
      <c r="D116" s="189" t="s">
        <v>1634</v>
      </c>
      <c r="E116" s="193" t="s">
        <v>1638</v>
      </c>
      <c r="F116" s="193" t="s">
        <v>1639</v>
      </c>
      <c r="G116" s="196" t="s">
        <v>331</v>
      </c>
      <c r="H116" s="189" t="s">
        <v>283</v>
      </c>
      <c r="I116" s="189">
        <v>2019</v>
      </c>
      <c r="J116" s="183" t="s">
        <v>472</v>
      </c>
      <c r="K116" s="185" t="s">
        <v>472</v>
      </c>
      <c r="L116" s="188" t="s">
        <v>660</v>
      </c>
      <c r="M116" s="192">
        <v>84</v>
      </c>
      <c r="N116" s="203">
        <v>2500000</v>
      </c>
      <c r="O116" s="203" t="s">
        <v>431</v>
      </c>
      <c r="P116" s="225" t="s">
        <v>846</v>
      </c>
      <c r="Q116" s="203" t="s">
        <v>472</v>
      </c>
      <c r="R116" s="188" t="s">
        <v>472</v>
      </c>
      <c r="S116" s="188" t="s">
        <v>1184</v>
      </c>
      <c r="T116" s="189" t="s">
        <v>283</v>
      </c>
      <c r="U116" s="188">
        <v>2019</v>
      </c>
      <c r="V116" s="189" t="s">
        <v>1107</v>
      </c>
      <c r="W116" s="188" t="s">
        <v>307</v>
      </c>
      <c r="X116" s="193" t="s">
        <v>472</v>
      </c>
      <c r="Y116" s="193" t="s">
        <v>472</v>
      </c>
      <c r="Z116" s="188" t="s">
        <v>1107</v>
      </c>
      <c r="AA116" s="188" t="s">
        <v>653</v>
      </c>
      <c r="AB116" s="223"/>
      <c r="AC116" s="223"/>
      <c r="AD116" s="223"/>
      <c r="AE116" s="223"/>
      <c r="AF116" s="223"/>
      <c r="AG116" s="223"/>
      <c r="AH116" s="223"/>
      <c r="AI116" s="223"/>
      <c r="AJ116" s="223"/>
      <c r="AK116" s="223"/>
      <c r="AL116" s="223"/>
      <c r="AM116" s="223"/>
      <c r="AN116" s="223"/>
    </row>
    <row r="117" spans="1:40" s="224" customFormat="1" ht="51" x14ac:dyDescent="0.25">
      <c r="A117" s="221"/>
      <c r="B117" s="159" t="s">
        <v>313</v>
      </c>
      <c r="C117" s="188" t="s">
        <v>472</v>
      </c>
      <c r="D117" s="189" t="s">
        <v>1635</v>
      </c>
      <c r="E117" s="193" t="s">
        <v>1640</v>
      </c>
      <c r="F117" s="193" t="s">
        <v>1643</v>
      </c>
      <c r="G117" s="196" t="s">
        <v>1186</v>
      </c>
      <c r="H117" s="189" t="s">
        <v>610</v>
      </c>
      <c r="I117" s="189">
        <v>2021</v>
      </c>
      <c r="J117" s="82">
        <v>10.112063850000002</v>
      </c>
      <c r="K117" s="185" t="s">
        <v>472</v>
      </c>
      <c r="L117" s="188" t="s">
        <v>660</v>
      </c>
      <c r="M117" s="192">
        <v>30</v>
      </c>
      <c r="N117" s="203">
        <v>250000</v>
      </c>
      <c r="O117" s="203" t="s">
        <v>431</v>
      </c>
      <c r="P117" s="225" t="s">
        <v>846</v>
      </c>
      <c r="Q117" s="203" t="s">
        <v>472</v>
      </c>
      <c r="R117" s="188" t="s">
        <v>472</v>
      </c>
      <c r="S117" s="226" t="s">
        <v>289</v>
      </c>
      <c r="T117" s="189" t="s">
        <v>610</v>
      </c>
      <c r="U117" s="188">
        <v>2019</v>
      </c>
      <c r="V117" s="189" t="s">
        <v>1107</v>
      </c>
      <c r="W117" s="188" t="s">
        <v>307</v>
      </c>
      <c r="X117" s="193" t="s">
        <v>1107</v>
      </c>
      <c r="Y117" s="193" t="s">
        <v>1107</v>
      </c>
      <c r="Z117" s="188" t="s">
        <v>1107</v>
      </c>
      <c r="AA117" s="188" t="s">
        <v>653</v>
      </c>
      <c r="AB117" s="223"/>
      <c r="AC117" s="223"/>
      <c r="AD117" s="223"/>
      <c r="AE117" s="223"/>
      <c r="AF117" s="223"/>
      <c r="AG117" s="223"/>
      <c r="AH117" s="223"/>
      <c r="AI117" s="223"/>
      <c r="AJ117" s="223"/>
      <c r="AK117" s="223"/>
      <c r="AL117" s="223"/>
      <c r="AM117" s="223"/>
      <c r="AN117" s="223"/>
    </row>
    <row r="118" spans="1:40" s="224" customFormat="1" ht="63.75" x14ac:dyDescent="0.25">
      <c r="A118" s="221"/>
      <c r="B118" s="159" t="s">
        <v>313</v>
      </c>
      <c r="C118" s="188" t="s">
        <v>472</v>
      </c>
      <c r="D118" s="189" t="s">
        <v>1636</v>
      </c>
      <c r="E118" s="193" t="s">
        <v>1641</v>
      </c>
      <c r="F118" s="193" t="s">
        <v>1644</v>
      </c>
      <c r="G118" s="196" t="s">
        <v>1186</v>
      </c>
      <c r="H118" s="189" t="s">
        <v>283</v>
      </c>
      <c r="I118" s="189">
        <v>2020</v>
      </c>
      <c r="J118" s="82">
        <v>3.6637912500000005</v>
      </c>
      <c r="K118" s="185" t="s">
        <v>472</v>
      </c>
      <c r="L118" s="188" t="s">
        <v>660</v>
      </c>
      <c r="M118" s="192">
        <v>15</v>
      </c>
      <c r="N118" s="203">
        <v>250000</v>
      </c>
      <c r="O118" s="203" t="s">
        <v>431</v>
      </c>
      <c r="P118" s="225" t="s">
        <v>846</v>
      </c>
      <c r="Q118" s="203" t="s">
        <v>472</v>
      </c>
      <c r="R118" s="188" t="s">
        <v>472</v>
      </c>
      <c r="S118" s="226" t="s">
        <v>289</v>
      </c>
      <c r="T118" s="189" t="s">
        <v>283</v>
      </c>
      <c r="U118" s="188">
        <v>2019</v>
      </c>
      <c r="V118" s="189" t="s">
        <v>1107</v>
      </c>
      <c r="W118" s="188" t="s">
        <v>307</v>
      </c>
      <c r="X118" s="193" t="s">
        <v>1107</v>
      </c>
      <c r="Y118" s="193" t="s">
        <v>1107</v>
      </c>
      <c r="Z118" s="188" t="s">
        <v>1107</v>
      </c>
      <c r="AA118" s="188" t="s">
        <v>653</v>
      </c>
      <c r="AB118" s="223"/>
      <c r="AC118" s="223"/>
      <c r="AD118" s="223"/>
      <c r="AE118" s="223"/>
      <c r="AF118" s="223"/>
      <c r="AG118" s="223"/>
      <c r="AH118" s="223"/>
      <c r="AI118" s="223"/>
      <c r="AJ118" s="223"/>
      <c r="AK118" s="223"/>
      <c r="AL118" s="223"/>
      <c r="AM118" s="223"/>
      <c r="AN118" s="223"/>
    </row>
    <row r="119" spans="1:40" s="19" customFormat="1" ht="36.75" customHeight="1" x14ac:dyDescent="0.25">
      <c r="A119" s="233" t="s">
        <v>1455</v>
      </c>
      <c r="B119" s="21" t="s">
        <v>315</v>
      </c>
      <c r="C119" s="17" t="s">
        <v>1107</v>
      </c>
      <c r="D119" s="17" t="s">
        <v>567</v>
      </c>
      <c r="E119" s="21" t="s">
        <v>40</v>
      </c>
      <c r="F119" s="21" t="s">
        <v>1771</v>
      </c>
      <c r="G119" s="21" t="s">
        <v>631</v>
      </c>
      <c r="H119" s="17" t="s">
        <v>0</v>
      </c>
      <c r="I119" s="15">
        <v>1989</v>
      </c>
      <c r="J119" s="25" t="s">
        <v>472</v>
      </c>
      <c r="K119" s="25" t="s">
        <v>472</v>
      </c>
      <c r="L119" s="3" t="s">
        <v>660</v>
      </c>
      <c r="M119" s="9" t="s">
        <v>472</v>
      </c>
      <c r="N119" s="29" t="s">
        <v>1107</v>
      </c>
      <c r="O119" s="28" t="s">
        <v>1107</v>
      </c>
      <c r="P119" s="21" t="s">
        <v>1250</v>
      </c>
      <c r="Q119" s="30" t="s">
        <v>1107</v>
      </c>
      <c r="R119" s="17" t="s">
        <v>1107</v>
      </c>
      <c r="S119" s="17" t="s">
        <v>1184</v>
      </c>
      <c r="T119" s="21" t="s">
        <v>427</v>
      </c>
      <c r="U119" s="17">
        <v>2015</v>
      </c>
      <c r="V119" s="17" t="s">
        <v>1107</v>
      </c>
      <c r="W119" s="17" t="s">
        <v>307</v>
      </c>
      <c r="X119" s="17" t="s">
        <v>1107</v>
      </c>
      <c r="Y119" s="17" t="s">
        <v>1107</v>
      </c>
      <c r="Z119" s="17" t="s">
        <v>1107</v>
      </c>
      <c r="AA119" s="17" t="s">
        <v>653</v>
      </c>
      <c r="AB119" s="8"/>
      <c r="AC119" s="8"/>
      <c r="AD119" s="8"/>
      <c r="AE119" s="8"/>
      <c r="AF119" s="8"/>
      <c r="AG119" s="8"/>
      <c r="AH119" s="8"/>
      <c r="AI119" s="8"/>
      <c r="AJ119" s="8"/>
      <c r="AK119" s="8"/>
      <c r="AL119" s="8"/>
      <c r="AM119" s="8"/>
      <c r="AN119" s="8"/>
    </row>
    <row r="120" spans="1:40" s="19" customFormat="1" ht="36.75" customHeight="1" x14ac:dyDescent="0.2">
      <c r="A120" s="233" t="s">
        <v>1456</v>
      </c>
      <c r="B120" s="21" t="s">
        <v>315</v>
      </c>
      <c r="C120" s="17" t="s">
        <v>1107</v>
      </c>
      <c r="D120" s="17" t="s">
        <v>908</v>
      </c>
      <c r="E120" s="21" t="s">
        <v>40</v>
      </c>
      <c r="F120" s="21" t="s">
        <v>1771</v>
      </c>
      <c r="G120" s="21" t="s">
        <v>631</v>
      </c>
      <c r="H120" s="17" t="s">
        <v>0</v>
      </c>
      <c r="I120" s="15">
        <v>1989</v>
      </c>
      <c r="J120" s="25" t="s">
        <v>472</v>
      </c>
      <c r="K120" s="25" t="s">
        <v>472</v>
      </c>
      <c r="L120" s="17" t="s">
        <v>659</v>
      </c>
      <c r="M120" s="9" t="s">
        <v>472</v>
      </c>
      <c r="N120" s="29" t="s">
        <v>1107</v>
      </c>
      <c r="O120" s="28" t="s">
        <v>1107</v>
      </c>
      <c r="P120" s="21" t="s">
        <v>1250</v>
      </c>
      <c r="Q120" s="30" t="s">
        <v>1107</v>
      </c>
      <c r="R120" s="17" t="s">
        <v>1107</v>
      </c>
      <c r="S120" s="17" t="s">
        <v>1184</v>
      </c>
      <c r="T120" s="21" t="s">
        <v>427</v>
      </c>
      <c r="U120" s="17">
        <v>2015</v>
      </c>
      <c r="V120" s="17" t="s">
        <v>1107</v>
      </c>
      <c r="W120" s="17" t="s">
        <v>307</v>
      </c>
      <c r="X120" s="17" t="s">
        <v>1107</v>
      </c>
      <c r="Y120" s="17" t="s">
        <v>1107</v>
      </c>
      <c r="Z120" s="17" t="s">
        <v>1107</v>
      </c>
      <c r="AA120" s="17" t="s">
        <v>653</v>
      </c>
      <c r="AB120" s="97"/>
      <c r="AC120" s="97"/>
      <c r="AD120" s="97"/>
      <c r="AE120" s="38"/>
      <c r="AF120" s="38"/>
      <c r="AG120" s="38"/>
      <c r="AH120" s="38"/>
      <c r="AI120" s="38"/>
      <c r="AJ120" s="38"/>
      <c r="AK120" s="38"/>
      <c r="AL120" s="38"/>
      <c r="AM120" s="38"/>
      <c r="AN120" s="38"/>
    </row>
    <row r="121" spans="1:40" s="8" customFormat="1" ht="36.75" customHeight="1" x14ac:dyDescent="0.25">
      <c r="A121" s="233" t="s">
        <v>1457</v>
      </c>
      <c r="B121" s="21" t="s">
        <v>315</v>
      </c>
      <c r="C121" s="17" t="s">
        <v>1107</v>
      </c>
      <c r="D121" s="17" t="s">
        <v>568</v>
      </c>
      <c r="E121" s="21" t="s">
        <v>41</v>
      </c>
      <c r="F121" s="21" t="s">
        <v>388</v>
      </c>
      <c r="G121" s="21" t="s">
        <v>637</v>
      </c>
      <c r="H121" s="17" t="s">
        <v>0</v>
      </c>
      <c r="I121" s="15">
        <v>1970</v>
      </c>
      <c r="J121" s="25" t="s">
        <v>472</v>
      </c>
      <c r="K121" s="25" t="s">
        <v>472</v>
      </c>
      <c r="L121" s="3" t="s">
        <v>660</v>
      </c>
      <c r="M121" s="9" t="s">
        <v>472</v>
      </c>
      <c r="N121" s="29" t="s">
        <v>1107</v>
      </c>
      <c r="O121" s="28" t="s">
        <v>1107</v>
      </c>
      <c r="P121" s="21" t="s">
        <v>1250</v>
      </c>
      <c r="Q121" s="30" t="s">
        <v>1107</v>
      </c>
      <c r="R121" s="17" t="s">
        <v>1107</v>
      </c>
      <c r="S121" s="17" t="s">
        <v>1184</v>
      </c>
      <c r="T121" s="21" t="s">
        <v>427</v>
      </c>
      <c r="U121" s="17">
        <v>2015</v>
      </c>
      <c r="V121" s="17" t="s">
        <v>1107</v>
      </c>
      <c r="W121" s="17" t="s">
        <v>307</v>
      </c>
      <c r="X121" s="17" t="s">
        <v>1107</v>
      </c>
      <c r="Y121" s="17" t="s">
        <v>1107</v>
      </c>
      <c r="Z121" s="17" t="s">
        <v>1107</v>
      </c>
      <c r="AA121" s="17" t="s">
        <v>653</v>
      </c>
    </row>
    <row r="122" spans="1:40" s="8" customFormat="1" ht="36.75" customHeight="1" x14ac:dyDescent="0.2">
      <c r="A122" s="233" t="s">
        <v>1458</v>
      </c>
      <c r="B122" s="21" t="s">
        <v>315</v>
      </c>
      <c r="C122" s="17" t="s">
        <v>1107</v>
      </c>
      <c r="D122" s="17" t="s">
        <v>909</v>
      </c>
      <c r="E122" s="21" t="s">
        <v>41</v>
      </c>
      <c r="F122" s="21" t="s">
        <v>388</v>
      </c>
      <c r="G122" s="21" t="s">
        <v>631</v>
      </c>
      <c r="H122" s="17" t="s">
        <v>0</v>
      </c>
      <c r="I122" s="15">
        <v>1970</v>
      </c>
      <c r="J122" s="25" t="s">
        <v>472</v>
      </c>
      <c r="K122" s="25" t="s">
        <v>472</v>
      </c>
      <c r="L122" s="17" t="s">
        <v>659</v>
      </c>
      <c r="M122" s="9" t="s">
        <v>472</v>
      </c>
      <c r="N122" s="29" t="s">
        <v>1107</v>
      </c>
      <c r="O122" s="28" t="s">
        <v>1107</v>
      </c>
      <c r="P122" s="21" t="s">
        <v>1250</v>
      </c>
      <c r="Q122" s="30" t="s">
        <v>1107</v>
      </c>
      <c r="R122" s="17" t="s">
        <v>1107</v>
      </c>
      <c r="S122" s="17" t="s">
        <v>1184</v>
      </c>
      <c r="T122" s="21" t="s">
        <v>427</v>
      </c>
      <c r="U122" s="17">
        <v>2015</v>
      </c>
      <c r="V122" s="17" t="s">
        <v>1107</v>
      </c>
      <c r="W122" s="17" t="s">
        <v>307</v>
      </c>
      <c r="X122" s="17" t="s">
        <v>1107</v>
      </c>
      <c r="Y122" s="17" t="s">
        <v>1107</v>
      </c>
      <c r="Z122" s="17" t="s">
        <v>1107</v>
      </c>
      <c r="AA122" s="17" t="s">
        <v>653</v>
      </c>
      <c r="AB122" s="97"/>
      <c r="AC122" s="97"/>
      <c r="AD122" s="97"/>
      <c r="AE122" s="38"/>
      <c r="AF122" s="38"/>
      <c r="AG122" s="38"/>
      <c r="AH122" s="38"/>
      <c r="AI122" s="38"/>
      <c r="AJ122" s="38"/>
      <c r="AK122" s="38"/>
      <c r="AL122" s="38"/>
      <c r="AM122" s="38"/>
      <c r="AN122" s="38"/>
    </row>
    <row r="123" spans="1:40" s="8" customFormat="1" ht="36.75" customHeight="1" x14ac:dyDescent="0.25">
      <c r="A123" s="233" t="s">
        <v>1459</v>
      </c>
      <c r="B123" s="21" t="s">
        <v>315</v>
      </c>
      <c r="C123" s="17" t="s">
        <v>1107</v>
      </c>
      <c r="D123" s="17" t="s">
        <v>569</v>
      </c>
      <c r="E123" s="21" t="s">
        <v>326</v>
      </c>
      <c r="F123" s="159" t="s">
        <v>1718</v>
      </c>
      <c r="G123" s="21" t="s">
        <v>1192</v>
      </c>
      <c r="H123" s="17" t="s">
        <v>807</v>
      </c>
      <c r="I123" s="15" t="s">
        <v>472</v>
      </c>
      <c r="J123" s="210" t="s">
        <v>472</v>
      </c>
      <c r="K123" s="211" t="s">
        <v>472</v>
      </c>
      <c r="L123" s="3" t="s">
        <v>660</v>
      </c>
      <c r="M123" s="9" t="s">
        <v>472</v>
      </c>
      <c r="N123" s="28">
        <v>1500</v>
      </c>
      <c r="O123" s="28" t="s">
        <v>1107</v>
      </c>
      <c r="P123" s="21" t="s">
        <v>1250</v>
      </c>
      <c r="Q123" s="30" t="s">
        <v>1107</v>
      </c>
      <c r="R123" s="17" t="s">
        <v>1107</v>
      </c>
      <c r="S123" s="2" t="s">
        <v>289</v>
      </c>
      <c r="T123" s="21" t="s">
        <v>0</v>
      </c>
      <c r="U123" s="17">
        <v>2015</v>
      </c>
      <c r="V123" s="3" t="s">
        <v>755</v>
      </c>
      <c r="W123" s="17" t="s">
        <v>307</v>
      </c>
      <c r="X123" s="17" t="s">
        <v>1107</v>
      </c>
      <c r="Y123" s="17" t="s">
        <v>1107</v>
      </c>
      <c r="Z123" s="17" t="s">
        <v>1107</v>
      </c>
      <c r="AA123" s="17" t="s">
        <v>653</v>
      </c>
    </row>
    <row r="124" spans="1:40" s="8" customFormat="1" ht="36.75" customHeight="1" x14ac:dyDescent="0.2">
      <c r="A124" s="233" t="s">
        <v>1460</v>
      </c>
      <c r="B124" s="21" t="s">
        <v>315</v>
      </c>
      <c r="C124" s="17" t="s">
        <v>1107</v>
      </c>
      <c r="D124" s="17" t="s">
        <v>904</v>
      </c>
      <c r="E124" s="21" t="s">
        <v>326</v>
      </c>
      <c r="F124" s="159" t="s">
        <v>1606</v>
      </c>
      <c r="G124" s="21" t="s">
        <v>1192</v>
      </c>
      <c r="H124" s="17" t="s">
        <v>0</v>
      </c>
      <c r="I124" s="15" t="s">
        <v>472</v>
      </c>
      <c r="J124" s="82">
        <v>10</v>
      </c>
      <c r="K124" s="79">
        <v>6</v>
      </c>
      <c r="L124" s="17" t="s">
        <v>659</v>
      </c>
      <c r="M124" s="9" t="s">
        <v>472</v>
      </c>
      <c r="N124" s="28">
        <v>1500</v>
      </c>
      <c r="O124" s="28" t="s">
        <v>1107</v>
      </c>
      <c r="P124" s="21" t="s">
        <v>1250</v>
      </c>
      <c r="Q124" s="30" t="s">
        <v>1107</v>
      </c>
      <c r="R124" s="17" t="s">
        <v>1107</v>
      </c>
      <c r="S124" s="2" t="s">
        <v>289</v>
      </c>
      <c r="T124" s="21" t="s">
        <v>0</v>
      </c>
      <c r="U124" s="17">
        <v>2015</v>
      </c>
      <c r="V124" s="3" t="s">
        <v>755</v>
      </c>
      <c r="W124" s="17" t="s">
        <v>307</v>
      </c>
      <c r="X124" s="17" t="s">
        <v>1107</v>
      </c>
      <c r="Y124" s="17" t="s">
        <v>1107</v>
      </c>
      <c r="Z124" s="17" t="s">
        <v>1107</v>
      </c>
      <c r="AA124" s="17" t="s">
        <v>653</v>
      </c>
      <c r="AB124" s="97"/>
      <c r="AC124" s="97"/>
      <c r="AD124" s="97"/>
      <c r="AE124" s="38"/>
      <c r="AF124" s="38"/>
      <c r="AG124" s="38"/>
      <c r="AH124" s="38"/>
      <c r="AI124" s="38"/>
      <c r="AJ124" s="38"/>
      <c r="AK124" s="38"/>
      <c r="AL124" s="38"/>
      <c r="AM124" s="38"/>
      <c r="AN124" s="38"/>
    </row>
    <row r="125" spans="1:40" s="8" customFormat="1" ht="36.75" customHeight="1" x14ac:dyDescent="0.25">
      <c r="A125" s="233" t="s">
        <v>1461</v>
      </c>
      <c r="B125" s="21" t="s">
        <v>315</v>
      </c>
      <c r="C125" s="17" t="s">
        <v>1107</v>
      </c>
      <c r="D125" s="17" t="s">
        <v>570</v>
      </c>
      <c r="E125" s="235" t="s">
        <v>86</v>
      </c>
      <c r="F125" s="159" t="s">
        <v>1607</v>
      </c>
      <c r="G125" s="21" t="s">
        <v>1192</v>
      </c>
      <c r="H125" s="17" t="s">
        <v>0</v>
      </c>
      <c r="I125" s="15" t="s">
        <v>472</v>
      </c>
      <c r="J125" s="82">
        <v>8.9674658419092381</v>
      </c>
      <c r="K125" s="79" t="s">
        <v>472</v>
      </c>
      <c r="L125" s="17" t="s">
        <v>660</v>
      </c>
      <c r="M125" s="9">
        <v>21.8</v>
      </c>
      <c r="N125" s="28">
        <v>7770</v>
      </c>
      <c r="O125" s="28" t="s">
        <v>1107</v>
      </c>
      <c r="P125" s="21" t="s">
        <v>1250</v>
      </c>
      <c r="Q125" s="30" t="s">
        <v>1107</v>
      </c>
      <c r="R125" s="17" t="s">
        <v>1107</v>
      </c>
      <c r="S125" s="2" t="s">
        <v>289</v>
      </c>
      <c r="T125" s="21" t="s">
        <v>0</v>
      </c>
      <c r="U125" s="17">
        <v>2015</v>
      </c>
      <c r="V125" s="3" t="s">
        <v>755</v>
      </c>
      <c r="W125" s="17" t="s">
        <v>307</v>
      </c>
      <c r="X125" s="17" t="s">
        <v>1107</v>
      </c>
      <c r="Y125" s="17" t="s">
        <v>1107</v>
      </c>
      <c r="Z125" s="17" t="s">
        <v>1107</v>
      </c>
      <c r="AA125" s="17" t="s">
        <v>653</v>
      </c>
    </row>
    <row r="126" spans="1:40" s="8" customFormat="1" ht="36.75" customHeight="1" x14ac:dyDescent="0.2">
      <c r="A126" s="233" t="s">
        <v>1462</v>
      </c>
      <c r="B126" s="21" t="s">
        <v>315</v>
      </c>
      <c r="C126" s="17" t="s">
        <v>1107</v>
      </c>
      <c r="D126" s="17" t="s">
        <v>571</v>
      </c>
      <c r="E126" s="14" t="s">
        <v>884</v>
      </c>
      <c r="F126" s="159" t="s">
        <v>1608</v>
      </c>
      <c r="G126" s="21" t="s">
        <v>1192</v>
      </c>
      <c r="H126" s="17" t="s">
        <v>0</v>
      </c>
      <c r="I126" s="15">
        <v>2006</v>
      </c>
      <c r="J126" s="79">
        <v>16</v>
      </c>
      <c r="K126" s="79">
        <v>10</v>
      </c>
      <c r="L126" s="17" t="s">
        <v>659</v>
      </c>
      <c r="M126" s="9">
        <v>26.2</v>
      </c>
      <c r="N126" s="28">
        <v>7800</v>
      </c>
      <c r="O126" s="28" t="s">
        <v>1107</v>
      </c>
      <c r="P126" s="21" t="s">
        <v>1250</v>
      </c>
      <c r="Q126" s="30" t="s">
        <v>1107</v>
      </c>
      <c r="R126" s="17" t="s">
        <v>1107</v>
      </c>
      <c r="S126" s="2" t="s">
        <v>289</v>
      </c>
      <c r="T126" s="21" t="s">
        <v>0</v>
      </c>
      <c r="U126" s="17">
        <v>2015</v>
      </c>
      <c r="V126" s="3" t="s">
        <v>755</v>
      </c>
      <c r="W126" s="17" t="s">
        <v>307</v>
      </c>
      <c r="X126" s="17" t="s">
        <v>1107</v>
      </c>
      <c r="Y126" s="17" t="s">
        <v>1107</v>
      </c>
      <c r="Z126" s="17" t="s">
        <v>1107</v>
      </c>
      <c r="AA126" s="3" t="s">
        <v>653</v>
      </c>
      <c r="AB126" s="97"/>
      <c r="AC126" s="97"/>
      <c r="AD126" s="97"/>
      <c r="AE126" s="38"/>
      <c r="AF126" s="38"/>
      <c r="AG126" s="38"/>
      <c r="AH126" s="38"/>
      <c r="AI126" s="38"/>
      <c r="AJ126" s="38"/>
      <c r="AK126" s="38"/>
      <c r="AL126" s="38"/>
      <c r="AM126" s="38"/>
      <c r="AN126" s="38"/>
    </row>
    <row r="127" spans="1:40" s="8" customFormat="1" ht="36.75" customHeight="1" x14ac:dyDescent="0.2">
      <c r="A127" s="233" t="s">
        <v>1463</v>
      </c>
      <c r="B127" s="21" t="s">
        <v>315</v>
      </c>
      <c r="C127" s="17" t="s">
        <v>1107</v>
      </c>
      <c r="D127" s="17" t="s">
        <v>572</v>
      </c>
      <c r="E127" s="21" t="s">
        <v>327</v>
      </c>
      <c r="F127" s="159" t="s">
        <v>1719</v>
      </c>
      <c r="G127" s="21" t="s">
        <v>1192</v>
      </c>
      <c r="H127" s="17" t="s">
        <v>0</v>
      </c>
      <c r="I127" s="15" t="s">
        <v>472</v>
      </c>
      <c r="J127" s="79">
        <v>10</v>
      </c>
      <c r="K127" s="79">
        <v>6</v>
      </c>
      <c r="L127" s="17" t="s">
        <v>659</v>
      </c>
      <c r="M127" s="9">
        <v>3.7</v>
      </c>
      <c r="N127" s="28">
        <v>2250</v>
      </c>
      <c r="O127" s="28" t="s">
        <v>1107</v>
      </c>
      <c r="P127" s="21" t="s">
        <v>1250</v>
      </c>
      <c r="Q127" s="30" t="s">
        <v>1107</v>
      </c>
      <c r="R127" s="17" t="s">
        <v>1107</v>
      </c>
      <c r="S127" s="2" t="s">
        <v>289</v>
      </c>
      <c r="T127" s="21" t="s">
        <v>0</v>
      </c>
      <c r="U127" s="17">
        <v>2015</v>
      </c>
      <c r="V127" s="3" t="s">
        <v>755</v>
      </c>
      <c r="W127" s="17" t="s">
        <v>307</v>
      </c>
      <c r="X127" s="234" t="s">
        <v>757</v>
      </c>
      <c r="Y127" s="234" t="s">
        <v>758</v>
      </c>
      <c r="Z127" s="17" t="s">
        <v>1107</v>
      </c>
      <c r="AA127" s="17" t="s">
        <v>653</v>
      </c>
      <c r="AB127" s="97"/>
      <c r="AC127" s="97"/>
      <c r="AD127" s="97"/>
      <c r="AE127" s="38"/>
      <c r="AF127" s="38"/>
      <c r="AG127" s="38"/>
      <c r="AH127" s="38"/>
      <c r="AI127" s="38"/>
      <c r="AJ127" s="38"/>
      <c r="AK127" s="38"/>
      <c r="AL127" s="38"/>
      <c r="AM127" s="38"/>
      <c r="AN127" s="38"/>
    </row>
    <row r="128" spans="1:40" s="8" customFormat="1" ht="36.75" customHeight="1" x14ac:dyDescent="0.2">
      <c r="A128" s="233" t="s">
        <v>1464</v>
      </c>
      <c r="B128" s="21" t="s">
        <v>315</v>
      </c>
      <c r="C128" s="17" t="s">
        <v>1107</v>
      </c>
      <c r="D128" s="17" t="s">
        <v>573</v>
      </c>
      <c r="E128" s="21" t="s">
        <v>328</v>
      </c>
      <c r="F128" s="159" t="s">
        <v>1720</v>
      </c>
      <c r="G128" s="21" t="s">
        <v>1192</v>
      </c>
      <c r="H128" s="17" t="s">
        <v>0</v>
      </c>
      <c r="I128" s="15" t="s">
        <v>472</v>
      </c>
      <c r="J128" s="79">
        <v>10</v>
      </c>
      <c r="K128" s="79">
        <v>6</v>
      </c>
      <c r="L128" s="17" t="s">
        <v>659</v>
      </c>
      <c r="M128" s="9">
        <v>15.1</v>
      </c>
      <c r="N128" s="28">
        <v>3000</v>
      </c>
      <c r="O128" s="28" t="s">
        <v>1107</v>
      </c>
      <c r="P128" s="21" t="s">
        <v>1250</v>
      </c>
      <c r="Q128" s="30" t="s">
        <v>1107</v>
      </c>
      <c r="R128" s="17" t="s">
        <v>1107</v>
      </c>
      <c r="S128" s="2" t="s">
        <v>289</v>
      </c>
      <c r="T128" s="21" t="s">
        <v>0</v>
      </c>
      <c r="U128" s="17">
        <v>2015</v>
      </c>
      <c r="V128" s="3" t="s">
        <v>755</v>
      </c>
      <c r="W128" s="17" t="s">
        <v>307</v>
      </c>
      <c r="X128" s="17" t="s">
        <v>1107</v>
      </c>
      <c r="Y128" s="17" t="s">
        <v>1107</v>
      </c>
      <c r="Z128" s="17" t="s">
        <v>1107</v>
      </c>
      <c r="AA128" s="17" t="s">
        <v>653</v>
      </c>
      <c r="AB128" s="97"/>
      <c r="AC128" s="97"/>
      <c r="AD128" s="97"/>
      <c r="AE128" s="38"/>
      <c r="AF128" s="38"/>
      <c r="AG128" s="38"/>
      <c r="AH128" s="38"/>
      <c r="AI128" s="38"/>
      <c r="AJ128" s="38"/>
      <c r="AK128" s="38"/>
      <c r="AL128" s="38"/>
      <c r="AM128" s="38"/>
      <c r="AN128" s="38"/>
    </row>
    <row r="129" spans="1:40" s="8" customFormat="1" ht="36.75" customHeight="1" x14ac:dyDescent="0.2">
      <c r="A129" s="233" t="s">
        <v>1465</v>
      </c>
      <c r="B129" s="21" t="s">
        <v>315</v>
      </c>
      <c r="C129" s="17" t="s">
        <v>1107</v>
      </c>
      <c r="D129" s="17" t="s">
        <v>574</v>
      </c>
      <c r="E129" s="21" t="s">
        <v>87</v>
      </c>
      <c r="F129" s="159" t="s">
        <v>1609</v>
      </c>
      <c r="G129" s="21" t="s">
        <v>1126</v>
      </c>
      <c r="H129" s="17" t="s">
        <v>0</v>
      </c>
      <c r="I129" s="15">
        <v>2000</v>
      </c>
      <c r="J129" s="81">
        <v>12</v>
      </c>
      <c r="K129" s="81">
        <v>8</v>
      </c>
      <c r="L129" s="17" t="s">
        <v>659</v>
      </c>
      <c r="M129" s="9" t="s">
        <v>1107</v>
      </c>
      <c r="N129" s="28">
        <v>565702</v>
      </c>
      <c r="O129" s="28" t="s">
        <v>1107</v>
      </c>
      <c r="P129" s="21" t="s">
        <v>1250</v>
      </c>
      <c r="Q129" s="30" t="s">
        <v>1107</v>
      </c>
      <c r="R129" s="17" t="s">
        <v>1107</v>
      </c>
      <c r="S129" s="2" t="s">
        <v>289</v>
      </c>
      <c r="T129" s="21" t="s">
        <v>0</v>
      </c>
      <c r="U129" s="17">
        <v>2015</v>
      </c>
      <c r="V129" s="3" t="s">
        <v>755</v>
      </c>
      <c r="W129" s="17" t="s">
        <v>307</v>
      </c>
      <c r="X129" s="17" t="s">
        <v>1107</v>
      </c>
      <c r="Y129" s="17" t="s">
        <v>1107</v>
      </c>
      <c r="Z129" s="17" t="s">
        <v>1107</v>
      </c>
      <c r="AA129" s="17" t="s">
        <v>653</v>
      </c>
      <c r="AB129" s="97"/>
      <c r="AC129" s="97"/>
      <c r="AD129" s="97"/>
      <c r="AE129" s="38"/>
      <c r="AF129" s="38"/>
      <c r="AG129" s="38"/>
      <c r="AH129" s="38"/>
      <c r="AI129" s="38"/>
      <c r="AJ129" s="38"/>
      <c r="AK129" s="38"/>
      <c r="AL129" s="38"/>
      <c r="AM129" s="38"/>
      <c r="AN129" s="38"/>
    </row>
    <row r="130" spans="1:40" s="8" customFormat="1" ht="36.75" customHeight="1" x14ac:dyDescent="0.2">
      <c r="A130" s="233" t="s">
        <v>1466</v>
      </c>
      <c r="B130" s="21" t="s">
        <v>315</v>
      </c>
      <c r="C130" s="14" t="s">
        <v>1242</v>
      </c>
      <c r="D130" s="17" t="s">
        <v>575</v>
      </c>
      <c r="E130" s="21" t="s">
        <v>88</v>
      </c>
      <c r="F130" s="21" t="s">
        <v>1120</v>
      </c>
      <c r="G130" s="21" t="s">
        <v>638</v>
      </c>
      <c r="H130" s="17" t="s">
        <v>0</v>
      </c>
      <c r="I130" s="15">
        <v>2008</v>
      </c>
      <c r="J130" s="23">
        <v>265</v>
      </c>
      <c r="K130" s="23" t="s">
        <v>1107</v>
      </c>
      <c r="L130" s="17" t="s">
        <v>659</v>
      </c>
      <c r="M130" s="9">
        <v>422</v>
      </c>
      <c r="N130" s="28">
        <v>9000000</v>
      </c>
      <c r="O130" s="28" t="s">
        <v>1107</v>
      </c>
      <c r="P130" s="21" t="s">
        <v>1250</v>
      </c>
      <c r="Q130" s="30" t="s">
        <v>1107</v>
      </c>
      <c r="R130" s="17" t="s">
        <v>431</v>
      </c>
      <c r="S130" s="2" t="s">
        <v>289</v>
      </c>
      <c r="T130" s="21" t="s">
        <v>0</v>
      </c>
      <c r="U130" s="17">
        <v>2015</v>
      </c>
      <c r="V130" s="3" t="s">
        <v>755</v>
      </c>
      <c r="W130" s="17" t="s">
        <v>307</v>
      </c>
      <c r="X130" s="17" t="s">
        <v>1107</v>
      </c>
      <c r="Y130" s="17" t="s">
        <v>1107</v>
      </c>
      <c r="Z130" s="17" t="s">
        <v>1107</v>
      </c>
      <c r="AA130" s="17" t="s">
        <v>653</v>
      </c>
      <c r="AB130" s="97"/>
      <c r="AC130" s="97"/>
      <c r="AD130" s="97"/>
      <c r="AE130" s="38"/>
      <c r="AF130" s="38"/>
      <c r="AG130" s="38"/>
      <c r="AH130" s="38"/>
      <c r="AI130" s="38"/>
      <c r="AJ130" s="38"/>
      <c r="AK130" s="38"/>
      <c r="AL130" s="38"/>
      <c r="AM130" s="38"/>
      <c r="AN130" s="38"/>
    </row>
    <row r="131" spans="1:40" s="8" customFormat="1" ht="36.75" customHeight="1" x14ac:dyDescent="0.2">
      <c r="A131" s="233" t="s">
        <v>1467</v>
      </c>
      <c r="B131" s="21" t="s">
        <v>315</v>
      </c>
      <c r="C131" s="17" t="s">
        <v>1107</v>
      </c>
      <c r="D131" s="17" t="s">
        <v>249</v>
      </c>
      <c r="E131" s="21" t="s">
        <v>89</v>
      </c>
      <c r="F131" s="21" t="s">
        <v>382</v>
      </c>
      <c r="G131" s="21" t="s">
        <v>628</v>
      </c>
      <c r="H131" s="17" t="s">
        <v>0</v>
      </c>
      <c r="I131" s="15">
        <v>2006</v>
      </c>
      <c r="J131" s="23">
        <v>6</v>
      </c>
      <c r="K131" s="23">
        <v>3</v>
      </c>
      <c r="L131" s="17" t="s">
        <v>659</v>
      </c>
      <c r="M131" s="9" t="s">
        <v>1107</v>
      </c>
      <c r="N131" s="28">
        <v>30000</v>
      </c>
      <c r="O131" s="28" t="s">
        <v>1107</v>
      </c>
      <c r="P131" s="21" t="s">
        <v>1250</v>
      </c>
      <c r="Q131" s="30" t="s">
        <v>1107</v>
      </c>
      <c r="R131" s="17" t="s">
        <v>1107</v>
      </c>
      <c r="S131" s="2" t="s">
        <v>289</v>
      </c>
      <c r="T131" s="21" t="s">
        <v>0</v>
      </c>
      <c r="U131" s="17">
        <v>2015</v>
      </c>
      <c r="V131" s="3" t="s">
        <v>755</v>
      </c>
      <c r="W131" s="17" t="s">
        <v>307</v>
      </c>
      <c r="X131" s="234" t="s">
        <v>759</v>
      </c>
      <c r="Y131" s="234" t="s">
        <v>760</v>
      </c>
      <c r="Z131" s="17" t="s">
        <v>1107</v>
      </c>
      <c r="AA131" s="17" t="s">
        <v>653</v>
      </c>
      <c r="AB131" s="97"/>
      <c r="AC131" s="97"/>
      <c r="AD131" s="97"/>
      <c r="AE131" s="38"/>
      <c r="AF131" s="38"/>
      <c r="AG131" s="38"/>
      <c r="AH131" s="38"/>
      <c r="AI131" s="38"/>
      <c r="AJ131" s="38"/>
      <c r="AK131" s="38"/>
      <c r="AL131" s="38"/>
      <c r="AM131" s="38"/>
      <c r="AN131" s="38"/>
    </row>
    <row r="132" spans="1:40" s="8" customFormat="1" ht="36.75" customHeight="1" x14ac:dyDescent="0.2">
      <c r="A132" s="233" t="s">
        <v>1468</v>
      </c>
      <c r="B132" s="21" t="s">
        <v>315</v>
      </c>
      <c r="C132" s="17" t="s">
        <v>1107</v>
      </c>
      <c r="D132" s="17" t="s">
        <v>240</v>
      </c>
      <c r="E132" s="21" t="s">
        <v>105</v>
      </c>
      <c r="F132" s="21" t="s">
        <v>383</v>
      </c>
      <c r="G132" s="21" t="s">
        <v>1217</v>
      </c>
      <c r="H132" s="17" t="s">
        <v>0</v>
      </c>
      <c r="I132" s="15">
        <v>2006</v>
      </c>
      <c r="J132" s="185" t="s">
        <v>472</v>
      </c>
      <c r="K132" s="218" t="s">
        <v>472</v>
      </c>
      <c r="L132" s="17" t="s">
        <v>659</v>
      </c>
      <c r="M132" s="9" t="s">
        <v>472</v>
      </c>
      <c r="N132" s="28">
        <v>20000</v>
      </c>
      <c r="O132" s="28" t="s">
        <v>1107</v>
      </c>
      <c r="P132" s="21" t="s">
        <v>1250</v>
      </c>
      <c r="Q132" s="30" t="s">
        <v>1107</v>
      </c>
      <c r="R132" s="17" t="s">
        <v>1107</v>
      </c>
      <c r="S132" s="17" t="s">
        <v>1184</v>
      </c>
      <c r="T132" s="21" t="s">
        <v>0</v>
      </c>
      <c r="U132" s="17">
        <v>2015</v>
      </c>
      <c r="V132" s="3" t="s">
        <v>755</v>
      </c>
      <c r="W132" s="17" t="s">
        <v>307</v>
      </c>
      <c r="X132" s="234" t="s">
        <v>757</v>
      </c>
      <c r="Y132" s="234" t="s">
        <v>758</v>
      </c>
      <c r="Z132" s="17" t="s">
        <v>1107</v>
      </c>
      <c r="AA132" s="17" t="s">
        <v>653</v>
      </c>
      <c r="AB132" s="97"/>
      <c r="AC132" s="97"/>
      <c r="AD132" s="97"/>
      <c r="AE132" s="38"/>
      <c r="AF132" s="38"/>
      <c r="AG132" s="38"/>
      <c r="AH132" s="38"/>
      <c r="AI132" s="38"/>
      <c r="AJ132" s="38"/>
      <c r="AK132" s="38"/>
      <c r="AL132" s="38"/>
      <c r="AM132" s="38"/>
      <c r="AN132" s="38"/>
    </row>
    <row r="133" spans="1:40" s="8" customFormat="1" ht="36.75" customHeight="1" x14ac:dyDescent="0.25">
      <c r="A133" s="233" t="s">
        <v>1469</v>
      </c>
      <c r="B133" s="21" t="s">
        <v>315</v>
      </c>
      <c r="C133" s="17" t="s">
        <v>1107</v>
      </c>
      <c r="D133" s="17" t="s">
        <v>221</v>
      </c>
      <c r="E133" s="21" t="s">
        <v>319</v>
      </c>
      <c r="F133" s="159" t="s">
        <v>1721</v>
      </c>
      <c r="G133" s="21" t="s">
        <v>319</v>
      </c>
      <c r="H133" s="17" t="s">
        <v>0</v>
      </c>
      <c r="I133" s="15" t="s">
        <v>472</v>
      </c>
      <c r="J133" s="82">
        <v>14.774759920561728</v>
      </c>
      <c r="K133" s="79">
        <v>62.445599999999999</v>
      </c>
      <c r="L133" s="3" t="s">
        <v>660</v>
      </c>
      <c r="M133" s="9" t="s">
        <v>1107</v>
      </c>
      <c r="N133" s="28" t="s">
        <v>1107</v>
      </c>
      <c r="O133" s="28" t="s">
        <v>1107</v>
      </c>
      <c r="P133" s="21" t="s">
        <v>1250</v>
      </c>
      <c r="Q133" s="30" t="s">
        <v>1107</v>
      </c>
      <c r="R133" s="17" t="s">
        <v>472</v>
      </c>
      <c r="S133" s="17" t="s">
        <v>1184</v>
      </c>
      <c r="T133" s="21" t="s">
        <v>427</v>
      </c>
      <c r="U133" s="17">
        <v>2015</v>
      </c>
      <c r="V133" s="3" t="s">
        <v>755</v>
      </c>
      <c r="W133" s="17" t="s">
        <v>307</v>
      </c>
      <c r="X133" s="17" t="s">
        <v>472</v>
      </c>
      <c r="Y133" s="17" t="s">
        <v>472</v>
      </c>
      <c r="Z133" s="17" t="s">
        <v>1107</v>
      </c>
      <c r="AA133" s="17" t="s">
        <v>653</v>
      </c>
    </row>
    <row r="134" spans="1:40" s="8" customFormat="1" ht="36.75" customHeight="1" x14ac:dyDescent="0.2">
      <c r="A134" s="233" t="s">
        <v>1470</v>
      </c>
      <c r="B134" s="21" t="s">
        <v>315</v>
      </c>
      <c r="C134" s="17" t="s">
        <v>1107</v>
      </c>
      <c r="D134" s="17" t="s">
        <v>910</v>
      </c>
      <c r="E134" s="21" t="s">
        <v>319</v>
      </c>
      <c r="F134" s="159" t="s">
        <v>1721</v>
      </c>
      <c r="G134" s="21" t="s">
        <v>319</v>
      </c>
      <c r="H134" s="17" t="s">
        <v>0</v>
      </c>
      <c r="I134" s="15" t="s">
        <v>472</v>
      </c>
      <c r="J134" s="82">
        <v>4016.2484000000004</v>
      </c>
      <c r="K134" s="79">
        <v>2575.6164000000003</v>
      </c>
      <c r="L134" s="17" t="s">
        <v>659</v>
      </c>
      <c r="M134" s="9" t="s">
        <v>1107</v>
      </c>
      <c r="N134" s="28" t="s">
        <v>1107</v>
      </c>
      <c r="O134" s="28" t="s">
        <v>1107</v>
      </c>
      <c r="P134" s="21" t="s">
        <v>1250</v>
      </c>
      <c r="Q134" s="30" t="s">
        <v>1107</v>
      </c>
      <c r="R134" s="17" t="s">
        <v>472</v>
      </c>
      <c r="S134" s="17" t="s">
        <v>1184</v>
      </c>
      <c r="T134" s="21" t="s">
        <v>427</v>
      </c>
      <c r="U134" s="17">
        <v>2015</v>
      </c>
      <c r="V134" s="3" t="s">
        <v>755</v>
      </c>
      <c r="W134" s="17" t="s">
        <v>307</v>
      </c>
      <c r="X134" s="17" t="s">
        <v>472</v>
      </c>
      <c r="Y134" s="17" t="s">
        <v>472</v>
      </c>
      <c r="Z134" s="17" t="s">
        <v>1107</v>
      </c>
      <c r="AA134" s="17" t="s">
        <v>653</v>
      </c>
      <c r="AB134" s="97"/>
      <c r="AC134" s="97"/>
      <c r="AD134" s="97"/>
      <c r="AE134" s="38"/>
      <c r="AF134" s="38"/>
      <c r="AG134" s="38"/>
      <c r="AH134" s="38"/>
      <c r="AI134" s="38"/>
      <c r="AJ134" s="38"/>
      <c r="AK134" s="38"/>
      <c r="AL134" s="38"/>
      <c r="AM134" s="38"/>
      <c r="AN134" s="38"/>
    </row>
    <row r="135" spans="1:40" s="8" customFormat="1" ht="36.75" customHeight="1" x14ac:dyDescent="0.2">
      <c r="A135" s="233" t="s">
        <v>1471</v>
      </c>
      <c r="B135" s="21" t="s">
        <v>315</v>
      </c>
      <c r="C135" s="17" t="s">
        <v>1107</v>
      </c>
      <c r="D135" s="17" t="s">
        <v>215</v>
      </c>
      <c r="E135" s="21" t="s">
        <v>122</v>
      </c>
      <c r="F135" s="21" t="s">
        <v>384</v>
      </c>
      <c r="G135" s="21" t="s">
        <v>331</v>
      </c>
      <c r="H135" s="17" t="s">
        <v>0</v>
      </c>
      <c r="I135" s="15">
        <v>2008</v>
      </c>
      <c r="J135" s="22" t="s">
        <v>472</v>
      </c>
      <c r="K135" s="22" t="s">
        <v>472</v>
      </c>
      <c r="L135" s="17" t="s">
        <v>659</v>
      </c>
      <c r="M135" s="9" t="s">
        <v>472</v>
      </c>
      <c r="N135" s="28">
        <v>49900</v>
      </c>
      <c r="O135" s="202" t="s">
        <v>472</v>
      </c>
      <c r="P135" s="21" t="s">
        <v>1250</v>
      </c>
      <c r="Q135" s="30" t="s">
        <v>1107</v>
      </c>
      <c r="R135" s="17" t="s">
        <v>472</v>
      </c>
      <c r="S135" s="17" t="s">
        <v>1184</v>
      </c>
      <c r="T135" s="21" t="s">
        <v>0</v>
      </c>
      <c r="U135" s="17">
        <v>2015</v>
      </c>
      <c r="V135" s="3" t="s">
        <v>755</v>
      </c>
      <c r="W135" s="17" t="s">
        <v>307</v>
      </c>
      <c r="X135" s="17" t="s">
        <v>472</v>
      </c>
      <c r="Y135" s="17" t="s">
        <v>472</v>
      </c>
      <c r="Z135" s="17" t="s">
        <v>1107</v>
      </c>
      <c r="AA135" s="17" t="s">
        <v>653</v>
      </c>
      <c r="AB135" s="97"/>
      <c r="AC135" s="97"/>
      <c r="AD135" s="97"/>
      <c r="AE135" s="38"/>
      <c r="AF135" s="38"/>
      <c r="AG135" s="38"/>
      <c r="AH135" s="38"/>
      <c r="AI135" s="38"/>
      <c r="AJ135" s="38"/>
      <c r="AK135" s="38"/>
      <c r="AL135" s="38"/>
      <c r="AM135" s="38"/>
      <c r="AN135" s="38"/>
    </row>
    <row r="136" spans="1:40" s="8" customFormat="1" ht="36.75" customHeight="1" x14ac:dyDescent="0.25">
      <c r="A136" s="233" t="s">
        <v>1472</v>
      </c>
      <c r="B136" s="21" t="s">
        <v>315</v>
      </c>
      <c r="C136" s="17" t="s">
        <v>1107</v>
      </c>
      <c r="D136" s="17" t="s">
        <v>911</v>
      </c>
      <c r="E136" s="21" t="s">
        <v>122</v>
      </c>
      <c r="F136" s="21" t="s">
        <v>384</v>
      </c>
      <c r="G136" s="21" t="s">
        <v>331</v>
      </c>
      <c r="H136" s="17" t="s">
        <v>0</v>
      </c>
      <c r="I136" s="15">
        <v>2008</v>
      </c>
      <c r="J136" s="22" t="s">
        <v>472</v>
      </c>
      <c r="K136" s="22" t="s">
        <v>472</v>
      </c>
      <c r="L136" s="3" t="s">
        <v>660</v>
      </c>
      <c r="M136" s="9" t="s">
        <v>472</v>
      </c>
      <c r="N136" s="28">
        <v>49900</v>
      </c>
      <c r="O136" s="202" t="s">
        <v>472</v>
      </c>
      <c r="P136" s="21" t="s">
        <v>1250</v>
      </c>
      <c r="Q136" s="30" t="s">
        <v>1107</v>
      </c>
      <c r="R136" s="17" t="s">
        <v>472</v>
      </c>
      <c r="S136" s="17" t="s">
        <v>1184</v>
      </c>
      <c r="T136" s="21" t="s">
        <v>0</v>
      </c>
      <c r="U136" s="17">
        <v>2015</v>
      </c>
      <c r="V136" s="3" t="s">
        <v>755</v>
      </c>
      <c r="W136" s="17" t="s">
        <v>307</v>
      </c>
      <c r="X136" s="17" t="s">
        <v>472</v>
      </c>
      <c r="Y136" s="17" t="s">
        <v>472</v>
      </c>
      <c r="Z136" s="17" t="s">
        <v>1107</v>
      </c>
      <c r="AA136" s="17" t="s">
        <v>653</v>
      </c>
    </row>
    <row r="137" spans="1:40" s="8" customFormat="1" ht="36.75" customHeight="1" x14ac:dyDescent="0.2">
      <c r="A137" s="233" t="s">
        <v>1473</v>
      </c>
      <c r="B137" s="21" t="s">
        <v>315</v>
      </c>
      <c r="C137" s="17" t="s">
        <v>1107</v>
      </c>
      <c r="D137" s="17" t="s">
        <v>204</v>
      </c>
      <c r="E137" s="21" t="s">
        <v>137</v>
      </c>
      <c r="F137" s="21" t="s">
        <v>385</v>
      </c>
      <c r="G137" s="21" t="s">
        <v>629</v>
      </c>
      <c r="H137" s="17" t="s">
        <v>0</v>
      </c>
      <c r="I137" s="15">
        <v>1998</v>
      </c>
      <c r="J137" s="23" t="s">
        <v>1107</v>
      </c>
      <c r="K137" s="23" t="s">
        <v>1107</v>
      </c>
      <c r="L137" s="17" t="s">
        <v>659</v>
      </c>
      <c r="M137" s="9" t="s">
        <v>472</v>
      </c>
      <c r="N137" s="28">
        <v>53977</v>
      </c>
      <c r="O137" s="28" t="s">
        <v>1107</v>
      </c>
      <c r="P137" s="21" t="s">
        <v>1251</v>
      </c>
      <c r="Q137" s="30" t="s">
        <v>1107</v>
      </c>
      <c r="R137" s="17" t="s">
        <v>1107</v>
      </c>
      <c r="S137" s="2" t="s">
        <v>289</v>
      </c>
      <c r="T137" s="21" t="s">
        <v>0</v>
      </c>
      <c r="U137" s="17">
        <v>2015</v>
      </c>
      <c r="V137" s="3" t="s">
        <v>756</v>
      </c>
      <c r="W137" s="17" t="s">
        <v>307</v>
      </c>
      <c r="X137" s="17" t="s">
        <v>1107</v>
      </c>
      <c r="Y137" s="17" t="s">
        <v>1107</v>
      </c>
      <c r="Z137" s="17" t="s">
        <v>1107</v>
      </c>
      <c r="AA137" s="17" t="s">
        <v>655</v>
      </c>
      <c r="AB137" s="97"/>
      <c r="AC137" s="97"/>
      <c r="AD137" s="97"/>
      <c r="AE137" s="38"/>
      <c r="AF137" s="38"/>
      <c r="AG137" s="38"/>
      <c r="AH137" s="38"/>
      <c r="AI137" s="38"/>
      <c r="AJ137" s="38"/>
      <c r="AK137" s="38"/>
      <c r="AL137" s="38"/>
      <c r="AM137" s="38"/>
      <c r="AN137" s="38"/>
    </row>
    <row r="138" spans="1:40" s="8" customFormat="1" ht="114.6" customHeight="1" x14ac:dyDescent="0.25">
      <c r="A138" s="233" t="s">
        <v>1474</v>
      </c>
      <c r="B138" s="21" t="s">
        <v>315</v>
      </c>
      <c r="C138" s="17" t="s">
        <v>1107</v>
      </c>
      <c r="D138" s="17" t="s">
        <v>203</v>
      </c>
      <c r="E138" s="21" t="s">
        <v>138</v>
      </c>
      <c r="F138" s="21" t="s">
        <v>1772</v>
      </c>
      <c r="G138" s="21" t="s">
        <v>629</v>
      </c>
      <c r="H138" s="17" t="s">
        <v>0</v>
      </c>
      <c r="I138" s="15">
        <v>2008</v>
      </c>
      <c r="J138" s="23" t="s">
        <v>1107</v>
      </c>
      <c r="K138" s="23" t="s">
        <v>1107</v>
      </c>
      <c r="L138" s="17" t="s">
        <v>660</v>
      </c>
      <c r="M138" s="9" t="s">
        <v>472</v>
      </c>
      <c r="N138" s="28">
        <v>4522401</v>
      </c>
      <c r="O138" s="28" t="s">
        <v>1107</v>
      </c>
      <c r="P138" s="21" t="s">
        <v>1251</v>
      </c>
      <c r="Q138" s="30" t="s">
        <v>1107</v>
      </c>
      <c r="R138" s="17" t="s">
        <v>1107</v>
      </c>
      <c r="S138" s="2" t="s">
        <v>289</v>
      </c>
      <c r="T138" s="21" t="s">
        <v>0</v>
      </c>
      <c r="U138" s="17">
        <v>2015</v>
      </c>
      <c r="V138" s="3" t="s">
        <v>756</v>
      </c>
      <c r="W138" s="17" t="s">
        <v>307</v>
      </c>
      <c r="X138" s="17" t="s">
        <v>1107</v>
      </c>
      <c r="Y138" s="17" t="s">
        <v>1107</v>
      </c>
      <c r="Z138" s="17" t="s">
        <v>1107</v>
      </c>
      <c r="AA138" s="17" t="s">
        <v>655</v>
      </c>
    </row>
    <row r="139" spans="1:40" s="8" customFormat="1" ht="38.25" customHeight="1" x14ac:dyDescent="0.2">
      <c r="A139" s="233" t="s">
        <v>1475</v>
      </c>
      <c r="B139" s="21" t="s">
        <v>315</v>
      </c>
      <c r="C139" s="17" t="s">
        <v>1107</v>
      </c>
      <c r="D139" s="17" t="s">
        <v>202</v>
      </c>
      <c r="E139" s="21" t="s">
        <v>139</v>
      </c>
      <c r="F139" s="21" t="s">
        <v>386</v>
      </c>
      <c r="G139" s="21" t="s">
        <v>629</v>
      </c>
      <c r="H139" s="17" t="s">
        <v>0</v>
      </c>
      <c r="I139" s="15">
        <v>2007</v>
      </c>
      <c r="J139" s="23" t="s">
        <v>1107</v>
      </c>
      <c r="K139" s="23" t="s">
        <v>1107</v>
      </c>
      <c r="L139" s="17" t="s">
        <v>659</v>
      </c>
      <c r="M139" s="9" t="s">
        <v>472</v>
      </c>
      <c r="N139" s="28" t="s">
        <v>1107</v>
      </c>
      <c r="O139" s="28" t="s">
        <v>1107</v>
      </c>
      <c r="P139" s="21" t="s">
        <v>1251</v>
      </c>
      <c r="Q139" s="30" t="s">
        <v>1107</v>
      </c>
      <c r="R139" s="17" t="s">
        <v>1107</v>
      </c>
      <c r="S139" s="2" t="s">
        <v>289</v>
      </c>
      <c r="T139" s="21" t="s">
        <v>0</v>
      </c>
      <c r="U139" s="17">
        <v>2015</v>
      </c>
      <c r="V139" s="3" t="s">
        <v>756</v>
      </c>
      <c r="W139" s="17" t="s">
        <v>307</v>
      </c>
      <c r="X139" s="17" t="s">
        <v>1107</v>
      </c>
      <c r="Y139" s="17" t="s">
        <v>1107</v>
      </c>
      <c r="Z139" s="17" t="s">
        <v>1107</v>
      </c>
      <c r="AA139" s="17" t="s">
        <v>655</v>
      </c>
      <c r="AB139" s="97"/>
      <c r="AC139" s="97"/>
      <c r="AD139" s="97"/>
      <c r="AE139" s="38"/>
      <c r="AF139" s="38"/>
      <c r="AG139" s="38"/>
      <c r="AH139" s="38"/>
      <c r="AI139" s="38"/>
      <c r="AJ139" s="38"/>
      <c r="AK139" s="38"/>
      <c r="AL139" s="38"/>
      <c r="AM139" s="38"/>
      <c r="AN139" s="38"/>
    </row>
    <row r="140" spans="1:40" s="8" customFormat="1" ht="90.6" customHeight="1" x14ac:dyDescent="0.2">
      <c r="A140" s="233" t="s">
        <v>1476</v>
      </c>
      <c r="B140" s="21" t="s">
        <v>315</v>
      </c>
      <c r="C140" s="17" t="s">
        <v>1107</v>
      </c>
      <c r="D140" s="17" t="s">
        <v>201</v>
      </c>
      <c r="E140" s="21" t="s">
        <v>140</v>
      </c>
      <c r="F140" s="21" t="s">
        <v>387</v>
      </c>
      <c r="G140" s="21" t="s">
        <v>629</v>
      </c>
      <c r="H140" s="17" t="s">
        <v>0</v>
      </c>
      <c r="I140" s="15">
        <v>2000</v>
      </c>
      <c r="J140" s="23" t="s">
        <v>1107</v>
      </c>
      <c r="K140" s="23" t="s">
        <v>1107</v>
      </c>
      <c r="L140" s="17" t="s">
        <v>659</v>
      </c>
      <c r="M140" s="9" t="s">
        <v>472</v>
      </c>
      <c r="N140" s="28">
        <v>1622124</v>
      </c>
      <c r="O140" s="28" t="s">
        <v>1107</v>
      </c>
      <c r="P140" s="21" t="s">
        <v>1251</v>
      </c>
      <c r="Q140" s="30" t="s">
        <v>1107</v>
      </c>
      <c r="R140" s="17" t="s">
        <v>1107</v>
      </c>
      <c r="S140" s="2" t="s">
        <v>289</v>
      </c>
      <c r="T140" s="21" t="s">
        <v>0</v>
      </c>
      <c r="U140" s="17">
        <v>2015</v>
      </c>
      <c r="V140" s="3" t="s">
        <v>756</v>
      </c>
      <c r="W140" s="17" t="s">
        <v>307</v>
      </c>
      <c r="X140" s="17" t="s">
        <v>1107</v>
      </c>
      <c r="Y140" s="17" t="s">
        <v>1107</v>
      </c>
      <c r="Z140" s="17" t="s">
        <v>1107</v>
      </c>
      <c r="AA140" s="17" t="s">
        <v>655</v>
      </c>
      <c r="AB140" s="97"/>
      <c r="AC140" s="97"/>
      <c r="AD140" s="97"/>
      <c r="AE140" s="38"/>
      <c r="AF140" s="38"/>
      <c r="AG140" s="38"/>
      <c r="AH140" s="38"/>
      <c r="AI140" s="38"/>
      <c r="AJ140" s="38"/>
      <c r="AK140" s="38"/>
      <c r="AL140" s="38"/>
      <c r="AM140" s="38"/>
      <c r="AN140" s="38"/>
    </row>
    <row r="141" spans="1:40" s="8" customFormat="1" ht="36.75" customHeight="1" x14ac:dyDescent="0.2">
      <c r="A141" s="233" t="s">
        <v>1477</v>
      </c>
      <c r="B141" s="21" t="s">
        <v>315</v>
      </c>
      <c r="C141" s="17" t="s">
        <v>1107</v>
      </c>
      <c r="D141" s="17" t="s">
        <v>200</v>
      </c>
      <c r="E141" s="21" t="s">
        <v>141</v>
      </c>
      <c r="F141" s="21" t="s">
        <v>386</v>
      </c>
      <c r="G141" s="21" t="s">
        <v>629</v>
      </c>
      <c r="H141" s="3" t="s">
        <v>807</v>
      </c>
      <c r="I141" s="15" t="s">
        <v>472</v>
      </c>
      <c r="J141" s="23" t="s">
        <v>1107</v>
      </c>
      <c r="K141" s="23" t="s">
        <v>1107</v>
      </c>
      <c r="L141" s="17" t="s">
        <v>659</v>
      </c>
      <c r="M141" s="9" t="s">
        <v>472</v>
      </c>
      <c r="N141" s="28" t="s">
        <v>472</v>
      </c>
      <c r="O141" s="28" t="s">
        <v>1107</v>
      </c>
      <c r="P141" s="21" t="s">
        <v>1251</v>
      </c>
      <c r="Q141" s="30" t="s">
        <v>1107</v>
      </c>
      <c r="R141" s="17" t="s">
        <v>1107</v>
      </c>
      <c r="S141" s="2" t="s">
        <v>289</v>
      </c>
      <c r="T141" s="21" t="s">
        <v>168</v>
      </c>
      <c r="U141" s="17">
        <v>2015</v>
      </c>
      <c r="V141" s="3" t="s">
        <v>756</v>
      </c>
      <c r="W141" s="17" t="s">
        <v>307</v>
      </c>
      <c r="X141" s="17" t="s">
        <v>1107</v>
      </c>
      <c r="Y141" s="17" t="s">
        <v>1107</v>
      </c>
      <c r="Z141" s="17" t="s">
        <v>1107</v>
      </c>
      <c r="AA141" s="17" t="s">
        <v>655</v>
      </c>
      <c r="AB141" s="97"/>
      <c r="AC141" s="97"/>
      <c r="AD141" s="97"/>
      <c r="AE141" s="38"/>
      <c r="AF141" s="38"/>
      <c r="AG141" s="38"/>
      <c r="AH141" s="38"/>
      <c r="AI141" s="38"/>
      <c r="AJ141" s="38"/>
      <c r="AK141" s="38"/>
      <c r="AL141" s="38"/>
      <c r="AM141" s="38"/>
      <c r="AN141" s="38"/>
    </row>
    <row r="142" spans="1:40" s="8" customFormat="1" ht="45.75" customHeight="1" x14ac:dyDescent="0.2">
      <c r="A142" s="233" t="s">
        <v>1478</v>
      </c>
      <c r="B142" s="21" t="s">
        <v>315</v>
      </c>
      <c r="C142" s="17" t="s">
        <v>1107</v>
      </c>
      <c r="D142" s="17" t="s">
        <v>184</v>
      </c>
      <c r="E142" s="21" t="s">
        <v>153</v>
      </c>
      <c r="F142" s="21" t="s">
        <v>1121</v>
      </c>
      <c r="G142" s="21" t="s">
        <v>1227</v>
      </c>
      <c r="H142" s="17" t="s">
        <v>0</v>
      </c>
      <c r="I142" s="15">
        <v>2009</v>
      </c>
      <c r="J142" s="23" t="s">
        <v>1107</v>
      </c>
      <c r="K142" s="23" t="s">
        <v>1107</v>
      </c>
      <c r="L142" s="17" t="s">
        <v>659</v>
      </c>
      <c r="M142" s="9" t="s">
        <v>472</v>
      </c>
      <c r="N142" s="28">
        <v>1400000</v>
      </c>
      <c r="O142" s="28" t="s">
        <v>1107</v>
      </c>
      <c r="P142" s="21" t="s">
        <v>1251</v>
      </c>
      <c r="Q142" s="30" t="s">
        <v>1107</v>
      </c>
      <c r="R142" s="17" t="s">
        <v>1107</v>
      </c>
      <c r="S142" s="2" t="s">
        <v>289</v>
      </c>
      <c r="T142" s="21" t="s">
        <v>0</v>
      </c>
      <c r="U142" s="17">
        <v>2015</v>
      </c>
      <c r="V142" s="3" t="s">
        <v>756</v>
      </c>
      <c r="W142" s="17" t="s">
        <v>307</v>
      </c>
      <c r="X142" s="17" t="s">
        <v>1107</v>
      </c>
      <c r="Y142" s="17" t="s">
        <v>1107</v>
      </c>
      <c r="Z142" s="17" t="s">
        <v>1107</v>
      </c>
      <c r="AA142" s="17" t="s">
        <v>655</v>
      </c>
      <c r="AB142" s="97"/>
      <c r="AC142" s="97"/>
      <c r="AD142" s="97"/>
      <c r="AE142" s="38"/>
      <c r="AF142" s="38"/>
      <c r="AG142" s="38"/>
      <c r="AH142" s="38"/>
      <c r="AI142" s="38"/>
      <c r="AJ142" s="38"/>
      <c r="AK142" s="38"/>
      <c r="AL142" s="38"/>
      <c r="AM142" s="38"/>
      <c r="AN142" s="38"/>
    </row>
    <row r="143" spans="1:40" s="8" customFormat="1" ht="36.75" customHeight="1" x14ac:dyDescent="0.25">
      <c r="A143" s="233" t="s">
        <v>1479</v>
      </c>
      <c r="B143" s="21" t="s">
        <v>315</v>
      </c>
      <c r="C143" s="17" t="s">
        <v>1107</v>
      </c>
      <c r="D143" s="17" t="s">
        <v>183</v>
      </c>
      <c r="E143" s="21" t="s">
        <v>1044</v>
      </c>
      <c r="F143" s="21" t="s">
        <v>389</v>
      </c>
      <c r="G143" s="21" t="s">
        <v>1227</v>
      </c>
      <c r="H143" s="21" t="s">
        <v>0</v>
      </c>
      <c r="I143" s="15" t="s">
        <v>662</v>
      </c>
      <c r="J143" s="23" t="s">
        <v>1107</v>
      </c>
      <c r="K143" s="23" t="s">
        <v>1107</v>
      </c>
      <c r="L143" s="17" t="s">
        <v>660</v>
      </c>
      <c r="M143" s="9" t="s">
        <v>472</v>
      </c>
      <c r="N143" s="28" t="s">
        <v>472</v>
      </c>
      <c r="O143" s="28" t="s">
        <v>1107</v>
      </c>
      <c r="P143" s="21" t="s">
        <v>1251</v>
      </c>
      <c r="Q143" s="30" t="s">
        <v>1107</v>
      </c>
      <c r="R143" s="17" t="s">
        <v>1107</v>
      </c>
      <c r="S143" s="2" t="s">
        <v>289</v>
      </c>
      <c r="T143" s="21" t="s">
        <v>0</v>
      </c>
      <c r="U143" s="17">
        <v>2015</v>
      </c>
      <c r="V143" s="3" t="s">
        <v>756</v>
      </c>
      <c r="W143" s="17" t="s">
        <v>307</v>
      </c>
      <c r="X143" s="17" t="s">
        <v>1107</v>
      </c>
      <c r="Y143" s="17" t="s">
        <v>1107</v>
      </c>
      <c r="Z143" s="17" t="s">
        <v>1107</v>
      </c>
      <c r="AA143" s="17" t="s">
        <v>655</v>
      </c>
    </row>
    <row r="144" spans="1:40" s="8" customFormat="1" ht="63.75" x14ac:dyDescent="0.25">
      <c r="A144" s="233" t="s">
        <v>1480</v>
      </c>
      <c r="B144" s="21" t="s">
        <v>315</v>
      </c>
      <c r="C144" s="17" t="s">
        <v>1107</v>
      </c>
      <c r="D144" s="17" t="s">
        <v>182</v>
      </c>
      <c r="E144" s="21" t="s">
        <v>154</v>
      </c>
      <c r="F144" s="21" t="s">
        <v>390</v>
      </c>
      <c r="G144" s="21" t="s">
        <v>1227</v>
      </c>
      <c r="H144" s="17" t="s">
        <v>0</v>
      </c>
      <c r="I144" s="15">
        <v>2001</v>
      </c>
      <c r="J144" s="23" t="s">
        <v>1107</v>
      </c>
      <c r="K144" s="23" t="s">
        <v>1107</v>
      </c>
      <c r="L144" s="17" t="s">
        <v>660</v>
      </c>
      <c r="M144" s="9" t="s">
        <v>472</v>
      </c>
      <c r="N144" s="28">
        <v>767632</v>
      </c>
      <c r="O144" s="28" t="s">
        <v>1107</v>
      </c>
      <c r="P144" s="21" t="s">
        <v>1251</v>
      </c>
      <c r="Q144" s="30" t="s">
        <v>1107</v>
      </c>
      <c r="R144" s="17" t="s">
        <v>1107</v>
      </c>
      <c r="S144" s="2" t="s">
        <v>289</v>
      </c>
      <c r="T144" s="21" t="s">
        <v>0</v>
      </c>
      <c r="U144" s="17">
        <v>2015</v>
      </c>
      <c r="V144" s="3" t="s">
        <v>756</v>
      </c>
      <c r="W144" s="17" t="s">
        <v>307</v>
      </c>
      <c r="X144" s="17" t="s">
        <v>1107</v>
      </c>
      <c r="Y144" s="17" t="s">
        <v>1107</v>
      </c>
      <c r="Z144" s="17" t="s">
        <v>1107</v>
      </c>
      <c r="AA144" s="17" t="s">
        <v>655</v>
      </c>
    </row>
    <row r="145" spans="1:40" s="8" customFormat="1" ht="28.9" customHeight="1" x14ac:dyDescent="0.2">
      <c r="A145" s="233" t="s">
        <v>1481</v>
      </c>
      <c r="B145" s="21" t="s">
        <v>315</v>
      </c>
      <c r="C145" s="17" t="s">
        <v>1107</v>
      </c>
      <c r="D145" s="17" t="s">
        <v>181</v>
      </c>
      <c r="E145" s="21" t="s">
        <v>155</v>
      </c>
      <c r="F145" s="21" t="s">
        <v>391</v>
      </c>
      <c r="G145" s="21" t="s">
        <v>1227</v>
      </c>
      <c r="H145" s="17" t="s">
        <v>0</v>
      </c>
      <c r="I145" s="15" t="s">
        <v>662</v>
      </c>
      <c r="J145" s="23" t="s">
        <v>1107</v>
      </c>
      <c r="K145" s="23" t="s">
        <v>1107</v>
      </c>
      <c r="L145" s="17" t="s">
        <v>659</v>
      </c>
      <c r="M145" s="9" t="s">
        <v>472</v>
      </c>
      <c r="N145" s="28" t="s">
        <v>472</v>
      </c>
      <c r="O145" s="28" t="s">
        <v>1107</v>
      </c>
      <c r="P145" s="21" t="s">
        <v>1251</v>
      </c>
      <c r="Q145" s="30" t="s">
        <v>1107</v>
      </c>
      <c r="R145" s="17" t="s">
        <v>1107</v>
      </c>
      <c r="S145" s="2" t="s">
        <v>289</v>
      </c>
      <c r="T145" s="21" t="s">
        <v>0</v>
      </c>
      <c r="U145" s="17">
        <v>2015</v>
      </c>
      <c r="V145" s="3" t="s">
        <v>756</v>
      </c>
      <c r="W145" s="17" t="s">
        <v>307</v>
      </c>
      <c r="X145" s="17" t="s">
        <v>1107</v>
      </c>
      <c r="Y145" s="17" t="s">
        <v>1107</v>
      </c>
      <c r="Z145" s="17" t="s">
        <v>1107</v>
      </c>
      <c r="AA145" s="17" t="s">
        <v>655</v>
      </c>
      <c r="AB145" s="97"/>
      <c r="AC145" s="97"/>
      <c r="AD145" s="97"/>
      <c r="AE145" s="38"/>
      <c r="AF145" s="38"/>
      <c r="AG145" s="38"/>
      <c r="AH145" s="38"/>
      <c r="AI145" s="38"/>
      <c r="AJ145" s="38"/>
      <c r="AK145" s="38"/>
      <c r="AL145" s="38"/>
      <c r="AM145" s="38"/>
      <c r="AN145" s="38"/>
    </row>
    <row r="146" spans="1:40" s="8" customFormat="1" ht="36.75" customHeight="1" x14ac:dyDescent="0.2">
      <c r="A146" s="233" t="s">
        <v>1482</v>
      </c>
      <c r="B146" s="21" t="s">
        <v>315</v>
      </c>
      <c r="C146" s="17" t="s">
        <v>1107</v>
      </c>
      <c r="D146" s="17" t="s">
        <v>180</v>
      </c>
      <c r="E146" s="12" t="s">
        <v>156</v>
      </c>
      <c r="F146" s="21" t="s">
        <v>392</v>
      </c>
      <c r="G146" s="21" t="s">
        <v>1227</v>
      </c>
      <c r="H146" s="17" t="s">
        <v>0</v>
      </c>
      <c r="I146" s="15">
        <v>2002</v>
      </c>
      <c r="J146" s="23" t="s">
        <v>1107</v>
      </c>
      <c r="K146" s="23" t="s">
        <v>1107</v>
      </c>
      <c r="L146" s="17" t="s">
        <v>659</v>
      </c>
      <c r="M146" s="9" t="s">
        <v>472</v>
      </c>
      <c r="N146" s="28">
        <v>878400</v>
      </c>
      <c r="O146" s="28" t="s">
        <v>1107</v>
      </c>
      <c r="P146" s="21" t="s">
        <v>1251</v>
      </c>
      <c r="Q146" s="30" t="s">
        <v>1107</v>
      </c>
      <c r="R146" s="17" t="s">
        <v>1107</v>
      </c>
      <c r="S146" s="2" t="s">
        <v>289</v>
      </c>
      <c r="T146" s="21" t="s">
        <v>0</v>
      </c>
      <c r="U146" s="17">
        <v>2015</v>
      </c>
      <c r="V146" s="3" t="s">
        <v>756</v>
      </c>
      <c r="W146" s="17" t="s">
        <v>307</v>
      </c>
      <c r="X146" s="17" t="s">
        <v>1107</v>
      </c>
      <c r="Y146" s="17" t="s">
        <v>1107</v>
      </c>
      <c r="Z146" s="17" t="s">
        <v>1107</v>
      </c>
      <c r="AA146" s="17" t="s">
        <v>655</v>
      </c>
      <c r="AB146" s="97"/>
      <c r="AC146" s="97"/>
      <c r="AD146" s="97"/>
      <c r="AE146" s="38"/>
      <c r="AF146" s="38"/>
      <c r="AG146" s="38"/>
      <c r="AH146" s="38"/>
      <c r="AI146" s="38"/>
      <c r="AJ146" s="38"/>
      <c r="AK146" s="38"/>
      <c r="AL146" s="38"/>
      <c r="AM146" s="38"/>
      <c r="AN146" s="38"/>
    </row>
    <row r="147" spans="1:40" s="8" customFormat="1" ht="36.75" customHeight="1" x14ac:dyDescent="0.2">
      <c r="A147" s="233" t="s">
        <v>1483</v>
      </c>
      <c r="B147" s="21" t="s">
        <v>315</v>
      </c>
      <c r="C147" s="17" t="s">
        <v>1107</v>
      </c>
      <c r="D147" s="17" t="s">
        <v>179</v>
      </c>
      <c r="E147" s="21" t="s">
        <v>157</v>
      </c>
      <c r="F147" s="21" t="s">
        <v>393</v>
      </c>
      <c r="G147" s="21" t="s">
        <v>1227</v>
      </c>
      <c r="H147" s="17" t="s">
        <v>0</v>
      </c>
      <c r="I147" s="15">
        <v>2010</v>
      </c>
      <c r="J147" s="23" t="s">
        <v>1107</v>
      </c>
      <c r="K147" s="23" t="s">
        <v>1107</v>
      </c>
      <c r="L147" s="17" t="s">
        <v>659</v>
      </c>
      <c r="M147" s="9" t="s">
        <v>472</v>
      </c>
      <c r="N147" s="28">
        <v>2000000</v>
      </c>
      <c r="O147" s="28" t="s">
        <v>1107</v>
      </c>
      <c r="P147" s="21" t="s">
        <v>1251</v>
      </c>
      <c r="Q147" s="30" t="s">
        <v>1107</v>
      </c>
      <c r="R147" s="17" t="s">
        <v>1107</v>
      </c>
      <c r="S147" s="2" t="s">
        <v>289</v>
      </c>
      <c r="T147" s="21" t="s">
        <v>0</v>
      </c>
      <c r="U147" s="17">
        <v>2015</v>
      </c>
      <c r="V147" s="3" t="s">
        <v>756</v>
      </c>
      <c r="W147" s="17" t="s">
        <v>307</v>
      </c>
      <c r="X147" s="17" t="s">
        <v>1107</v>
      </c>
      <c r="Y147" s="17" t="s">
        <v>1107</v>
      </c>
      <c r="Z147" s="17" t="s">
        <v>1107</v>
      </c>
      <c r="AA147" s="17" t="s">
        <v>655</v>
      </c>
      <c r="AB147" s="97"/>
      <c r="AC147" s="97"/>
      <c r="AD147" s="97"/>
      <c r="AE147" s="97"/>
      <c r="AF147" s="97"/>
      <c r="AG147" s="97"/>
      <c r="AH147" s="97"/>
      <c r="AI147" s="97"/>
      <c r="AJ147" s="97"/>
      <c r="AK147" s="97"/>
      <c r="AL147" s="97"/>
      <c r="AM147" s="97"/>
      <c r="AN147" s="97"/>
    </row>
    <row r="148" spans="1:40" s="8" customFormat="1" ht="36.75" customHeight="1" x14ac:dyDescent="0.2">
      <c r="A148" s="233" t="s">
        <v>1484</v>
      </c>
      <c r="B148" s="21" t="s">
        <v>315</v>
      </c>
      <c r="C148" s="17" t="s">
        <v>1107</v>
      </c>
      <c r="D148" s="17" t="s">
        <v>173</v>
      </c>
      <c r="E148" s="21" t="s">
        <v>164</v>
      </c>
      <c r="F148" s="3" t="s">
        <v>1773</v>
      </c>
      <c r="G148" s="14" t="s">
        <v>1227</v>
      </c>
      <c r="H148" s="17" t="s">
        <v>0</v>
      </c>
      <c r="I148" s="15" t="s">
        <v>472</v>
      </c>
      <c r="J148" s="23" t="s">
        <v>1107</v>
      </c>
      <c r="K148" s="23" t="s">
        <v>1107</v>
      </c>
      <c r="L148" s="17" t="s">
        <v>659</v>
      </c>
      <c r="M148" s="9" t="s">
        <v>472</v>
      </c>
      <c r="N148" s="28" t="s">
        <v>1107</v>
      </c>
      <c r="O148" s="28" t="s">
        <v>1107</v>
      </c>
      <c r="P148" s="21" t="s">
        <v>1251</v>
      </c>
      <c r="Q148" s="30" t="s">
        <v>1107</v>
      </c>
      <c r="R148" s="17" t="s">
        <v>1107</v>
      </c>
      <c r="S148" s="21" t="s">
        <v>289</v>
      </c>
      <c r="T148" s="21" t="s">
        <v>427</v>
      </c>
      <c r="U148" s="17">
        <v>2015</v>
      </c>
      <c r="V148" s="3" t="s">
        <v>756</v>
      </c>
      <c r="W148" s="17" t="s">
        <v>307</v>
      </c>
      <c r="X148" s="17" t="s">
        <v>1107</v>
      </c>
      <c r="Y148" s="17" t="s">
        <v>1107</v>
      </c>
      <c r="Z148" s="17" t="s">
        <v>1107</v>
      </c>
      <c r="AA148" s="17" t="s">
        <v>655</v>
      </c>
      <c r="AB148" s="97"/>
      <c r="AC148" s="97"/>
      <c r="AD148" s="97"/>
      <c r="AE148" s="97"/>
      <c r="AF148" s="97"/>
      <c r="AG148" s="97"/>
      <c r="AH148" s="97"/>
      <c r="AI148" s="97"/>
      <c r="AJ148" s="97"/>
      <c r="AK148" s="97"/>
      <c r="AL148" s="97"/>
      <c r="AM148" s="97"/>
      <c r="AN148" s="97"/>
    </row>
    <row r="149" spans="1:40" s="8" customFormat="1" ht="36.75" customHeight="1" x14ac:dyDescent="0.2">
      <c r="A149" s="233" t="s">
        <v>1485</v>
      </c>
      <c r="B149" s="21" t="s">
        <v>315</v>
      </c>
      <c r="C149" s="15" t="s">
        <v>472</v>
      </c>
      <c r="D149" s="17" t="s">
        <v>781</v>
      </c>
      <c r="E149" s="14" t="s">
        <v>761</v>
      </c>
      <c r="F149" s="14" t="s">
        <v>1092</v>
      </c>
      <c r="G149" s="15" t="s">
        <v>639</v>
      </c>
      <c r="H149" s="15" t="s">
        <v>610</v>
      </c>
      <c r="I149" s="15">
        <v>2021</v>
      </c>
      <c r="J149" s="63" t="s">
        <v>1107</v>
      </c>
      <c r="K149" s="63" t="s">
        <v>1107</v>
      </c>
      <c r="L149" s="15" t="s">
        <v>659</v>
      </c>
      <c r="M149" s="63" t="s">
        <v>472</v>
      </c>
      <c r="N149" s="91">
        <v>6000000</v>
      </c>
      <c r="O149" s="28" t="s">
        <v>1107</v>
      </c>
      <c r="P149" s="21" t="s">
        <v>1251</v>
      </c>
      <c r="Q149" s="91">
        <v>6000000</v>
      </c>
      <c r="R149" s="15" t="s">
        <v>472</v>
      </c>
      <c r="S149" s="15" t="s">
        <v>289</v>
      </c>
      <c r="T149" s="15" t="s">
        <v>472</v>
      </c>
      <c r="U149" s="17">
        <v>2017</v>
      </c>
      <c r="V149" s="14" t="s">
        <v>756</v>
      </c>
      <c r="W149" s="17" t="s">
        <v>307</v>
      </c>
      <c r="X149" s="238" t="s">
        <v>762</v>
      </c>
      <c r="Y149" s="238" t="s">
        <v>763</v>
      </c>
      <c r="Z149" s="15" t="s">
        <v>1107</v>
      </c>
      <c r="AA149" s="14" t="s">
        <v>655</v>
      </c>
      <c r="AB149" s="97"/>
      <c r="AC149" s="97"/>
      <c r="AD149" s="97"/>
      <c r="AE149" s="97"/>
      <c r="AF149" s="97"/>
      <c r="AG149" s="97"/>
      <c r="AH149" s="97"/>
      <c r="AI149" s="97"/>
      <c r="AJ149" s="97"/>
      <c r="AK149" s="97"/>
      <c r="AL149" s="97"/>
      <c r="AM149" s="97"/>
      <c r="AN149" s="97"/>
    </row>
    <row r="150" spans="1:40" s="8" customFormat="1" ht="36.75" customHeight="1" x14ac:dyDescent="0.2">
      <c r="A150" s="233" t="s">
        <v>1486</v>
      </c>
      <c r="B150" s="21" t="s">
        <v>315</v>
      </c>
      <c r="C150" s="15" t="s">
        <v>472</v>
      </c>
      <c r="D150" s="17" t="s">
        <v>782</v>
      </c>
      <c r="E150" s="14" t="s">
        <v>764</v>
      </c>
      <c r="F150" s="14" t="s">
        <v>1093</v>
      </c>
      <c r="G150" s="14" t="s">
        <v>1227</v>
      </c>
      <c r="H150" s="15" t="s">
        <v>0</v>
      </c>
      <c r="I150" s="15">
        <v>2018</v>
      </c>
      <c r="J150" s="63" t="s">
        <v>1107</v>
      </c>
      <c r="K150" s="63" t="s">
        <v>1107</v>
      </c>
      <c r="L150" s="15" t="s">
        <v>659</v>
      </c>
      <c r="M150" s="63" t="s">
        <v>472</v>
      </c>
      <c r="N150" s="91">
        <v>300000</v>
      </c>
      <c r="O150" s="28" t="s">
        <v>1107</v>
      </c>
      <c r="P150" s="21" t="s">
        <v>1251</v>
      </c>
      <c r="Q150" s="91">
        <v>300000</v>
      </c>
      <c r="R150" s="15" t="s">
        <v>472</v>
      </c>
      <c r="S150" s="15" t="s">
        <v>289</v>
      </c>
      <c r="T150" s="15" t="s">
        <v>472</v>
      </c>
      <c r="U150" s="17">
        <v>2017</v>
      </c>
      <c r="V150" s="14" t="s">
        <v>756</v>
      </c>
      <c r="W150" s="17" t="s">
        <v>307</v>
      </c>
      <c r="X150" s="238" t="s">
        <v>1722</v>
      </c>
      <c r="Y150" s="238" t="s">
        <v>765</v>
      </c>
      <c r="Z150" s="15" t="s">
        <v>1107</v>
      </c>
      <c r="AA150" s="14" t="s">
        <v>655</v>
      </c>
      <c r="AB150" s="97"/>
      <c r="AC150" s="97"/>
      <c r="AD150" s="97"/>
      <c r="AE150" s="97"/>
      <c r="AF150" s="97"/>
      <c r="AG150" s="97"/>
      <c r="AH150" s="97"/>
      <c r="AI150" s="97"/>
      <c r="AJ150" s="97"/>
      <c r="AK150" s="97"/>
      <c r="AL150" s="97"/>
      <c r="AM150" s="97"/>
      <c r="AN150" s="97"/>
    </row>
    <row r="151" spans="1:40" s="8" customFormat="1" ht="36.75" customHeight="1" x14ac:dyDescent="0.25">
      <c r="A151" s="233" t="s">
        <v>1487</v>
      </c>
      <c r="B151" s="21" t="s">
        <v>315</v>
      </c>
      <c r="C151" s="15" t="s">
        <v>766</v>
      </c>
      <c r="D151" s="17" t="s">
        <v>783</v>
      </c>
      <c r="E151" s="14" t="s">
        <v>767</v>
      </c>
      <c r="F151" s="14" t="s">
        <v>1045</v>
      </c>
      <c r="G151" s="14" t="s">
        <v>626</v>
      </c>
      <c r="H151" s="15" t="s">
        <v>0</v>
      </c>
      <c r="I151" s="15">
        <v>2016</v>
      </c>
      <c r="J151" s="187">
        <v>24994</v>
      </c>
      <c r="K151" s="98" t="s">
        <v>1107</v>
      </c>
      <c r="L151" s="15" t="s">
        <v>660</v>
      </c>
      <c r="M151" s="99">
        <v>1160</v>
      </c>
      <c r="N151" s="91">
        <v>12500000</v>
      </c>
      <c r="O151" s="28" t="s">
        <v>1107</v>
      </c>
      <c r="P151" s="14" t="s">
        <v>1046</v>
      </c>
      <c r="Q151" s="90">
        <v>11700000</v>
      </c>
      <c r="R151" s="21" t="s">
        <v>932</v>
      </c>
      <c r="S151" s="17" t="s">
        <v>1184</v>
      </c>
      <c r="T151" s="15" t="s">
        <v>472</v>
      </c>
      <c r="U151" s="17">
        <v>2017</v>
      </c>
      <c r="V151" s="14" t="s">
        <v>886</v>
      </c>
      <c r="W151" s="17" t="s">
        <v>307</v>
      </c>
      <c r="X151" s="238" t="s">
        <v>769</v>
      </c>
      <c r="Y151" s="238" t="s">
        <v>770</v>
      </c>
      <c r="Z151" s="15" t="s">
        <v>1107</v>
      </c>
      <c r="AA151" s="14" t="s">
        <v>655</v>
      </c>
    </row>
    <row r="152" spans="1:40" s="8" customFormat="1" ht="36.75" customHeight="1" x14ac:dyDescent="0.2">
      <c r="A152" s="233" t="s">
        <v>1488</v>
      </c>
      <c r="B152" s="21" t="s">
        <v>315</v>
      </c>
      <c r="C152" s="15" t="s">
        <v>472</v>
      </c>
      <c r="D152" s="17" t="s">
        <v>784</v>
      </c>
      <c r="E152" s="3" t="s">
        <v>771</v>
      </c>
      <c r="F152" s="3" t="s">
        <v>1094</v>
      </c>
      <c r="G152" s="17" t="s">
        <v>639</v>
      </c>
      <c r="H152" s="17" t="s">
        <v>0</v>
      </c>
      <c r="I152" s="17">
        <v>2018</v>
      </c>
      <c r="J152" s="63" t="s">
        <v>1107</v>
      </c>
      <c r="K152" s="63" t="s">
        <v>1107</v>
      </c>
      <c r="L152" s="3" t="s">
        <v>659</v>
      </c>
      <c r="M152" s="9" t="s">
        <v>472</v>
      </c>
      <c r="N152" s="30">
        <v>1500000</v>
      </c>
      <c r="O152" s="28" t="s">
        <v>1107</v>
      </c>
      <c r="P152" s="21" t="s">
        <v>1251</v>
      </c>
      <c r="Q152" s="30">
        <v>1500000</v>
      </c>
      <c r="R152" s="15" t="s">
        <v>472</v>
      </c>
      <c r="S152" s="15" t="s">
        <v>289</v>
      </c>
      <c r="T152" s="15" t="s">
        <v>472</v>
      </c>
      <c r="U152" s="17">
        <v>2017</v>
      </c>
      <c r="V152" s="14" t="s">
        <v>768</v>
      </c>
      <c r="W152" s="17" t="s">
        <v>307</v>
      </c>
      <c r="X152" s="3" t="s">
        <v>772</v>
      </c>
      <c r="Y152" s="3" t="s">
        <v>773</v>
      </c>
      <c r="Z152" s="15" t="s">
        <v>1107</v>
      </c>
      <c r="AA152" s="3" t="s">
        <v>655</v>
      </c>
      <c r="AB152" s="97"/>
      <c r="AC152" s="97"/>
      <c r="AD152" s="97"/>
      <c r="AE152" s="97"/>
      <c r="AF152" s="97"/>
      <c r="AG152" s="97"/>
      <c r="AH152" s="97"/>
      <c r="AI152" s="97"/>
      <c r="AJ152" s="97"/>
      <c r="AK152" s="97"/>
      <c r="AL152" s="97"/>
      <c r="AM152" s="97"/>
      <c r="AN152" s="97"/>
    </row>
    <row r="153" spans="1:40" s="8" customFormat="1" ht="36.75" customHeight="1" x14ac:dyDescent="0.25">
      <c r="A153" s="233" t="s">
        <v>1489</v>
      </c>
      <c r="B153" s="21" t="s">
        <v>315</v>
      </c>
      <c r="C153" s="15" t="s">
        <v>472</v>
      </c>
      <c r="D153" s="17" t="s">
        <v>785</v>
      </c>
      <c r="E153" s="3" t="s">
        <v>774</v>
      </c>
      <c r="F153" s="3" t="s">
        <v>966</v>
      </c>
      <c r="G153" s="17" t="s">
        <v>331</v>
      </c>
      <c r="H153" s="188" t="s">
        <v>0</v>
      </c>
      <c r="I153" s="17">
        <v>2018</v>
      </c>
      <c r="J153" s="22" t="s">
        <v>472</v>
      </c>
      <c r="K153" s="22" t="s">
        <v>472</v>
      </c>
      <c r="L153" s="3" t="s">
        <v>660</v>
      </c>
      <c r="M153" s="9" t="s">
        <v>472</v>
      </c>
      <c r="N153" s="30">
        <v>112000</v>
      </c>
      <c r="O153" s="202" t="s">
        <v>472</v>
      </c>
      <c r="P153" s="21" t="s">
        <v>1251</v>
      </c>
      <c r="Q153" s="30">
        <v>112000</v>
      </c>
      <c r="R153" s="17" t="s">
        <v>472</v>
      </c>
      <c r="S153" s="17" t="s">
        <v>1184</v>
      </c>
      <c r="T153" s="15" t="s">
        <v>472</v>
      </c>
      <c r="U153" s="17">
        <v>2017</v>
      </c>
      <c r="V153" s="14" t="s">
        <v>768</v>
      </c>
      <c r="W153" s="17" t="s">
        <v>307</v>
      </c>
      <c r="X153" s="17" t="s">
        <v>472</v>
      </c>
      <c r="Y153" s="17" t="s">
        <v>472</v>
      </c>
      <c r="Z153" s="17" t="s">
        <v>472</v>
      </c>
      <c r="AA153" s="3" t="s">
        <v>654</v>
      </c>
    </row>
    <row r="154" spans="1:40" s="8" customFormat="1" ht="36.75" customHeight="1" x14ac:dyDescent="0.2">
      <c r="A154" s="233" t="s">
        <v>1490</v>
      </c>
      <c r="B154" s="21" t="s">
        <v>315</v>
      </c>
      <c r="C154" s="14" t="s">
        <v>885</v>
      </c>
      <c r="D154" s="15" t="s">
        <v>786</v>
      </c>
      <c r="E154" s="3" t="s">
        <v>775</v>
      </c>
      <c r="F154" s="3" t="s">
        <v>1095</v>
      </c>
      <c r="G154" s="3" t="s">
        <v>1187</v>
      </c>
      <c r="H154" s="17" t="s">
        <v>610</v>
      </c>
      <c r="I154" s="17">
        <v>2022</v>
      </c>
      <c r="J154" s="173">
        <v>24.3</v>
      </c>
      <c r="K154" s="173">
        <v>3.2</v>
      </c>
      <c r="L154" s="3" t="s">
        <v>659</v>
      </c>
      <c r="M154" s="9">
        <v>20.399999999999999</v>
      </c>
      <c r="N154" s="30">
        <v>800000</v>
      </c>
      <c r="O154" s="28" t="s">
        <v>1107</v>
      </c>
      <c r="P154" s="3" t="s">
        <v>776</v>
      </c>
      <c r="Q154" s="30">
        <v>800000</v>
      </c>
      <c r="R154" s="15" t="s">
        <v>472</v>
      </c>
      <c r="S154" s="17" t="s">
        <v>289</v>
      </c>
      <c r="T154" s="15" t="s">
        <v>472</v>
      </c>
      <c r="U154" s="17">
        <v>2017</v>
      </c>
      <c r="V154" s="14" t="s">
        <v>768</v>
      </c>
      <c r="W154" s="17" t="s">
        <v>307</v>
      </c>
      <c r="X154" s="234" t="s">
        <v>777</v>
      </c>
      <c r="Y154" s="234" t="s">
        <v>778</v>
      </c>
      <c r="Z154" s="17">
        <v>2019</v>
      </c>
      <c r="AA154" s="3" t="s">
        <v>653</v>
      </c>
      <c r="AB154" s="97"/>
      <c r="AC154" s="97"/>
      <c r="AD154" s="97"/>
      <c r="AE154" s="97"/>
      <c r="AF154" s="97"/>
      <c r="AG154" s="97"/>
      <c r="AH154" s="97"/>
      <c r="AI154" s="97"/>
      <c r="AJ154" s="97"/>
      <c r="AK154" s="97"/>
      <c r="AL154" s="97"/>
      <c r="AM154" s="97"/>
      <c r="AN154" s="97"/>
    </row>
    <row r="155" spans="1:40" s="8" customFormat="1" ht="100.9" customHeight="1" x14ac:dyDescent="0.2">
      <c r="A155" s="233" t="s">
        <v>1491</v>
      </c>
      <c r="B155" s="21" t="s">
        <v>315</v>
      </c>
      <c r="C155" s="15" t="s">
        <v>472</v>
      </c>
      <c r="D155" s="17" t="s">
        <v>787</v>
      </c>
      <c r="E155" s="3" t="s">
        <v>779</v>
      </c>
      <c r="F155" s="3" t="s">
        <v>1610</v>
      </c>
      <c r="G155" s="3" t="s">
        <v>1187</v>
      </c>
      <c r="H155" s="17" t="s">
        <v>610</v>
      </c>
      <c r="I155" s="17">
        <v>2021</v>
      </c>
      <c r="J155" s="98">
        <v>161.9580886714873</v>
      </c>
      <c r="K155" s="98">
        <v>25.329661435468633</v>
      </c>
      <c r="L155" s="3" t="s">
        <v>659</v>
      </c>
      <c r="M155" s="9">
        <v>41.7</v>
      </c>
      <c r="N155" s="30">
        <v>450000</v>
      </c>
      <c r="O155" s="28" t="s">
        <v>1107</v>
      </c>
      <c r="P155" s="3" t="s">
        <v>776</v>
      </c>
      <c r="Q155" s="30">
        <v>450000</v>
      </c>
      <c r="R155" s="15" t="s">
        <v>472</v>
      </c>
      <c r="S155" s="17" t="s">
        <v>289</v>
      </c>
      <c r="T155" s="15" t="s">
        <v>472</v>
      </c>
      <c r="U155" s="17">
        <v>2017</v>
      </c>
      <c r="V155" s="14" t="s">
        <v>768</v>
      </c>
      <c r="W155" s="17" t="s">
        <v>307</v>
      </c>
      <c r="X155" s="236" t="s">
        <v>1723</v>
      </c>
      <c r="Y155" s="236" t="s">
        <v>780</v>
      </c>
      <c r="Z155" s="17">
        <v>2018</v>
      </c>
      <c r="AA155" s="3" t="s">
        <v>653</v>
      </c>
      <c r="AB155" s="97"/>
      <c r="AC155" s="97"/>
      <c r="AD155" s="97"/>
      <c r="AE155" s="97"/>
      <c r="AF155" s="97"/>
      <c r="AG155" s="97"/>
      <c r="AH155" s="97"/>
      <c r="AI155" s="97"/>
      <c r="AJ155" s="97"/>
      <c r="AK155" s="97"/>
      <c r="AL155" s="97"/>
      <c r="AM155" s="97"/>
      <c r="AN155" s="97"/>
    </row>
    <row r="156" spans="1:40" s="8" customFormat="1" ht="71.45" customHeight="1" x14ac:dyDescent="0.25">
      <c r="A156" s="233" t="s">
        <v>1492</v>
      </c>
      <c r="B156" s="21" t="s">
        <v>315</v>
      </c>
      <c r="C156" s="15" t="s">
        <v>472</v>
      </c>
      <c r="D156" s="17" t="s">
        <v>1123</v>
      </c>
      <c r="E156" s="3" t="s">
        <v>938</v>
      </c>
      <c r="F156" s="3" t="s">
        <v>937</v>
      </c>
      <c r="G156" s="3" t="s">
        <v>627</v>
      </c>
      <c r="H156" s="3" t="s">
        <v>0</v>
      </c>
      <c r="I156" s="3" t="s">
        <v>472</v>
      </c>
      <c r="J156" s="83">
        <v>352.58993916596648</v>
      </c>
      <c r="K156" s="22" t="s">
        <v>472</v>
      </c>
      <c r="L156" s="3" t="s">
        <v>660</v>
      </c>
      <c r="M156" s="9" t="s">
        <v>472</v>
      </c>
      <c r="N156" s="30" t="s">
        <v>1107</v>
      </c>
      <c r="O156" s="202" t="s">
        <v>1107</v>
      </c>
      <c r="P156" s="14" t="s">
        <v>1107</v>
      </c>
      <c r="Q156" s="30" t="s">
        <v>1107</v>
      </c>
      <c r="R156" s="17" t="s">
        <v>472</v>
      </c>
      <c r="S156" s="17" t="s">
        <v>1184</v>
      </c>
      <c r="T156" s="15" t="s">
        <v>0</v>
      </c>
      <c r="U156" s="17">
        <v>2017</v>
      </c>
      <c r="V156" s="14" t="s">
        <v>1107</v>
      </c>
      <c r="W156" s="17" t="s">
        <v>307</v>
      </c>
      <c r="X156" s="17" t="s">
        <v>472</v>
      </c>
      <c r="Y156" s="17" t="s">
        <v>472</v>
      </c>
      <c r="Z156" s="17" t="s">
        <v>1107</v>
      </c>
      <c r="AA156" s="3" t="s">
        <v>653</v>
      </c>
    </row>
    <row r="157" spans="1:40" s="8" customFormat="1" ht="71.45" customHeight="1" x14ac:dyDescent="0.2">
      <c r="A157" s="233" t="s">
        <v>1493</v>
      </c>
      <c r="B157" s="21" t="s">
        <v>315</v>
      </c>
      <c r="C157" s="15" t="s">
        <v>1122</v>
      </c>
      <c r="D157" s="17" t="s">
        <v>1124</v>
      </c>
      <c r="E157" s="3" t="s">
        <v>1125</v>
      </c>
      <c r="F157" s="3" t="s">
        <v>1774</v>
      </c>
      <c r="G157" s="3" t="s">
        <v>638</v>
      </c>
      <c r="H157" s="188" t="s">
        <v>283</v>
      </c>
      <c r="I157" s="17">
        <v>2022</v>
      </c>
      <c r="J157" s="63" t="s">
        <v>431</v>
      </c>
      <c r="K157" s="63" t="s">
        <v>431</v>
      </c>
      <c r="L157" s="189" t="s">
        <v>659</v>
      </c>
      <c r="M157" s="9" t="s">
        <v>431</v>
      </c>
      <c r="N157" s="30" t="s">
        <v>431</v>
      </c>
      <c r="O157" s="28" t="s">
        <v>431</v>
      </c>
      <c r="P157" s="3" t="s">
        <v>1787</v>
      </c>
      <c r="Q157" s="30" t="s">
        <v>431</v>
      </c>
      <c r="R157" s="15" t="s">
        <v>472</v>
      </c>
      <c r="S157" s="17" t="s">
        <v>289</v>
      </c>
      <c r="T157" s="15" t="s">
        <v>610</v>
      </c>
      <c r="U157" s="17">
        <v>2018</v>
      </c>
      <c r="V157" s="14" t="s">
        <v>1107</v>
      </c>
      <c r="W157" s="17" t="s">
        <v>307</v>
      </c>
      <c r="X157" s="3" t="s">
        <v>1107</v>
      </c>
      <c r="Y157" s="3" t="s">
        <v>1107</v>
      </c>
      <c r="Z157" s="17">
        <v>2022</v>
      </c>
      <c r="AA157" s="3" t="s">
        <v>653</v>
      </c>
      <c r="AB157" s="97"/>
      <c r="AC157" s="97"/>
      <c r="AD157" s="97"/>
      <c r="AE157" s="97"/>
      <c r="AF157" s="97"/>
      <c r="AG157" s="97"/>
      <c r="AH157" s="97"/>
      <c r="AI157" s="97"/>
      <c r="AJ157" s="97"/>
      <c r="AK157" s="97"/>
      <c r="AL157" s="97"/>
      <c r="AM157" s="97"/>
      <c r="AN157" s="97"/>
    </row>
    <row r="158" spans="1:40" s="8" customFormat="1" ht="36.75" customHeight="1" x14ac:dyDescent="0.2">
      <c r="A158" s="175">
        <v>4771</v>
      </c>
      <c r="B158" s="21" t="s">
        <v>315</v>
      </c>
      <c r="C158" s="15" t="s">
        <v>472</v>
      </c>
      <c r="D158" s="17" t="s">
        <v>1276</v>
      </c>
      <c r="E158" s="3" t="s">
        <v>138</v>
      </c>
      <c r="F158" s="3" t="s">
        <v>1775</v>
      </c>
      <c r="G158" s="3" t="s">
        <v>1126</v>
      </c>
      <c r="H158" s="17" t="s">
        <v>0</v>
      </c>
      <c r="I158" s="17">
        <v>2008</v>
      </c>
      <c r="J158" s="63" t="s">
        <v>1107</v>
      </c>
      <c r="K158" s="63" t="s">
        <v>1107</v>
      </c>
      <c r="L158" s="189" t="s">
        <v>659</v>
      </c>
      <c r="M158" s="9" t="s">
        <v>472</v>
      </c>
      <c r="N158" s="30">
        <v>4522401</v>
      </c>
      <c r="O158" s="28" t="s">
        <v>1107</v>
      </c>
      <c r="P158" s="21" t="s">
        <v>1251</v>
      </c>
      <c r="Q158" s="30" t="s">
        <v>1107</v>
      </c>
      <c r="R158" s="15" t="s">
        <v>1107</v>
      </c>
      <c r="S158" s="17" t="s">
        <v>289</v>
      </c>
      <c r="T158" s="15" t="s">
        <v>0</v>
      </c>
      <c r="U158" s="17">
        <v>2018</v>
      </c>
      <c r="V158" s="14" t="s">
        <v>1107</v>
      </c>
      <c r="W158" s="17" t="s">
        <v>307</v>
      </c>
      <c r="X158" s="3" t="s">
        <v>1107</v>
      </c>
      <c r="Y158" s="3" t="s">
        <v>1107</v>
      </c>
      <c r="Z158" s="66">
        <v>2018</v>
      </c>
      <c r="AA158" s="3" t="s">
        <v>653</v>
      </c>
      <c r="AB158" s="97"/>
      <c r="AC158" s="97"/>
      <c r="AD158" s="97"/>
      <c r="AE158" s="97"/>
      <c r="AF158" s="97"/>
      <c r="AG158" s="97"/>
      <c r="AH158" s="97"/>
      <c r="AI158" s="97"/>
      <c r="AJ158" s="97"/>
      <c r="AK158" s="97"/>
      <c r="AL158" s="97"/>
      <c r="AM158" s="97"/>
      <c r="AN158" s="97"/>
    </row>
    <row r="159" spans="1:40" s="8" customFormat="1" ht="36.75" customHeight="1" x14ac:dyDescent="0.2">
      <c r="A159" s="159"/>
      <c r="B159" s="159" t="s">
        <v>315</v>
      </c>
      <c r="C159" s="219" t="s">
        <v>472</v>
      </c>
      <c r="D159" s="188" t="s">
        <v>1611</v>
      </c>
      <c r="E159" s="189" t="s">
        <v>637</v>
      </c>
      <c r="F159" s="239" t="s">
        <v>1612</v>
      </c>
      <c r="G159" s="189" t="s">
        <v>637</v>
      </c>
      <c r="H159" s="188" t="s">
        <v>0</v>
      </c>
      <c r="I159" s="188" t="s">
        <v>472</v>
      </c>
      <c r="J159" s="187">
        <v>335.82300000000004</v>
      </c>
      <c r="K159" s="187">
        <v>136.27600000000001</v>
      </c>
      <c r="L159" s="189" t="s">
        <v>659</v>
      </c>
      <c r="M159" s="195" t="s">
        <v>472</v>
      </c>
      <c r="N159" s="194" t="s">
        <v>1107</v>
      </c>
      <c r="O159" s="204" t="s">
        <v>1107</v>
      </c>
      <c r="P159" s="159" t="s">
        <v>315</v>
      </c>
      <c r="Q159" s="194" t="s">
        <v>1107</v>
      </c>
      <c r="R159" s="219" t="s">
        <v>472</v>
      </c>
      <c r="S159" s="188" t="s">
        <v>1184</v>
      </c>
      <c r="T159" s="219" t="s">
        <v>0</v>
      </c>
      <c r="U159" s="188">
        <v>2019</v>
      </c>
      <c r="V159" s="196" t="s">
        <v>1614</v>
      </c>
      <c r="W159" s="188" t="s">
        <v>307</v>
      </c>
      <c r="X159" s="189" t="s">
        <v>472</v>
      </c>
      <c r="Y159" s="189" t="s">
        <v>472</v>
      </c>
      <c r="Z159" s="188" t="s">
        <v>472</v>
      </c>
      <c r="AA159" s="189" t="s">
        <v>653</v>
      </c>
      <c r="AB159" s="97"/>
      <c r="AC159" s="97"/>
      <c r="AD159" s="97"/>
      <c r="AE159" s="97"/>
      <c r="AF159" s="97"/>
      <c r="AG159" s="97"/>
      <c r="AH159" s="97"/>
      <c r="AI159" s="97"/>
      <c r="AJ159" s="97"/>
      <c r="AK159" s="97"/>
      <c r="AL159" s="97"/>
      <c r="AM159" s="97"/>
      <c r="AN159" s="97"/>
    </row>
    <row r="160" spans="1:40" s="8" customFormat="1" ht="36.75" customHeight="1" x14ac:dyDescent="0.2">
      <c r="A160" s="159"/>
      <c r="B160" s="159" t="s">
        <v>315</v>
      </c>
      <c r="C160" s="219" t="s">
        <v>472</v>
      </c>
      <c r="D160" s="188" t="s">
        <v>1613</v>
      </c>
      <c r="E160" s="189" t="s">
        <v>637</v>
      </c>
      <c r="F160" s="239" t="s">
        <v>1612</v>
      </c>
      <c r="G160" s="189" t="s">
        <v>637</v>
      </c>
      <c r="H160" s="188" t="s">
        <v>0</v>
      </c>
      <c r="I160" s="188" t="s">
        <v>472</v>
      </c>
      <c r="J160" s="187">
        <v>1.2354077005801736</v>
      </c>
      <c r="K160" s="187" t="s">
        <v>472</v>
      </c>
      <c r="L160" s="189" t="s">
        <v>660</v>
      </c>
      <c r="M160" s="195" t="s">
        <v>472</v>
      </c>
      <c r="N160" s="194" t="s">
        <v>1107</v>
      </c>
      <c r="O160" s="204" t="s">
        <v>1107</v>
      </c>
      <c r="P160" s="159" t="s">
        <v>315</v>
      </c>
      <c r="Q160" s="194" t="s">
        <v>1107</v>
      </c>
      <c r="R160" s="219" t="s">
        <v>472</v>
      </c>
      <c r="S160" s="188" t="s">
        <v>1184</v>
      </c>
      <c r="T160" s="219" t="s">
        <v>0</v>
      </c>
      <c r="U160" s="188">
        <v>2019</v>
      </c>
      <c r="V160" s="196" t="s">
        <v>1614</v>
      </c>
      <c r="W160" s="188" t="s">
        <v>307</v>
      </c>
      <c r="X160" s="189" t="s">
        <v>472</v>
      </c>
      <c r="Y160" s="189" t="s">
        <v>472</v>
      </c>
      <c r="Z160" s="188" t="s">
        <v>472</v>
      </c>
      <c r="AA160" s="189" t="s">
        <v>653</v>
      </c>
      <c r="AB160" s="97"/>
      <c r="AC160" s="97"/>
      <c r="AD160" s="97"/>
      <c r="AE160" s="97"/>
      <c r="AF160" s="97"/>
      <c r="AG160" s="97"/>
      <c r="AH160" s="97"/>
      <c r="AI160" s="97"/>
      <c r="AJ160" s="97"/>
      <c r="AK160" s="97"/>
      <c r="AL160" s="97"/>
      <c r="AM160" s="97"/>
      <c r="AN160" s="97"/>
    </row>
    <row r="161" spans="1:27" s="8" customFormat="1" ht="36.75" customHeight="1" x14ac:dyDescent="0.25">
      <c r="A161" s="233" t="s">
        <v>1494</v>
      </c>
      <c r="B161" s="21" t="s">
        <v>316</v>
      </c>
      <c r="C161" s="17" t="s">
        <v>1107</v>
      </c>
      <c r="D161" s="17" t="s">
        <v>588</v>
      </c>
      <c r="E161" s="21" t="s">
        <v>38</v>
      </c>
      <c r="F161" s="21" t="s">
        <v>1065</v>
      </c>
      <c r="G161" s="21" t="s">
        <v>621</v>
      </c>
      <c r="H161" s="17" t="s">
        <v>0</v>
      </c>
      <c r="I161" s="17">
        <v>2016</v>
      </c>
      <c r="J161" s="63">
        <v>301.79635426848012</v>
      </c>
      <c r="K161" s="23" t="s">
        <v>1107</v>
      </c>
      <c r="L161" s="17" t="s">
        <v>660</v>
      </c>
      <c r="M161" s="9">
        <v>208</v>
      </c>
      <c r="N161" s="28">
        <v>2100000</v>
      </c>
      <c r="O161" s="28" t="s">
        <v>472</v>
      </c>
      <c r="P161" s="3" t="s">
        <v>472</v>
      </c>
      <c r="Q161" s="32" t="s">
        <v>472</v>
      </c>
      <c r="R161" s="17" t="s">
        <v>472</v>
      </c>
      <c r="S161" s="17" t="s">
        <v>1184</v>
      </c>
      <c r="T161" s="21" t="s">
        <v>606</v>
      </c>
      <c r="U161" s="17">
        <v>2015</v>
      </c>
      <c r="V161" s="3" t="s">
        <v>1107</v>
      </c>
      <c r="W161" s="17" t="s">
        <v>307</v>
      </c>
      <c r="X161" s="17" t="s">
        <v>1107</v>
      </c>
      <c r="Y161" s="17" t="s">
        <v>1107</v>
      </c>
      <c r="Z161" s="17" t="s">
        <v>1107</v>
      </c>
      <c r="AA161" s="17" t="s">
        <v>653</v>
      </c>
    </row>
    <row r="162" spans="1:27" s="8" customFormat="1" ht="36.75" customHeight="1" x14ac:dyDescent="0.25">
      <c r="A162" s="233" t="s">
        <v>1495</v>
      </c>
      <c r="B162" s="21" t="s">
        <v>316</v>
      </c>
      <c r="C162" s="17" t="s">
        <v>1107</v>
      </c>
      <c r="D162" s="17" t="s">
        <v>589</v>
      </c>
      <c r="E162" s="21" t="s">
        <v>99</v>
      </c>
      <c r="F162" s="21" t="s">
        <v>416</v>
      </c>
      <c r="G162" s="21" t="s">
        <v>631</v>
      </c>
      <c r="H162" s="17" t="s">
        <v>0</v>
      </c>
      <c r="I162" s="17">
        <v>2009</v>
      </c>
      <c r="J162" s="63">
        <v>41.271296310219505</v>
      </c>
      <c r="K162" s="23" t="s">
        <v>1107</v>
      </c>
      <c r="L162" s="17" t="s">
        <v>660</v>
      </c>
      <c r="M162" s="9" t="s">
        <v>1107</v>
      </c>
      <c r="N162" s="28" t="s">
        <v>1107</v>
      </c>
      <c r="O162" s="28" t="s">
        <v>1107</v>
      </c>
      <c r="P162" s="3" t="s">
        <v>1107</v>
      </c>
      <c r="Q162" s="30" t="s">
        <v>1107</v>
      </c>
      <c r="R162" s="17" t="s">
        <v>1107</v>
      </c>
      <c r="S162" s="2" t="s">
        <v>289</v>
      </c>
      <c r="T162" s="21" t="s">
        <v>0</v>
      </c>
      <c r="U162" s="17">
        <v>2015</v>
      </c>
      <c r="V162" s="3" t="s">
        <v>1107</v>
      </c>
      <c r="W162" s="17" t="s">
        <v>307</v>
      </c>
      <c r="X162" s="17" t="s">
        <v>1107</v>
      </c>
      <c r="Y162" s="17" t="s">
        <v>1107</v>
      </c>
      <c r="Z162" s="17" t="s">
        <v>1107</v>
      </c>
      <c r="AA162" s="17" t="s">
        <v>653</v>
      </c>
    </row>
    <row r="163" spans="1:27" s="8" customFormat="1" ht="36.75" customHeight="1" x14ac:dyDescent="0.25">
      <c r="A163" s="233" t="s">
        <v>1496</v>
      </c>
      <c r="B163" s="21" t="s">
        <v>316</v>
      </c>
      <c r="C163" s="17" t="s">
        <v>1107</v>
      </c>
      <c r="D163" s="17" t="s">
        <v>590</v>
      </c>
      <c r="E163" s="21" t="s">
        <v>100</v>
      </c>
      <c r="F163" s="21" t="s">
        <v>417</v>
      </c>
      <c r="G163" s="21" t="s">
        <v>631</v>
      </c>
      <c r="H163" s="17" t="s">
        <v>0</v>
      </c>
      <c r="I163" s="15">
        <v>2016</v>
      </c>
      <c r="J163" s="63">
        <v>38.009043109227889</v>
      </c>
      <c r="K163" s="23" t="s">
        <v>1107</v>
      </c>
      <c r="L163" s="17" t="s">
        <v>660</v>
      </c>
      <c r="M163" s="9" t="s">
        <v>1107</v>
      </c>
      <c r="N163" s="28" t="s">
        <v>1107</v>
      </c>
      <c r="O163" s="28" t="s">
        <v>1107</v>
      </c>
      <c r="P163" s="3" t="s">
        <v>1107</v>
      </c>
      <c r="Q163" s="30" t="s">
        <v>1107</v>
      </c>
      <c r="R163" s="17" t="s">
        <v>1107</v>
      </c>
      <c r="S163" s="2" t="s">
        <v>289</v>
      </c>
      <c r="T163" s="21" t="s">
        <v>427</v>
      </c>
      <c r="U163" s="17">
        <v>2015</v>
      </c>
      <c r="V163" s="3" t="s">
        <v>1107</v>
      </c>
      <c r="W163" s="17" t="s">
        <v>307</v>
      </c>
      <c r="X163" s="17" t="s">
        <v>1107</v>
      </c>
      <c r="Y163" s="17" t="s">
        <v>1107</v>
      </c>
      <c r="Z163" s="17" t="s">
        <v>1107</v>
      </c>
      <c r="AA163" s="17" t="s">
        <v>653</v>
      </c>
    </row>
    <row r="164" spans="1:27" s="8" customFormat="1" ht="36.75" customHeight="1" x14ac:dyDescent="0.25">
      <c r="A164" s="233" t="s">
        <v>1497</v>
      </c>
      <c r="B164" s="21" t="s">
        <v>316</v>
      </c>
      <c r="C164" s="17" t="s">
        <v>1107</v>
      </c>
      <c r="D164" s="17" t="s">
        <v>591</v>
      </c>
      <c r="E164" s="21" t="s">
        <v>319</v>
      </c>
      <c r="F164" s="14" t="s">
        <v>1724</v>
      </c>
      <c r="G164" s="21" t="s">
        <v>319</v>
      </c>
      <c r="H164" s="17" t="s">
        <v>0</v>
      </c>
      <c r="I164" s="15" t="s">
        <v>472</v>
      </c>
      <c r="J164" s="98">
        <v>201.80450034041155</v>
      </c>
      <c r="K164" s="171">
        <v>838</v>
      </c>
      <c r="L164" s="17" t="s">
        <v>660</v>
      </c>
      <c r="M164" s="63">
        <v>14868</v>
      </c>
      <c r="N164" s="28" t="s">
        <v>1107</v>
      </c>
      <c r="O164" s="28" t="s">
        <v>1107</v>
      </c>
      <c r="P164" s="3" t="s">
        <v>1107</v>
      </c>
      <c r="Q164" s="30" t="s">
        <v>1107</v>
      </c>
      <c r="R164" s="17" t="s">
        <v>472</v>
      </c>
      <c r="S164" s="17" t="s">
        <v>1184</v>
      </c>
      <c r="T164" s="21" t="s">
        <v>427</v>
      </c>
      <c r="U164" s="17">
        <v>2015</v>
      </c>
      <c r="V164" s="3" t="s">
        <v>1107</v>
      </c>
      <c r="W164" s="17" t="s">
        <v>307</v>
      </c>
      <c r="X164" s="17" t="s">
        <v>472</v>
      </c>
      <c r="Y164" s="17" t="s">
        <v>472</v>
      </c>
      <c r="Z164" s="17" t="s">
        <v>1107</v>
      </c>
      <c r="AA164" s="17" t="s">
        <v>653</v>
      </c>
    </row>
    <row r="165" spans="1:27" s="8" customFormat="1" ht="36.75" customHeight="1" x14ac:dyDescent="0.25">
      <c r="A165" s="233" t="s">
        <v>1498</v>
      </c>
      <c r="B165" s="21" t="s">
        <v>316</v>
      </c>
      <c r="C165" s="17" t="s">
        <v>1107</v>
      </c>
      <c r="D165" s="17" t="s">
        <v>592</v>
      </c>
      <c r="E165" s="21" t="s">
        <v>163</v>
      </c>
      <c r="F165" s="21" t="s">
        <v>418</v>
      </c>
      <c r="G165" s="21" t="s">
        <v>1227</v>
      </c>
      <c r="H165" s="17" t="s">
        <v>0</v>
      </c>
      <c r="I165" s="17">
        <v>2012</v>
      </c>
      <c r="J165" s="23" t="s">
        <v>1107</v>
      </c>
      <c r="K165" s="23" t="s">
        <v>1107</v>
      </c>
      <c r="L165" s="17" t="s">
        <v>660</v>
      </c>
      <c r="M165" s="9" t="s">
        <v>472</v>
      </c>
      <c r="N165" s="28" t="s">
        <v>1107</v>
      </c>
      <c r="O165" s="28" t="s">
        <v>1107</v>
      </c>
      <c r="P165" s="3" t="s">
        <v>1107</v>
      </c>
      <c r="Q165" s="30" t="s">
        <v>1107</v>
      </c>
      <c r="R165" s="42" t="s">
        <v>1107</v>
      </c>
      <c r="S165" s="2" t="s">
        <v>289</v>
      </c>
      <c r="T165" s="21" t="s">
        <v>427</v>
      </c>
      <c r="U165" s="17">
        <v>2015</v>
      </c>
      <c r="V165" s="3" t="s">
        <v>1107</v>
      </c>
      <c r="W165" s="17" t="s">
        <v>307</v>
      </c>
      <c r="X165" s="17" t="s">
        <v>1107</v>
      </c>
      <c r="Y165" s="17" t="s">
        <v>1107</v>
      </c>
      <c r="Z165" s="17" t="s">
        <v>1107</v>
      </c>
      <c r="AA165" s="17" t="s">
        <v>655</v>
      </c>
    </row>
    <row r="166" spans="1:27" s="8" customFormat="1" ht="36.75" customHeight="1" x14ac:dyDescent="0.25">
      <c r="A166" s="233" t="s">
        <v>1499</v>
      </c>
      <c r="B166" s="21" t="s">
        <v>316</v>
      </c>
      <c r="C166" s="17" t="s">
        <v>1070</v>
      </c>
      <c r="D166" s="17" t="s">
        <v>889</v>
      </c>
      <c r="E166" s="21" t="s">
        <v>887</v>
      </c>
      <c r="F166" s="21" t="s">
        <v>1071</v>
      </c>
      <c r="G166" s="71" t="s">
        <v>633</v>
      </c>
      <c r="H166" s="17" t="s">
        <v>0</v>
      </c>
      <c r="I166" s="17">
        <v>2018</v>
      </c>
      <c r="J166" s="96" t="s">
        <v>431</v>
      </c>
      <c r="K166" s="76" t="s">
        <v>472</v>
      </c>
      <c r="L166" s="17" t="s">
        <v>660</v>
      </c>
      <c r="M166" s="9">
        <v>980</v>
      </c>
      <c r="N166" s="28">
        <v>3360000</v>
      </c>
      <c r="O166" s="28" t="s">
        <v>1107</v>
      </c>
      <c r="P166" s="3" t="s">
        <v>1788</v>
      </c>
      <c r="Q166" s="32" t="s">
        <v>1258</v>
      </c>
      <c r="R166" s="17">
        <v>28432</v>
      </c>
      <c r="S166" s="2" t="s">
        <v>289</v>
      </c>
      <c r="T166" s="21" t="s">
        <v>302</v>
      </c>
      <c r="U166" s="17">
        <v>2017</v>
      </c>
      <c r="V166" s="3" t="s">
        <v>888</v>
      </c>
      <c r="W166" s="17" t="s">
        <v>307</v>
      </c>
      <c r="X166" s="236" t="s">
        <v>1725</v>
      </c>
      <c r="Y166" s="236" t="s">
        <v>1726</v>
      </c>
      <c r="Z166" s="20">
        <v>42948</v>
      </c>
      <c r="AA166" s="17" t="s">
        <v>653</v>
      </c>
    </row>
    <row r="167" spans="1:27" s="8" customFormat="1" ht="36.75" customHeight="1" x14ac:dyDescent="0.25">
      <c r="A167" s="233" t="s">
        <v>1500</v>
      </c>
      <c r="B167" s="21" t="s">
        <v>316</v>
      </c>
      <c r="C167" s="17" t="s">
        <v>5</v>
      </c>
      <c r="D167" s="17" t="s">
        <v>955</v>
      </c>
      <c r="E167" s="3" t="s">
        <v>938</v>
      </c>
      <c r="F167" s="3" t="s">
        <v>954</v>
      </c>
      <c r="G167" s="3" t="s">
        <v>627</v>
      </c>
      <c r="H167" s="3" t="s">
        <v>0</v>
      </c>
      <c r="I167" s="17" t="s">
        <v>472</v>
      </c>
      <c r="J167" s="81">
        <v>876.35707973404624</v>
      </c>
      <c r="K167" s="23" t="s">
        <v>472</v>
      </c>
      <c r="L167" s="17" t="s">
        <v>660</v>
      </c>
      <c r="M167" s="9" t="s">
        <v>1107</v>
      </c>
      <c r="N167" s="28" t="s">
        <v>1107</v>
      </c>
      <c r="O167" s="28" t="s">
        <v>1107</v>
      </c>
      <c r="P167" s="17" t="s">
        <v>1107</v>
      </c>
      <c r="Q167" s="30" t="s">
        <v>1107</v>
      </c>
      <c r="R167" s="17" t="s">
        <v>472</v>
      </c>
      <c r="S167" s="17" t="s">
        <v>1184</v>
      </c>
      <c r="T167" s="21" t="s">
        <v>472</v>
      </c>
      <c r="U167" s="17">
        <v>2017</v>
      </c>
      <c r="V167" s="17" t="s">
        <v>1107</v>
      </c>
      <c r="W167" s="17" t="s">
        <v>307</v>
      </c>
      <c r="X167" s="17" t="s">
        <v>472</v>
      </c>
      <c r="Y167" s="17" t="s">
        <v>472</v>
      </c>
      <c r="Z167" s="17" t="s">
        <v>1107</v>
      </c>
      <c r="AA167" s="3" t="s">
        <v>653</v>
      </c>
    </row>
    <row r="168" spans="1:27" s="8" customFormat="1" ht="36.75" customHeight="1" x14ac:dyDescent="0.25">
      <c r="A168" s="233" t="s">
        <v>1345</v>
      </c>
      <c r="B168" s="21" t="s">
        <v>430</v>
      </c>
      <c r="C168" s="189" t="s">
        <v>1698</v>
      </c>
      <c r="D168" s="17" t="s">
        <v>914</v>
      </c>
      <c r="E168" s="21" t="s">
        <v>1727</v>
      </c>
      <c r="F168" s="159" t="s">
        <v>1699</v>
      </c>
      <c r="G168" s="231" t="s">
        <v>1181</v>
      </c>
      <c r="H168" s="3" t="s">
        <v>283</v>
      </c>
      <c r="I168" s="89" t="s">
        <v>472</v>
      </c>
      <c r="J168" s="23">
        <v>16513.349999999999</v>
      </c>
      <c r="K168" s="23" t="s">
        <v>472</v>
      </c>
      <c r="L168" s="17" t="s">
        <v>660</v>
      </c>
      <c r="M168" s="195">
        <v>2834.7092846761498</v>
      </c>
      <c r="N168" s="194" t="s">
        <v>431</v>
      </c>
      <c r="O168" s="194" t="s">
        <v>431</v>
      </c>
      <c r="P168" s="195" t="s">
        <v>430</v>
      </c>
      <c r="Q168" s="30" t="s">
        <v>431</v>
      </c>
      <c r="R168" s="17" t="s">
        <v>472</v>
      </c>
      <c r="S168" s="17" t="s">
        <v>1184</v>
      </c>
      <c r="T168" s="17" t="s">
        <v>472</v>
      </c>
      <c r="U168" s="17">
        <v>2017</v>
      </c>
      <c r="V168" s="3" t="s">
        <v>925</v>
      </c>
      <c r="W168" s="17" t="s">
        <v>307</v>
      </c>
      <c r="X168" s="17" t="s">
        <v>472</v>
      </c>
      <c r="Y168" s="17" t="s">
        <v>472</v>
      </c>
      <c r="Z168" s="17" t="s">
        <v>472</v>
      </c>
      <c r="AA168" s="17" t="s">
        <v>894</v>
      </c>
    </row>
    <row r="169" spans="1:27" s="8" customFormat="1" ht="36.75" customHeight="1" x14ac:dyDescent="0.25">
      <c r="A169" s="233" t="s">
        <v>1346</v>
      </c>
      <c r="B169" s="21" t="s">
        <v>430</v>
      </c>
      <c r="C169" s="189" t="s">
        <v>1698</v>
      </c>
      <c r="D169" s="17" t="s">
        <v>915</v>
      </c>
      <c r="E169" s="21" t="s">
        <v>1728</v>
      </c>
      <c r="F169" s="159" t="s">
        <v>1700</v>
      </c>
      <c r="G169" s="231" t="s">
        <v>1181</v>
      </c>
      <c r="H169" s="3" t="s">
        <v>283</v>
      </c>
      <c r="I169" s="89" t="s">
        <v>472</v>
      </c>
      <c r="J169" s="23">
        <v>831.80000000000007</v>
      </c>
      <c r="K169" s="23" t="s">
        <v>472</v>
      </c>
      <c r="L169" s="17" t="s">
        <v>660</v>
      </c>
      <c r="M169" s="195">
        <v>115.60781978505</v>
      </c>
      <c r="N169" s="194" t="s">
        <v>431</v>
      </c>
      <c r="O169" s="194" t="s">
        <v>431</v>
      </c>
      <c r="P169" s="195" t="s">
        <v>430</v>
      </c>
      <c r="Q169" s="30" t="s">
        <v>431</v>
      </c>
      <c r="R169" s="17" t="s">
        <v>472</v>
      </c>
      <c r="S169" s="17" t="s">
        <v>1184</v>
      </c>
      <c r="T169" s="17" t="s">
        <v>472</v>
      </c>
      <c r="U169" s="17">
        <v>2017</v>
      </c>
      <c r="V169" s="3" t="s">
        <v>925</v>
      </c>
      <c r="W169" s="17" t="s">
        <v>307</v>
      </c>
      <c r="X169" s="17" t="s">
        <v>472</v>
      </c>
      <c r="Y169" s="17" t="s">
        <v>472</v>
      </c>
      <c r="Z169" s="17" t="s">
        <v>472</v>
      </c>
      <c r="AA169" s="17" t="s">
        <v>895</v>
      </c>
    </row>
    <row r="170" spans="1:27" s="8" customFormat="1" ht="36.75" customHeight="1" x14ac:dyDescent="0.25">
      <c r="A170" s="233" t="s">
        <v>1347</v>
      </c>
      <c r="B170" s="21" t="s">
        <v>430</v>
      </c>
      <c r="C170" s="189" t="s">
        <v>1698</v>
      </c>
      <c r="D170" s="17" t="s">
        <v>923</v>
      </c>
      <c r="E170" s="3" t="s">
        <v>1286</v>
      </c>
      <c r="F170" s="189" t="s">
        <v>1701</v>
      </c>
      <c r="G170" s="231" t="s">
        <v>1181</v>
      </c>
      <c r="H170" s="3" t="s">
        <v>283</v>
      </c>
      <c r="I170" s="89" t="s">
        <v>472</v>
      </c>
      <c r="J170" s="23">
        <v>5364</v>
      </c>
      <c r="K170" s="23" t="s">
        <v>472</v>
      </c>
      <c r="L170" s="17" t="s">
        <v>660</v>
      </c>
      <c r="M170" s="195">
        <v>1479.62008345</v>
      </c>
      <c r="N170" s="194" t="s">
        <v>431</v>
      </c>
      <c r="O170" s="194" t="s">
        <v>431</v>
      </c>
      <c r="P170" s="195" t="s">
        <v>430</v>
      </c>
      <c r="Q170" s="30" t="s">
        <v>431</v>
      </c>
      <c r="R170" s="17" t="s">
        <v>472</v>
      </c>
      <c r="S170" s="17" t="s">
        <v>1184</v>
      </c>
      <c r="T170" s="17" t="s">
        <v>472</v>
      </c>
      <c r="U170" s="17">
        <v>2017</v>
      </c>
      <c r="V170" s="3" t="s">
        <v>925</v>
      </c>
      <c r="W170" s="17" t="s">
        <v>307</v>
      </c>
      <c r="X170" s="17" t="s">
        <v>472</v>
      </c>
      <c r="Y170" s="17" t="s">
        <v>472</v>
      </c>
      <c r="Z170" s="17" t="s">
        <v>472</v>
      </c>
      <c r="AA170" s="17" t="s">
        <v>924</v>
      </c>
    </row>
    <row r="171" spans="1:27" s="8" customFormat="1" ht="36.75" customHeight="1" x14ac:dyDescent="0.25">
      <c r="A171" s="233" t="s">
        <v>1348</v>
      </c>
      <c r="B171" s="21" t="s">
        <v>8</v>
      </c>
      <c r="C171" s="15" t="s">
        <v>472</v>
      </c>
      <c r="D171" s="17" t="s">
        <v>517</v>
      </c>
      <c r="E171" s="21" t="s">
        <v>56</v>
      </c>
      <c r="F171" s="21" t="s">
        <v>335</v>
      </c>
      <c r="G171" s="159" t="s">
        <v>636</v>
      </c>
      <c r="H171" s="17" t="s">
        <v>0</v>
      </c>
      <c r="I171" s="15">
        <v>2002</v>
      </c>
      <c r="J171" s="26">
        <v>14.88</v>
      </c>
      <c r="K171" s="26">
        <v>2</v>
      </c>
      <c r="L171" s="17" t="s">
        <v>659</v>
      </c>
      <c r="M171" s="9" t="s">
        <v>1107</v>
      </c>
      <c r="N171" s="28" t="s">
        <v>1107</v>
      </c>
      <c r="O171" s="28" t="s">
        <v>1107</v>
      </c>
      <c r="P171" s="3" t="s">
        <v>934</v>
      </c>
      <c r="Q171" s="30" t="s">
        <v>1107</v>
      </c>
      <c r="R171" s="17" t="s">
        <v>472</v>
      </c>
      <c r="S171" s="2" t="s">
        <v>289</v>
      </c>
      <c r="T171" s="21" t="s">
        <v>0</v>
      </c>
      <c r="U171" s="17">
        <v>2015</v>
      </c>
      <c r="V171" s="3" t="s">
        <v>788</v>
      </c>
      <c r="W171" s="17" t="s">
        <v>307</v>
      </c>
      <c r="X171" s="15">
        <v>28.857015000000001</v>
      </c>
      <c r="Y171" s="15">
        <v>-81.522909999999996</v>
      </c>
      <c r="Z171" s="15">
        <v>1999</v>
      </c>
      <c r="AA171" s="17" t="s">
        <v>653</v>
      </c>
    </row>
    <row r="172" spans="1:27" s="8" customFormat="1" ht="36.75" customHeight="1" x14ac:dyDescent="0.25">
      <c r="A172" s="233" t="s">
        <v>1349</v>
      </c>
      <c r="B172" s="21" t="s">
        <v>8</v>
      </c>
      <c r="C172" s="15" t="s">
        <v>472</v>
      </c>
      <c r="D172" s="17" t="s">
        <v>518</v>
      </c>
      <c r="E172" s="21" t="s">
        <v>1005</v>
      </c>
      <c r="F172" s="21" t="s">
        <v>336</v>
      </c>
      <c r="G172" s="21" t="s">
        <v>638</v>
      </c>
      <c r="H172" s="17" t="s">
        <v>0</v>
      </c>
      <c r="I172" s="15">
        <v>2004</v>
      </c>
      <c r="J172" s="63">
        <v>13.352478218012195</v>
      </c>
      <c r="K172" s="26">
        <v>9.4</v>
      </c>
      <c r="L172" s="17" t="s">
        <v>660</v>
      </c>
      <c r="M172" s="9" t="s">
        <v>1107</v>
      </c>
      <c r="N172" s="28" t="s">
        <v>1107</v>
      </c>
      <c r="O172" s="28" t="s">
        <v>1107</v>
      </c>
      <c r="P172" s="3" t="s">
        <v>934</v>
      </c>
      <c r="Q172" s="30" t="s">
        <v>1107</v>
      </c>
      <c r="R172" s="17" t="s">
        <v>472</v>
      </c>
      <c r="S172" s="2" t="s">
        <v>289</v>
      </c>
      <c r="T172" s="21" t="s">
        <v>0</v>
      </c>
      <c r="U172" s="17">
        <v>2015</v>
      </c>
      <c r="V172" s="3" t="s">
        <v>788</v>
      </c>
      <c r="W172" s="17" t="s">
        <v>307</v>
      </c>
      <c r="X172" s="15">
        <v>28.574648</v>
      </c>
      <c r="Y172" s="15">
        <v>-81.507867000000005</v>
      </c>
      <c r="Z172" s="15">
        <v>2002</v>
      </c>
      <c r="AA172" s="17" t="s">
        <v>653</v>
      </c>
    </row>
    <row r="173" spans="1:27" s="8" customFormat="1" ht="36.75" customHeight="1" x14ac:dyDescent="0.25">
      <c r="A173" s="233" t="s">
        <v>1350</v>
      </c>
      <c r="B173" s="14" t="s">
        <v>8</v>
      </c>
      <c r="C173" s="15" t="s">
        <v>472</v>
      </c>
      <c r="D173" s="15" t="s">
        <v>519</v>
      </c>
      <c r="E173" s="196" t="s">
        <v>1645</v>
      </c>
      <c r="F173" s="14" t="s">
        <v>337</v>
      </c>
      <c r="G173" s="196" t="s">
        <v>632</v>
      </c>
      <c r="H173" s="15" t="s">
        <v>0</v>
      </c>
      <c r="I173" s="15">
        <v>2016</v>
      </c>
      <c r="J173" s="220">
        <v>125.3</v>
      </c>
      <c r="K173" s="220">
        <v>13.41</v>
      </c>
      <c r="L173" s="15" t="s">
        <v>659</v>
      </c>
      <c r="M173" s="187">
        <v>20.170000000000002</v>
      </c>
      <c r="N173" s="28" t="s">
        <v>1107</v>
      </c>
      <c r="O173" s="28" t="s">
        <v>1107</v>
      </c>
      <c r="P173" s="3" t="s">
        <v>934</v>
      </c>
      <c r="Q173" s="30" t="s">
        <v>1107</v>
      </c>
      <c r="R173" s="62" t="s">
        <v>472</v>
      </c>
      <c r="S173" s="61" t="s">
        <v>289</v>
      </c>
      <c r="T173" s="14" t="s">
        <v>609</v>
      </c>
      <c r="U173" s="15">
        <v>2015</v>
      </c>
      <c r="V173" s="14" t="s">
        <v>789</v>
      </c>
      <c r="W173" s="14" t="s">
        <v>307</v>
      </c>
      <c r="X173" s="15">
        <v>28.593979999999998</v>
      </c>
      <c r="Y173" s="15">
        <v>-81.417990000000003</v>
      </c>
      <c r="Z173" s="15">
        <v>2013</v>
      </c>
      <c r="AA173" s="14" t="s">
        <v>653</v>
      </c>
    </row>
    <row r="174" spans="1:27" s="8" customFormat="1" ht="36.75" customHeight="1" x14ac:dyDescent="0.25">
      <c r="A174" s="233" t="s">
        <v>1351</v>
      </c>
      <c r="B174" s="14" t="s">
        <v>8</v>
      </c>
      <c r="C174" s="15" t="s">
        <v>472</v>
      </c>
      <c r="D174" s="15" t="s">
        <v>790</v>
      </c>
      <c r="E174" s="196" t="s">
        <v>1646</v>
      </c>
      <c r="F174" s="14" t="s">
        <v>791</v>
      </c>
      <c r="G174" s="14" t="s">
        <v>632</v>
      </c>
      <c r="H174" s="15" t="s">
        <v>0</v>
      </c>
      <c r="I174" s="15">
        <v>2016</v>
      </c>
      <c r="J174" s="220">
        <v>30.31</v>
      </c>
      <c r="K174" s="220">
        <v>3.25</v>
      </c>
      <c r="L174" s="15" t="s">
        <v>659</v>
      </c>
      <c r="M174" s="187">
        <v>4.88</v>
      </c>
      <c r="N174" s="28" t="s">
        <v>1107</v>
      </c>
      <c r="O174" s="28" t="s">
        <v>1107</v>
      </c>
      <c r="P174" s="3" t="s">
        <v>934</v>
      </c>
      <c r="Q174" s="30" t="s">
        <v>1107</v>
      </c>
      <c r="R174" s="62" t="s">
        <v>472</v>
      </c>
      <c r="S174" s="61" t="s">
        <v>289</v>
      </c>
      <c r="T174" s="14" t="s">
        <v>609</v>
      </c>
      <c r="U174" s="15">
        <v>2015</v>
      </c>
      <c r="V174" s="14" t="s">
        <v>789</v>
      </c>
      <c r="W174" s="14" t="s">
        <v>307</v>
      </c>
      <c r="X174" s="15">
        <v>28.593979999999998</v>
      </c>
      <c r="Y174" s="15">
        <v>-81.417990000000003</v>
      </c>
      <c r="Z174" s="15">
        <v>2013</v>
      </c>
      <c r="AA174" s="14" t="s">
        <v>653</v>
      </c>
    </row>
    <row r="175" spans="1:27" s="8" customFormat="1" ht="114.75" x14ac:dyDescent="0.25">
      <c r="A175" s="233" t="s">
        <v>1352</v>
      </c>
      <c r="B175" s="14" t="s">
        <v>8</v>
      </c>
      <c r="C175" s="15" t="s">
        <v>472</v>
      </c>
      <c r="D175" s="15" t="s">
        <v>520</v>
      </c>
      <c r="E175" s="196" t="s">
        <v>1647</v>
      </c>
      <c r="F175" s="196" t="s">
        <v>1795</v>
      </c>
      <c r="G175" s="196" t="s">
        <v>1202</v>
      </c>
      <c r="H175" s="15" t="s">
        <v>0</v>
      </c>
      <c r="I175" s="15">
        <v>2008</v>
      </c>
      <c r="J175" s="220">
        <v>21.08</v>
      </c>
      <c r="K175" s="220">
        <v>2.12</v>
      </c>
      <c r="L175" s="15" t="s">
        <v>659</v>
      </c>
      <c r="M175" s="187">
        <v>2.72</v>
      </c>
      <c r="N175" s="28" t="s">
        <v>1107</v>
      </c>
      <c r="O175" s="28" t="s">
        <v>1107</v>
      </c>
      <c r="P175" s="3" t="s">
        <v>934</v>
      </c>
      <c r="Q175" s="30" t="s">
        <v>1107</v>
      </c>
      <c r="R175" s="62" t="s">
        <v>472</v>
      </c>
      <c r="S175" s="61" t="s">
        <v>289</v>
      </c>
      <c r="T175" s="14" t="s">
        <v>0</v>
      </c>
      <c r="U175" s="15">
        <v>2015</v>
      </c>
      <c r="V175" s="14" t="s">
        <v>789</v>
      </c>
      <c r="W175" s="14" t="s">
        <v>307</v>
      </c>
      <c r="X175" s="15">
        <v>28.652011999999999</v>
      </c>
      <c r="Y175" s="15">
        <v>-81.415572999999995</v>
      </c>
      <c r="Z175" s="15">
        <v>2011</v>
      </c>
      <c r="AA175" s="14" t="s">
        <v>653</v>
      </c>
    </row>
    <row r="176" spans="1:27" s="8" customFormat="1" ht="114.75" x14ac:dyDescent="0.25">
      <c r="A176" s="233" t="s">
        <v>1353</v>
      </c>
      <c r="B176" s="14" t="s">
        <v>8</v>
      </c>
      <c r="C176" s="15" t="s">
        <v>472</v>
      </c>
      <c r="D176" s="15" t="s">
        <v>792</v>
      </c>
      <c r="E176" s="196" t="s">
        <v>1648</v>
      </c>
      <c r="F176" s="196" t="s">
        <v>1795</v>
      </c>
      <c r="G176" s="196" t="s">
        <v>1202</v>
      </c>
      <c r="H176" s="15" t="s">
        <v>0</v>
      </c>
      <c r="I176" s="15">
        <v>2008</v>
      </c>
      <c r="J176" s="220">
        <v>3.72</v>
      </c>
      <c r="K176" s="220">
        <v>0.37</v>
      </c>
      <c r="L176" s="15" t="s">
        <v>659</v>
      </c>
      <c r="M176" s="187">
        <v>0.48</v>
      </c>
      <c r="N176" s="28" t="s">
        <v>472</v>
      </c>
      <c r="O176" s="28" t="s">
        <v>472</v>
      </c>
      <c r="P176" s="3" t="s">
        <v>934</v>
      </c>
      <c r="Q176" s="30" t="s">
        <v>472</v>
      </c>
      <c r="R176" s="62" t="s">
        <v>472</v>
      </c>
      <c r="S176" s="61" t="s">
        <v>289</v>
      </c>
      <c r="T176" s="14" t="s">
        <v>0</v>
      </c>
      <c r="U176" s="15">
        <v>2015</v>
      </c>
      <c r="V176" s="14" t="s">
        <v>472</v>
      </c>
      <c r="W176" s="14" t="s">
        <v>307</v>
      </c>
      <c r="X176" s="15">
        <v>28.652011999999999</v>
      </c>
      <c r="Y176" s="15">
        <v>-81.415572999999995</v>
      </c>
      <c r="Z176" s="15">
        <v>2011</v>
      </c>
      <c r="AA176" s="14" t="s">
        <v>653</v>
      </c>
    </row>
    <row r="177" spans="1:40" s="8" customFormat="1" ht="36.75" customHeight="1" x14ac:dyDescent="0.25">
      <c r="A177" s="233" t="s">
        <v>1354</v>
      </c>
      <c r="B177" s="14" t="s">
        <v>8</v>
      </c>
      <c r="C177" s="15" t="s">
        <v>472</v>
      </c>
      <c r="D177" s="15" t="s">
        <v>793</v>
      </c>
      <c r="E177" s="196" t="s">
        <v>1649</v>
      </c>
      <c r="F177" s="196" t="s">
        <v>1795</v>
      </c>
      <c r="G177" s="196" t="s">
        <v>628</v>
      </c>
      <c r="H177" s="15" t="s">
        <v>0</v>
      </c>
      <c r="I177" s="15">
        <v>2008</v>
      </c>
      <c r="J177" s="220">
        <v>12.95</v>
      </c>
      <c r="K177" s="220">
        <v>1.78</v>
      </c>
      <c r="L177" s="15" t="s">
        <v>659</v>
      </c>
      <c r="M177" s="187">
        <v>1.91</v>
      </c>
      <c r="N177" s="28" t="s">
        <v>472</v>
      </c>
      <c r="O177" s="28" t="s">
        <v>472</v>
      </c>
      <c r="P177" s="3" t="s">
        <v>934</v>
      </c>
      <c r="Q177" s="30" t="s">
        <v>472</v>
      </c>
      <c r="R177" s="62" t="s">
        <v>472</v>
      </c>
      <c r="S177" s="61" t="s">
        <v>289</v>
      </c>
      <c r="T177" s="14" t="s">
        <v>0</v>
      </c>
      <c r="U177" s="15">
        <v>2015</v>
      </c>
      <c r="V177" s="14" t="s">
        <v>472</v>
      </c>
      <c r="W177" s="14" t="s">
        <v>307</v>
      </c>
      <c r="X177" s="15">
        <v>28.652011999999999</v>
      </c>
      <c r="Y177" s="15">
        <v>-81.415572999999995</v>
      </c>
      <c r="Z177" s="15">
        <v>2011</v>
      </c>
      <c r="AA177" s="14" t="s">
        <v>653</v>
      </c>
    </row>
    <row r="178" spans="1:40" s="8" customFormat="1" ht="36.75" customHeight="1" x14ac:dyDescent="0.25">
      <c r="A178" s="233" t="s">
        <v>1355</v>
      </c>
      <c r="B178" s="14" t="s">
        <v>8</v>
      </c>
      <c r="C178" s="15" t="s">
        <v>472</v>
      </c>
      <c r="D178" s="15" t="s">
        <v>794</v>
      </c>
      <c r="E178" s="196" t="s">
        <v>1650</v>
      </c>
      <c r="F178" s="196" t="s">
        <v>1795</v>
      </c>
      <c r="G178" s="196" t="s">
        <v>628</v>
      </c>
      <c r="H178" s="15" t="s">
        <v>0</v>
      </c>
      <c r="I178" s="15">
        <v>2008</v>
      </c>
      <c r="J178" s="220">
        <v>22.18</v>
      </c>
      <c r="K178" s="220">
        <v>3.05</v>
      </c>
      <c r="L178" s="15" t="s">
        <v>659</v>
      </c>
      <c r="M178" s="187">
        <v>3.27</v>
      </c>
      <c r="N178" s="28" t="s">
        <v>472</v>
      </c>
      <c r="O178" s="28" t="s">
        <v>472</v>
      </c>
      <c r="P178" s="3" t="s">
        <v>934</v>
      </c>
      <c r="Q178" s="30" t="s">
        <v>472</v>
      </c>
      <c r="R178" s="62" t="s">
        <v>472</v>
      </c>
      <c r="S178" s="61" t="s">
        <v>289</v>
      </c>
      <c r="T178" s="14" t="s">
        <v>0</v>
      </c>
      <c r="U178" s="15">
        <v>2015</v>
      </c>
      <c r="V178" s="14" t="s">
        <v>472</v>
      </c>
      <c r="W178" s="14" t="s">
        <v>307</v>
      </c>
      <c r="X178" s="15">
        <v>28.652011999999999</v>
      </c>
      <c r="Y178" s="15">
        <v>-81.415572999999995</v>
      </c>
      <c r="Z178" s="15">
        <v>2011</v>
      </c>
      <c r="AA178" s="14" t="s">
        <v>653</v>
      </c>
    </row>
    <row r="179" spans="1:40" s="8" customFormat="1" ht="36.75" customHeight="1" x14ac:dyDescent="0.25">
      <c r="A179" s="233" t="s">
        <v>1356</v>
      </c>
      <c r="B179" s="14" t="s">
        <v>8</v>
      </c>
      <c r="C179" s="15" t="s">
        <v>472</v>
      </c>
      <c r="D179" s="15" t="s">
        <v>521</v>
      </c>
      <c r="E179" s="14" t="s">
        <v>795</v>
      </c>
      <c r="F179" s="14" t="s">
        <v>338</v>
      </c>
      <c r="G179" s="196" t="s">
        <v>1157</v>
      </c>
      <c r="H179" s="15" t="s">
        <v>0</v>
      </c>
      <c r="I179" s="15">
        <v>2008</v>
      </c>
      <c r="J179" s="220">
        <v>65.52</v>
      </c>
      <c r="K179" s="220">
        <v>6.58</v>
      </c>
      <c r="L179" s="15" t="s">
        <v>659</v>
      </c>
      <c r="M179" s="187">
        <v>7.91</v>
      </c>
      <c r="N179" s="28" t="s">
        <v>1107</v>
      </c>
      <c r="O179" s="28" t="s">
        <v>1107</v>
      </c>
      <c r="P179" s="3" t="s">
        <v>934</v>
      </c>
      <c r="Q179" s="30" t="s">
        <v>1107</v>
      </c>
      <c r="R179" s="62" t="s">
        <v>472</v>
      </c>
      <c r="S179" s="61" t="s">
        <v>289</v>
      </c>
      <c r="T179" s="14" t="s">
        <v>0</v>
      </c>
      <c r="U179" s="15">
        <v>2015</v>
      </c>
      <c r="V179" s="14" t="s">
        <v>789</v>
      </c>
      <c r="W179" s="14" t="s">
        <v>307</v>
      </c>
      <c r="X179" s="15">
        <v>28.821123</v>
      </c>
      <c r="Y179" s="15">
        <v>-81.696676999999994</v>
      </c>
      <c r="Z179" s="15">
        <v>2003</v>
      </c>
      <c r="AA179" s="17" t="s">
        <v>653</v>
      </c>
      <c r="AB179" s="19"/>
      <c r="AC179" s="19"/>
      <c r="AD179" s="19"/>
      <c r="AE179" s="19"/>
      <c r="AF179" s="19"/>
      <c r="AG179" s="19"/>
      <c r="AH179" s="19"/>
      <c r="AI179" s="19"/>
      <c r="AJ179" s="19"/>
      <c r="AK179" s="19"/>
      <c r="AL179" s="19"/>
      <c r="AM179" s="19"/>
      <c r="AN179" s="19"/>
    </row>
    <row r="180" spans="1:40" s="8" customFormat="1" ht="36.75" customHeight="1" x14ac:dyDescent="0.25">
      <c r="A180" s="233" t="s">
        <v>1357</v>
      </c>
      <c r="B180" s="14" t="s">
        <v>8</v>
      </c>
      <c r="C180" s="15" t="s">
        <v>472</v>
      </c>
      <c r="D180" s="15" t="s">
        <v>796</v>
      </c>
      <c r="E180" s="14" t="s">
        <v>797</v>
      </c>
      <c r="F180" s="14" t="s">
        <v>338</v>
      </c>
      <c r="G180" s="196" t="s">
        <v>632</v>
      </c>
      <c r="H180" s="15" t="s">
        <v>0</v>
      </c>
      <c r="I180" s="15">
        <v>2008</v>
      </c>
      <c r="J180" s="220">
        <v>21.68</v>
      </c>
      <c r="K180" s="220">
        <v>2.3199999999999998</v>
      </c>
      <c r="L180" s="15" t="s">
        <v>659</v>
      </c>
      <c r="M180" s="187">
        <v>3.49</v>
      </c>
      <c r="N180" s="28" t="s">
        <v>1107</v>
      </c>
      <c r="O180" s="28" t="s">
        <v>1107</v>
      </c>
      <c r="P180" s="3" t="s">
        <v>934</v>
      </c>
      <c r="Q180" s="30" t="s">
        <v>1107</v>
      </c>
      <c r="R180" s="62" t="s">
        <v>472</v>
      </c>
      <c r="S180" s="61" t="s">
        <v>289</v>
      </c>
      <c r="T180" s="14" t="s">
        <v>0</v>
      </c>
      <c r="U180" s="15">
        <v>2015</v>
      </c>
      <c r="V180" s="14" t="s">
        <v>789</v>
      </c>
      <c r="W180" s="14" t="s">
        <v>307</v>
      </c>
      <c r="X180" s="15">
        <v>28.821123</v>
      </c>
      <c r="Y180" s="15">
        <v>-81.696676999999994</v>
      </c>
      <c r="Z180" s="15">
        <v>2003</v>
      </c>
      <c r="AA180" s="17" t="s">
        <v>653</v>
      </c>
      <c r="AB180" s="19"/>
      <c r="AC180" s="19"/>
      <c r="AD180" s="19"/>
      <c r="AE180" s="19"/>
      <c r="AF180" s="19"/>
      <c r="AG180" s="19"/>
      <c r="AH180" s="19"/>
      <c r="AI180" s="19"/>
      <c r="AJ180" s="19"/>
      <c r="AK180" s="19"/>
      <c r="AL180" s="19"/>
      <c r="AM180" s="19"/>
      <c r="AN180" s="19"/>
    </row>
    <row r="181" spans="1:40" s="8" customFormat="1" ht="36.75" customHeight="1" x14ac:dyDescent="0.25">
      <c r="A181" s="233" t="s">
        <v>1358</v>
      </c>
      <c r="B181" s="14" t="s">
        <v>8</v>
      </c>
      <c r="C181" s="15" t="s">
        <v>472</v>
      </c>
      <c r="D181" s="15" t="s">
        <v>798</v>
      </c>
      <c r="E181" s="14" t="s">
        <v>799</v>
      </c>
      <c r="F181" s="14" t="s">
        <v>338</v>
      </c>
      <c r="G181" s="196" t="s">
        <v>1157</v>
      </c>
      <c r="H181" s="15" t="s">
        <v>0</v>
      </c>
      <c r="I181" s="15">
        <v>2008</v>
      </c>
      <c r="J181" s="220">
        <v>21.37</v>
      </c>
      <c r="K181" s="220">
        <v>2.14</v>
      </c>
      <c r="L181" s="15" t="s">
        <v>659</v>
      </c>
      <c r="M181" s="187">
        <v>2.58</v>
      </c>
      <c r="N181" s="28" t="s">
        <v>1107</v>
      </c>
      <c r="O181" s="28" t="s">
        <v>1107</v>
      </c>
      <c r="P181" s="3" t="s">
        <v>934</v>
      </c>
      <c r="Q181" s="30" t="s">
        <v>1107</v>
      </c>
      <c r="R181" s="62" t="s">
        <v>472</v>
      </c>
      <c r="S181" s="61" t="s">
        <v>289</v>
      </c>
      <c r="T181" s="14" t="s">
        <v>0</v>
      </c>
      <c r="U181" s="15">
        <v>2015</v>
      </c>
      <c r="V181" s="14" t="s">
        <v>789</v>
      </c>
      <c r="W181" s="14" t="s">
        <v>307</v>
      </c>
      <c r="X181" s="15">
        <v>28.821123</v>
      </c>
      <c r="Y181" s="15">
        <v>-81.696676999999994</v>
      </c>
      <c r="Z181" s="15">
        <v>2003</v>
      </c>
      <c r="AA181" s="17" t="s">
        <v>653</v>
      </c>
      <c r="AB181" s="19"/>
      <c r="AC181" s="19"/>
      <c r="AD181" s="19"/>
      <c r="AE181" s="19"/>
      <c r="AF181" s="19"/>
      <c r="AG181" s="19"/>
      <c r="AH181" s="19"/>
      <c r="AI181" s="19"/>
      <c r="AJ181" s="19"/>
      <c r="AK181" s="19"/>
      <c r="AL181" s="19"/>
      <c r="AM181" s="19"/>
      <c r="AN181" s="19"/>
    </row>
    <row r="182" spans="1:40" s="8" customFormat="1" ht="36.75" customHeight="1" x14ac:dyDescent="0.25">
      <c r="A182" s="233" t="s">
        <v>1359</v>
      </c>
      <c r="B182" s="14" t="s">
        <v>8</v>
      </c>
      <c r="C182" s="15" t="s">
        <v>472</v>
      </c>
      <c r="D182" s="15" t="s">
        <v>800</v>
      </c>
      <c r="E182" s="14" t="s">
        <v>801</v>
      </c>
      <c r="F182" s="14" t="s">
        <v>338</v>
      </c>
      <c r="G182" s="196" t="s">
        <v>632</v>
      </c>
      <c r="H182" s="15" t="s">
        <v>0</v>
      </c>
      <c r="I182" s="15">
        <v>2008</v>
      </c>
      <c r="J182" s="220">
        <v>39.32</v>
      </c>
      <c r="K182" s="220">
        <v>4.21</v>
      </c>
      <c r="L182" s="15" t="s">
        <v>659</v>
      </c>
      <c r="M182" s="187">
        <v>6.33</v>
      </c>
      <c r="N182" s="28" t="s">
        <v>1107</v>
      </c>
      <c r="O182" s="28" t="s">
        <v>1107</v>
      </c>
      <c r="P182" s="3" t="s">
        <v>934</v>
      </c>
      <c r="Q182" s="30" t="s">
        <v>1107</v>
      </c>
      <c r="R182" s="62" t="s">
        <v>472</v>
      </c>
      <c r="S182" s="61" t="s">
        <v>289</v>
      </c>
      <c r="T182" s="14" t="s">
        <v>0</v>
      </c>
      <c r="U182" s="15">
        <v>2015</v>
      </c>
      <c r="V182" s="14" t="s">
        <v>789</v>
      </c>
      <c r="W182" s="14" t="s">
        <v>307</v>
      </c>
      <c r="X182" s="15">
        <v>28.821123</v>
      </c>
      <c r="Y182" s="15">
        <v>-81.696676999999994</v>
      </c>
      <c r="Z182" s="15">
        <v>2003</v>
      </c>
      <c r="AA182" s="17" t="s">
        <v>653</v>
      </c>
      <c r="AB182" s="19"/>
      <c r="AC182" s="19"/>
      <c r="AD182" s="19"/>
      <c r="AE182" s="19"/>
      <c r="AF182" s="19"/>
      <c r="AG182" s="19"/>
      <c r="AH182" s="19"/>
      <c r="AI182" s="19"/>
      <c r="AJ182" s="19"/>
      <c r="AK182" s="19"/>
      <c r="AL182" s="19"/>
      <c r="AM182" s="19"/>
      <c r="AN182" s="19"/>
    </row>
    <row r="183" spans="1:40" s="8" customFormat="1" ht="36.75" customHeight="1" x14ac:dyDescent="0.25">
      <c r="A183" s="233" t="s">
        <v>1360</v>
      </c>
      <c r="B183" s="14" t="s">
        <v>8</v>
      </c>
      <c r="C183" s="15" t="s">
        <v>472</v>
      </c>
      <c r="D183" s="15" t="s">
        <v>802</v>
      </c>
      <c r="E183" s="14" t="s">
        <v>803</v>
      </c>
      <c r="F183" s="14" t="s">
        <v>338</v>
      </c>
      <c r="G183" s="196" t="s">
        <v>1157</v>
      </c>
      <c r="H183" s="15" t="s">
        <v>0</v>
      </c>
      <c r="I183" s="15">
        <v>2008</v>
      </c>
      <c r="J183" s="220">
        <v>19.05</v>
      </c>
      <c r="K183" s="220">
        <v>1.91</v>
      </c>
      <c r="L183" s="15" t="s">
        <v>659</v>
      </c>
      <c r="M183" s="187">
        <v>2.2999999999999998</v>
      </c>
      <c r="N183" s="28" t="s">
        <v>1107</v>
      </c>
      <c r="O183" s="28" t="s">
        <v>1107</v>
      </c>
      <c r="P183" s="3" t="s">
        <v>934</v>
      </c>
      <c r="Q183" s="30" t="s">
        <v>1107</v>
      </c>
      <c r="R183" s="62" t="s">
        <v>472</v>
      </c>
      <c r="S183" s="61" t="s">
        <v>289</v>
      </c>
      <c r="T183" s="14" t="s">
        <v>0</v>
      </c>
      <c r="U183" s="15">
        <v>2015</v>
      </c>
      <c r="V183" s="14" t="s">
        <v>789</v>
      </c>
      <c r="W183" s="14" t="s">
        <v>307</v>
      </c>
      <c r="X183" s="15">
        <v>28.821123</v>
      </c>
      <c r="Y183" s="15">
        <v>-81.696676999999994</v>
      </c>
      <c r="Z183" s="15">
        <v>2003</v>
      </c>
      <c r="AA183" s="17" t="s">
        <v>653</v>
      </c>
      <c r="AB183" s="19"/>
      <c r="AC183" s="19"/>
      <c r="AD183" s="19"/>
      <c r="AE183" s="19"/>
      <c r="AF183" s="19"/>
      <c r="AG183" s="19"/>
      <c r="AH183" s="19"/>
      <c r="AI183" s="19"/>
      <c r="AJ183" s="19"/>
      <c r="AK183" s="19"/>
      <c r="AL183" s="19"/>
      <c r="AM183" s="19"/>
      <c r="AN183" s="19"/>
    </row>
    <row r="184" spans="1:40" s="8" customFormat="1" ht="36.75" customHeight="1" x14ac:dyDescent="0.25">
      <c r="A184" s="233" t="s">
        <v>1361</v>
      </c>
      <c r="B184" s="14" t="s">
        <v>8</v>
      </c>
      <c r="C184" s="15" t="s">
        <v>472</v>
      </c>
      <c r="D184" s="15" t="s">
        <v>804</v>
      </c>
      <c r="E184" s="14" t="s">
        <v>805</v>
      </c>
      <c r="F184" s="14" t="s">
        <v>338</v>
      </c>
      <c r="G184" s="196" t="s">
        <v>628</v>
      </c>
      <c r="H184" s="15" t="s">
        <v>0</v>
      </c>
      <c r="I184" s="15">
        <v>2008</v>
      </c>
      <c r="J184" s="220">
        <v>26.02</v>
      </c>
      <c r="K184" s="220">
        <v>0</v>
      </c>
      <c r="L184" s="15" t="s">
        <v>659</v>
      </c>
      <c r="M184" s="187">
        <v>3.59</v>
      </c>
      <c r="N184" s="28" t="s">
        <v>1107</v>
      </c>
      <c r="O184" s="28" t="s">
        <v>1107</v>
      </c>
      <c r="P184" s="3" t="s">
        <v>934</v>
      </c>
      <c r="Q184" s="30" t="s">
        <v>1107</v>
      </c>
      <c r="R184" s="62" t="s">
        <v>472</v>
      </c>
      <c r="S184" s="61" t="s">
        <v>289</v>
      </c>
      <c r="T184" s="14" t="s">
        <v>0</v>
      </c>
      <c r="U184" s="15">
        <v>2015</v>
      </c>
      <c r="V184" s="14" t="s">
        <v>789</v>
      </c>
      <c r="W184" s="14" t="s">
        <v>307</v>
      </c>
      <c r="X184" s="15">
        <v>28.821123</v>
      </c>
      <c r="Y184" s="15">
        <v>-81.696676999999994</v>
      </c>
      <c r="Z184" s="15">
        <v>2003</v>
      </c>
      <c r="AA184" s="17" t="s">
        <v>653</v>
      </c>
      <c r="AB184" s="19"/>
      <c r="AC184" s="19"/>
      <c r="AD184" s="19"/>
      <c r="AE184" s="19"/>
      <c r="AF184" s="19"/>
      <c r="AG184" s="19"/>
      <c r="AH184" s="19"/>
      <c r="AI184" s="19"/>
      <c r="AJ184" s="19"/>
      <c r="AK184" s="19"/>
      <c r="AL184" s="19"/>
      <c r="AM184" s="19"/>
      <c r="AN184" s="19"/>
    </row>
    <row r="185" spans="1:40" s="8" customFormat="1" ht="36.75" customHeight="1" x14ac:dyDescent="0.25">
      <c r="A185" s="233" t="s">
        <v>1362</v>
      </c>
      <c r="B185" s="14" t="s">
        <v>8</v>
      </c>
      <c r="C185" s="15" t="s">
        <v>472</v>
      </c>
      <c r="D185" s="15" t="s">
        <v>522</v>
      </c>
      <c r="E185" s="14" t="s">
        <v>57</v>
      </c>
      <c r="F185" s="14" t="s">
        <v>1083</v>
      </c>
      <c r="G185" s="196" t="s">
        <v>632</v>
      </c>
      <c r="H185" s="15" t="s">
        <v>0</v>
      </c>
      <c r="I185" s="15">
        <v>2016</v>
      </c>
      <c r="J185" s="220">
        <v>30.62</v>
      </c>
      <c r="K185" s="220">
        <v>3.28</v>
      </c>
      <c r="L185" s="15" t="s">
        <v>659</v>
      </c>
      <c r="M185" s="187">
        <v>4.93</v>
      </c>
      <c r="N185" s="28" t="s">
        <v>1107</v>
      </c>
      <c r="O185" s="28" t="s">
        <v>1107</v>
      </c>
      <c r="P185" s="3" t="s">
        <v>934</v>
      </c>
      <c r="Q185" s="30" t="s">
        <v>1107</v>
      </c>
      <c r="R185" s="62" t="s">
        <v>472</v>
      </c>
      <c r="S185" s="61" t="s">
        <v>289</v>
      </c>
      <c r="T185" s="14" t="s">
        <v>609</v>
      </c>
      <c r="U185" s="15">
        <v>2015</v>
      </c>
      <c r="V185" s="14" t="s">
        <v>789</v>
      </c>
      <c r="W185" s="14" t="s">
        <v>307</v>
      </c>
      <c r="X185" s="15">
        <v>28.552827000000001</v>
      </c>
      <c r="Y185" s="15">
        <v>-81.619837000000004</v>
      </c>
      <c r="Z185" s="15">
        <v>2012</v>
      </c>
      <c r="AA185" s="17" t="s">
        <v>653</v>
      </c>
      <c r="AB185" s="19"/>
      <c r="AC185" s="19"/>
      <c r="AD185" s="19"/>
      <c r="AE185" s="19"/>
      <c r="AF185" s="19"/>
      <c r="AG185" s="19"/>
      <c r="AH185" s="19"/>
      <c r="AI185" s="19"/>
      <c r="AJ185" s="19"/>
      <c r="AK185" s="19"/>
      <c r="AL185" s="19"/>
      <c r="AM185" s="19"/>
      <c r="AN185" s="19"/>
    </row>
    <row r="186" spans="1:40" s="8" customFormat="1" ht="36.75" customHeight="1" x14ac:dyDescent="0.25">
      <c r="A186" s="175">
        <v>4149</v>
      </c>
      <c r="B186" s="174" t="s">
        <v>8</v>
      </c>
      <c r="C186" s="15" t="s">
        <v>472</v>
      </c>
      <c r="D186" s="15" t="s">
        <v>806</v>
      </c>
      <c r="E186" s="14" t="s">
        <v>57</v>
      </c>
      <c r="F186" s="14" t="s">
        <v>1083</v>
      </c>
      <c r="G186" s="14" t="s">
        <v>632</v>
      </c>
      <c r="H186" s="15" t="s">
        <v>0</v>
      </c>
      <c r="I186" s="240" t="s">
        <v>1277</v>
      </c>
      <c r="J186" s="220">
        <v>37.090000000000003</v>
      </c>
      <c r="K186" s="220">
        <v>3.97</v>
      </c>
      <c r="L186" s="15" t="s">
        <v>659</v>
      </c>
      <c r="M186" s="187">
        <v>5.97</v>
      </c>
      <c r="N186" s="91" t="s">
        <v>472</v>
      </c>
      <c r="O186" s="91" t="s">
        <v>472</v>
      </c>
      <c r="P186" s="3" t="s">
        <v>934</v>
      </c>
      <c r="Q186" s="30" t="s">
        <v>1107</v>
      </c>
      <c r="R186" s="62" t="s">
        <v>472</v>
      </c>
      <c r="S186" s="61" t="s">
        <v>289</v>
      </c>
      <c r="T186" s="14" t="s">
        <v>609</v>
      </c>
      <c r="U186" s="15">
        <v>2016</v>
      </c>
      <c r="V186" s="14" t="s">
        <v>789</v>
      </c>
      <c r="W186" s="14" t="s">
        <v>307</v>
      </c>
      <c r="X186" s="15">
        <v>28.552827000000001</v>
      </c>
      <c r="Y186" s="15">
        <v>-81.619837000000004</v>
      </c>
      <c r="Z186" s="15">
        <v>2012</v>
      </c>
      <c r="AA186" s="17" t="s">
        <v>653</v>
      </c>
      <c r="AB186" s="19"/>
      <c r="AC186" s="19"/>
      <c r="AD186" s="19"/>
      <c r="AE186" s="19"/>
      <c r="AF186" s="19"/>
      <c r="AG186" s="19"/>
      <c r="AH186" s="19"/>
      <c r="AI186" s="19"/>
      <c r="AJ186" s="19"/>
      <c r="AK186" s="19"/>
      <c r="AL186" s="19"/>
      <c r="AM186" s="19"/>
      <c r="AN186" s="19"/>
    </row>
    <row r="187" spans="1:40" s="8" customFormat="1" ht="36.75" customHeight="1" x14ac:dyDescent="0.25">
      <c r="A187" s="233" t="s">
        <v>1363</v>
      </c>
      <c r="B187" s="14" t="s">
        <v>8</v>
      </c>
      <c r="C187" s="15" t="s">
        <v>472</v>
      </c>
      <c r="D187" s="15" t="s">
        <v>523</v>
      </c>
      <c r="E187" s="14" t="s">
        <v>58</v>
      </c>
      <c r="F187" s="14" t="s">
        <v>1006</v>
      </c>
      <c r="G187" s="14" t="s">
        <v>631</v>
      </c>
      <c r="H187" s="15" t="s">
        <v>0</v>
      </c>
      <c r="I187" s="15">
        <v>2014</v>
      </c>
      <c r="J187" s="60">
        <v>59.327488445940538</v>
      </c>
      <c r="K187" s="60">
        <v>41.84</v>
      </c>
      <c r="L187" s="15" t="s">
        <v>660</v>
      </c>
      <c r="M187" s="63">
        <v>6.59</v>
      </c>
      <c r="N187" s="28" t="s">
        <v>1107</v>
      </c>
      <c r="O187" s="28" t="s">
        <v>1107</v>
      </c>
      <c r="P187" s="3" t="s">
        <v>934</v>
      </c>
      <c r="Q187" s="30" t="s">
        <v>1107</v>
      </c>
      <c r="R187" s="62" t="s">
        <v>472</v>
      </c>
      <c r="S187" s="61" t="s">
        <v>289</v>
      </c>
      <c r="T187" s="14" t="s">
        <v>0</v>
      </c>
      <c r="U187" s="15">
        <v>2015</v>
      </c>
      <c r="V187" s="14" t="s">
        <v>789</v>
      </c>
      <c r="W187" s="14" t="s">
        <v>307</v>
      </c>
      <c r="X187" s="15">
        <v>28.552707999999999</v>
      </c>
      <c r="Y187" s="15">
        <v>-81.601535999999996</v>
      </c>
      <c r="Z187" s="15">
        <v>2009</v>
      </c>
      <c r="AA187" s="17" t="s">
        <v>653</v>
      </c>
    </row>
    <row r="188" spans="1:40" s="8" customFormat="1" ht="36.75" customHeight="1" x14ac:dyDescent="0.25">
      <c r="A188" s="233" t="s">
        <v>1364</v>
      </c>
      <c r="B188" s="21" t="s">
        <v>8</v>
      </c>
      <c r="C188" s="219" t="s">
        <v>472</v>
      </c>
      <c r="D188" s="17" t="s">
        <v>524</v>
      </c>
      <c r="E188" s="21" t="s">
        <v>319</v>
      </c>
      <c r="F188" s="159" t="s">
        <v>1651</v>
      </c>
      <c r="G188" s="21" t="s">
        <v>319</v>
      </c>
      <c r="H188" s="17" t="s">
        <v>0</v>
      </c>
      <c r="I188" s="15" t="s">
        <v>472</v>
      </c>
      <c r="J188" s="185">
        <v>568</v>
      </c>
      <c r="K188" s="185">
        <v>309</v>
      </c>
      <c r="L188" s="17" t="s">
        <v>659</v>
      </c>
      <c r="M188" s="9" t="s">
        <v>472</v>
      </c>
      <c r="N188" s="28" t="s">
        <v>1107</v>
      </c>
      <c r="O188" s="28" t="s">
        <v>1107</v>
      </c>
      <c r="P188" s="3" t="s">
        <v>934</v>
      </c>
      <c r="Q188" s="30" t="s">
        <v>1107</v>
      </c>
      <c r="R188" s="17" t="s">
        <v>472</v>
      </c>
      <c r="S188" s="17" t="s">
        <v>1184</v>
      </c>
      <c r="T188" s="21" t="s">
        <v>427</v>
      </c>
      <c r="U188" s="17">
        <v>2015</v>
      </c>
      <c r="V188" s="3" t="s">
        <v>1158</v>
      </c>
      <c r="W188" s="17" t="s">
        <v>307</v>
      </c>
      <c r="X188" s="17" t="s">
        <v>472</v>
      </c>
      <c r="Y188" s="17" t="s">
        <v>472</v>
      </c>
      <c r="Z188" s="17" t="s">
        <v>1107</v>
      </c>
      <c r="AA188" s="17" t="s">
        <v>653</v>
      </c>
    </row>
    <row r="189" spans="1:40" s="8" customFormat="1" ht="36.75" customHeight="1" x14ac:dyDescent="0.25">
      <c r="A189" s="233" t="s">
        <v>1365</v>
      </c>
      <c r="B189" s="21" t="s">
        <v>8</v>
      </c>
      <c r="C189" s="219" t="s">
        <v>472</v>
      </c>
      <c r="D189" s="17" t="s">
        <v>525</v>
      </c>
      <c r="E189" s="21" t="s">
        <v>322</v>
      </c>
      <c r="F189" s="21" t="s">
        <v>1084</v>
      </c>
      <c r="G189" s="21" t="s">
        <v>322</v>
      </c>
      <c r="H189" s="17" t="s">
        <v>0</v>
      </c>
      <c r="I189" s="15" t="s">
        <v>472</v>
      </c>
      <c r="J189" s="23">
        <v>1098</v>
      </c>
      <c r="K189" s="23">
        <v>0</v>
      </c>
      <c r="L189" s="17" t="s">
        <v>659</v>
      </c>
      <c r="M189" s="9" t="s">
        <v>472</v>
      </c>
      <c r="N189" s="28" t="s">
        <v>472</v>
      </c>
      <c r="O189" s="28" t="s">
        <v>472</v>
      </c>
      <c r="P189" s="28" t="s">
        <v>472</v>
      </c>
      <c r="Q189" s="28" t="s">
        <v>472</v>
      </c>
      <c r="R189" s="28" t="s">
        <v>472</v>
      </c>
      <c r="S189" s="17" t="s">
        <v>1184</v>
      </c>
      <c r="T189" s="21" t="s">
        <v>427</v>
      </c>
      <c r="U189" s="17">
        <v>2015</v>
      </c>
      <c r="V189" s="3" t="s">
        <v>788</v>
      </c>
      <c r="W189" s="17" t="s">
        <v>307</v>
      </c>
      <c r="X189" s="17" t="s">
        <v>472</v>
      </c>
      <c r="Y189" s="17" t="s">
        <v>472</v>
      </c>
      <c r="Z189" s="17" t="s">
        <v>1107</v>
      </c>
      <c r="AA189" s="17" t="s">
        <v>653</v>
      </c>
    </row>
    <row r="190" spans="1:40" s="8" customFormat="1" ht="36.75" customHeight="1" x14ac:dyDescent="0.25">
      <c r="A190" s="233" t="s">
        <v>1366</v>
      </c>
      <c r="B190" s="21" t="s">
        <v>8</v>
      </c>
      <c r="C190" s="17" t="s">
        <v>472</v>
      </c>
      <c r="D190" s="17" t="s">
        <v>1145</v>
      </c>
      <c r="E190" s="21" t="s">
        <v>1146</v>
      </c>
      <c r="F190" s="21" t="s">
        <v>1776</v>
      </c>
      <c r="G190" s="21" t="s">
        <v>1157</v>
      </c>
      <c r="H190" s="17" t="s">
        <v>283</v>
      </c>
      <c r="I190" s="15">
        <v>2020</v>
      </c>
      <c r="J190" s="23">
        <v>11.2</v>
      </c>
      <c r="K190" s="23">
        <v>1.5</v>
      </c>
      <c r="L190" s="17" t="s">
        <v>659</v>
      </c>
      <c r="M190" s="9" t="s">
        <v>1107</v>
      </c>
      <c r="N190" s="28" t="s">
        <v>1107</v>
      </c>
      <c r="O190" s="28" t="s">
        <v>1107</v>
      </c>
      <c r="P190" s="28" t="s">
        <v>934</v>
      </c>
      <c r="Q190" s="28" t="s">
        <v>1107</v>
      </c>
      <c r="R190" s="28" t="s">
        <v>472</v>
      </c>
      <c r="S190" s="17" t="s">
        <v>289</v>
      </c>
      <c r="T190" s="21" t="s">
        <v>302</v>
      </c>
      <c r="U190" s="17">
        <v>2018</v>
      </c>
      <c r="V190" s="3" t="s">
        <v>1107</v>
      </c>
      <c r="W190" s="17" t="s">
        <v>307</v>
      </c>
      <c r="X190" s="17" t="s">
        <v>1107</v>
      </c>
      <c r="Y190" s="17" t="s">
        <v>1107</v>
      </c>
      <c r="Z190" s="17" t="s">
        <v>1107</v>
      </c>
      <c r="AA190" s="17" t="s">
        <v>653</v>
      </c>
    </row>
    <row r="191" spans="1:40" s="8" customFormat="1" ht="36.75" customHeight="1" x14ac:dyDescent="0.25">
      <c r="A191" s="233" t="s">
        <v>1367</v>
      </c>
      <c r="B191" s="21" t="s">
        <v>8</v>
      </c>
      <c r="C191" s="17" t="s">
        <v>472</v>
      </c>
      <c r="D191" s="17" t="s">
        <v>1147</v>
      </c>
      <c r="E191" s="21" t="s">
        <v>1148</v>
      </c>
      <c r="F191" s="159" t="s">
        <v>1777</v>
      </c>
      <c r="G191" s="21" t="s">
        <v>1157</v>
      </c>
      <c r="H191" s="17" t="s">
        <v>283</v>
      </c>
      <c r="I191" s="15">
        <v>2021</v>
      </c>
      <c r="J191" s="23">
        <v>22.5</v>
      </c>
      <c r="K191" s="23">
        <v>10.5</v>
      </c>
      <c r="L191" s="17" t="s">
        <v>659</v>
      </c>
      <c r="M191" s="9" t="s">
        <v>1107</v>
      </c>
      <c r="N191" s="28" t="s">
        <v>1107</v>
      </c>
      <c r="O191" s="28" t="s">
        <v>1107</v>
      </c>
      <c r="P191" s="28" t="s">
        <v>934</v>
      </c>
      <c r="Q191" s="28" t="s">
        <v>1107</v>
      </c>
      <c r="R191" s="28" t="s">
        <v>472</v>
      </c>
      <c r="S191" s="17" t="s">
        <v>289</v>
      </c>
      <c r="T191" s="21" t="s">
        <v>302</v>
      </c>
      <c r="U191" s="17">
        <v>2018</v>
      </c>
      <c r="V191" s="3" t="s">
        <v>1107</v>
      </c>
      <c r="W191" s="17" t="s">
        <v>307</v>
      </c>
      <c r="X191" s="17" t="s">
        <v>1107</v>
      </c>
      <c r="Y191" s="17" t="s">
        <v>1107</v>
      </c>
      <c r="Z191" s="17" t="s">
        <v>1107</v>
      </c>
      <c r="AA191" s="17" t="s">
        <v>653</v>
      </c>
    </row>
    <row r="192" spans="1:40" s="8" customFormat="1" ht="36.75" customHeight="1" x14ac:dyDescent="0.25">
      <c r="A192" s="233" t="s">
        <v>1368</v>
      </c>
      <c r="B192" s="21" t="s">
        <v>8</v>
      </c>
      <c r="C192" s="17" t="s">
        <v>472</v>
      </c>
      <c r="D192" s="17" t="s">
        <v>1149</v>
      </c>
      <c r="E192" s="21" t="s">
        <v>1150</v>
      </c>
      <c r="F192" s="159" t="s">
        <v>1778</v>
      </c>
      <c r="G192" s="21" t="s">
        <v>1157</v>
      </c>
      <c r="H192" s="17" t="s">
        <v>283</v>
      </c>
      <c r="I192" s="219">
        <v>2020</v>
      </c>
      <c r="J192" s="23">
        <v>5.5</v>
      </c>
      <c r="K192" s="23" t="s">
        <v>472</v>
      </c>
      <c r="L192" s="17" t="s">
        <v>659</v>
      </c>
      <c r="M192" s="9" t="s">
        <v>1107</v>
      </c>
      <c r="N192" s="28" t="s">
        <v>1107</v>
      </c>
      <c r="O192" s="28" t="s">
        <v>1107</v>
      </c>
      <c r="P192" s="28" t="s">
        <v>934</v>
      </c>
      <c r="Q192" s="28" t="s">
        <v>1107</v>
      </c>
      <c r="R192" s="28" t="s">
        <v>472</v>
      </c>
      <c r="S192" s="17" t="s">
        <v>289</v>
      </c>
      <c r="T192" s="21" t="s">
        <v>302</v>
      </c>
      <c r="U192" s="17">
        <v>2018</v>
      </c>
      <c r="V192" s="3" t="s">
        <v>1107</v>
      </c>
      <c r="W192" s="17" t="s">
        <v>307</v>
      </c>
      <c r="X192" s="17" t="s">
        <v>1107</v>
      </c>
      <c r="Y192" s="17" t="s">
        <v>1107</v>
      </c>
      <c r="Z192" s="17" t="s">
        <v>1107</v>
      </c>
      <c r="AA192" s="17" t="s">
        <v>653</v>
      </c>
    </row>
    <row r="193" spans="1:27" s="8" customFormat="1" ht="36.75" customHeight="1" x14ac:dyDescent="0.25">
      <c r="A193" s="233" t="s">
        <v>1369</v>
      </c>
      <c r="B193" s="21" t="s">
        <v>8</v>
      </c>
      <c r="C193" s="17" t="s">
        <v>472</v>
      </c>
      <c r="D193" s="17" t="s">
        <v>1151</v>
      </c>
      <c r="E193" s="21" t="s">
        <v>1152</v>
      </c>
      <c r="F193" s="21" t="s">
        <v>1729</v>
      </c>
      <c r="G193" s="21" t="s">
        <v>632</v>
      </c>
      <c r="H193" s="17" t="s">
        <v>283</v>
      </c>
      <c r="I193" s="15">
        <v>2020</v>
      </c>
      <c r="J193" s="23">
        <v>14.2</v>
      </c>
      <c r="K193" s="23">
        <v>4.5</v>
      </c>
      <c r="L193" s="17" t="s">
        <v>660</v>
      </c>
      <c r="M193" s="9" t="s">
        <v>1107</v>
      </c>
      <c r="N193" s="28" t="s">
        <v>1107</v>
      </c>
      <c r="O193" s="28" t="s">
        <v>1107</v>
      </c>
      <c r="P193" s="28" t="s">
        <v>934</v>
      </c>
      <c r="Q193" s="28" t="s">
        <v>1107</v>
      </c>
      <c r="R193" s="28" t="s">
        <v>472</v>
      </c>
      <c r="S193" s="17" t="s">
        <v>289</v>
      </c>
      <c r="T193" s="21" t="s">
        <v>302</v>
      </c>
      <c r="U193" s="17">
        <v>2018</v>
      </c>
      <c r="V193" s="3" t="s">
        <v>1107</v>
      </c>
      <c r="W193" s="17" t="s">
        <v>307</v>
      </c>
      <c r="X193" s="17" t="s">
        <v>1107</v>
      </c>
      <c r="Y193" s="17" t="s">
        <v>1107</v>
      </c>
      <c r="Z193" s="17" t="s">
        <v>1107</v>
      </c>
      <c r="AA193" s="17" t="s">
        <v>653</v>
      </c>
    </row>
    <row r="194" spans="1:27" s="8" customFormat="1" ht="36.75" customHeight="1" x14ac:dyDescent="0.25">
      <c r="A194" s="233" t="s">
        <v>1370</v>
      </c>
      <c r="B194" s="21" t="s">
        <v>8</v>
      </c>
      <c r="C194" s="17" t="s">
        <v>472</v>
      </c>
      <c r="D194" s="17" t="s">
        <v>1153</v>
      </c>
      <c r="E194" s="21" t="s">
        <v>1154</v>
      </c>
      <c r="F194" s="21" t="s">
        <v>1779</v>
      </c>
      <c r="G194" s="21" t="s">
        <v>1157</v>
      </c>
      <c r="H194" s="17" t="s">
        <v>283</v>
      </c>
      <c r="I194" s="15">
        <v>2022</v>
      </c>
      <c r="J194" s="23">
        <v>39.700000000000003</v>
      </c>
      <c r="K194" s="23">
        <v>5.3</v>
      </c>
      <c r="L194" s="17" t="s">
        <v>659</v>
      </c>
      <c r="M194" s="9" t="s">
        <v>1107</v>
      </c>
      <c r="N194" s="28" t="s">
        <v>1107</v>
      </c>
      <c r="O194" s="28" t="s">
        <v>1107</v>
      </c>
      <c r="P194" s="28" t="s">
        <v>934</v>
      </c>
      <c r="Q194" s="28" t="s">
        <v>1107</v>
      </c>
      <c r="R194" s="28" t="s">
        <v>472</v>
      </c>
      <c r="S194" s="17" t="s">
        <v>289</v>
      </c>
      <c r="T194" s="21" t="s">
        <v>302</v>
      </c>
      <c r="U194" s="17">
        <v>2018</v>
      </c>
      <c r="V194" s="3" t="s">
        <v>1107</v>
      </c>
      <c r="W194" s="17" t="s">
        <v>307</v>
      </c>
      <c r="X194" s="17" t="s">
        <v>1107</v>
      </c>
      <c r="Y194" s="17" t="s">
        <v>1107</v>
      </c>
      <c r="Z194" s="17" t="s">
        <v>1107</v>
      </c>
      <c r="AA194" s="17" t="s">
        <v>653</v>
      </c>
    </row>
    <row r="195" spans="1:27" s="8" customFormat="1" ht="36.75" customHeight="1" x14ac:dyDescent="0.25">
      <c r="A195" s="233" t="s">
        <v>1371</v>
      </c>
      <c r="B195" s="21" t="s">
        <v>8</v>
      </c>
      <c r="C195" s="17" t="s">
        <v>472</v>
      </c>
      <c r="D195" s="17" t="s">
        <v>1155</v>
      </c>
      <c r="E195" s="21" t="s">
        <v>1156</v>
      </c>
      <c r="F195" s="21" t="s">
        <v>1780</v>
      </c>
      <c r="G195" s="21" t="s">
        <v>632</v>
      </c>
      <c r="H195" s="17" t="s">
        <v>283</v>
      </c>
      <c r="I195" s="15">
        <v>2022</v>
      </c>
      <c r="J195" s="23">
        <v>207.1</v>
      </c>
      <c r="K195" s="23">
        <v>44.2</v>
      </c>
      <c r="L195" s="17" t="s">
        <v>659</v>
      </c>
      <c r="M195" s="9" t="s">
        <v>1107</v>
      </c>
      <c r="N195" s="28" t="s">
        <v>1107</v>
      </c>
      <c r="O195" s="28" t="s">
        <v>1107</v>
      </c>
      <c r="P195" s="28" t="s">
        <v>934</v>
      </c>
      <c r="Q195" s="28" t="s">
        <v>1107</v>
      </c>
      <c r="R195" s="28" t="s">
        <v>472</v>
      </c>
      <c r="S195" s="17" t="s">
        <v>289</v>
      </c>
      <c r="T195" s="21" t="s">
        <v>302</v>
      </c>
      <c r="U195" s="17">
        <v>2018</v>
      </c>
      <c r="V195" s="3" t="s">
        <v>1107</v>
      </c>
      <c r="W195" s="17" t="s">
        <v>307</v>
      </c>
      <c r="X195" s="17" t="s">
        <v>1107</v>
      </c>
      <c r="Y195" s="17" t="s">
        <v>1107</v>
      </c>
      <c r="Z195" s="17" t="s">
        <v>1107</v>
      </c>
      <c r="AA195" s="17" t="s">
        <v>653</v>
      </c>
    </row>
    <row r="196" spans="1:27" s="8" customFormat="1" ht="36.75" customHeight="1" x14ac:dyDescent="0.25">
      <c r="A196" s="175">
        <v>4659</v>
      </c>
      <c r="B196" s="21" t="s">
        <v>916</v>
      </c>
      <c r="C196" s="17" t="s">
        <v>431</v>
      </c>
      <c r="D196" s="17" t="s">
        <v>917</v>
      </c>
      <c r="E196" s="21" t="s">
        <v>918</v>
      </c>
      <c r="F196" s="235" t="s">
        <v>921</v>
      </c>
      <c r="G196" s="165" t="s">
        <v>750</v>
      </c>
      <c r="H196" s="3" t="s">
        <v>610</v>
      </c>
      <c r="I196" s="89" t="s">
        <v>431</v>
      </c>
      <c r="J196" s="23">
        <v>7817</v>
      </c>
      <c r="K196" s="23" t="s">
        <v>472</v>
      </c>
      <c r="L196" s="17" t="s">
        <v>660</v>
      </c>
      <c r="M196" s="9">
        <v>2412</v>
      </c>
      <c r="N196" s="30" t="s">
        <v>431</v>
      </c>
      <c r="O196" s="30" t="s">
        <v>431</v>
      </c>
      <c r="P196" s="9" t="s">
        <v>431</v>
      </c>
      <c r="Q196" s="30" t="s">
        <v>431</v>
      </c>
      <c r="R196" s="17" t="s">
        <v>472</v>
      </c>
      <c r="S196" s="17" t="s">
        <v>1184</v>
      </c>
      <c r="T196" s="17" t="s">
        <v>472</v>
      </c>
      <c r="U196" s="17">
        <v>2017</v>
      </c>
      <c r="V196" s="3" t="s">
        <v>925</v>
      </c>
      <c r="W196" s="17" t="s">
        <v>307</v>
      </c>
      <c r="X196" s="17" t="s">
        <v>472</v>
      </c>
      <c r="Y196" s="17" t="s">
        <v>472</v>
      </c>
      <c r="Z196" s="17" t="s">
        <v>472</v>
      </c>
      <c r="AA196" s="17" t="s">
        <v>893</v>
      </c>
    </row>
    <row r="197" spans="1:27" s="8" customFormat="1" ht="36.75" customHeight="1" x14ac:dyDescent="0.25">
      <c r="A197" s="175">
        <v>4161</v>
      </c>
      <c r="B197" s="21" t="s">
        <v>7</v>
      </c>
      <c r="C197" s="17" t="s">
        <v>1107</v>
      </c>
      <c r="D197" s="17" t="s">
        <v>526</v>
      </c>
      <c r="E197" s="21" t="s">
        <v>30</v>
      </c>
      <c r="F197" s="235" t="s">
        <v>1097</v>
      </c>
      <c r="G197" s="21" t="s">
        <v>622</v>
      </c>
      <c r="H197" s="17" t="s">
        <v>0</v>
      </c>
      <c r="I197" s="17">
        <v>2008</v>
      </c>
      <c r="J197" s="22" t="s">
        <v>472</v>
      </c>
      <c r="K197" s="22" t="s">
        <v>472</v>
      </c>
      <c r="L197" s="15" t="s">
        <v>659</v>
      </c>
      <c r="M197" s="9">
        <v>60</v>
      </c>
      <c r="N197" s="28">
        <v>950000</v>
      </c>
      <c r="O197" s="28" t="s">
        <v>472</v>
      </c>
      <c r="P197" s="3" t="s">
        <v>1107</v>
      </c>
      <c r="Q197" s="32" t="s">
        <v>1107</v>
      </c>
      <c r="R197" s="17" t="s">
        <v>472</v>
      </c>
      <c r="S197" s="17" t="s">
        <v>1184</v>
      </c>
      <c r="T197" s="21" t="s">
        <v>0</v>
      </c>
      <c r="U197" s="17">
        <v>2015</v>
      </c>
      <c r="V197" s="17" t="s">
        <v>1107</v>
      </c>
      <c r="W197" s="17" t="s">
        <v>307</v>
      </c>
      <c r="X197" s="17" t="s">
        <v>1107</v>
      </c>
      <c r="Y197" s="17" t="s">
        <v>1107</v>
      </c>
      <c r="Z197" s="17" t="s">
        <v>1107</v>
      </c>
      <c r="AA197" s="17" t="s">
        <v>653</v>
      </c>
    </row>
    <row r="198" spans="1:27" s="8" customFormat="1" ht="36.75" customHeight="1" x14ac:dyDescent="0.25">
      <c r="A198" s="175">
        <v>4153</v>
      </c>
      <c r="B198" s="21" t="s">
        <v>7</v>
      </c>
      <c r="C198" s="17" t="s">
        <v>1107</v>
      </c>
      <c r="D198" s="17" t="s">
        <v>527</v>
      </c>
      <c r="E198" s="21" t="s">
        <v>31</v>
      </c>
      <c r="F198" s="235" t="s">
        <v>1085</v>
      </c>
      <c r="G198" s="21" t="s">
        <v>622</v>
      </c>
      <c r="H198" s="17" t="s">
        <v>0</v>
      </c>
      <c r="I198" s="17">
        <v>2008</v>
      </c>
      <c r="J198" s="22" t="s">
        <v>472</v>
      </c>
      <c r="K198" s="22" t="s">
        <v>472</v>
      </c>
      <c r="L198" s="15" t="s">
        <v>659</v>
      </c>
      <c r="M198" s="9">
        <v>136</v>
      </c>
      <c r="N198" s="28">
        <v>6200000</v>
      </c>
      <c r="O198" s="28" t="s">
        <v>472</v>
      </c>
      <c r="P198" s="3" t="s">
        <v>1107</v>
      </c>
      <c r="Q198" s="32" t="s">
        <v>1107</v>
      </c>
      <c r="R198" s="17" t="s">
        <v>472</v>
      </c>
      <c r="S198" s="17" t="s">
        <v>1184</v>
      </c>
      <c r="T198" s="21" t="s">
        <v>0</v>
      </c>
      <c r="U198" s="17">
        <v>2015</v>
      </c>
      <c r="V198" s="17" t="s">
        <v>1107</v>
      </c>
      <c r="W198" s="17" t="s">
        <v>307</v>
      </c>
      <c r="X198" s="17" t="s">
        <v>1107</v>
      </c>
      <c r="Y198" s="17" t="s">
        <v>1107</v>
      </c>
      <c r="Z198" s="17" t="s">
        <v>1107</v>
      </c>
      <c r="AA198" s="17" t="s">
        <v>653</v>
      </c>
    </row>
    <row r="199" spans="1:27" s="8" customFormat="1" ht="36.75" customHeight="1" x14ac:dyDescent="0.25">
      <c r="A199" s="175">
        <v>4146</v>
      </c>
      <c r="B199" s="21" t="s">
        <v>7</v>
      </c>
      <c r="C199" s="17" t="s">
        <v>1107</v>
      </c>
      <c r="D199" s="17" t="s">
        <v>528</v>
      </c>
      <c r="E199" s="21" t="s">
        <v>32</v>
      </c>
      <c r="F199" s="21" t="s">
        <v>1086</v>
      </c>
      <c r="G199" s="21" t="s">
        <v>622</v>
      </c>
      <c r="H199" s="17" t="s">
        <v>0</v>
      </c>
      <c r="I199" s="17">
        <v>2007</v>
      </c>
      <c r="J199" s="22" t="s">
        <v>472</v>
      </c>
      <c r="K199" s="22" t="s">
        <v>472</v>
      </c>
      <c r="L199" s="15" t="s">
        <v>659</v>
      </c>
      <c r="M199" s="9">
        <v>184</v>
      </c>
      <c r="N199" s="28" t="s">
        <v>1107</v>
      </c>
      <c r="O199" s="28" t="s">
        <v>472</v>
      </c>
      <c r="P199" s="3" t="s">
        <v>1107</v>
      </c>
      <c r="Q199" s="32" t="s">
        <v>1107</v>
      </c>
      <c r="R199" s="17" t="s">
        <v>472</v>
      </c>
      <c r="S199" s="17" t="s">
        <v>1184</v>
      </c>
      <c r="T199" s="21" t="s">
        <v>0</v>
      </c>
      <c r="U199" s="17">
        <v>2015</v>
      </c>
      <c r="V199" s="17" t="s">
        <v>1107</v>
      </c>
      <c r="W199" s="17" t="s">
        <v>307</v>
      </c>
      <c r="X199" s="17" t="s">
        <v>1107</v>
      </c>
      <c r="Y199" s="17" t="s">
        <v>1107</v>
      </c>
      <c r="Z199" s="17" t="s">
        <v>1107</v>
      </c>
      <c r="AA199" s="17" t="s">
        <v>653</v>
      </c>
    </row>
    <row r="200" spans="1:27" s="8" customFormat="1" ht="36.75" customHeight="1" x14ac:dyDescent="0.25">
      <c r="A200" s="175">
        <v>4155</v>
      </c>
      <c r="B200" s="21" t="s">
        <v>7</v>
      </c>
      <c r="C200" s="17" t="s">
        <v>1107</v>
      </c>
      <c r="D200" s="17" t="s">
        <v>529</v>
      </c>
      <c r="E200" s="21" t="s">
        <v>33</v>
      </c>
      <c r="F200" s="21" t="s">
        <v>339</v>
      </c>
      <c r="G200" s="21" t="s">
        <v>622</v>
      </c>
      <c r="H200" s="17" t="s">
        <v>0</v>
      </c>
      <c r="I200" s="17">
        <v>2007</v>
      </c>
      <c r="J200" s="22" t="s">
        <v>472</v>
      </c>
      <c r="K200" s="22" t="s">
        <v>472</v>
      </c>
      <c r="L200" s="15" t="s">
        <v>659</v>
      </c>
      <c r="M200" s="9">
        <v>1584</v>
      </c>
      <c r="N200" s="28">
        <v>5000000</v>
      </c>
      <c r="O200" s="28" t="s">
        <v>472</v>
      </c>
      <c r="P200" s="3" t="s">
        <v>1107</v>
      </c>
      <c r="Q200" s="32" t="s">
        <v>1107</v>
      </c>
      <c r="R200" s="17" t="s">
        <v>472</v>
      </c>
      <c r="S200" s="17" t="s">
        <v>1184</v>
      </c>
      <c r="T200" s="21" t="s">
        <v>0</v>
      </c>
      <c r="U200" s="17">
        <v>2015</v>
      </c>
      <c r="V200" s="17" t="s">
        <v>1107</v>
      </c>
      <c r="W200" s="17" t="s">
        <v>307</v>
      </c>
      <c r="X200" s="17" t="s">
        <v>1107</v>
      </c>
      <c r="Y200" s="17" t="s">
        <v>1107</v>
      </c>
      <c r="Z200" s="17" t="s">
        <v>1107</v>
      </c>
      <c r="AA200" s="17" t="s">
        <v>653</v>
      </c>
    </row>
    <row r="201" spans="1:27" s="8" customFormat="1" ht="36.75" customHeight="1" x14ac:dyDescent="0.25">
      <c r="A201" s="175">
        <v>4156</v>
      </c>
      <c r="B201" s="21" t="s">
        <v>7</v>
      </c>
      <c r="C201" s="17" t="s">
        <v>1107</v>
      </c>
      <c r="D201" s="17" t="s">
        <v>530</v>
      </c>
      <c r="E201" s="21" t="s">
        <v>34</v>
      </c>
      <c r="F201" s="21" t="s">
        <v>1098</v>
      </c>
      <c r="G201" s="21" t="s">
        <v>622</v>
      </c>
      <c r="H201" s="17" t="s">
        <v>0</v>
      </c>
      <c r="I201" s="17">
        <v>2008</v>
      </c>
      <c r="J201" s="22" t="s">
        <v>472</v>
      </c>
      <c r="K201" s="22" t="s">
        <v>472</v>
      </c>
      <c r="L201" s="15" t="s">
        <v>659</v>
      </c>
      <c r="M201" s="9">
        <v>128</v>
      </c>
      <c r="N201" s="28">
        <v>985250</v>
      </c>
      <c r="O201" s="28" t="s">
        <v>472</v>
      </c>
      <c r="P201" s="3" t="s">
        <v>1107</v>
      </c>
      <c r="Q201" s="32" t="s">
        <v>1107</v>
      </c>
      <c r="R201" s="17" t="s">
        <v>472</v>
      </c>
      <c r="S201" s="17" t="s">
        <v>1184</v>
      </c>
      <c r="T201" s="21" t="s">
        <v>0</v>
      </c>
      <c r="U201" s="17">
        <v>2015</v>
      </c>
      <c r="V201" s="17" t="s">
        <v>1107</v>
      </c>
      <c r="W201" s="17" t="s">
        <v>307</v>
      </c>
      <c r="X201" s="17" t="s">
        <v>1107</v>
      </c>
      <c r="Y201" s="17" t="s">
        <v>1107</v>
      </c>
      <c r="Z201" s="17" t="s">
        <v>1107</v>
      </c>
      <c r="AA201" s="17" t="s">
        <v>653</v>
      </c>
    </row>
    <row r="202" spans="1:27" s="8" customFormat="1" ht="102" x14ac:dyDescent="0.25">
      <c r="A202" s="175">
        <v>4157</v>
      </c>
      <c r="B202" s="21" t="s">
        <v>7</v>
      </c>
      <c r="C202" s="3" t="s">
        <v>1796</v>
      </c>
      <c r="D202" s="17" t="s">
        <v>531</v>
      </c>
      <c r="E202" s="21" t="s">
        <v>1730</v>
      </c>
      <c r="F202" s="159" t="s">
        <v>1797</v>
      </c>
      <c r="G202" s="14" t="s">
        <v>813</v>
      </c>
      <c r="H202" s="17" t="s">
        <v>0</v>
      </c>
      <c r="I202" s="17" t="s">
        <v>472</v>
      </c>
      <c r="J202" s="22" t="s">
        <v>472</v>
      </c>
      <c r="K202" s="22" t="s">
        <v>472</v>
      </c>
      <c r="L202" s="15" t="s">
        <v>659</v>
      </c>
      <c r="M202" s="9" t="s">
        <v>472</v>
      </c>
      <c r="N202" s="28">
        <v>30868</v>
      </c>
      <c r="O202" s="28" t="s">
        <v>1107</v>
      </c>
      <c r="P202" s="3" t="s">
        <v>1107</v>
      </c>
      <c r="Q202" s="32" t="s">
        <v>1107</v>
      </c>
      <c r="R202" s="17" t="s">
        <v>1107</v>
      </c>
      <c r="S202" s="17" t="s">
        <v>1184</v>
      </c>
      <c r="T202" s="21" t="s">
        <v>606</v>
      </c>
      <c r="U202" s="17">
        <v>2015</v>
      </c>
      <c r="V202" s="17" t="s">
        <v>1107</v>
      </c>
      <c r="W202" s="17" t="s">
        <v>307</v>
      </c>
      <c r="X202" s="17" t="s">
        <v>1107</v>
      </c>
      <c r="Y202" s="17" t="s">
        <v>1107</v>
      </c>
      <c r="Z202" s="17" t="s">
        <v>1107</v>
      </c>
      <c r="AA202" s="17" t="s">
        <v>653</v>
      </c>
    </row>
    <row r="203" spans="1:27" s="8" customFormat="1" ht="116.45" customHeight="1" x14ac:dyDescent="0.25">
      <c r="A203" s="175">
        <v>4158</v>
      </c>
      <c r="B203" s="21" t="s">
        <v>7</v>
      </c>
      <c r="C203" s="3" t="s">
        <v>1762</v>
      </c>
      <c r="D203" s="17" t="s">
        <v>532</v>
      </c>
      <c r="E203" s="21" t="s">
        <v>59</v>
      </c>
      <c r="F203" s="159" t="s">
        <v>1798</v>
      </c>
      <c r="G203" s="21" t="s">
        <v>631</v>
      </c>
      <c r="H203" s="17" t="s">
        <v>0</v>
      </c>
      <c r="I203" s="17">
        <v>2016</v>
      </c>
      <c r="J203" s="22">
        <v>66</v>
      </c>
      <c r="K203" s="22">
        <v>8.6</v>
      </c>
      <c r="L203" s="15" t="s">
        <v>659</v>
      </c>
      <c r="M203" s="9">
        <v>13.5</v>
      </c>
      <c r="N203" s="28">
        <v>1530000</v>
      </c>
      <c r="O203" s="28">
        <v>2200</v>
      </c>
      <c r="P203" s="14" t="s">
        <v>1099</v>
      </c>
      <c r="Q203" s="32" t="s">
        <v>1259</v>
      </c>
      <c r="R203" s="17" t="s">
        <v>1107</v>
      </c>
      <c r="S203" s="2" t="s">
        <v>289</v>
      </c>
      <c r="T203" s="21" t="s">
        <v>606</v>
      </c>
      <c r="U203" s="17">
        <v>2015</v>
      </c>
      <c r="V203" s="17" t="s">
        <v>1107</v>
      </c>
      <c r="W203" s="17" t="s">
        <v>307</v>
      </c>
      <c r="X203" s="17" t="s">
        <v>1107</v>
      </c>
      <c r="Y203" s="17" t="s">
        <v>1107</v>
      </c>
      <c r="Z203" s="17" t="s">
        <v>1107</v>
      </c>
      <c r="AA203" s="17" t="s">
        <v>653</v>
      </c>
    </row>
    <row r="204" spans="1:27" s="8" customFormat="1" ht="36.75" customHeight="1" x14ac:dyDescent="0.25">
      <c r="A204" s="175">
        <v>4159</v>
      </c>
      <c r="B204" s="21" t="s">
        <v>7</v>
      </c>
      <c r="C204" s="17" t="s">
        <v>1107</v>
      </c>
      <c r="D204" s="17" t="s">
        <v>533</v>
      </c>
      <c r="E204" s="21" t="s">
        <v>106</v>
      </c>
      <c r="F204" s="21" t="s">
        <v>1087</v>
      </c>
      <c r="G204" s="21" t="s">
        <v>634</v>
      </c>
      <c r="H204" s="17" t="s">
        <v>0</v>
      </c>
      <c r="I204" s="17">
        <v>2011</v>
      </c>
      <c r="J204" s="23">
        <v>223.31</v>
      </c>
      <c r="K204" s="23">
        <v>122.14</v>
      </c>
      <c r="L204" s="15" t="s">
        <v>659</v>
      </c>
      <c r="M204" s="9" t="s">
        <v>1107</v>
      </c>
      <c r="N204" s="28" t="s">
        <v>1107</v>
      </c>
      <c r="O204" s="28" t="s">
        <v>1107</v>
      </c>
      <c r="P204" s="3" t="s">
        <v>1107</v>
      </c>
      <c r="Q204" s="32" t="s">
        <v>1107</v>
      </c>
      <c r="R204" s="17" t="s">
        <v>1107</v>
      </c>
      <c r="S204" s="2" t="s">
        <v>289</v>
      </c>
      <c r="T204" s="21" t="s">
        <v>0</v>
      </c>
      <c r="U204" s="17">
        <v>2015</v>
      </c>
      <c r="V204" s="17" t="s">
        <v>1107</v>
      </c>
      <c r="W204" s="17" t="s">
        <v>307</v>
      </c>
      <c r="X204" s="17" t="s">
        <v>1107</v>
      </c>
      <c r="Y204" s="17" t="s">
        <v>1107</v>
      </c>
      <c r="Z204" s="18">
        <v>2014</v>
      </c>
      <c r="AA204" s="17" t="s">
        <v>653</v>
      </c>
    </row>
    <row r="205" spans="1:27" s="8" customFormat="1" ht="36.75" customHeight="1" x14ac:dyDescent="0.25">
      <c r="A205" s="175">
        <v>4160</v>
      </c>
      <c r="B205" s="21" t="s">
        <v>7</v>
      </c>
      <c r="C205" s="17" t="s">
        <v>1107</v>
      </c>
      <c r="D205" s="17" t="s">
        <v>534</v>
      </c>
      <c r="E205" s="21" t="s">
        <v>119</v>
      </c>
      <c r="F205" s="21" t="s">
        <v>340</v>
      </c>
      <c r="G205" s="21" t="s">
        <v>331</v>
      </c>
      <c r="H205" s="17" t="s">
        <v>0</v>
      </c>
      <c r="I205" s="17">
        <v>2010</v>
      </c>
      <c r="J205" s="22" t="s">
        <v>472</v>
      </c>
      <c r="K205" s="22" t="s">
        <v>472</v>
      </c>
      <c r="L205" s="15" t="s">
        <v>659</v>
      </c>
      <c r="M205" s="9" t="s">
        <v>472</v>
      </c>
      <c r="N205" s="28">
        <v>394101</v>
      </c>
      <c r="O205" s="28" t="s">
        <v>1107</v>
      </c>
      <c r="P205" s="3" t="s">
        <v>1107</v>
      </c>
      <c r="Q205" s="32" t="s">
        <v>1107</v>
      </c>
      <c r="R205" s="17" t="s">
        <v>472</v>
      </c>
      <c r="S205" s="17" t="s">
        <v>1184</v>
      </c>
      <c r="T205" s="21" t="s">
        <v>0</v>
      </c>
      <c r="U205" s="17">
        <v>2015</v>
      </c>
      <c r="V205" s="17" t="s">
        <v>1107</v>
      </c>
      <c r="W205" s="17" t="s">
        <v>307</v>
      </c>
      <c r="X205" s="17" t="s">
        <v>472</v>
      </c>
      <c r="Y205" s="17" t="s">
        <v>472</v>
      </c>
      <c r="Z205" s="18">
        <v>2014</v>
      </c>
      <c r="AA205" s="17" t="s">
        <v>653</v>
      </c>
    </row>
    <row r="206" spans="1:27" s="8" customFormat="1" ht="51" x14ac:dyDescent="0.25">
      <c r="A206" s="175">
        <v>4138</v>
      </c>
      <c r="B206" s="21" t="s">
        <v>7</v>
      </c>
      <c r="C206" s="13" t="s">
        <v>7</v>
      </c>
      <c r="D206" s="17" t="s">
        <v>432</v>
      </c>
      <c r="E206" s="13" t="s">
        <v>434</v>
      </c>
      <c r="F206" s="13" t="s">
        <v>1088</v>
      </c>
      <c r="G206" s="21" t="s">
        <v>636</v>
      </c>
      <c r="H206" s="17" t="s">
        <v>0</v>
      </c>
      <c r="I206" s="17">
        <v>2016</v>
      </c>
      <c r="J206" s="81">
        <v>0.5</v>
      </c>
      <c r="K206" s="81">
        <v>0.1</v>
      </c>
      <c r="L206" s="15" t="s">
        <v>659</v>
      </c>
      <c r="M206" s="58">
        <v>3</v>
      </c>
      <c r="N206" s="31">
        <v>238000</v>
      </c>
      <c r="O206" s="28" t="s">
        <v>1107</v>
      </c>
      <c r="P206" s="13" t="s">
        <v>1252</v>
      </c>
      <c r="Q206" s="32" t="s">
        <v>1107</v>
      </c>
      <c r="R206" s="17" t="s">
        <v>1107</v>
      </c>
      <c r="S206" s="21" t="s">
        <v>289</v>
      </c>
      <c r="T206" s="15" t="s">
        <v>0</v>
      </c>
      <c r="U206" s="17">
        <v>2016</v>
      </c>
      <c r="V206" s="17" t="s">
        <v>1107</v>
      </c>
      <c r="W206" s="17" t="s">
        <v>307</v>
      </c>
      <c r="X206" s="17" t="s">
        <v>1107</v>
      </c>
      <c r="Y206" s="17" t="s">
        <v>1107</v>
      </c>
      <c r="Z206" s="17" t="s">
        <v>1107</v>
      </c>
      <c r="AA206" s="17" t="s">
        <v>653</v>
      </c>
    </row>
    <row r="207" spans="1:27" s="8" customFormat="1" ht="89.25" x14ac:dyDescent="0.25">
      <c r="A207" s="175">
        <v>4136</v>
      </c>
      <c r="B207" s="21" t="s">
        <v>7</v>
      </c>
      <c r="C207" s="13" t="s">
        <v>766</v>
      </c>
      <c r="D207" s="17" t="s">
        <v>433</v>
      </c>
      <c r="E207" s="13" t="s">
        <v>435</v>
      </c>
      <c r="F207" s="13" t="s">
        <v>1786</v>
      </c>
      <c r="G207" s="14" t="s">
        <v>617</v>
      </c>
      <c r="H207" s="17" t="s">
        <v>283</v>
      </c>
      <c r="I207" s="17" t="s">
        <v>431</v>
      </c>
      <c r="J207" s="23" t="s">
        <v>472</v>
      </c>
      <c r="K207" s="23" t="s">
        <v>472</v>
      </c>
      <c r="L207" s="15" t="s">
        <v>659</v>
      </c>
      <c r="M207" s="9" t="s">
        <v>472</v>
      </c>
      <c r="N207" s="30" t="s">
        <v>1107</v>
      </c>
      <c r="O207" s="28" t="s">
        <v>1107</v>
      </c>
      <c r="P207" s="13" t="s">
        <v>7</v>
      </c>
      <c r="Q207" s="32" t="s">
        <v>1107</v>
      </c>
      <c r="R207" s="17" t="s">
        <v>1107</v>
      </c>
      <c r="S207" s="17" t="s">
        <v>1184</v>
      </c>
      <c r="T207" s="15" t="s">
        <v>429</v>
      </c>
      <c r="U207" s="17">
        <v>2016</v>
      </c>
      <c r="V207" s="17" t="s">
        <v>1107</v>
      </c>
      <c r="W207" s="17" t="s">
        <v>307</v>
      </c>
      <c r="X207" s="17" t="s">
        <v>1107</v>
      </c>
      <c r="Y207" s="17" t="s">
        <v>1107</v>
      </c>
      <c r="Z207" s="17" t="s">
        <v>1107</v>
      </c>
      <c r="AA207" s="17" t="s">
        <v>653</v>
      </c>
    </row>
    <row r="208" spans="1:27" s="8" customFormat="1" ht="36.75" customHeight="1" x14ac:dyDescent="0.25">
      <c r="A208" s="175">
        <v>4152</v>
      </c>
      <c r="B208" s="21" t="s">
        <v>7</v>
      </c>
      <c r="C208" s="13" t="s">
        <v>472</v>
      </c>
      <c r="D208" s="17" t="s">
        <v>817</v>
      </c>
      <c r="E208" s="13" t="s">
        <v>818</v>
      </c>
      <c r="F208" s="13" t="s">
        <v>1089</v>
      </c>
      <c r="G208" s="14" t="s">
        <v>637</v>
      </c>
      <c r="H208" s="17" t="s">
        <v>0</v>
      </c>
      <c r="I208" s="17">
        <v>2017</v>
      </c>
      <c r="J208" s="23">
        <v>82</v>
      </c>
      <c r="K208" s="23">
        <v>50</v>
      </c>
      <c r="L208" s="14" t="s">
        <v>659</v>
      </c>
      <c r="M208" s="9" t="s">
        <v>472</v>
      </c>
      <c r="N208" s="30">
        <v>6500</v>
      </c>
      <c r="O208" s="28" t="s">
        <v>1107</v>
      </c>
      <c r="P208" s="13" t="s">
        <v>7</v>
      </c>
      <c r="Q208" s="32" t="s">
        <v>1107</v>
      </c>
      <c r="R208" s="17" t="s">
        <v>472</v>
      </c>
      <c r="S208" s="17" t="s">
        <v>1184</v>
      </c>
      <c r="T208" s="15" t="s">
        <v>0</v>
      </c>
      <c r="U208" s="17">
        <v>2017</v>
      </c>
      <c r="V208" s="3" t="s">
        <v>928</v>
      </c>
      <c r="W208" s="17" t="s">
        <v>307</v>
      </c>
      <c r="X208" s="17" t="s">
        <v>1107</v>
      </c>
      <c r="Y208" s="17" t="s">
        <v>1107</v>
      </c>
      <c r="Z208" s="17" t="s">
        <v>1107</v>
      </c>
      <c r="AA208" s="17" t="s">
        <v>653</v>
      </c>
    </row>
    <row r="209" spans="1:40" s="8" customFormat="1" ht="36.75" customHeight="1" x14ac:dyDescent="0.25">
      <c r="A209" s="175">
        <v>4660</v>
      </c>
      <c r="B209" s="21" t="s">
        <v>7</v>
      </c>
      <c r="C209" s="13" t="s">
        <v>472</v>
      </c>
      <c r="D209" s="17" t="s">
        <v>819</v>
      </c>
      <c r="E209" s="13" t="s">
        <v>820</v>
      </c>
      <c r="F209" s="13" t="s">
        <v>1731</v>
      </c>
      <c r="G209" s="14" t="s">
        <v>627</v>
      </c>
      <c r="H209" s="17" t="s">
        <v>0</v>
      </c>
      <c r="I209" s="17" t="s">
        <v>472</v>
      </c>
      <c r="J209" s="86">
        <v>87.320894120635387</v>
      </c>
      <c r="K209" s="23" t="s">
        <v>472</v>
      </c>
      <c r="L209" s="15" t="s">
        <v>660</v>
      </c>
      <c r="M209" s="9" t="s">
        <v>472</v>
      </c>
      <c r="N209" s="30" t="s">
        <v>1107</v>
      </c>
      <c r="O209" s="28" t="s">
        <v>1107</v>
      </c>
      <c r="P209" s="13" t="s">
        <v>7</v>
      </c>
      <c r="Q209" s="32" t="s">
        <v>1107</v>
      </c>
      <c r="R209" s="17" t="s">
        <v>1107</v>
      </c>
      <c r="S209" s="17" t="s">
        <v>1184</v>
      </c>
      <c r="T209" s="15" t="s">
        <v>283</v>
      </c>
      <c r="U209" s="17">
        <v>2017</v>
      </c>
      <c r="V209" s="3" t="s">
        <v>821</v>
      </c>
      <c r="W209" s="17" t="s">
        <v>307</v>
      </c>
      <c r="X209" s="17" t="s">
        <v>1107</v>
      </c>
      <c r="Y209" s="17" t="s">
        <v>1107</v>
      </c>
      <c r="Z209" s="17" t="s">
        <v>1107</v>
      </c>
      <c r="AA209" s="17" t="s">
        <v>653</v>
      </c>
    </row>
    <row r="210" spans="1:40" ht="36.75" customHeight="1" x14ac:dyDescent="0.2">
      <c r="A210" s="21"/>
      <c r="B210" s="189" t="s">
        <v>7</v>
      </c>
      <c r="C210" s="189" t="s">
        <v>766</v>
      </c>
      <c r="D210" s="189" t="s">
        <v>1604</v>
      </c>
      <c r="E210" s="189" t="s">
        <v>1601</v>
      </c>
      <c r="F210" s="189" t="s">
        <v>1781</v>
      </c>
      <c r="G210" s="189" t="s">
        <v>813</v>
      </c>
      <c r="H210" s="189" t="s">
        <v>283</v>
      </c>
      <c r="I210" s="189">
        <v>2020</v>
      </c>
      <c r="J210" s="184" t="s">
        <v>1107</v>
      </c>
      <c r="K210" s="184" t="s">
        <v>1107</v>
      </c>
      <c r="L210" s="189" t="s">
        <v>659</v>
      </c>
      <c r="M210" s="190" t="s">
        <v>472</v>
      </c>
      <c r="N210" s="191">
        <v>45000</v>
      </c>
      <c r="O210" s="191" t="s">
        <v>472</v>
      </c>
      <c r="P210" s="189" t="s">
        <v>1602</v>
      </c>
      <c r="Q210" s="191">
        <v>45000</v>
      </c>
      <c r="R210" s="189" t="s">
        <v>1603</v>
      </c>
      <c r="S210" s="188" t="s">
        <v>1184</v>
      </c>
      <c r="T210" s="189" t="s">
        <v>283</v>
      </c>
      <c r="U210" s="189">
        <v>2019</v>
      </c>
      <c r="V210" s="189" t="s">
        <v>1107</v>
      </c>
      <c r="W210" s="189" t="s">
        <v>307</v>
      </c>
      <c r="X210" s="189" t="s">
        <v>472</v>
      </c>
      <c r="Y210" s="189" t="s">
        <v>472</v>
      </c>
      <c r="Z210" s="189" t="s">
        <v>1107</v>
      </c>
      <c r="AA210" s="189" t="s">
        <v>653</v>
      </c>
    </row>
    <row r="211" spans="1:40" s="8" customFormat="1" ht="36.75" customHeight="1" x14ac:dyDescent="0.25">
      <c r="A211" s="233" t="s">
        <v>1372</v>
      </c>
      <c r="B211" s="21" t="s">
        <v>5</v>
      </c>
      <c r="C211" s="17" t="s">
        <v>1107</v>
      </c>
      <c r="D211" s="17" t="s">
        <v>558</v>
      </c>
      <c r="E211" s="21" t="s">
        <v>11</v>
      </c>
      <c r="F211" s="21" t="s">
        <v>369</v>
      </c>
      <c r="G211" s="21" t="s">
        <v>617</v>
      </c>
      <c r="H211" s="17" t="s">
        <v>0</v>
      </c>
      <c r="I211" s="222">
        <v>2009</v>
      </c>
      <c r="J211" s="26">
        <v>23.518569588544203</v>
      </c>
      <c r="K211" s="26">
        <v>35.299999999999997</v>
      </c>
      <c r="L211" s="17" t="s">
        <v>660</v>
      </c>
      <c r="M211" s="9" t="s">
        <v>472</v>
      </c>
      <c r="N211" s="28">
        <v>1000000</v>
      </c>
      <c r="O211" s="28" t="s">
        <v>1107</v>
      </c>
      <c r="P211" s="17" t="s">
        <v>1107</v>
      </c>
      <c r="Q211" s="30" t="s">
        <v>1107</v>
      </c>
      <c r="R211" s="17" t="s">
        <v>1107</v>
      </c>
      <c r="S211" s="2" t="s">
        <v>289</v>
      </c>
      <c r="T211" s="21" t="s">
        <v>603</v>
      </c>
      <c r="U211" s="17">
        <v>2015</v>
      </c>
      <c r="V211" s="17" t="s">
        <v>1107</v>
      </c>
      <c r="W211" s="17" t="s">
        <v>307</v>
      </c>
      <c r="X211" s="17" t="s">
        <v>1107</v>
      </c>
      <c r="Y211" s="17" t="s">
        <v>1107</v>
      </c>
      <c r="Z211" s="17" t="s">
        <v>1107</v>
      </c>
      <c r="AA211" s="17" t="s">
        <v>653</v>
      </c>
    </row>
    <row r="212" spans="1:40" s="8" customFormat="1" ht="36.75" customHeight="1" x14ac:dyDescent="0.25">
      <c r="A212" s="233" t="s">
        <v>1373</v>
      </c>
      <c r="B212" s="21" t="s">
        <v>5</v>
      </c>
      <c r="C212" s="17" t="s">
        <v>1107</v>
      </c>
      <c r="D212" s="17" t="s">
        <v>559</v>
      </c>
      <c r="E212" s="21" t="s">
        <v>12</v>
      </c>
      <c r="F212" s="21" t="s">
        <v>373</v>
      </c>
      <c r="G212" s="21" t="s">
        <v>635</v>
      </c>
      <c r="H212" s="17" t="s">
        <v>0</v>
      </c>
      <c r="I212" s="222">
        <v>2010</v>
      </c>
      <c r="J212" s="26">
        <v>5.3106447458003041</v>
      </c>
      <c r="K212" s="26">
        <v>8.1</v>
      </c>
      <c r="L212" s="17" t="s">
        <v>660</v>
      </c>
      <c r="M212" s="9" t="s">
        <v>472</v>
      </c>
      <c r="N212" s="28">
        <v>132000</v>
      </c>
      <c r="O212" s="28" t="s">
        <v>1107</v>
      </c>
      <c r="P212" s="17" t="s">
        <v>1107</v>
      </c>
      <c r="Q212" s="30" t="s">
        <v>1107</v>
      </c>
      <c r="R212" s="17" t="s">
        <v>1107</v>
      </c>
      <c r="S212" s="2" t="s">
        <v>289</v>
      </c>
      <c r="T212" s="21" t="s">
        <v>603</v>
      </c>
      <c r="U212" s="17">
        <v>2015</v>
      </c>
      <c r="V212" s="17" t="s">
        <v>1107</v>
      </c>
      <c r="W212" s="17" t="s">
        <v>307</v>
      </c>
      <c r="X212" s="17" t="s">
        <v>1107</v>
      </c>
      <c r="Y212" s="17" t="s">
        <v>1107</v>
      </c>
      <c r="Z212" s="17" t="s">
        <v>1107</v>
      </c>
      <c r="AA212" s="17" t="s">
        <v>653</v>
      </c>
    </row>
    <row r="213" spans="1:40" s="8" customFormat="1" ht="36.75" customHeight="1" x14ac:dyDescent="0.25">
      <c r="A213" s="233" t="s">
        <v>1374</v>
      </c>
      <c r="B213" s="21" t="s">
        <v>5</v>
      </c>
      <c r="C213" s="17" t="s">
        <v>1107</v>
      </c>
      <c r="D213" s="17" t="s">
        <v>560</v>
      </c>
      <c r="E213" s="21" t="s">
        <v>13</v>
      </c>
      <c r="F213" s="21" t="s">
        <v>1011</v>
      </c>
      <c r="G213" s="21" t="s">
        <v>617</v>
      </c>
      <c r="H213" s="17" t="s">
        <v>0</v>
      </c>
      <c r="I213" s="222">
        <v>2010</v>
      </c>
      <c r="J213" s="26">
        <v>7.1314372300746935</v>
      </c>
      <c r="K213" s="26">
        <v>10.7</v>
      </c>
      <c r="L213" s="17" t="s">
        <v>660</v>
      </c>
      <c r="M213" s="9" t="s">
        <v>472</v>
      </c>
      <c r="N213" s="28">
        <v>650000</v>
      </c>
      <c r="O213" s="28" t="s">
        <v>1107</v>
      </c>
      <c r="P213" s="17" t="s">
        <v>1107</v>
      </c>
      <c r="Q213" s="30" t="s">
        <v>1107</v>
      </c>
      <c r="R213" s="17" t="s">
        <v>1107</v>
      </c>
      <c r="S213" s="2" t="s">
        <v>289</v>
      </c>
      <c r="T213" s="21" t="s">
        <v>603</v>
      </c>
      <c r="U213" s="17">
        <v>2015</v>
      </c>
      <c r="V213" s="17" t="s">
        <v>1107</v>
      </c>
      <c r="W213" s="17" t="s">
        <v>307</v>
      </c>
      <c r="X213" s="17" t="s">
        <v>1107</v>
      </c>
      <c r="Y213" s="17" t="s">
        <v>1107</v>
      </c>
      <c r="Z213" s="17" t="s">
        <v>1107</v>
      </c>
      <c r="AA213" s="17" t="s">
        <v>653</v>
      </c>
    </row>
    <row r="214" spans="1:40" s="8" customFormat="1" ht="36.75" customHeight="1" x14ac:dyDescent="0.25">
      <c r="A214" s="233" t="s">
        <v>1375</v>
      </c>
      <c r="B214" s="21" t="s">
        <v>5</v>
      </c>
      <c r="C214" s="17" t="s">
        <v>1107</v>
      </c>
      <c r="D214" s="17" t="s">
        <v>561</v>
      </c>
      <c r="E214" s="21" t="s">
        <v>14</v>
      </c>
      <c r="F214" s="21" t="s">
        <v>1012</v>
      </c>
      <c r="G214" s="21" t="s">
        <v>617</v>
      </c>
      <c r="H214" s="17" t="s">
        <v>0</v>
      </c>
      <c r="I214" s="222">
        <v>2008</v>
      </c>
      <c r="J214" s="26">
        <v>3.7933176755716458</v>
      </c>
      <c r="K214" s="26">
        <v>5.6</v>
      </c>
      <c r="L214" s="17" t="s">
        <v>660</v>
      </c>
      <c r="M214" s="9" t="s">
        <v>472</v>
      </c>
      <c r="N214" s="28">
        <v>350000</v>
      </c>
      <c r="O214" s="28" t="s">
        <v>1107</v>
      </c>
      <c r="P214" s="17" t="s">
        <v>1107</v>
      </c>
      <c r="Q214" s="30" t="s">
        <v>1107</v>
      </c>
      <c r="R214" s="17" t="s">
        <v>1107</v>
      </c>
      <c r="S214" s="2" t="s">
        <v>289</v>
      </c>
      <c r="T214" s="21" t="s">
        <v>603</v>
      </c>
      <c r="U214" s="17">
        <v>2015</v>
      </c>
      <c r="V214" s="17" t="s">
        <v>1107</v>
      </c>
      <c r="W214" s="17" t="s">
        <v>307</v>
      </c>
      <c r="X214" s="17" t="s">
        <v>1107</v>
      </c>
      <c r="Y214" s="17" t="s">
        <v>1107</v>
      </c>
      <c r="Z214" s="17" t="s">
        <v>1107</v>
      </c>
      <c r="AA214" s="17" t="s">
        <v>653</v>
      </c>
    </row>
    <row r="215" spans="1:40" s="8" customFormat="1" ht="36.75" customHeight="1" x14ac:dyDescent="0.25">
      <c r="A215" s="233" t="s">
        <v>1376</v>
      </c>
      <c r="B215" s="21" t="s">
        <v>5</v>
      </c>
      <c r="C215" s="17" t="s">
        <v>1107</v>
      </c>
      <c r="D215" s="17" t="s">
        <v>562</v>
      </c>
      <c r="E215" s="21" t="s">
        <v>15</v>
      </c>
      <c r="F215" s="21" t="s">
        <v>1013</v>
      </c>
      <c r="G215" s="21" t="s">
        <v>618</v>
      </c>
      <c r="H215" s="17" t="s">
        <v>0</v>
      </c>
      <c r="I215" s="222">
        <v>2005</v>
      </c>
      <c r="J215" s="26" t="s">
        <v>1107</v>
      </c>
      <c r="K215" s="26" t="s">
        <v>1107</v>
      </c>
      <c r="L215" s="17" t="s">
        <v>660</v>
      </c>
      <c r="M215" s="9" t="s">
        <v>472</v>
      </c>
      <c r="N215" s="28">
        <v>5000000</v>
      </c>
      <c r="O215" s="28" t="s">
        <v>1107</v>
      </c>
      <c r="P215" s="17" t="s">
        <v>1107</v>
      </c>
      <c r="Q215" s="30" t="s">
        <v>1107</v>
      </c>
      <c r="R215" s="17" t="s">
        <v>1107</v>
      </c>
      <c r="S215" s="2" t="s">
        <v>289</v>
      </c>
      <c r="T215" s="21" t="s">
        <v>603</v>
      </c>
      <c r="U215" s="17">
        <v>2015</v>
      </c>
      <c r="V215" s="17" t="s">
        <v>1107</v>
      </c>
      <c r="W215" s="17" t="s">
        <v>307</v>
      </c>
      <c r="X215" s="17" t="s">
        <v>1107</v>
      </c>
      <c r="Y215" s="17" t="s">
        <v>1107</v>
      </c>
      <c r="Z215" s="17" t="s">
        <v>1107</v>
      </c>
      <c r="AA215" s="17" t="s">
        <v>653</v>
      </c>
    </row>
    <row r="216" spans="1:40" s="8" customFormat="1" ht="36.75" customHeight="1" x14ac:dyDescent="0.25">
      <c r="A216" s="233" t="s">
        <v>1377</v>
      </c>
      <c r="B216" s="21" t="s">
        <v>5</v>
      </c>
      <c r="C216" s="17" t="s">
        <v>1107</v>
      </c>
      <c r="D216" s="17" t="s">
        <v>563</v>
      </c>
      <c r="E216" s="21" t="s">
        <v>16</v>
      </c>
      <c r="F216" s="21" t="s">
        <v>379</v>
      </c>
      <c r="G216" s="21" t="s">
        <v>617</v>
      </c>
      <c r="H216" s="17" t="s">
        <v>0</v>
      </c>
      <c r="I216" s="222">
        <v>2010</v>
      </c>
      <c r="J216" s="26">
        <v>25.035896658772863</v>
      </c>
      <c r="K216" s="26">
        <v>37.700000000000003</v>
      </c>
      <c r="L216" s="17" t="s">
        <v>660</v>
      </c>
      <c r="M216" s="9" t="s">
        <v>472</v>
      </c>
      <c r="N216" s="28">
        <v>600000</v>
      </c>
      <c r="O216" s="28" t="s">
        <v>1107</v>
      </c>
      <c r="P216" s="17" t="s">
        <v>1107</v>
      </c>
      <c r="Q216" s="30" t="s">
        <v>1107</v>
      </c>
      <c r="R216" s="17" t="s">
        <v>1107</v>
      </c>
      <c r="S216" s="2" t="s">
        <v>289</v>
      </c>
      <c r="T216" s="21" t="s">
        <v>603</v>
      </c>
      <c r="U216" s="17">
        <v>2015</v>
      </c>
      <c r="V216" s="17" t="s">
        <v>1107</v>
      </c>
      <c r="W216" s="17" t="s">
        <v>307</v>
      </c>
      <c r="X216" s="17" t="s">
        <v>1107</v>
      </c>
      <c r="Y216" s="17" t="s">
        <v>1107</v>
      </c>
      <c r="Z216" s="17" t="s">
        <v>1107</v>
      </c>
      <c r="AA216" s="17" t="s">
        <v>653</v>
      </c>
    </row>
    <row r="217" spans="1:40" s="8" customFormat="1" ht="36.75" customHeight="1" x14ac:dyDescent="0.25">
      <c r="A217" s="233" t="s">
        <v>1378</v>
      </c>
      <c r="B217" s="21" t="s">
        <v>5</v>
      </c>
      <c r="C217" s="17" t="s">
        <v>1107</v>
      </c>
      <c r="D217" s="17" t="s">
        <v>564</v>
      </c>
      <c r="E217" s="21" t="s">
        <v>17</v>
      </c>
      <c r="F217" s="21" t="s">
        <v>965</v>
      </c>
      <c r="G217" s="21" t="s">
        <v>617</v>
      </c>
      <c r="H217" s="17" t="s">
        <v>0</v>
      </c>
      <c r="I217" s="222">
        <v>2007</v>
      </c>
      <c r="J217" s="26">
        <v>9.8626259564862799</v>
      </c>
      <c r="K217" s="26">
        <v>15</v>
      </c>
      <c r="L217" s="17" t="s">
        <v>660</v>
      </c>
      <c r="M217" s="9" t="s">
        <v>472</v>
      </c>
      <c r="N217" s="28">
        <v>600000</v>
      </c>
      <c r="O217" s="28" t="s">
        <v>1107</v>
      </c>
      <c r="P217" s="17" t="s">
        <v>1107</v>
      </c>
      <c r="Q217" s="30" t="s">
        <v>1107</v>
      </c>
      <c r="R217" s="17" t="s">
        <v>1107</v>
      </c>
      <c r="S217" s="2" t="s">
        <v>289</v>
      </c>
      <c r="T217" s="21" t="s">
        <v>603</v>
      </c>
      <c r="U217" s="17">
        <v>2015</v>
      </c>
      <c r="V217" s="17" t="s">
        <v>1107</v>
      </c>
      <c r="W217" s="17" t="s">
        <v>307</v>
      </c>
      <c r="X217" s="17" t="s">
        <v>1107</v>
      </c>
      <c r="Y217" s="17" t="s">
        <v>1107</v>
      </c>
      <c r="Z217" s="17" t="s">
        <v>1107</v>
      </c>
      <c r="AA217" s="17" t="s">
        <v>653</v>
      </c>
    </row>
    <row r="218" spans="1:40" s="8" customFormat="1" ht="36.75" customHeight="1" x14ac:dyDescent="0.25">
      <c r="A218" s="233" t="s">
        <v>1379</v>
      </c>
      <c r="B218" s="21" t="s">
        <v>5</v>
      </c>
      <c r="C218" s="17" t="s">
        <v>1107</v>
      </c>
      <c r="D218" s="17" t="s">
        <v>565</v>
      </c>
      <c r="E218" s="21" t="s">
        <v>18</v>
      </c>
      <c r="F218" s="3" t="s">
        <v>380</v>
      </c>
      <c r="G218" s="21" t="s">
        <v>617</v>
      </c>
      <c r="H218" s="17" t="s">
        <v>0</v>
      </c>
      <c r="I218" s="222">
        <v>2000</v>
      </c>
      <c r="J218" s="26">
        <v>32.470799302893283</v>
      </c>
      <c r="K218" s="26">
        <v>48.8</v>
      </c>
      <c r="L218" s="17" t="s">
        <v>660</v>
      </c>
      <c r="M218" s="9" t="s">
        <v>472</v>
      </c>
      <c r="N218" s="28">
        <v>700000</v>
      </c>
      <c r="O218" s="28" t="s">
        <v>1107</v>
      </c>
      <c r="P218" s="17" t="s">
        <v>1107</v>
      </c>
      <c r="Q218" s="30" t="s">
        <v>1107</v>
      </c>
      <c r="R218" s="17" t="s">
        <v>1107</v>
      </c>
      <c r="S218" s="2" t="s">
        <v>289</v>
      </c>
      <c r="T218" s="21" t="s">
        <v>0</v>
      </c>
      <c r="U218" s="17">
        <v>2015</v>
      </c>
      <c r="V218" s="17" t="s">
        <v>1107</v>
      </c>
      <c r="W218" s="17" t="s">
        <v>307</v>
      </c>
      <c r="X218" s="17" t="s">
        <v>1107</v>
      </c>
      <c r="Y218" s="17" t="s">
        <v>1107</v>
      </c>
      <c r="Z218" s="17" t="s">
        <v>1107</v>
      </c>
      <c r="AA218" s="17" t="s">
        <v>653</v>
      </c>
    </row>
    <row r="219" spans="1:40" s="8" customFormat="1" ht="36.75" customHeight="1" x14ac:dyDescent="0.25">
      <c r="A219" s="233" t="s">
        <v>1380</v>
      </c>
      <c r="B219" s="21" t="s">
        <v>5</v>
      </c>
      <c r="C219" s="17" t="s">
        <v>5</v>
      </c>
      <c r="D219" s="17" t="s">
        <v>566</v>
      </c>
      <c r="E219" s="3" t="s">
        <v>35</v>
      </c>
      <c r="F219" s="21" t="s">
        <v>381</v>
      </c>
      <c r="G219" s="21" t="s">
        <v>621</v>
      </c>
      <c r="H219" s="17" t="s">
        <v>0</v>
      </c>
      <c r="I219" s="222">
        <v>2005</v>
      </c>
      <c r="J219" s="26">
        <v>8.6487643003033519</v>
      </c>
      <c r="K219" s="25">
        <v>11.2</v>
      </c>
      <c r="L219" s="17" t="s">
        <v>660</v>
      </c>
      <c r="M219" s="9">
        <v>166</v>
      </c>
      <c r="N219" s="28">
        <v>4397800</v>
      </c>
      <c r="O219" s="28" t="s">
        <v>472</v>
      </c>
      <c r="P219" s="17" t="s">
        <v>1107</v>
      </c>
      <c r="Q219" s="30" t="s">
        <v>1107</v>
      </c>
      <c r="R219" s="17" t="s">
        <v>472</v>
      </c>
      <c r="S219" s="17" t="s">
        <v>1184</v>
      </c>
      <c r="T219" s="21" t="s">
        <v>0</v>
      </c>
      <c r="U219" s="17">
        <v>2015</v>
      </c>
      <c r="V219" s="17" t="s">
        <v>1107</v>
      </c>
      <c r="W219" s="17" t="s">
        <v>307</v>
      </c>
      <c r="X219" s="17" t="s">
        <v>1107</v>
      </c>
      <c r="Y219" s="17" t="s">
        <v>1107</v>
      </c>
      <c r="Z219" s="17" t="s">
        <v>1107</v>
      </c>
      <c r="AA219" s="17" t="s">
        <v>653</v>
      </c>
    </row>
    <row r="220" spans="1:40" s="8" customFormat="1" ht="36.75" customHeight="1" x14ac:dyDescent="0.25">
      <c r="A220" s="233" t="s">
        <v>1381</v>
      </c>
      <c r="B220" s="21" t="s">
        <v>5</v>
      </c>
      <c r="C220" s="3" t="s">
        <v>1014</v>
      </c>
      <c r="D220" s="17" t="s">
        <v>252</v>
      </c>
      <c r="E220" s="21" t="s">
        <v>33</v>
      </c>
      <c r="F220" s="21" t="s">
        <v>1015</v>
      </c>
      <c r="G220" s="21" t="s">
        <v>622</v>
      </c>
      <c r="H220" s="17" t="s">
        <v>0</v>
      </c>
      <c r="I220" s="222">
        <v>2007</v>
      </c>
      <c r="J220" s="22" t="s">
        <v>472</v>
      </c>
      <c r="K220" s="22" t="s">
        <v>472</v>
      </c>
      <c r="L220" s="17" t="s">
        <v>660</v>
      </c>
      <c r="M220" s="9">
        <v>498</v>
      </c>
      <c r="N220" s="28">
        <v>7000000</v>
      </c>
      <c r="O220" s="28" t="s">
        <v>472</v>
      </c>
      <c r="P220" s="17" t="s">
        <v>1107</v>
      </c>
      <c r="Q220" s="30" t="s">
        <v>1107</v>
      </c>
      <c r="R220" s="17" t="s">
        <v>472</v>
      </c>
      <c r="S220" s="17" t="s">
        <v>1184</v>
      </c>
      <c r="T220" s="21" t="s">
        <v>0</v>
      </c>
      <c r="U220" s="17">
        <v>2015</v>
      </c>
      <c r="V220" s="17" t="s">
        <v>1107</v>
      </c>
      <c r="W220" s="17" t="s">
        <v>307</v>
      </c>
      <c r="X220" s="17" t="s">
        <v>1107</v>
      </c>
      <c r="Y220" s="17" t="s">
        <v>1107</v>
      </c>
      <c r="Z220" s="17" t="s">
        <v>1107</v>
      </c>
      <c r="AA220" s="17" t="s">
        <v>653</v>
      </c>
    </row>
    <row r="221" spans="1:40" s="8" customFormat="1" ht="38.25" x14ac:dyDescent="0.25">
      <c r="A221" s="233" t="s">
        <v>1382</v>
      </c>
      <c r="B221" s="21" t="s">
        <v>5</v>
      </c>
      <c r="C221" s="17" t="s">
        <v>5</v>
      </c>
      <c r="D221" s="17" t="s">
        <v>253</v>
      </c>
      <c r="E221" s="21" t="s">
        <v>36</v>
      </c>
      <c r="F221" s="21" t="s">
        <v>1016</v>
      </c>
      <c r="G221" s="21" t="s">
        <v>621</v>
      </c>
      <c r="H221" s="17" t="s">
        <v>0</v>
      </c>
      <c r="I221" s="222">
        <v>2009</v>
      </c>
      <c r="J221" s="26">
        <v>0.15173270702286584</v>
      </c>
      <c r="K221" s="25">
        <v>0.1</v>
      </c>
      <c r="L221" s="17" t="s">
        <v>660</v>
      </c>
      <c r="M221" s="9">
        <v>40</v>
      </c>
      <c r="N221" s="28">
        <v>1000000</v>
      </c>
      <c r="O221" s="28" t="s">
        <v>472</v>
      </c>
      <c r="P221" s="17" t="s">
        <v>472</v>
      </c>
      <c r="Q221" s="30" t="s">
        <v>472</v>
      </c>
      <c r="R221" s="17" t="s">
        <v>472</v>
      </c>
      <c r="S221" s="17" t="s">
        <v>1184</v>
      </c>
      <c r="T221" s="21" t="s">
        <v>1110</v>
      </c>
      <c r="U221" s="17">
        <v>2015</v>
      </c>
      <c r="V221" s="17" t="s">
        <v>1107</v>
      </c>
      <c r="W221" s="17" t="s">
        <v>307</v>
      </c>
      <c r="X221" s="17" t="s">
        <v>1107</v>
      </c>
      <c r="Y221" s="17" t="s">
        <v>1107</v>
      </c>
      <c r="Z221" s="17" t="s">
        <v>1107</v>
      </c>
      <c r="AA221" s="17" t="s">
        <v>653</v>
      </c>
    </row>
    <row r="222" spans="1:40" s="8" customFormat="1" ht="97.9" customHeight="1" x14ac:dyDescent="0.25">
      <c r="A222" s="233" t="s">
        <v>1383</v>
      </c>
      <c r="B222" s="21" t="s">
        <v>5</v>
      </c>
      <c r="C222" s="17" t="s">
        <v>5</v>
      </c>
      <c r="D222" s="17" t="s">
        <v>254</v>
      </c>
      <c r="E222" s="21" t="s">
        <v>37</v>
      </c>
      <c r="F222" s="21" t="s">
        <v>1017</v>
      </c>
      <c r="G222" s="21" t="s">
        <v>621</v>
      </c>
      <c r="H222" s="17" t="s">
        <v>0</v>
      </c>
      <c r="I222" s="222">
        <v>2005</v>
      </c>
      <c r="J222" s="26">
        <v>6.8279718160289624</v>
      </c>
      <c r="K222" s="25">
        <v>8.1999999999999993</v>
      </c>
      <c r="L222" s="17" t="s">
        <v>660</v>
      </c>
      <c r="M222" s="9">
        <v>83</v>
      </c>
      <c r="N222" s="28">
        <v>3320000</v>
      </c>
      <c r="O222" s="28" t="s">
        <v>472</v>
      </c>
      <c r="P222" s="17" t="s">
        <v>472</v>
      </c>
      <c r="Q222" s="30" t="s">
        <v>472</v>
      </c>
      <c r="R222" s="17" t="s">
        <v>472</v>
      </c>
      <c r="S222" s="17" t="s">
        <v>1184</v>
      </c>
      <c r="T222" s="21" t="s">
        <v>0</v>
      </c>
      <c r="U222" s="17">
        <v>2015</v>
      </c>
      <c r="V222" s="17" t="s">
        <v>1107</v>
      </c>
      <c r="W222" s="17" t="s">
        <v>307</v>
      </c>
      <c r="X222" s="17" t="s">
        <v>1107</v>
      </c>
      <c r="Y222" s="17" t="s">
        <v>1107</v>
      </c>
      <c r="Z222" s="17" t="s">
        <v>1107</v>
      </c>
      <c r="AA222" s="17" t="s">
        <v>653</v>
      </c>
      <c r="AB222" s="19"/>
      <c r="AC222" s="19"/>
      <c r="AD222" s="19"/>
      <c r="AE222" s="19"/>
      <c r="AF222" s="19"/>
      <c r="AG222" s="19"/>
      <c r="AH222" s="19"/>
      <c r="AI222" s="19"/>
      <c r="AJ222" s="19"/>
      <c r="AK222" s="19"/>
      <c r="AL222" s="19"/>
      <c r="AM222" s="19"/>
      <c r="AN222" s="19"/>
    </row>
    <row r="223" spans="1:40" s="8" customFormat="1" ht="36.75" customHeight="1" x14ac:dyDescent="0.25">
      <c r="A223" s="233" t="s">
        <v>1384</v>
      </c>
      <c r="B223" s="21" t="s">
        <v>5</v>
      </c>
      <c r="C223" s="17" t="s">
        <v>1107</v>
      </c>
      <c r="D223" s="17" t="s">
        <v>257</v>
      </c>
      <c r="E223" s="21" t="s">
        <v>39</v>
      </c>
      <c r="F223" s="21" t="s">
        <v>370</v>
      </c>
      <c r="G223" s="21" t="s">
        <v>631</v>
      </c>
      <c r="H223" s="17" t="s">
        <v>0</v>
      </c>
      <c r="I223" s="222">
        <v>1996</v>
      </c>
      <c r="J223" s="25" t="s">
        <v>472</v>
      </c>
      <c r="K223" s="22" t="s">
        <v>472</v>
      </c>
      <c r="L223" s="17" t="s">
        <v>660</v>
      </c>
      <c r="M223" s="9" t="s">
        <v>472</v>
      </c>
      <c r="N223" s="28" t="s">
        <v>1107</v>
      </c>
      <c r="O223" s="28" t="s">
        <v>1107</v>
      </c>
      <c r="P223" s="17" t="s">
        <v>1107</v>
      </c>
      <c r="Q223" s="30" t="s">
        <v>1107</v>
      </c>
      <c r="R223" s="17" t="s">
        <v>1107</v>
      </c>
      <c r="S223" s="17" t="s">
        <v>1184</v>
      </c>
      <c r="T223" s="21" t="s">
        <v>427</v>
      </c>
      <c r="U223" s="17">
        <v>2015</v>
      </c>
      <c r="V223" s="17" t="s">
        <v>1107</v>
      </c>
      <c r="W223" s="17" t="s">
        <v>307</v>
      </c>
      <c r="X223" s="17" t="s">
        <v>1107</v>
      </c>
      <c r="Y223" s="17" t="s">
        <v>1107</v>
      </c>
      <c r="Z223" s="17" t="s">
        <v>1107</v>
      </c>
      <c r="AA223" s="17" t="s">
        <v>653</v>
      </c>
      <c r="AB223" s="19"/>
      <c r="AC223" s="19"/>
      <c r="AD223" s="19"/>
      <c r="AE223" s="19"/>
      <c r="AF223" s="19"/>
      <c r="AG223" s="19"/>
      <c r="AH223" s="19"/>
      <c r="AI223" s="19"/>
      <c r="AJ223" s="19"/>
      <c r="AK223" s="19"/>
      <c r="AL223" s="19"/>
      <c r="AM223" s="19"/>
      <c r="AN223" s="19"/>
    </row>
    <row r="224" spans="1:40" s="8" customFormat="1" ht="36.75" customHeight="1" x14ac:dyDescent="0.25">
      <c r="A224" s="233" t="s">
        <v>1385</v>
      </c>
      <c r="B224" s="21" t="s">
        <v>5</v>
      </c>
      <c r="C224" s="17" t="s">
        <v>1107</v>
      </c>
      <c r="D224" s="17" t="s">
        <v>272</v>
      </c>
      <c r="E224" s="21" t="s">
        <v>80</v>
      </c>
      <c r="F224" s="21" t="s">
        <v>371</v>
      </c>
      <c r="G224" s="165" t="s">
        <v>1193</v>
      </c>
      <c r="H224" s="17" t="s">
        <v>0</v>
      </c>
      <c r="I224" s="222">
        <v>2009</v>
      </c>
      <c r="J224" s="25" t="s">
        <v>472</v>
      </c>
      <c r="K224" s="22" t="s">
        <v>472</v>
      </c>
      <c r="L224" s="17" t="s">
        <v>660</v>
      </c>
      <c r="M224" s="9" t="s">
        <v>472</v>
      </c>
      <c r="N224" s="28">
        <v>55000</v>
      </c>
      <c r="O224" s="28" t="s">
        <v>1107</v>
      </c>
      <c r="P224" s="17" t="s">
        <v>1107</v>
      </c>
      <c r="Q224" s="30" t="s">
        <v>1107</v>
      </c>
      <c r="R224" s="17" t="s">
        <v>1107</v>
      </c>
      <c r="S224" s="17" t="s">
        <v>1184</v>
      </c>
      <c r="T224" s="21" t="s">
        <v>0</v>
      </c>
      <c r="U224" s="17">
        <v>2015</v>
      </c>
      <c r="V224" s="17" t="s">
        <v>1107</v>
      </c>
      <c r="W224" s="17" t="s">
        <v>307</v>
      </c>
      <c r="X224" s="17" t="s">
        <v>1107</v>
      </c>
      <c r="Y224" s="17" t="s">
        <v>1107</v>
      </c>
      <c r="Z224" s="17" t="s">
        <v>1107</v>
      </c>
      <c r="AA224" s="17" t="s">
        <v>653</v>
      </c>
      <c r="AB224" s="19"/>
      <c r="AC224" s="19"/>
      <c r="AD224" s="19"/>
      <c r="AE224" s="19"/>
      <c r="AF224" s="19"/>
      <c r="AG224" s="19"/>
      <c r="AH224" s="19"/>
      <c r="AI224" s="19"/>
      <c r="AJ224" s="19"/>
      <c r="AK224" s="19"/>
      <c r="AL224" s="19"/>
      <c r="AM224" s="19"/>
      <c r="AN224" s="19"/>
    </row>
    <row r="225" spans="1:40" s="8" customFormat="1" ht="36.75" customHeight="1" x14ac:dyDescent="0.25">
      <c r="A225" s="233" t="s">
        <v>1386</v>
      </c>
      <c r="B225" s="21" t="s">
        <v>5</v>
      </c>
      <c r="C225" s="17" t="s">
        <v>1107</v>
      </c>
      <c r="D225" s="17" t="s">
        <v>273</v>
      </c>
      <c r="E225" s="235" t="s">
        <v>1732</v>
      </c>
      <c r="F225" s="21" t="s">
        <v>1733</v>
      </c>
      <c r="G225" s="21" t="s">
        <v>631</v>
      </c>
      <c r="H225" s="17" t="s">
        <v>0</v>
      </c>
      <c r="I225" s="222">
        <v>1999</v>
      </c>
      <c r="J225" s="26">
        <v>12.442081975874999</v>
      </c>
      <c r="K225" s="23">
        <v>69.400000000000006</v>
      </c>
      <c r="L225" s="17" t="s">
        <v>660</v>
      </c>
      <c r="M225" s="9" t="s">
        <v>1107</v>
      </c>
      <c r="N225" s="28" t="s">
        <v>1107</v>
      </c>
      <c r="O225" s="28" t="s">
        <v>1107</v>
      </c>
      <c r="P225" s="17" t="s">
        <v>1107</v>
      </c>
      <c r="Q225" s="30" t="s">
        <v>1107</v>
      </c>
      <c r="R225" s="17" t="s">
        <v>1107</v>
      </c>
      <c r="S225" s="2" t="s">
        <v>289</v>
      </c>
      <c r="T225" s="21" t="s">
        <v>0</v>
      </c>
      <c r="U225" s="17">
        <v>2015</v>
      </c>
      <c r="V225" s="17" t="s">
        <v>1107</v>
      </c>
      <c r="W225" s="17" t="s">
        <v>307</v>
      </c>
      <c r="X225" s="17" t="s">
        <v>1107</v>
      </c>
      <c r="Y225" s="17" t="s">
        <v>1107</v>
      </c>
      <c r="Z225" s="17" t="s">
        <v>1107</v>
      </c>
      <c r="AA225" s="17" t="s">
        <v>653</v>
      </c>
      <c r="AB225" s="19"/>
      <c r="AC225" s="19"/>
      <c r="AD225" s="19"/>
      <c r="AE225" s="19"/>
      <c r="AF225" s="19"/>
      <c r="AG225" s="19"/>
      <c r="AH225" s="19"/>
      <c r="AI225" s="19"/>
      <c r="AJ225" s="19"/>
      <c r="AK225" s="19"/>
      <c r="AL225" s="19"/>
      <c r="AM225" s="19"/>
      <c r="AN225" s="19"/>
    </row>
    <row r="226" spans="1:40" s="8" customFormat="1" ht="72.599999999999994" customHeight="1" x14ac:dyDescent="0.25">
      <c r="A226" s="233" t="s">
        <v>1387</v>
      </c>
      <c r="B226" s="21" t="s">
        <v>5</v>
      </c>
      <c r="C226" s="17" t="s">
        <v>1107</v>
      </c>
      <c r="D226" s="17" t="s">
        <v>274</v>
      </c>
      <c r="E226" s="21" t="s">
        <v>81</v>
      </c>
      <c r="F226" s="235" t="s">
        <v>1018</v>
      </c>
      <c r="G226" s="21" t="s">
        <v>631</v>
      </c>
      <c r="H226" s="17" t="s">
        <v>283</v>
      </c>
      <c r="I226" s="222" t="s">
        <v>431</v>
      </c>
      <c r="J226" s="26">
        <v>8.4970315932804876</v>
      </c>
      <c r="K226" s="23">
        <v>47.3</v>
      </c>
      <c r="L226" s="17" t="s">
        <v>660</v>
      </c>
      <c r="M226" s="9" t="s">
        <v>1107</v>
      </c>
      <c r="N226" s="28" t="s">
        <v>1107</v>
      </c>
      <c r="O226" s="28" t="s">
        <v>1107</v>
      </c>
      <c r="P226" s="17" t="s">
        <v>1107</v>
      </c>
      <c r="Q226" s="30" t="s">
        <v>1107</v>
      </c>
      <c r="R226" s="17" t="s">
        <v>1107</v>
      </c>
      <c r="S226" s="2" t="s">
        <v>289</v>
      </c>
      <c r="T226" s="21" t="s">
        <v>167</v>
      </c>
      <c r="U226" s="17">
        <v>2015</v>
      </c>
      <c r="V226" s="17" t="s">
        <v>1107</v>
      </c>
      <c r="W226" s="17" t="s">
        <v>307</v>
      </c>
      <c r="X226" s="17" t="s">
        <v>1107</v>
      </c>
      <c r="Y226" s="17" t="s">
        <v>1107</v>
      </c>
      <c r="Z226" s="17" t="s">
        <v>1107</v>
      </c>
      <c r="AA226" s="17" t="s">
        <v>653</v>
      </c>
      <c r="AB226" s="19"/>
      <c r="AC226" s="19"/>
      <c r="AD226" s="19"/>
      <c r="AE226" s="19"/>
      <c r="AF226" s="19"/>
      <c r="AG226" s="19"/>
      <c r="AH226" s="19"/>
      <c r="AI226" s="19"/>
      <c r="AJ226" s="19"/>
      <c r="AK226" s="19"/>
      <c r="AL226" s="19"/>
      <c r="AM226" s="19"/>
      <c r="AN226" s="19"/>
    </row>
    <row r="227" spans="1:40" s="8" customFormat="1" ht="36.75" customHeight="1" x14ac:dyDescent="0.25">
      <c r="A227" s="233" t="s">
        <v>1388</v>
      </c>
      <c r="B227" s="21" t="s">
        <v>5</v>
      </c>
      <c r="C227" s="17" t="s">
        <v>1107</v>
      </c>
      <c r="D227" s="17" t="s">
        <v>275</v>
      </c>
      <c r="E227" s="21" t="s">
        <v>82</v>
      </c>
      <c r="F227" s="21" t="s">
        <v>372</v>
      </c>
      <c r="G227" s="21" t="s">
        <v>631</v>
      </c>
      <c r="H227" s="17" t="s">
        <v>0</v>
      </c>
      <c r="I227" s="222">
        <v>2013</v>
      </c>
      <c r="J227" s="23">
        <v>4533</v>
      </c>
      <c r="K227" s="23" t="s">
        <v>1107</v>
      </c>
      <c r="L227" s="17" t="s">
        <v>659</v>
      </c>
      <c r="M227" s="9" t="s">
        <v>1107</v>
      </c>
      <c r="N227" s="28">
        <v>766918</v>
      </c>
      <c r="O227" s="28" t="s">
        <v>1107</v>
      </c>
      <c r="P227" s="17" t="s">
        <v>1107</v>
      </c>
      <c r="Q227" s="30" t="s">
        <v>1107</v>
      </c>
      <c r="R227" s="17" t="s">
        <v>1107</v>
      </c>
      <c r="S227" s="2" t="s">
        <v>289</v>
      </c>
      <c r="T227" s="21" t="s">
        <v>0</v>
      </c>
      <c r="U227" s="17">
        <v>2015</v>
      </c>
      <c r="V227" s="17" t="s">
        <v>1107</v>
      </c>
      <c r="W227" s="17" t="s">
        <v>307</v>
      </c>
      <c r="X227" s="17" t="s">
        <v>1107</v>
      </c>
      <c r="Y227" s="17" t="s">
        <v>1107</v>
      </c>
      <c r="Z227" s="17" t="s">
        <v>1107</v>
      </c>
      <c r="AA227" s="17" t="s">
        <v>653</v>
      </c>
      <c r="AB227" s="19"/>
      <c r="AC227" s="19"/>
      <c r="AD227" s="19"/>
      <c r="AE227" s="19"/>
      <c r="AF227" s="19"/>
      <c r="AG227" s="19"/>
      <c r="AH227" s="19"/>
      <c r="AI227" s="19"/>
      <c r="AJ227" s="19"/>
      <c r="AK227" s="19"/>
      <c r="AL227" s="19"/>
      <c r="AM227" s="19"/>
      <c r="AN227" s="19"/>
    </row>
    <row r="228" spans="1:40" s="8" customFormat="1" ht="36.75" customHeight="1" x14ac:dyDescent="0.25">
      <c r="A228" s="233" t="s">
        <v>1389</v>
      </c>
      <c r="B228" s="21" t="s">
        <v>5</v>
      </c>
      <c r="C228" s="17" t="s">
        <v>1107</v>
      </c>
      <c r="D228" s="17" t="s">
        <v>276</v>
      </c>
      <c r="E228" s="21" t="s">
        <v>83</v>
      </c>
      <c r="F228" s="21" t="s">
        <v>1734</v>
      </c>
      <c r="G228" s="21" t="s">
        <v>1232</v>
      </c>
      <c r="H228" s="17" t="s">
        <v>0</v>
      </c>
      <c r="I228" s="222">
        <v>2012</v>
      </c>
      <c r="J228" s="23">
        <v>13.79</v>
      </c>
      <c r="K228" s="23">
        <v>1</v>
      </c>
      <c r="L228" s="17" t="s">
        <v>659</v>
      </c>
      <c r="M228" s="9" t="s">
        <v>1107</v>
      </c>
      <c r="N228" s="28">
        <v>260000</v>
      </c>
      <c r="O228" s="28" t="s">
        <v>1107</v>
      </c>
      <c r="P228" s="17" t="s">
        <v>1107</v>
      </c>
      <c r="Q228" s="30" t="s">
        <v>1107</v>
      </c>
      <c r="R228" s="17" t="s">
        <v>1107</v>
      </c>
      <c r="S228" s="2" t="s">
        <v>289</v>
      </c>
      <c r="T228" s="21" t="s">
        <v>0</v>
      </c>
      <c r="U228" s="17">
        <v>2015</v>
      </c>
      <c r="V228" s="17" t="s">
        <v>1107</v>
      </c>
      <c r="W228" s="17" t="s">
        <v>307</v>
      </c>
      <c r="X228" s="17">
        <v>28.590347999999999</v>
      </c>
      <c r="Y228" s="17" t="s">
        <v>1107</v>
      </c>
      <c r="Z228" s="17" t="s">
        <v>1107</v>
      </c>
      <c r="AA228" s="17" t="s">
        <v>653</v>
      </c>
      <c r="AB228" s="19"/>
      <c r="AC228" s="19"/>
      <c r="AD228" s="19"/>
      <c r="AE228" s="19"/>
      <c r="AF228" s="19"/>
      <c r="AG228" s="19"/>
      <c r="AH228" s="19"/>
      <c r="AI228" s="19"/>
      <c r="AJ228" s="19"/>
      <c r="AK228" s="19"/>
      <c r="AL228" s="19"/>
      <c r="AM228" s="19"/>
      <c r="AN228" s="19"/>
    </row>
    <row r="229" spans="1:40" s="8" customFormat="1" ht="36.75" customHeight="1" x14ac:dyDescent="0.25">
      <c r="A229" s="233" t="s">
        <v>1390</v>
      </c>
      <c r="B229" s="21" t="s">
        <v>5</v>
      </c>
      <c r="C229" s="189" t="s">
        <v>1653</v>
      </c>
      <c r="D229" s="17" t="s">
        <v>277</v>
      </c>
      <c r="E229" s="159" t="s">
        <v>1654</v>
      </c>
      <c r="F229" s="21" t="s">
        <v>935</v>
      </c>
      <c r="G229" s="21" t="s">
        <v>633</v>
      </c>
      <c r="H229" s="188" t="s">
        <v>0</v>
      </c>
      <c r="I229" s="222">
        <v>2018</v>
      </c>
      <c r="J229" s="23">
        <v>721</v>
      </c>
      <c r="K229" s="23">
        <v>229</v>
      </c>
      <c r="L229" s="17" t="s">
        <v>659</v>
      </c>
      <c r="M229" s="9">
        <v>650</v>
      </c>
      <c r="N229" s="204">
        <v>1925347</v>
      </c>
      <c r="O229" s="204">
        <v>15000</v>
      </c>
      <c r="P229" s="189" t="s">
        <v>1655</v>
      </c>
      <c r="Q229" s="191" t="s">
        <v>1656</v>
      </c>
      <c r="R229" s="188" t="s">
        <v>1657</v>
      </c>
      <c r="S229" s="2" t="s">
        <v>289</v>
      </c>
      <c r="T229" s="21" t="s">
        <v>284</v>
      </c>
      <c r="U229" s="17">
        <v>2015</v>
      </c>
      <c r="V229" s="17" t="s">
        <v>1107</v>
      </c>
      <c r="W229" s="17" t="s">
        <v>307</v>
      </c>
      <c r="X229" s="188">
        <v>28.565930000000002</v>
      </c>
      <c r="Y229" s="188">
        <v>-81.438559999999995</v>
      </c>
      <c r="Z229" s="20">
        <v>43040</v>
      </c>
      <c r="AA229" s="17" t="s">
        <v>653</v>
      </c>
      <c r="AB229" s="19"/>
      <c r="AC229" s="19"/>
      <c r="AD229" s="19"/>
      <c r="AE229" s="19"/>
      <c r="AF229" s="19"/>
      <c r="AG229" s="19"/>
      <c r="AH229" s="19"/>
      <c r="AI229" s="19"/>
      <c r="AJ229" s="19"/>
      <c r="AK229" s="19"/>
      <c r="AL229" s="19"/>
      <c r="AM229" s="19"/>
      <c r="AN229" s="19"/>
    </row>
    <row r="230" spans="1:40" s="8" customFormat="1" ht="36.75" customHeight="1" x14ac:dyDescent="0.25">
      <c r="A230" s="233" t="s">
        <v>1391</v>
      </c>
      <c r="B230" s="21" t="s">
        <v>5</v>
      </c>
      <c r="C230" s="17" t="s">
        <v>1107</v>
      </c>
      <c r="D230" s="17" t="s">
        <v>278</v>
      </c>
      <c r="E230" s="21" t="s">
        <v>279</v>
      </c>
      <c r="F230" s="21" t="s">
        <v>899</v>
      </c>
      <c r="G230" s="21" t="s">
        <v>1192</v>
      </c>
      <c r="H230" s="17" t="s">
        <v>0</v>
      </c>
      <c r="I230" s="222">
        <v>2016</v>
      </c>
      <c r="J230" s="23">
        <v>19.600000000000001</v>
      </c>
      <c r="K230" s="23">
        <v>4.9000000000000004</v>
      </c>
      <c r="L230" s="17" t="s">
        <v>659</v>
      </c>
      <c r="M230" s="9">
        <v>500</v>
      </c>
      <c r="N230" s="28">
        <v>160000</v>
      </c>
      <c r="O230" s="28" t="s">
        <v>1107</v>
      </c>
      <c r="P230" s="17" t="s">
        <v>1107</v>
      </c>
      <c r="Q230" s="30" t="s">
        <v>1107</v>
      </c>
      <c r="R230" s="17" t="s">
        <v>1107</v>
      </c>
      <c r="S230" s="2" t="s">
        <v>289</v>
      </c>
      <c r="T230" s="21" t="s">
        <v>610</v>
      </c>
      <c r="U230" s="17">
        <v>2015</v>
      </c>
      <c r="V230" s="17" t="s">
        <v>1107</v>
      </c>
      <c r="W230" s="17" t="s">
        <v>307</v>
      </c>
      <c r="X230" s="17" t="s">
        <v>1107</v>
      </c>
      <c r="Y230" s="17" t="s">
        <v>1107</v>
      </c>
      <c r="Z230" s="17" t="s">
        <v>1107</v>
      </c>
      <c r="AA230" s="17" t="s">
        <v>653</v>
      </c>
      <c r="AB230" s="19"/>
      <c r="AC230" s="19"/>
      <c r="AD230" s="19"/>
      <c r="AE230" s="19"/>
      <c r="AF230" s="19"/>
      <c r="AG230" s="19"/>
      <c r="AH230" s="19"/>
      <c r="AI230" s="19"/>
      <c r="AJ230" s="19"/>
      <c r="AK230" s="19"/>
      <c r="AL230" s="19"/>
      <c r="AM230" s="19"/>
      <c r="AN230" s="19"/>
    </row>
    <row r="231" spans="1:40" s="8" customFormat="1" ht="36.75" customHeight="1" x14ac:dyDescent="0.25">
      <c r="A231" s="233" t="s">
        <v>1392</v>
      </c>
      <c r="B231" s="21" t="s">
        <v>5</v>
      </c>
      <c r="C231" s="17" t="s">
        <v>1107</v>
      </c>
      <c r="D231" s="17" t="s">
        <v>280</v>
      </c>
      <c r="E231" s="21" t="s">
        <v>84</v>
      </c>
      <c r="F231" s="21" t="s">
        <v>374</v>
      </c>
      <c r="G231" s="21" t="s">
        <v>1192</v>
      </c>
      <c r="H231" s="17" t="s">
        <v>0</v>
      </c>
      <c r="I231" s="222">
        <v>2016</v>
      </c>
      <c r="J231" s="23">
        <v>46</v>
      </c>
      <c r="K231" s="23">
        <v>12.6</v>
      </c>
      <c r="L231" s="17" t="s">
        <v>659</v>
      </c>
      <c r="M231" s="9" t="s">
        <v>1107</v>
      </c>
      <c r="N231" s="28">
        <v>196899</v>
      </c>
      <c r="O231" s="28" t="s">
        <v>1107</v>
      </c>
      <c r="P231" s="17" t="s">
        <v>1107</v>
      </c>
      <c r="Q231" s="30" t="s">
        <v>1107</v>
      </c>
      <c r="R231" s="17" t="s">
        <v>1107</v>
      </c>
      <c r="S231" s="2" t="s">
        <v>289</v>
      </c>
      <c r="T231" s="21" t="s">
        <v>428</v>
      </c>
      <c r="U231" s="17">
        <v>2015</v>
      </c>
      <c r="V231" s="17" t="s">
        <v>1107</v>
      </c>
      <c r="W231" s="17" t="s">
        <v>307</v>
      </c>
      <c r="X231" s="17" t="s">
        <v>1107</v>
      </c>
      <c r="Y231" s="17" t="s">
        <v>1107</v>
      </c>
      <c r="Z231" s="17" t="s">
        <v>1107</v>
      </c>
      <c r="AA231" s="17" t="s">
        <v>653</v>
      </c>
    </row>
    <row r="232" spans="1:40" s="8" customFormat="1" ht="36.75" customHeight="1" x14ac:dyDescent="0.25">
      <c r="A232" s="233" t="s">
        <v>1393</v>
      </c>
      <c r="B232" s="21" t="s">
        <v>5</v>
      </c>
      <c r="C232" s="17" t="s">
        <v>1107</v>
      </c>
      <c r="D232" s="17" t="s">
        <v>281</v>
      </c>
      <c r="E232" s="21" t="s">
        <v>85</v>
      </c>
      <c r="F232" s="235" t="s">
        <v>1019</v>
      </c>
      <c r="G232" s="21" t="s">
        <v>631</v>
      </c>
      <c r="H232" s="17" t="s">
        <v>0</v>
      </c>
      <c r="I232" s="222" t="s">
        <v>662</v>
      </c>
      <c r="J232" s="23">
        <v>7.1314372300746935</v>
      </c>
      <c r="K232" s="23">
        <v>39.4</v>
      </c>
      <c r="L232" s="17" t="s">
        <v>660</v>
      </c>
      <c r="M232" s="9" t="s">
        <v>1107</v>
      </c>
      <c r="N232" s="28" t="s">
        <v>1107</v>
      </c>
      <c r="O232" s="28" t="s">
        <v>1107</v>
      </c>
      <c r="P232" s="17" t="s">
        <v>1107</v>
      </c>
      <c r="Q232" s="30" t="s">
        <v>1107</v>
      </c>
      <c r="R232" s="17" t="s">
        <v>1107</v>
      </c>
      <c r="S232" s="2" t="s">
        <v>289</v>
      </c>
      <c r="T232" s="21" t="s">
        <v>0</v>
      </c>
      <c r="U232" s="17">
        <v>2015</v>
      </c>
      <c r="V232" s="17" t="s">
        <v>1107</v>
      </c>
      <c r="W232" s="17" t="s">
        <v>307</v>
      </c>
      <c r="X232" s="17" t="s">
        <v>1107</v>
      </c>
      <c r="Y232" s="17" t="s">
        <v>1107</v>
      </c>
      <c r="Z232" s="17" t="s">
        <v>1107</v>
      </c>
      <c r="AA232" s="17" t="s">
        <v>653</v>
      </c>
    </row>
    <row r="233" spans="1:40" s="8" customFormat="1" ht="36.75" customHeight="1" x14ac:dyDescent="0.25">
      <c r="A233" s="233" t="s">
        <v>1394</v>
      </c>
      <c r="B233" s="21" t="s">
        <v>5</v>
      </c>
      <c r="C233" s="17" t="s">
        <v>1107</v>
      </c>
      <c r="D233" s="17" t="s">
        <v>239</v>
      </c>
      <c r="E233" s="235" t="s">
        <v>1735</v>
      </c>
      <c r="F233" s="21" t="s">
        <v>1020</v>
      </c>
      <c r="G233" s="21" t="s">
        <v>634</v>
      </c>
      <c r="H233" s="17" t="s">
        <v>0</v>
      </c>
      <c r="I233" s="172">
        <v>2007</v>
      </c>
      <c r="J233" s="23">
        <v>0.45519812106859747</v>
      </c>
      <c r="K233" s="23">
        <v>2.4</v>
      </c>
      <c r="L233" s="17" t="s">
        <v>660</v>
      </c>
      <c r="M233" s="9" t="s">
        <v>1107</v>
      </c>
      <c r="N233" s="28" t="s">
        <v>1107</v>
      </c>
      <c r="O233" s="28" t="s">
        <v>1107</v>
      </c>
      <c r="P233" s="17" t="s">
        <v>1107</v>
      </c>
      <c r="Q233" s="30" t="s">
        <v>1107</v>
      </c>
      <c r="R233" s="17" t="s">
        <v>1107</v>
      </c>
      <c r="S233" s="2" t="s">
        <v>289</v>
      </c>
      <c r="T233" s="21" t="s">
        <v>0</v>
      </c>
      <c r="U233" s="17">
        <v>2015</v>
      </c>
      <c r="V233" s="17" t="s">
        <v>1107</v>
      </c>
      <c r="W233" s="17" t="s">
        <v>307</v>
      </c>
      <c r="X233" s="17" t="s">
        <v>1107</v>
      </c>
      <c r="Y233" s="17" t="s">
        <v>1107</v>
      </c>
      <c r="Z233" s="17" t="s">
        <v>1107</v>
      </c>
      <c r="AA233" s="17" t="s">
        <v>653</v>
      </c>
    </row>
    <row r="234" spans="1:40" s="8" customFormat="1" ht="36.75" customHeight="1" x14ac:dyDescent="0.25">
      <c r="A234" s="233" t="s">
        <v>1395</v>
      </c>
      <c r="B234" s="21" t="s">
        <v>5</v>
      </c>
      <c r="C234" s="17" t="s">
        <v>1107</v>
      </c>
      <c r="D234" s="17" t="s">
        <v>238</v>
      </c>
      <c r="E234" s="235" t="s">
        <v>1736</v>
      </c>
      <c r="F234" s="21" t="s">
        <v>1021</v>
      </c>
      <c r="G234" s="21" t="s">
        <v>634</v>
      </c>
      <c r="H234" s="17" t="s">
        <v>0</v>
      </c>
      <c r="I234" s="172">
        <v>2007</v>
      </c>
      <c r="J234" s="23">
        <v>0.75866353511432916</v>
      </c>
      <c r="K234" s="23">
        <v>3.9</v>
      </c>
      <c r="L234" s="17" t="s">
        <v>660</v>
      </c>
      <c r="M234" s="9" t="s">
        <v>1107</v>
      </c>
      <c r="N234" s="28" t="s">
        <v>1107</v>
      </c>
      <c r="O234" s="28" t="s">
        <v>1107</v>
      </c>
      <c r="P234" s="17" t="s">
        <v>1107</v>
      </c>
      <c r="Q234" s="30" t="s">
        <v>1107</v>
      </c>
      <c r="R234" s="17" t="s">
        <v>1107</v>
      </c>
      <c r="S234" s="2" t="s">
        <v>289</v>
      </c>
      <c r="T234" s="21" t="s">
        <v>0</v>
      </c>
      <c r="U234" s="17">
        <v>2015</v>
      </c>
      <c r="V234" s="17" t="s">
        <v>1107</v>
      </c>
      <c r="W234" s="17" t="s">
        <v>307</v>
      </c>
      <c r="X234" s="17" t="s">
        <v>1107</v>
      </c>
      <c r="Y234" s="17" t="s">
        <v>1107</v>
      </c>
      <c r="Z234" s="17" t="s">
        <v>1107</v>
      </c>
      <c r="AA234" s="17" t="s">
        <v>653</v>
      </c>
    </row>
    <row r="235" spans="1:40" s="8" customFormat="1" ht="36.75" customHeight="1" x14ac:dyDescent="0.25">
      <c r="A235" s="233" t="s">
        <v>1396</v>
      </c>
      <c r="B235" s="21" t="s">
        <v>5</v>
      </c>
      <c r="C235" s="17" t="s">
        <v>1107</v>
      </c>
      <c r="D235" s="17" t="s">
        <v>237</v>
      </c>
      <c r="E235" s="235" t="s">
        <v>1737</v>
      </c>
      <c r="F235" s="21" t="s">
        <v>1020</v>
      </c>
      <c r="G235" s="21" t="s">
        <v>634</v>
      </c>
      <c r="H235" s="17" t="s">
        <v>0</v>
      </c>
      <c r="I235" s="172">
        <v>2007</v>
      </c>
      <c r="J235" s="23">
        <v>0.45519812106859747</v>
      </c>
      <c r="K235" s="23">
        <v>2.4</v>
      </c>
      <c r="L235" s="17" t="s">
        <v>660</v>
      </c>
      <c r="M235" s="9" t="s">
        <v>1107</v>
      </c>
      <c r="N235" s="28" t="s">
        <v>1107</v>
      </c>
      <c r="O235" s="28" t="s">
        <v>1107</v>
      </c>
      <c r="P235" s="17" t="s">
        <v>1107</v>
      </c>
      <c r="Q235" s="30" t="s">
        <v>1107</v>
      </c>
      <c r="R235" s="17" t="s">
        <v>1107</v>
      </c>
      <c r="S235" s="2" t="s">
        <v>289</v>
      </c>
      <c r="T235" s="21" t="s">
        <v>0</v>
      </c>
      <c r="U235" s="17">
        <v>2015</v>
      </c>
      <c r="V235" s="17" t="s">
        <v>1107</v>
      </c>
      <c r="W235" s="17" t="s">
        <v>307</v>
      </c>
      <c r="X235" s="17" t="s">
        <v>1107</v>
      </c>
      <c r="Y235" s="17" t="s">
        <v>1107</v>
      </c>
      <c r="Z235" s="17" t="s">
        <v>1107</v>
      </c>
      <c r="AA235" s="17" t="s">
        <v>653</v>
      </c>
    </row>
    <row r="236" spans="1:40" s="8" customFormat="1" ht="36.75" customHeight="1" x14ac:dyDescent="0.25">
      <c r="A236" s="233" t="s">
        <v>1397</v>
      </c>
      <c r="B236" s="21" t="s">
        <v>5</v>
      </c>
      <c r="C236" s="17" t="s">
        <v>1107</v>
      </c>
      <c r="D236" s="17" t="s">
        <v>236</v>
      </c>
      <c r="E236" s="235" t="s">
        <v>1738</v>
      </c>
      <c r="F236" s="21" t="s">
        <v>1022</v>
      </c>
      <c r="G236" s="21" t="s">
        <v>634</v>
      </c>
      <c r="H236" s="17" t="s">
        <v>0</v>
      </c>
      <c r="I236" s="172">
        <v>2007</v>
      </c>
      <c r="J236" s="23">
        <v>0.91039624213719494</v>
      </c>
      <c r="K236" s="23">
        <v>4.7</v>
      </c>
      <c r="L236" s="17" t="s">
        <v>660</v>
      </c>
      <c r="M236" s="9" t="s">
        <v>1107</v>
      </c>
      <c r="N236" s="28" t="s">
        <v>1107</v>
      </c>
      <c r="O236" s="28" t="s">
        <v>1107</v>
      </c>
      <c r="P236" s="17" t="s">
        <v>1107</v>
      </c>
      <c r="Q236" s="30" t="s">
        <v>1107</v>
      </c>
      <c r="R236" s="17" t="s">
        <v>1107</v>
      </c>
      <c r="S236" s="2" t="s">
        <v>289</v>
      </c>
      <c r="T236" s="21" t="s">
        <v>0</v>
      </c>
      <c r="U236" s="17">
        <v>2015</v>
      </c>
      <c r="V236" s="17" t="s">
        <v>1107</v>
      </c>
      <c r="W236" s="17" t="s">
        <v>307</v>
      </c>
      <c r="X236" s="17" t="s">
        <v>1107</v>
      </c>
      <c r="Y236" s="17" t="s">
        <v>1107</v>
      </c>
      <c r="Z236" s="17" t="s">
        <v>1107</v>
      </c>
      <c r="AA236" s="17" t="s">
        <v>653</v>
      </c>
    </row>
    <row r="237" spans="1:40" s="8" customFormat="1" ht="36.75" customHeight="1" x14ac:dyDescent="0.25">
      <c r="A237" s="233" t="s">
        <v>1398</v>
      </c>
      <c r="B237" s="21" t="s">
        <v>5</v>
      </c>
      <c r="C237" s="17" t="s">
        <v>1107</v>
      </c>
      <c r="D237" s="17" t="s">
        <v>235</v>
      </c>
      <c r="E237" s="21" t="s">
        <v>107</v>
      </c>
      <c r="F237" s="21" t="s">
        <v>1023</v>
      </c>
      <c r="G237" s="21" t="s">
        <v>634</v>
      </c>
      <c r="H237" s="17" t="s">
        <v>0</v>
      </c>
      <c r="I237" s="222">
        <v>2009</v>
      </c>
      <c r="J237" s="23">
        <v>0.15173270702286584</v>
      </c>
      <c r="K237" s="23">
        <v>0.9</v>
      </c>
      <c r="L237" s="17" t="s">
        <v>660</v>
      </c>
      <c r="M237" s="9" t="s">
        <v>1107</v>
      </c>
      <c r="N237" s="28" t="s">
        <v>1107</v>
      </c>
      <c r="O237" s="28" t="s">
        <v>1107</v>
      </c>
      <c r="P237" s="17" t="s">
        <v>1107</v>
      </c>
      <c r="Q237" s="30" t="s">
        <v>1107</v>
      </c>
      <c r="R237" s="17" t="s">
        <v>1107</v>
      </c>
      <c r="S237" s="2" t="s">
        <v>289</v>
      </c>
      <c r="T237" s="21" t="s">
        <v>0</v>
      </c>
      <c r="U237" s="17">
        <v>2015</v>
      </c>
      <c r="V237" s="17" t="s">
        <v>1107</v>
      </c>
      <c r="W237" s="17" t="s">
        <v>307</v>
      </c>
      <c r="X237" s="17" t="s">
        <v>1107</v>
      </c>
      <c r="Y237" s="17" t="s">
        <v>1107</v>
      </c>
      <c r="Z237" s="17" t="s">
        <v>1107</v>
      </c>
      <c r="AA237" s="17" t="s">
        <v>653</v>
      </c>
    </row>
    <row r="238" spans="1:40" s="8" customFormat="1" ht="36.75" customHeight="1" x14ac:dyDescent="0.25">
      <c r="A238" s="233" t="s">
        <v>1399</v>
      </c>
      <c r="B238" s="21" t="s">
        <v>5</v>
      </c>
      <c r="C238" s="17" t="s">
        <v>1107</v>
      </c>
      <c r="D238" s="17" t="s">
        <v>234</v>
      </c>
      <c r="E238" s="21" t="s">
        <v>108</v>
      </c>
      <c r="F238" s="21" t="s">
        <v>1782</v>
      </c>
      <c r="G238" s="21" t="s">
        <v>634</v>
      </c>
      <c r="H238" s="17" t="s">
        <v>0</v>
      </c>
      <c r="I238" s="222" t="s">
        <v>662</v>
      </c>
      <c r="J238" s="23">
        <v>0.45519812106859747</v>
      </c>
      <c r="K238" s="23">
        <v>2.4</v>
      </c>
      <c r="L238" s="17" t="s">
        <v>660</v>
      </c>
      <c r="M238" s="9" t="s">
        <v>1107</v>
      </c>
      <c r="N238" s="28" t="s">
        <v>1107</v>
      </c>
      <c r="O238" s="28" t="s">
        <v>1107</v>
      </c>
      <c r="P238" s="17" t="s">
        <v>1107</v>
      </c>
      <c r="Q238" s="30" t="s">
        <v>1107</v>
      </c>
      <c r="R238" s="17" t="s">
        <v>1107</v>
      </c>
      <c r="S238" s="2" t="s">
        <v>289</v>
      </c>
      <c r="T238" s="21" t="s">
        <v>0</v>
      </c>
      <c r="U238" s="17">
        <v>2015</v>
      </c>
      <c r="V238" s="17" t="s">
        <v>1107</v>
      </c>
      <c r="W238" s="17" t="s">
        <v>307</v>
      </c>
      <c r="X238" s="17" t="s">
        <v>1107</v>
      </c>
      <c r="Y238" s="17" t="s">
        <v>1107</v>
      </c>
      <c r="Z238" s="17" t="s">
        <v>1107</v>
      </c>
      <c r="AA238" s="17" t="s">
        <v>653</v>
      </c>
    </row>
    <row r="239" spans="1:40" s="8" customFormat="1" ht="36.75" customHeight="1" x14ac:dyDescent="0.25">
      <c r="A239" s="233" t="s">
        <v>1400</v>
      </c>
      <c r="B239" s="21" t="s">
        <v>5</v>
      </c>
      <c r="C239" s="17" t="s">
        <v>1107</v>
      </c>
      <c r="D239" s="17" t="s">
        <v>233</v>
      </c>
      <c r="E239" s="21" t="s">
        <v>109</v>
      </c>
      <c r="F239" s="21" t="s">
        <v>1024</v>
      </c>
      <c r="G239" s="21" t="s">
        <v>634</v>
      </c>
      <c r="H239" s="17" t="s">
        <v>0</v>
      </c>
      <c r="I239" s="222" t="s">
        <v>662</v>
      </c>
      <c r="J239" s="23">
        <v>1.3655943632057923</v>
      </c>
      <c r="K239" s="23">
        <v>9.3000000000000007</v>
      </c>
      <c r="L239" s="17" t="s">
        <v>660</v>
      </c>
      <c r="M239" s="9" t="s">
        <v>1107</v>
      </c>
      <c r="N239" s="28" t="s">
        <v>1107</v>
      </c>
      <c r="O239" s="28" t="s">
        <v>1107</v>
      </c>
      <c r="P239" s="17" t="s">
        <v>1107</v>
      </c>
      <c r="Q239" s="30" t="s">
        <v>1107</v>
      </c>
      <c r="R239" s="17" t="s">
        <v>1107</v>
      </c>
      <c r="S239" s="2" t="s">
        <v>289</v>
      </c>
      <c r="T239" s="21" t="s">
        <v>0</v>
      </c>
      <c r="U239" s="17">
        <v>2015</v>
      </c>
      <c r="V239" s="17" t="s">
        <v>1107</v>
      </c>
      <c r="W239" s="17" t="s">
        <v>307</v>
      </c>
      <c r="X239" s="17" t="s">
        <v>1107</v>
      </c>
      <c r="Y239" s="17" t="s">
        <v>1107</v>
      </c>
      <c r="Z239" s="17" t="s">
        <v>1107</v>
      </c>
      <c r="AA239" s="17" t="s">
        <v>653</v>
      </c>
    </row>
    <row r="240" spans="1:40" s="8" customFormat="1" ht="36.75" customHeight="1" x14ac:dyDescent="0.25">
      <c r="A240" s="233" t="s">
        <v>1401</v>
      </c>
      <c r="B240" s="21" t="s">
        <v>5</v>
      </c>
      <c r="C240" s="17" t="s">
        <v>1107</v>
      </c>
      <c r="D240" s="17" t="s">
        <v>232</v>
      </c>
      <c r="E240" s="21" t="s">
        <v>110</v>
      </c>
      <c r="F240" s="21" t="s">
        <v>1025</v>
      </c>
      <c r="G240" s="21" t="s">
        <v>634</v>
      </c>
      <c r="H240" s="17" t="s">
        <v>0</v>
      </c>
      <c r="I240" s="222">
        <v>2009</v>
      </c>
      <c r="J240" s="23">
        <v>0.91039624213719494</v>
      </c>
      <c r="K240" s="23">
        <v>5.6</v>
      </c>
      <c r="L240" s="17" t="s">
        <v>660</v>
      </c>
      <c r="M240" s="9" t="s">
        <v>1107</v>
      </c>
      <c r="N240" s="28" t="s">
        <v>1107</v>
      </c>
      <c r="O240" s="28" t="s">
        <v>1107</v>
      </c>
      <c r="P240" s="17" t="s">
        <v>1107</v>
      </c>
      <c r="Q240" s="30" t="s">
        <v>1107</v>
      </c>
      <c r="R240" s="17" t="s">
        <v>1107</v>
      </c>
      <c r="S240" s="2" t="s">
        <v>289</v>
      </c>
      <c r="T240" s="21" t="s">
        <v>0</v>
      </c>
      <c r="U240" s="17">
        <v>2015</v>
      </c>
      <c r="V240" s="17" t="s">
        <v>1107</v>
      </c>
      <c r="W240" s="17" t="s">
        <v>307</v>
      </c>
      <c r="X240" s="17" t="s">
        <v>1107</v>
      </c>
      <c r="Y240" s="17" t="s">
        <v>1107</v>
      </c>
      <c r="Z240" s="17" t="s">
        <v>1107</v>
      </c>
      <c r="AA240" s="17" t="s">
        <v>653</v>
      </c>
    </row>
    <row r="241" spans="1:40" s="8" customFormat="1" ht="36.75" customHeight="1" x14ac:dyDescent="0.25">
      <c r="A241" s="233" t="s">
        <v>1402</v>
      </c>
      <c r="B241" s="21" t="s">
        <v>5</v>
      </c>
      <c r="C241" s="17" t="s">
        <v>1107</v>
      </c>
      <c r="D241" s="17" t="s">
        <v>231</v>
      </c>
      <c r="E241" s="21" t="s">
        <v>111</v>
      </c>
      <c r="F241" s="21" t="s">
        <v>1026</v>
      </c>
      <c r="G241" s="21" t="s">
        <v>634</v>
      </c>
      <c r="H241" s="17" t="s">
        <v>0</v>
      </c>
      <c r="I241" s="222" t="s">
        <v>662</v>
      </c>
      <c r="J241" s="23">
        <v>1.5173270702286583</v>
      </c>
      <c r="K241" s="23">
        <v>8.6999999999999993</v>
      </c>
      <c r="L241" s="17" t="s">
        <v>660</v>
      </c>
      <c r="M241" s="9" t="s">
        <v>1107</v>
      </c>
      <c r="N241" s="28" t="s">
        <v>1107</v>
      </c>
      <c r="O241" s="28" t="s">
        <v>1107</v>
      </c>
      <c r="P241" s="17" t="s">
        <v>1107</v>
      </c>
      <c r="Q241" s="30" t="s">
        <v>1107</v>
      </c>
      <c r="R241" s="17" t="s">
        <v>1107</v>
      </c>
      <c r="S241" s="2" t="s">
        <v>289</v>
      </c>
      <c r="T241" s="21" t="s">
        <v>0</v>
      </c>
      <c r="U241" s="17">
        <v>2015</v>
      </c>
      <c r="V241" s="17" t="s">
        <v>1107</v>
      </c>
      <c r="W241" s="17" t="s">
        <v>307</v>
      </c>
      <c r="X241" s="17" t="s">
        <v>1107</v>
      </c>
      <c r="Y241" s="17" t="s">
        <v>1107</v>
      </c>
      <c r="Z241" s="17" t="s">
        <v>1107</v>
      </c>
      <c r="AA241" s="17" t="s">
        <v>653</v>
      </c>
    </row>
    <row r="242" spans="1:40" s="8" customFormat="1" ht="36.75" customHeight="1" x14ac:dyDescent="0.25">
      <c r="A242" s="233" t="s">
        <v>1403</v>
      </c>
      <c r="B242" s="21" t="s">
        <v>5</v>
      </c>
      <c r="C242" s="17" t="s">
        <v>1107</v>
      </c>
      <c r="D242" s="17" t="s">
        <v>230</v>
      </c>
      <c r="E242" s="21" t="s">
        <v>112</v>
      </c>
      <c r="F242" s="21" t="s">
        <v>1027</v>
      </c>
      <c r="G242" s="21" t="s">
        <v>634</v>
      </c>
      <c r="H242" s="17" t="s">
        <v>0</v>
      </c>
      <c r="I242" s="222" t="s">
        <v>662</v>
      </c>
      <c r="J242" s="23">
        <v>139.74582316805945</v>
      </c>
      <c r="K242" s="23">
        <v>779.9</v>
      </c>
      <c r="L242" s="17" t="s">
        <v>660</v>
      </c>
      <c r="M242" s="9" t="s">
        <v>1107</v>
      </c>
      <c r="N242" s="28" t="s">
        <v>1107</v>
      </c>
      <c r="O242" s="28" t="s">
        <v>1107</v>
      </c>
      <c r="P242" s="17" t="s">
        <v>1107</v>
      </c>
      <c r="Q242" s="30" t="s">
        <v>1107</v>
      </c>
      <c r="R242" s="17" t="s">
        <v>1107</v>
      </c>
      <c r="S242" s="2" t="s">
        <v>289</v>
      </c>
      <c r="T242" s="21" t="s">
        <v>0</v>
      </c>
      <c r="U242" s="17">
        <v>2015</v>
      </c>
      <c r="V242" s="17" t="s">
        <v>1107</v>
      </c>
      <c r="W242" s="17" t="s">
        <v>307</v>
      </c>
      <c r="X242" s="17" t="s">
        <v>1107</v>
      </c>
      <c r="Y242" s="17" t="s">
        <v>1107</v>
      </c>
      <c r="Z242" s="17" t="s">
        <v>1107</v>
      </c>
      <c r="AA242" s="17" t="s">
        <v>653</v>
      </c>
    </row>
    <row r="243" spans="1:40" s="8" customFormat="1" ht="36.75" customHeight="1" x14ac:dyDescent="0.25">
      <c r="A243" s="233" t="s">
        <v>1404</v>
      </c>
      <c r="B243" s="21" t="s">
        <v>5</v>
      </c>
      <c r="C243" s="17" t="s">
        <v>1107</v>
      </c>
      <c r="D243" s="17" t="s">
        <v>229</v>
      </c>
      <c r="E243" s="21" t="s">
        <v>325</v>
      </c>
      <c r="F243" s="21" t="s">
        <v>1028</v>
      </c>
      <c r="G243" s="21" t="s">
        <v>634</v>
      </c>
      <c r="H243" s="17" t="s">
        <v>0</v>
      </c>
      <c r="I243" s="222" t="s">
        <v>662</v>
      </c>
      <c r="J243" s="23">
        <v>86.942841124102131</v>
      </c>
      <c r="K243" s="23">
        <v>485</v>
      </c>
      <c r="L243" s="17" t="s">
        <v>660</v>
      </c>
      <c r="M243" s="9" t="s">
        <v>1107</v>
      </c>
      <c r="N243" s="28" t="s">
        <v>1107</v>
      </c>
      <c r="O243" s="28" t="s">
        <v>1107</v>
      </c>
      <c r="P243" s="17" t="s">
        <v>1107</v>
      </c>
      <c r="Q243" s="30" t="s">
        <v>1107</v>
      </c>
      <c r="R243" s="17" t="s">
        <v>1107</v>
      </c>
      <c r="S243" s="2" t="s">
        <v>289</v>
      </c>
      <c r="T243" s="21" t="s">
        <v>0</v>
      </c>
      <c r="U243" s="17">
        <v>2015</v>
      </c>
      <c r="V243" s="17" t="s">
        <v>1107</v>
      </c>
      <c r="W243" s="17" t="s">
        <v>307</v>
      </c>
      <c r="X243" s="17" t="s">
        <v>1107</v>
      </c>
      <c r="Y243" s="17" t="s">
        <v>1107</v>
      </c>
      <c r="Z243" s="17" t="s">
        <v>1107</v>
      </c>
      <c r="AA243" s="17" t="s">
        <v>653</v>
      </c>
    </row>
    <row r="244" spans="1:40" s="8" customFormat="1" ht="36.75" customHeight="1" x14ac:dyDescent="0.25">
      <c r="A244" s="233" t="s">
        <v>1405</v>
      </c>
      <c r="B244" s="21" t="s">
        <v>5</v>
      </c>
      <c r="C244" s="17" t="s">
        <v>1107</v>
      </c>
      <c r="D244" s="17" t="s">
        <v>228</v>
      </c>
      <c r="E244" s="21" t="s">
        <v>113</v>
      </c>
      <c r="F244" s="21" t="s">
        <v>1029</v>
      </c>
      <c r="G244" s="21" t="s">
        <v>634</v>
      </c>
      <c r="H244" s="17" t="s">
        <v>0</v>
      </c>
      <c r="I244" s="222" t="s">
        <v>662</v>
      </c>
      <c r="J244" s="23">
        <v>1.2138616561829267</v>
      </c>
      <c r="K244" s="23">
        <v>7.1</v>
      </c>
      <c r="L244" s="17" t="s">
        <v>660</v>
      </c>
      <c r="M244" s="9" t="s">
        <v>1107</v>
      </c>
      <c r="N244" s="28" t="s">
        <v>1107</v>
      </c>
      <c r="O244" s="28" t="s">
        <v>1107</v>
      </c>
      <c r="P244" s="17" t="s">
        <v>1107</v>
      </c>
      <c r="Q244" s="30" t="s">
        <v>1107</v>
      </c>
      <c r="R244" s="17" t="s">
        <v>1107</v>
      </c>
      <c r="S244" s="2" t="s">
        <v>289</v>
      </c>
      <c r="T244" s="21" t="s">
        <v>0</v>
      </c>
      <c r="U244" s="17">
        <v>2015</v>
      </c>
      <c r="V244" s="17" t="s">
        <v>1107</v>
      </c>
      <c r="W244" s="17" t="s">
        <v>307</v>
      </c>
      <c r="X244" s="17" t="s">
        <v>1107</v>
      </c>
      <c r="Y244" s="17" t="s">
        <v>1107</v>
      </c>
      <c r="Z244" s="17" t="s">
        <v>1107</v>
      </c>
      <c r="AA244" s="17" t="s">
        <v>653</v>
      </c>
    </row>
    <row r="245" spans="1:40" s="8" customFormat="1" ht="36.75" customHeight="1" x14ac:dyDescent="0.25">
      <c r="A245" s="233" t="s">
        <v>1406</v>
      </c>
      <c r="B245" s="21" t="s">
        <v>5</v>
      </c>
      <c r="C245" s="17" t="s">
        <v>1107</v>
      </c>
      <c r="D245" s="17" t="s">
        <v>227</v>
      </c>
      <c r="E245" s="21" t="s">
        <v>114</v>
      </c>
      <c r="F245" s="21" t="s">
        <v>1030</v>
      </c>
      <c r="G245" s="21" t="s">
        <v>634</v>
      </c>
      <c r="H245" s="17" t="s">
        <v>0</v>
      </c>
      <c r="I245" s="222" t="s">
        <v>662</v>
      </c>
      <c r="J245" s="23">
        <v>2.1242578983201219</v>
      </c>
      <c r="K245" s="23">
        <v>11.8</v>
      </c>
      <c r="L245" s="17" t="s">
        <v>660</v>
      </c>
      <c r="M245" s="9" t="s">
        <v>1107</v>
      </c>
      <c r="N245" s="28" t="s">
        <v>1107</v>
      </c>
      <c r="O245" s="28" t="s">
        <v>1107</v>
      </c>
      <c r="P245" s="17" t="s">
        <v>1107</v>
      </c>
      <c r="Q245" s="30" t="s">
        <v>1107</v>
      </c>
      <c r="R245" s="17" t="s">
        <v>1107</v>
      </c>
      <c r="S245" s="2" t="s">
        <v>289</v>
      </c>
      <c r="T245" s="21" t="s">
        <v>0</v>
      </c>
      <c r="U245" s="17">
        <v>2015</v>
      </c>
      <c r="V245" s="17" t="s">
        <v>1107</v>
      </c>
      <c r="W245" s="17" t="s">
        <v>307</v>
      </c>
      <c r="X245" s="17" t="s">
        <v>1107</v>
      </c>
      <c r="Y245" s="17" t="s">
        <v>1107</v>
      </c>
      <c r="Z245" s="17" t="s">
        <v>1107</v>
      </c>
      <c r="AA245" s="17" t="s">
        <v>653</v>
      </c>
    </row>
    <row r="246" spans="1:40" s="8" customFormat="1" ht="36.75" customHeight="1" x14ac:dyDescent="0.25">
      <c r="A246" s="233" t="s">
        <v>1407</v>
      </c>
      <c r="B246" s="21" t="s">
        <v>5</v>
      </c>
      <c r="C246" s="17" t="s">
        <v>1107</v>
      </c>
      <c r="D246" s="17" t="s">
        <v>222</v>
      </c>
      <c r="E246" s="21" t="s">
        <v>319</v>
      </c>
      <c r="F246" s="21" t="s">
        <v>375</v>
      </c>
      <c r="G246" s="21" t="s">
        <v>319</v>
      </c>
      <c r="H246" s="17" t="s">
        <v>0</v>
      </c>
      <c r="I246" s="222" t="s">
        <v>472</v>
      </c>
      <c r="J246" s="23">
        <v>28.540922191001066</v>
      </c>
      <c r="K246" s="23">
        <v>120.60000000000001</v>
      </c>
      <c r="L246" s="17" t="s">
        <v>660</v>
      </c>
      <c r="M246" s="9" t="s">
        <v>1107</v>
      </c>
      <c r="N246" s="28" t="s">
        <v>1107</v>
      </c>
      <c r="O246" s="28" t="s">
        <v>1107</v>
      </c>
      <c r="P246" s="17" t="s">
        <v>1107</v>
      </c>
      <c r="Q246" s="30" t="s">
        <v>1107</v>
      </c>
      <c r="R246" s="17" t="s">
        <v>472</v>
      </c>
      <c r="S246" s="17" t="s">
        <v>1184</v>
      </c>
      <c r="T246" s="21" t="s">
        <v>427</v>
      </c>
      <c r="U246" s="17">
        <v>2015</v>
      </c>
      <c r="V246" s="17" t="s">
        <v>1107</v>
      </c>
      <c r="W246" s="17" t="s">
        <v>307</v>
      </c>
      <c r="X246" s="17" t="s">
        <v>472</v>
      </c>
      <c r="Y246" s="17" t="s">
        <v>472</v>
      </c>
      <c r="Z246" s="17" t="s">
        <v>1107</v>
      </c>
      <c r="AA246" s="17" t="s">
        <v>653</v>
      </c>
    </row>
    <row r="247" spans="1:40" s="8" customFormat="1" ht="36.75" customHeight="1" x14ac:dyDescent="0.25">
      <c r="A247" s="233" t="s">
        <v>1408</v>
      </c>
      <c r="B247" s="21" t="s">
        <v>5</v>
      </c>
      <c r="C247" s="17" t="s">
        <v>1107</v>
      </c>
      <c r="D247" s="17" t="s">
        <v>905</v>
      </c>
      <c r="E247" s="21" t="s">
        <v>319</v>
      </c>
      <c r="F247" s="21" t="s">
        <v>375</v>
      </c>
      <c r="G247" s="21" t="s">
        <v>319</v>
      </c>
      <c r="H247" s="17" t="s">
        <v>0</v>
      </c>
      <c r="I247" s="222" t="s">
        <v>472</v>
      </c>
      <c r="J247" s="23">
        <v>20.900000000000002</v>
      </c>
      <c r="K247" s="23">
        <v>13.4</v>
      </c>
      <c r="L247" s="17" t="s">
        <v>659</v>
      </c>
      <c r="M247" s="9" t="s">
        <v>1107</v>
      </c>
      <c r="N247" s="28" t="s">
        <v>1107</v>
      </c>
      <c r="O247" s="28" t="s">
        <v>1107</v>
      </c>
      <c r="P247" s="17" t="s">
        <v>1107</v>
      </c>
      <c r="Q247" s="30" t="s">
        <v>1107</v>
      </c>
      <c r="R247" s="17" t="s">
        <v>472</v>
      </c>
      <c r="S247" s="17" t="s">
        <v>1184</v>
      </c>
      <c r="T247" s="21" t="s">
        <v>427</v>
      </c>
      <c r="U247" s="17">
        <v>2015</v>
      </c>
      <c r="V247" s="17" t="s">
        <v>1107</v>
      </c>
      <c r="W247" s="17" t="s">
        <v>307</v>
      </c>
      <c r="X247" s="17" t="s">
        <v>472</v>
      </c>
      <c r="Y247" s="17" t="s">
        <v>472</v>
      </c>
      <c r="Z247" s="17" t="s">
        <v>1107</v>
      </c>
      <c r="AA247" s="17" t="s">
        <v>653</v>
      </c>
    </row>
    <row r="248" spans="1:40" s="8" customFormat="1" ht="36.75" customHeight="1" x14ac:dyDescent="0.25">
      <c r="A248" s="233" t="s">
        <v>1409</v>
      </c>
      <c r="B248" s="21" t="s">
        <v>5</v>
      </c>
      <c r="C248" s="17" t="s">
        <v>1107</v>
      </c>
      <c r="D248" s="17" t="s">
        <v>217</v>
      </c>
      <c r="E248" s="21" t="s">
        <v>120</v>
      </c>
      <c r="F248" s="21" t="s">
        <v>376</v>
      </c>
      <c r="G248" s="21" t="s">
        <v>331</v>
      </c>
      <c r="H248" s="17" t="s">
        <v>0</v>
      </c>
      <c r="I248" s="222">
        <v>2012</v>
      </c>
      <c r="J248" s="22" t="s">
        <v>472</v>
      </c>
      <c r="K248" s="22" t="s">
        <v>472</v>
      </c>
      <c r="L248" s="17" t="s">
        <v>660</v>
      </c>
      <c r="M248" s="9" t="s">
        <v>472</v>
      </c>
      <c r="N248" s="204">
        <v>150000</v>
      </c>
      <c r="O248" s="204" t="s">
        <v>472</v>
      </c>
      <c r="P248" s="188" t="s">
        <v>1658</v>
      </c>
      <c r="Q248" s="30" t="s">
        <v>1107</v>
      </c>
      <c r="R248" s="17" t="s">
        <v>472</v>
      </c>
      <c r="S248" s="17" t="s">
        <v>1184</v>
      </c>
      <c r="T248" s="21" t="s">
        <v>0</v>
      </c>
      <c r="U248" s="17">
        <v>2015</v>
      </c>
      <c r="V248" s="17" t="s">
        <v>1107</v>
      </c>
      <c r="W248" s="17" t="s">
        <v>307</v>
      </c>
      <c r="X248" s="188">
        <v>28.626539999999999</v>
      </c>
      <c r="Y248" s="188">
        <v>-81.432810000000003</v>
      </c>
      <c r="Z248" s="17" t="s">
        <v>1107</v>
      </c>
      <c r="AA248" s="17" t="s">
        <v>653</v>
      </c>
    </row>
    <row r="249" spans="1:40" s="8" customFormat="1" ht="36.75" customHeight="1" x14ac:dyDescent="0.25">
      <c r="A249" s="233" t="s">
        <v>1410</v>
      </c>
      <c r="B249" s="21" t="s">
        <v>5</v>
      </c>
      <c r="C249" s="17" t="s">
        <v>1107</v>
      </c>
      <c r="D249" s="17" t="s">
        <v>216</v>
      </c>
      <c r="E249" s="21" t="s">
        <v>121</v>
      </c>
      <c r="F249" s="21" t="s">
        <v>377</v>
      </c>
      <c r="G249" s="21" t="s">
        <v>331</v>
      </c>
      <c r="H249" s="17" t="s">
        <v>0</v>
      </c>
      <c r="I249" s="222">
        <v>2015</v>
      </c>
      <c r="J249" s="22" t="s">
        <v>472</v>
      </c>
      <c r="K249" s="22" t="s">
        <v>472</v>
      </c>
      <c r="L249" s="17" t="s">
        <v>659</v>
      </c>
      <c r="M249" s="9" t="s">
        <v>472</v>
      </c>
      <c r="N249" s="28">
        <v>120000</v>
      </c>
      <c r="O249" s="28" t="s">
        <v>1107</v>
      </c>
      <c r="P249" s="17" t="s">
        <v>1107</v>
      </c>
      <c r="Q249" s="30" t="s">
        <v>1107</v>
      </c>
      <c r="R249" s="17" t="s">
        <v>472</v>
      </c>
      <c r="S249" s="17" t="s">
        <v>1184</v>
      </c>
      <c r="T249" s="21" t="s">
        <v>0</v>
      </c>
      <c r="U249" s="17">
        <v>2015</v>
      </c>
      <c r="V249" s="17" t="s">
        <v>1107</v>
      </c>
      <c r="W249" s="17" t="s">
        <v>307</v>
      </c>
      <c r="X249" s="17" t="s">
        <v>472</v>
      </c>
      <c r="Y249" s="17" t="s">
        <v>472</v>
      </c>
      <c r="Z249" s="17" t="s">
        <v>1107</v>
      </c>
      <c r="AA249" s="17" t="s">
        <v>653</v>
      </c>
    </row>
    <row r="250" spans="1:40" s="8" customFormat="1" ht="114" customHeight="1" x14ac:dyDescent="0.25">
      <c r="A250" s="233" t="s">
        <v>1411</v>
      </c>
      <c r="B250" s="21" t="s">
        <v>5</v>
      </c>
      <c r="C250" s="17" t="s">
        <v>1107</v>
      </c>
      <c r="D250" s="17" t="s">
        <v>187</v>
      </c>
      <c r="E250" s="21" t="s">
        <v>150</v>
      </c>
      <c r="F250" s="159" t="s">
        <v>1799</v>
      </c>
      <c r="G250" s="21" t="s">
        <v>1227</v>
      </c>
      <c r="H250" s="17" t="s">
        <v>283</v>
      </c>
      <c r="I250" s="188">
        <v>2024</v>
      </c>
      <c r="J250" s="22" t="s">
        <v>472</v>
      </c>
      <c r="K250" s="22" t="s">
        <v>472</v>
      </c>
      <c r="L250" s="17" t="s">
        <v>660</v>
      </c>
      <c r="M250" s="9" t="s">
        <v>472</v>
      </c>
      <c r="N250" s="28">
        <v>10494000</v>
      </c>
      <c r="O250" s="28" t="s">
        <v>1107</v>
      </c>
      <c r="P250" s="17" t="s">
        <v>1107</v>
      </c>
      <c r="Q250" s="30" t="s">
        <v>1107</v>
      </c>
      <c r="R250" s="17" t="s">
        <v>1107</v>
      </c>
      <c r="S250" s="2" t="s">
        <v>289</v>
      </c>
      <c r="T250" s="17" t="s">
        <v>427</v>
      </c>
      <c r="U250" s="17">
        <v>2015</v>
      </c>
      <c r="V250" s="17" t="s">
        <v>1107</v>
      </c>
      <c r="W250" s="17" t="s">
        <v>307</v>
      </c>
      <c r="X250" s="17" t="s">
        <v>1107</v>
      </c>
      <c r="Y250" s="17" t="s">
        <v>1107</v>
      </c>
      <c r="Z250" s="20">
        <v>42856</v>
      </c>
      <c r="AA250" s="17" t="s">
        <v>655</v>
      </c>
      <c r="AB250" s="243" t="s">
        <v>1031</v>
      </c>
    </row>
    <row r="251" spans="1:40" s="19" customFormat="1" ht="42" customHeight="1" x14ac:dyDescent="0.25">
      <c r="A251" s="233" t="s">
        <v>1412</v>
      </c>
      <c r="B251" s="21" t="s">
        <v>5</v>
      </c>
      <c r="C251" s="17" t="s">
        <v>1107</v>
      </c>
      <c r="D251" s="17" t="s">
        <v>186</v>
      </c>
      <c r="E251" s="3" t="s">
        <v>151</v>
      </c>
      <c r="F251" s="12" t="s">
        <v>378</v>
      </c>
      <c r="G251" s="21" t="s">
        <v>1227</v>
      </c>
      <c r="H251" s="17" t="s">
        <v>0</v>
      </c>
      <c r="I251" s="17" t="s">
        <v>662</v>
      </c>
      <c r="J251" s="22" t="s">
        <v>472</v>
      </c>
      <c r="K251" s="22" t="s">
        <v>472</v>
      </c>
      <c r="L251" s="17" t="s">
        <v>660</v>
      </c>
      <c r="M251" s="9" t="s">
        <v>472</v>
      </c>
      <c r="N251" s="28">
        <v>13263500</v>
      </c>
      <c r="O251" s="28" t="s">
        <v>1107</v>
      </c>
      <c r="P251" s="17" t="s">
        <v>1107</v>
      </c>
      <c r="Q251" s="30" t="s">
        <v>1107</v>
      </c>
      <c r="R251" s="17" t="s">
        <v>1107</v>
      </c>
      <c r="S251" s="2" t="s">
        <v>289</v>
      </c>
      <c r="T251" s="21" t="s">
        <v>0</v>
      </c>
      <c r="U251" s="17">
        <v>2015</v>
      </c>
      <c r="V251" s="17" t="s">
        <v>1107</v>
      </c>
      <c r="W251" s="17" t="s">
        <v>307</v>
      </c>
      <c r="X251" s="17" t="s">
        <v>1107</v>
      </c>
      <c r="Y251" s="13">
        <v>-81.424899999999994</v>
      </c>
      <c r="Z251" s="20">
        <v>42887</v>
      </c>
      <c r="AA251" s="17" t="s">
        <v>655</v>
      </c>
      <c r="AB251" s="8"/>
      <c r="AC251" s="8"/>
      <c r="AD251" s="8"/>
      <c r="AE251" s="8"/>
      <c r="AF251" s="8"/>
      <c r="AG251" s="8"/>
      <c r="AH251" s="8"/>
      <c r="AI251" s="8"/>
      <c r="AJ251" s="8"/>
      <c r="AK251" s="8"/>
      <c r="AL251" s="8"/>
      <c r="AM251" s="8"/>
      <c r="AN251" s="8"/>
    </row>
    <row r="252" spans="1:40" s="19" customFormat="1" ht="51" customHeight="1" x14ac:dyDescent="0.25">
      <c r="A252" s="233" t="s">
        <v>1413</v>
      </c>
      <c r="B252" s="21" t="s">
        <v>5</v>
      </c>
      <c r="C252" s="17" t="s">
        <v>1107</v>
      </c>
      <c r="D252" s="17" t="s">
        <v>476</v>
      </c>
      <c r="E252" s="13" t="s">
        <v>473</v>
      </c>
      <c r="F252" s="13" t="s">
        <v>1033</v>
      </c>
      <c r="G252" s="21" t="s">
        <v>638</v>
      </c>
      <c r="H252" s="17" t="s">
        <v>610</v>
      </c>
      <c r="I252" s="17">
        <v>2021</v>
      </c>
      <c r="J252" s="23" t="s">
        <v>431</v>
      </c>
      <c r="K252" s="23" t="s">
        <v>431</v>
      </c>
      <c r="L252" s="17" t="s">
        <v>660</v>
      </c>
      <c r="M252" s="58" t="s">
        <v>1107</v>
      </c>
      <c r="N252" s="31">
        <v>5000000</v>
      </c>
      <c r="O252" s="28" t="s">
        <v>1107</v>
      </c>
      <c r="P252" s="17" t="s">
        <v>5</v>
      </c>
      <c r="Q252" s="30" t="s">
        <v>1107</v>
      </c>
      <c r="R252" s="17" t="s">
        <v>1107</v>
      </c>
      <c r="S252" s="2" t="s">
        <v>289</v>
      </c>
      <c r="T252" s="21" t="s">
        <v>614</v>
      </c>
      <c r="U252" s="17">
        <v>2016</v>
      </c>
      <c r="V252" s="17" t="s">
        <v>1107</v>
      </c>
      <c r="W252" s="17" t="s">
        <v>307</v>
      </c>
      <c r="X252" s="13">
        <v>28.6371</v>
      </c>
      <c r="Y252" s="13">
        <v>-81.428250000000006</v>
      </c>
      <c r="Z252" s="20">
        <v>42887</v>
      </c>
      <c r="AA252" s="17" t="s">
        <v>653</v>
      </c>
      <c r="AB252" s="8"/>
      <c r="AC252" s="8"/>
      <c r="AD252" s="8"/>
      <c r="AE252" s="8"/>
      <c r="AF252" s="8"/>
      <c r="AG252" s="8"/>
      <c r="AH252" s="8"/>
      <c r="AI252" s="8"/>
      <c r="AJ252" s="8"/>
      <c r="AK252" s="8"/>
      <c r="AL252" s="8"/>
      <c r="AM252" s="8"/>
      <c r="AN252" s="8"/>
    </row>
    <row r="253" spans="1:40" s="19" customFormat="1" ht="63.75" customHeight="1" x14ac:dyDescent="0.25">
      <c r="A253" s="233" t="s">
        <v>1414</v>
      </c>
      <c r="B253" s="21" t="s">
        <v>5</v>
      </c>
      <c r="C253" s="17" t="s">
        <v>1107</v>
      </c>
      <c r="D253" s="17" t="s">
        <v>475</v>
      </c>
      <c r="E253" s="13" t="s">
        <v>474</v>
      </c>
      <c r="F253" s="13" t="s">
        <v>1033</v>
      </c>
      <c r="G253" s="21" t="s">
        <v>638</v>
      </c>
      <c r="H253" s="17" t="s">
        <v>807</v>
      </c>
      <c r="I253" s="17" t="s">
        <v>472</v>
      </c>
      <c r="J253" s="9" t="s">
        <v>472</v>
      </c>
      <c r="K253" s="9" t="s">
        <v>472</v>
      </c>
      <c r="L253" s="17" t="s">
        <v>660</v>
      </c>
      <c r="M253" s="58">
        <v>150</v>
      </c>
      <c r="N253" s="31">
        <v>1000000</v>
      </c>
      <c r="O253" s="28" t="s">
        <v>1107</v>
      </c>
      <c r="P253" s="188" t="s">
        <v>1658</v>
      </c>
      <c r="Q253" s="30" t="s">
        <v>1107</v>
      </c>
      <c r="R253" s="17" t="s">
        <v>1107</v>
      </c>
      <c r="S253" s="2" t="s">
        <v>289</v>
      </c>
      <c r="T253" s="15" t="s">
        <v>469</v>
      </c>
      <c r="U253" s="17">
        <v>2016</v>
      </c>
      <c r="V253" s="17" t="s">
        <v>1107</v>
      </c>
      <c r="W253" s="17" t="s">
        <v>307</v>
      </c>
      <c r="X253" s="13">
        <v>28.627208</v>
      </c>
      <c r="Y253" s="13">
        <v>-81.41825</v>
      </c>
      <c r="Z253" s="17" t="s">
        <v>1107</v>
      </c>
      <c r="AA253" s="17" t="s">
        <v>653</v>
      </c>
      <c r="AB253" s="8"/>
      <c r="AC253" s="8"/>
      <c r="AD253" s="8"/>
      <c r="AE253" s="8"/>
      <c r="AF253" s="8"/>
      <c r="AG253" s="8"/>
      <c r="AH253" s="8"/>
      <c r="AI253" s="8"/>
      <c r="AJ253" s="8"/>
      <c r="AK253" s="8"/>
      <c r="AL253" s="8"/>
      <c r="AM253" s="8"/>
      <c r="AN253" s="8"/>
    </row>
    <row r="254" spans="1:40" s="19" customFormat="1" ht="25.5" x14ac:dyDescent="0.25">
      <c r="A254" s="233" t="s">
        <v>1415</v>
      </c>
      <c r="B254" s="21" t="s">
        <v>5</v>
      </c>
      <c r="C254" s="17" t="s">
        <v>1107</v>
      </c>
      <c r="D254" s="17" t="s">
        <v>477</v>
      </c>
      <c r="E254" s="13" t="s">
        <v>1739</v>
      </c>
      <c r="F254" s="13" t="s">
        <v>1034</v>
      </c>
      <c r="G254" s="14" t="s">
        <v>617</v>
      </c>
      <c r="H254" s="188" t="s">
        <v>0</v>
      </c>
      <c r="I254" s="17">
        <v>2018</v>
      </c>
      <c r="J254" s="23" t="s">
        <v>431</v>
      </c>
      <c r="K254" s="23" t="s">
        <v>431</v>
      </c>
      <c r="L254" s="17" t="s">
        <v>660</v>
      </c>
      <c r="M254" s="58">
        <v>1000</v>
      </c>
      <c r="N254" s="31">
        <v>514000</v>
      </c>
      <c r="O254" s="28" t="s">
        <v>1107</v>
      </c>
      <c r="P254" s="17" t="s">
        <v>5</v>
      </c>
      <c r="Q254" s="30" t="s">
        <v>1107</v>
      </c>
      <c r="R254" s="17" t="s">
        <v>1107</v>
      </c>
      <c r="S254" s="2" t="s">
        <v>289</v>
      </c>
      <c r="T254" s="15" t="s">
        <v>428</v>
      </c>
      <c r="U254" s="17">
        <v>2016</v>
      </c>
      <c r="V254" s="17" t="s">
        <v>1107</v>
      </c>
      <c r="W254" s="17" t="s">
        <v>307</v>
      </c>
      <c r="X254" s="13">
        <v>28.622032999999998</v>
      </c>
      <c r="Y254" s="17" t="s">
        <v>1107</v>
      </c>
      <c r="Z254" s="17" t="s">
        <v>1107</v>
      </c>
      <c r="AA254" s="17" t="s">
        <v>653</v>
      </c>
      <c r="AB254" s="8"/>
      <c r="AC254" s="8"/>
      <c r="AD254" s="8"/>
      <c r="AE254" s="8"/>
      <c r="AF254" s="8"/>
      <c r="AG254" s="8"/>
      <c r="AH254" s="8"/>
      <c r="AI254" s="8"/>
      <c r="AJ254" s="8"/>
      <c r="AK254" s="8"/>
      <c r="AL254" s="8"/>
      <c r="AM254" s="8"/>
      <c r="AN254" s="8"/>
    </row>
    <row r="255" spans="1:40" s="19" customFormat="1" ht="38.25" x14ac:dyDescent="0.25">
      <c r="A255" s="233" t="s">
        <v>1416</v>
      </c>
      <c r="B255" s="3" t="s">
        <v>5</v>
      </c>
      <c r="C255" s="3" t="s">
        <v>1107</v>
      </c>
      <c r="D255" s="3" t="s">
        <v>869</v>
      </c>
      <c r="E255" s="3" t="s">
        <v>870</v>
      </c>
      <c r="F255" s="3" t="s">
        <v>1036</v>
      </c>
      <c r="G255" s="3" t="s">
        <v>1192</v>
      </c>
      <c r="H255" s="3" t="s">
        <v>0</v>
      </c>
      <c r="I255" s="3">
        <v>2017</v>
      </c>
      <c r="J255" s="53">
        <v>10.924754905646338</v>
      </c>
      <c r="K255" s="53">
        <v>18</v>
      </c>
      <c r="L255" s="17" t="s">
        <v>660</v>
      </c>
      <c r="M255" s="53" t="s">
        <v>472</v>
      </c>
      <c r="N255" s="32">
        <v>196899</v>
      </c>
      <c r="O255" s="32">
        <v>22000</v>
      </c>
      <c r="P255" s="3" t="s">
        <v>5</v>
      </c>
      <c r="Q255" s="32" t="s">
        <v>1107</v>
      </c>
      <c r="R255" s="3" t="s">
        <v>1107</v>
      </c>
      <c r="S255" s="3" t="s">
        <v>289</v>
      </c>
      <c r="T255" s="3" t="s">
        <v>0</v>
      </c>
      <c r="U255" s="17">
        <v>2017</v>
      </c>
      <c r="V255" s="3" t="s">
        <v>1107</v>
      </c>
      <c r="W255" s="3" t="s">
        <v>307</v>
      </c>
      <c r="X255" s="3" t="s">
        <v>1107</v>
      </c>
      <c r="Y255" s="3" t="s">
        <v>1107</v>
      </c>
      <c r="Z255" s="3" t="s">
        <v>1107</v>
      </c>
      <c r="AA255" s="3" t="s">
        <v>653</v>
      </c>
      <c r="AB255" s="8"/>
      <c r="AC255" s="8"/>
      <c r="AD255" s="8"/>
      <c r="AE255" s="8"/>
      <c r="AF255" s="8"/>
      <c r="AG255" s="8"/>
      <c r="AH255" s="8"/>
      <c r="AI255" s="8"/>
      <c r="AJ255" s="8"/>
      <c r="AK255" s="8"/>
      <c r="AL255" s="8"/>
      <c r="AM255" s="8"/>
      <c r="AN255" s="8"/>
    </row>
    <row r="256" spans="1:40" s="19" customFormat="1" ht="63.75" customHeight="1" x14ac:dyDescent="0.25">
      <c r="A256" s="233" t="s">
        <v>1417</v>
      </c>
      <c r="B256" s="3" t="s">
        <v>5</v>
      </c>
      <c r="C256" s="3" t="s">
        <v>1043</v>
      </c>
      <c r="D256" s="3" t="s">
        <v>879</v>
      </c>
      <c r="E256" s="3" t="s">
        <v>1740</v>
      </c>
      <c r="F256" s="3" t="s">
        <v>1037</v>
      </c>
      <c r="G256" s="3" t="s">
        <v>1220</v>
      </c>
      <c r="H256" s="3" t="s">
        <v>0</v>
      </c>
      <c r="I256" s="3">
        <v>2018</v>
      </c>
      <c r="J256" s="100" t="s">
        <v>472</v>
      </c>
      <c r="K256" s="78">
        <v>1</v>
      </c>
      <c r="L256" s="17" t="s">
        <v>660</v>
      </c>
      <c r="M256" s="53" t="s">
        <v>472</v>
      </c>
      <c r="N256" s="32">
        <v>0</v>
      </c>
      <c r="O256" s="32" t="s">
        <v>1107</v>
      </c>
      <c r="P256" s="3" t="s">
        <v>872</v>
      </c>
      <c r="Q256" s="32" t="s">
        <v>1107</v>
      </c>
      <c r="R256" s="3" t="s">
        <v>1107</v>
      </c>
      <c r="S256" s="2" t="s">
        <v>289</v>
      </c>
      <c r="T256" s="3" t="s">
        <v>871</v>
      </c>
      <c r="U256" s="17">
        <v>2017</v>
      </c>
      <c r="V256" s="3" t="s">
        <v>1107</v>
      </c>
      <c r="W256" s="3" t="s">
        <v>307</v>
      </c>
      <c r="X256" s="3" t="s">
        <v>1107</v>
      </c>
      <c r="Y256" s="3" t="s">
        <v>1107</v>
      </c>
      <c r="Z256" s="74">
        <v>43101</v>
      </c>
      <c r="AA256" s="3" t="s">
        <v>654</v>
      </c>
      <c r="AB256" s="8"/>
      <c r="AC256" s="8"/>
      <c r="AD256" s="8"/>
      <c r="AE256" s="8"/>
      <c r="AF256" s="8"/>
      <c r="AG256" s="8"/>
      <c r="AH256" s="8"/>
      <c r="AI256" s="8"/>
      <c r="AJ256" s="8"/>
      <c r="AK256" s="8"/>
      <c r="AL256" s="8"/>
      <c r="AM256" s="8"/>
      <c r="AN256" s="8"/>
    </row>
    <row r="257" spans="1:40" s="19" customFormat="1" ht="63.75" customHeight="1" x14ac:dyDescent="0.25">
      <c r="A257" s="233" t="s">
        <v>1418</v>
      </c>
      <c r="B257" s="3" t="s">
        <v>5</v>
      </c>
      <c r="C257" s="3" t="s">
        <v>1041</v>
      </c>
      <c r="D257" s="3" t="s">
        <v>880</v>
      </c>
      <c r="E257" s="3" t="s">
        <v>873</v>
      </c>
      <c r="F257" s="3" t="s">
        <v>1038</v>
      </c>
      <c r="G257" s="189" t="s">
        <v>1221</v>
      </c>
      <c r="H257" s="3" t="s">
        <v>283</v>
      </c>
      <c r="I257" s="3">
        <v>2018</v>
      </c>
      <c r="J257" s="100">
        <v>33.000000000000007</v>
      </c>
      <c r="K257" s="78">
        <v>86</v>
      </c>
      <c r="L257" s="17" t="s">
        <v>660</v>
      </c>
      <c r="M257" s="53" t="s">
        <v>472</v>
      </c>
      <c r="N257" s="32">
        <v>400000</v>
      </c>
      <c r="O257" s="32" t="s">
        <v>1107</v>
      </c>
      <c r="P257" s="3" t="s">
        <v>1741</v>
      </c>
      <c r="Q257" s="32">
        <v>250000</v>
      </c>
      <c r="R257" s="3" t="s">
        <v>472</v>
      </c>
      <c r="S257" s="2" t="s">
        <v>289</v>
      </c>
      <c r="T257" s="3" t="s">
        <v>874</v>
      </c>
      <c r="U257" s="17">
        <v>2017</v>
      </c>
      <c r="V257" s="3" t="s">
        <v>1107</v>
      </c>
      <c r="W257" s="3" t="s">
        <v>307</v>
      </c>
      <c r="X257" s="3" t="s">
        <v>1107</v>
      </c>
      <c r="Y257" s="3" t="s">
        <v>1107</v>
      </c>
      <c r="Z257" s="3" t="s">
        <v>1107</v>
      </c>
      <c r="AA257" s="3" t="s">
        <v>654</v>
      </c>
      <c r="AB257" s="8"/>
      <c r="AC257" s="8"/>
      <c r="AD257" s="8"/>
      <c r="AE257" s="8"/>
      <c r="AF257" s="8"/>
      <c r="AG257" s="8"/>
      <c r="AH257" s="8"/>
      <c r="AI257" s="8"/>
      <c r="AJ257" s="8"/>
      <c r="AK257" s="8"/>
      <c r="AL257" s="8"/>
      <c r="AM257" s="8"/>
      <c r="AN257" s="8"/>
    </row>
    <row r="258" spans="1:40" s="8" customFormat="1" ht="36.75" customHeight="1" x14ac:dyDescent="0.25">
      <c r="A258" s="233" t="s">
        <v>1419</v>
      </c>
      <c r="B258" s="3" t="s">
        <v>5</v>
      </c>
      <c r="C258" s="3" t="s">
        <v>1041</v>
      </c>
      <c r="D258" s="3" t="s">
        <v>881</v>
      </c>
      <c r="E258" s="3" t="s">
        <v>875</v>
      </c>
      <c r="F258" s="3" t="s">
        <v>1038</v>
      </c>
      <c r="G258" s="189" t="s">
        <v>1221</v>
      </c>
      <c r="H258" s="3" t="s">
        <v>283</v>
      </c>
      <c r="I258" s="3">
        <v>2019</v>
      </c>
      <c r="J258" s="100">
        <v>6.4200000000000008</v>
      </c>
      <c r="K258" s="78">
        <v>4</v>
      </c>
      <c r="L258" s="17" t="s">
        <v>660</v>
      </c>
      <c r="M258" s="53" t="s">
        <v>472</v>
      </c>
      <c r="N258" s="32" t="s">
        <v>1107</v>
      </c>
      <c r="O258" s="32" t="s">
        <v>1107</v>
      </c>
      <c r="P258" s="3" t="s">
        <v>5</v>
      </c>
      <c r="Q258" s="32" t="s">
        <v>1107</v>
      </c>
      <c r="R258" s="3" t="s">
        <v>1107</v>
      </c>
      <c r="S258" s="2" t="s">
        <v>289</v>
      </c>
      <c r="T258" s="3" t="s">
        <v>874</v>
      </c>
      <c r="U258" s="17">
        <v>2017</v>
      </c>
      <c r="V258" s="3" t="s">
        <v>1107</v>
      </c>
      <c r="W258" s="3" t="s">
        <v>307</v>
      </c>
      <c r="X258" s="3" t="s">
        <v>1107</v>
      </c>
      <c r="Y258" s="3" t="s">
        <v>1107</v>
      </c>
      <c r="Z258" s="3" t="s">
        <v>1107</v>
      </c>
      <c r="AA258" s="3" t="s">
        <v>654</v>
      </c>
    </row>
    <row r="259" spans="1:40" s="8" customFormat="1" ht="36.75" customHeight="1" x14ac:dyDescent="0.25">
      <c r="A259" s="233" t="s">
        <v>1420</v>
      </c>
      <c r="B259" s="3" t="s">
        <v>5</v>
      </c>
      <c r="C259" s="3" t="s">
        <v>1042</v>
      </c>
      <c r="D259" s="3" t="s">
        <v>882</v>
      </c>
      <c r="E259" s="3" t="s">
        <v>877</v>
      </c>
      <c r="F259" s="3" t="s">
        <v>1039</v>
      </c>
      <c r="G259" s="189" t="s">
        <v>1221</v>
      </c>
      <c r="H259" s="3" t="s">
        <v>283</v>
      </c>
      <c r="I259" s="3">
        <v>2018</v>
      </c>
      <c r="J259" s="100">
        <v>5.3190000000000008</v>
      </c>
      <c r="K259" s="78">
        <v>22</v>
      </c>
      <c r="L259" s="17" t="s">
        <v>660</v>
      </c>
      <c r="M259" s="53" t="s">
        <v>472</v>
      </c>
      <c r="N259" s="32">
        <v>105832</v>
      </c>
      <c r="O259" s="32" t="s">
        <v>1107</v>
      </c>
      <c r="P259" s="3" t="s">
        <v>876</v>
      </c>
      <c r="Q259" s="32" t="s">
        <v>1107</v>
      </c>
      <c r="R259" s="3" t="s">
        <v>1107</v>
      </c>
      <c r="S259" s="2" t="s">
        <v>289</v>
      </c>
      <c r="T259" s="3" t="s">
        <v>874</v>
      </c>
      <c r="U259" s="17">
        <v>2017</v>
      </c>
      <c r="V259" s="3" t="s">
        <v>1107</v>
      </c>
      <c r="W259" s="3" t="s">
        <v>307</v>
      </c>
      <c r="X259" s="3" t="s">
        <v>1107</v>
      </c>
      <c r="Y259" s="3" t="s">
        <v>1107</v>
      </c>
      <c r="Z259" s="3" t="s">
        <v>1107</v>
      </c>
      <c r="AA259" s="3" t="s">
        <v>654</v>
      </c>
    </row>
    <row r="260" spans="1:40" s="8" customFormat="1" ht="38.25" x14ac:dyDescent="0.25">
      <c r="A260" s="233" t="s">
        <v>1421</v>
      </c>
      <c r="B260" s="3" t="s">
        <v>5</v>
      </c>
      <c r="C260" s="3" t="s">
        <v>1043</v>
      </c>
      <c r="D260" s="3" t="s">
        <v>883</v>
      </c>
      <c r="E260" s="189" t="s">
        <v>1742</v>
      </c>
      <c r="F260" s="3" t="s">
        <v>1040</v>
      </c>
      <c r="G260" s="3" t="s">
        <v>638</v>
      </c>
      <c r="H260" s="3" t="s">
        <v>610</v>
      </c>
      <c r="I260" s="3">
        <v>2022</v>
      </c>
      <c r="J260" s="190">
        <v>9.8012430816177378</v>
      </c>
      <c r="K260" s="190">
        <v>9</v>
      </c>
      <c r="L260" s="17" t="s">
        <v>660</v>
      </c>
      <c r="M260" s="53" t="s">
        <v>472</v>
      </c>
      <c r="N260" s="32">
        <v>1058660</v>
      </c>
      <c r="O260" s="32" t="s">
        <v>431</v>
      </c>
      <c r="P260" s="3" t="s">
        <v>1658</v>
      </c>
      <c r="Q260" s="32" t="s">
        <v>431</v>
      </c>
      <c r="R260" s="3" t="s">
        <v>431</v>
      </c>
      <c r="S260" s="2" t="s">
        <v>289</v>
      </c>
      <c r="T260" s="3" t="s">
        <v>878</v>
      </c>
      <c r="U260" s="17">
        <v>2017</v>
      </c>
      <c r="V260" s="3" t="s">
        <v>1107</v>
      </c>
      <c r="W260" s="3" t="s">
        <v>307</v>
      </c>
      <c r="X260" s="189">
        <v>28.627189999999999</v>
      </c>
      <c r="Y260" s="189">
        <v>-81.428299999999993</v>
      </c>
      <c r="Z260" s="3" t="s">
        <v>1107</v>
      </c>
      <c r="AA260" s="3" t="s">
        <v>653</v>
      </c>
    </row>
    <row r="261" spans="1:40" s="8" customFormat="1" ht="38.25" x14ac:dyDescent="0.25">
      <c r="A261" s="221"/>
      <c r="B261" s="189" t="s">
        <v>5</v>
      </c>
      <c r="C261" s="189" t="s">
        <v>472</v>
      </c>
      <c r="D261" s="189" t="s">
        <v>1659</v>
      </c>
      <c r="E261" s="189" t="s">
        <v>1661</v>
      </c>
      <c r="F261" s="189" t="s">
        <v>1662</v>
      </c>
      <c r="G261" s="189" t="s">
        <v>331</v>
      </c>
      <c r="H261" s="189" t="s">
        <v>0</v>
      </c>
      <c r="I261" s="189">
        <v>2017</v>
      </c>
      <c r="J261" s="190" t="s">
        <v>472</v>
      </c>
      <c r="K261" s="190" t="s">
        <v>472</v>
      </c>
      <c r="L261" s="188" t="s">
        <v>660</v>
      </c>
      <c r="M261" s="190" t="s">
        <v>472</v>
      </c>
      <c r="N261" s="191">
        <v>89850</v>
      </c>
      <c r="O261" s="191" t="s">
        <v>472</v>
      </c>
      <c r="P261" s="189" t="s">
        <v>1664</v>
      </c>
      <c r="Q261" s="191" t="s">
        <v>1107</v>
      </c>
      <c r="R261" s="189" t="s">
        <v>472</v>
      </c>
      <c r="S261" s="226" t="s">
        <v>1184</v>
      </c>
      <c r="T261" s="189" t="s">
        <v>0</v>
      </c>
      <c r="U261" s="188">
        <v>2019</v>
      </c>
      <c r="V261" s="189" t="s">
        <v>1107</v>
      </c>
      <c r="W261" s="189" t="s">
        <v>307</v>
      </c>
      <c r="X261" s="189">
        <v>28.565930000000002</v>
      </c>
      <c r="Y261" s="189">
        <v>-81.438559999999995</v>
      </c>
      <c r="Z261" s="189" t="s">
        <v>1107</v>
      </c>
      <c r="AA261" s="189" t="s">
        <v>653</v>
      </c>
    </row>
    <row r="262" spans="1:40" s="8" customFormat="1" ht="38.25" x14ac:dyDescent="0.25">
      <c r="A262" s="221"/>
      <c r="B262" s="189" t="s">
        <v>5</v>
      </c>
      <c r="C262" s="189" t="s">
        <v>472</v>
      </c>
      <c r="D262" s="189" t="s">
        <v>1660</v>
      </c>
      <c r="E262" s="189" t="s">
        <v>1663</v>
      </c>
      <c r="F262" s="189" t="s">
        <v>1783</v>
      </c>
      <c r="G262" s="189" t="s">
        <v>638</v>
      </c>
      <c r="H262" s="189" t="s">
        <v>283</v>
      </c>
      <c r="I262" s="189">
        <v>2019</v>
      </c>
      <c r="J262" s="190" t="s">
        <v>472</v>
      </c>
      <c r="K262" s="190" t="s">
        <v>472</v>
      </c>
      <c r="L262" s="188" t="s">
        <v>660</v>
      </c>
      <c r="M262" s="190" t="s">
        <v>472</v>
      </c>
      <c r="N262" s="191">
        <v>159338</v>
      </c>
      <c r="O262" s="191" t="s">
        <v>472</v>
      </c>
      <c r="P262" s="189" t="s">
        <v>1664</v>
      </c>
      <c r="Q262" s="191" t="s">
        <v>1107</v>
      </c>
      <c r="R262" s="189" t="s">
        <v>472</v>
      </c>
      <c r="S262" s="226" t="s">
        <v>1184</v>
      </c>
      <c r="T262" s="189" t="s">
        <v>283</v>
      </c>
      <c r="U262" s="188">
        <v>2019</v>
      </c>
      <c r="V262" s="189" t="s">
        <v>1107</v>
      </c>
      <c r="W262" s="189" t="s">
        <v>307</v>
      </c>
      <c r="X262" s="189">
        <v>28.565930000000002</v>
      </c>
      <c r="Y262" s="189">
        <v>-81.438559999999995</v>
      </c>
      <c r="Z262" s="189" t="s">
        <v>1107</v>
      </c>
      <c r="AA262" s="189" t="s">
        <v>653</v>
      </c>
    </row>
    <row r="263" spans="1:40" s="8" customFormat="1" ht="36.75" customHeight="1" x14ac:dyDescent="0.2">
      <c r="A263" s="233" t="s">
        <v>1422</v>
      </c>
      <c r="B263" s="3" t="s">
        <v>5</v>
      </c>
      <c r="C263" s="3" t="s">
        <v>472</v>
      </c>
      <c r="D263" s="3" t="s">
        <v>936</v>
      </c>
      <c r="E263" s="3" t="s">
        <v>938</v>
      </c>
      <c r="F263" s="3" t="s">
        <v>937</v>
      </c>
      <c r="G263" s="3" t="s">
        <v>627</v>
      </c>
      <c r="H263" s="3" t="s">
        <v>0</v>
      </c>
      <c r="I263" s="3" t="s">
        <v>472</v>
      </c>
      <c r="J263" s="100">
        <v>7075.7511220569631</v>
      </c>
      <c r="K263" s="78" t="s">
        <v>472</v>
      </c>
      <c r="L263" s="17" t="s">
        <v>660</v>
      </c>
      <c r="M263" s="53" t="s">
        <v>472</v>
      </c>
      <c r="N263" s="32" t="s">
        <v>472</v>
      </c>
      <c r="O263" s="32" t="s">
        <v>472</v>
      </c>
      <c r="P263" s="3" t="s">
        <v>472</v>
      </c>
      <c r="Q263" s="32" t="s">
        <v>472</v>
      </c>
      <c r="R263" s="3" t="s">
        <v>472</v>
      </c>
      <c r="S263" s="17" t="s">
        <v>1184</v>
      </c>
      <c r="T263" s="3" t="s">
        <v>472</v>
      </c>
      <c r="U263" s="17">
        <v>2017</v>
      </c>
      <c r="V263" s="3" t="s">
        <v>1107</v>
      </c>
      <c r="W263" s="3" t="s">
        <v>307</v>
      </c>
      <c r="X263" s="3" t="s">
        <v>472</v>
      </c>
      <c r="Y263" s="3" t="s">
        <v>472</v>
      </c>
      <c r="Z263" s="3">
        <v>2017</v>
      </c>
      <c r="AA263" s="3" t="s">
        <v>653</v>
      </c>
      <c r="AB263" s="97"/>
      <c r="AC263" s="97"/>
      <c r="AD263" s="97"/>
      <c r="AE263" s="38"/>
      <c r="AF263" s="38"/>
      <c r="AG263" s="38"/>
      <c r="AH263" s="38"/>
      <c r="AI263" s="38"/>
      <c r="AJ263" s="38"/>
      <c r="AK263" s="38"/>
      <c r="AL263" s="38"/>
      <c r="AM263" s="38"/>
      <c r="AN263" s="38"/>
    </row>
    <row r="264" spans="1:40" s="8" customFormat="1" ht="36.75" customHeight="1" x14ac:dyDescent="0.2">
      <c r="A264" s="175">
        <v>4609</v>
      </c>
      <c r="B264" s="3" t="s">
        <v>5</v>
      </c>
      <c r="C264" s="3" t="s">
        <v>472</v>
      </c>
      <c r="D264" s="3" t="s">
        <v>1162</v>
      </c>
      <c r="E264" s="3" t="s">
        <v>1163</v>
      </c>
      <c r="F264" s="3" t="s">
        <v>1784</v>
      </c>
      <c r="G264" s="3" t="s">
        <v>331</v>
      </c>
      <c r="H264" s="3" t="s">
        <v>283</v>
      </c>
      <c r="I264" s="3">
        <v>2019</v>
      </c>
      <c r="J264" s="53" t="s">
        <v>472</v>
      </c>
      <c r="K264" s="53" t="s">
        <v>472</v>
      </c>
      <c r="L264" s="53" t="s">
        <v>659</v>
      </c>
      <c r="M264" s="53" t="s">
        <v>472</v>
      </c>
      <c r="N264" s="32">
        <v>193795.6</v>
      </c>
      <c r="O264" s="32" t="s">
        <v>472</v>
      </c>
      <c r="P264" s="32" t="s">
        <v>1164</v>
      </c>
      <c r="Q264" s="32" t="s">
        <v>472</v>
      </c>
      <c r="R264" s="3" t="s">
        <v>472</v>
      </c>
      <c r="S264" s="2" t="s">
        <v>1184</v>
      </c>
      <c r="T264" s="3" t="s">
        <v>283</v>
      </c>
      <c r="U264" s="73">
        <v>2018</v>
      </c>
      <c r="V264" s="43" t="s">
        <v>1107</v>
      </c>
      <c r="W264" s="43" t="s">
        <v>307</v>
      </c>
      <c r="X264" s="17" t="s">
        <v>472</v>
      </c>
      <c r="Y264" s="17" t="s">
        <v>472</v>
      </c>
      <c r="Z264" s="17" t="s">
        <v>1107</v>
      </c>
      <c r="AA264" s="3" t="s">
        <v>331</v>
      </c>
      <c r="AB264" s="97"/>
      <c r="AC264" s="97"/>
      <c r="AD264" s="97"/>
      <c r="AE264" s="38"/>
      <c r="AF264" s="38"/>
      <c r="AG264" s="38"/>
      <c r="AH264" s="38"/>
      <c r="AI264" s="38"/>
      <c r="AJ264" s="38"/>
      <c r="AK264" s="38"/>
      <c r="AL264" s="38"/>
      <c r="AM264" s="38"/>
      <c r="AN264" s="38"/>
    </row>
    <row r="265" spans="1:40" s="8" customFormat="1" ht="36.75" customHeight="1" x14ac:dyDescent="0.2">
      <c r="A265" s="175">
        <v>4752</v>
      </c>
      <c r="B265" s="3" t="s">
        <v>5</v>
      </c>
      <c r="C265" s="3" t="s">
        <v>472</v>
      </c>
      <c r="D265" s="3" t="s">
        <v>1165</v>
      </c>
      <c r="E265" s="3" t="s">
        <v>1163</v>
      </c>
      <c r="F265" s="3" t="s">
        <v>1784</v>
      </c>
      <c r="G265" s="3" t="s">
        <v>331</v>
      </c>
      <c r="H265" s="3" t="s">
        <v>283</v>
      </c>
      <c r="I265" s="3">
        <v>2019</v>
      </c>
      <c r="J265" s="53" t="s">
        <v>472</v>
      </c>
      <c r="K265" s="53" t="s">
        <v>472</v>
      </c>
      <c r="L265" s="53" t="s">
        <v>660</v>
      </c>
      <c r="M265" s="53" t="s">
        <v>472</v>
      </c>
      <c r="N265" s="32" t="s">
        <v>472</v>
      </c>
      <c r="O265" s="32" t="s">
        <v>472</v>
      </c>
      <c r="P265" s="3" t="s">
        <v>472</v>
      </c>
      <c r="Q265" s="3" t="s">
        <v>472</v>
      </c>
      <c r="R265" s="3" t="s">
        <v>472</v>
      </c>
      <c r="S265" s="2" t="s">
        <v>1184</v>
      </c>
      <c r="T265" s="3" t="s">
        <v>283</v>
      </c>
      <c r="U265" s="73">
        <v>2018</v>
      </c>
      <c r="V265" s="43" t="s">
        <v>1107</v>
      </c>
      <c r="W265" s="43" t="s">
        <v>307</v>
      </c>
      <c r="X265" s="17" t="s">
        <v>472</v>
      </c>
      <c r="Y265" s="17" t="s">
        <v>472</v>
      </c>
      <c r="Z265" s="17" t="s">
        <v>1107</v>
      </c>
      <c r="AA265" s="3" t="s">
        <v>331</v>
      </c>
      <c r="AB265" s="97"/>
      <c r="AC265" s="97"/>
      <c r="AD265" s="97"/>
      <c r="AE265" s="38"/>
      <c r="AF265" s="38"/>
      <c r="AG265" s="38"/>
      <c r="AH265" s="38"/>
      <c r="AI265" s="38"/>
      <c r="AJ265" s="38"/>
      <c r="AK265" s="38"/>
      <c r="AL265" s="38"/>
      <c r="AM265" s="38"/>
      <c r="AN265" s="38"/>
    </row>
    <row r="266" spans="1:40" s="8" customFormat="1" ht="36.75" customHeight="1" x14ac:dyDescent="0.2">
      <c r="A266" s="175">
        <v>4610</v>
      </c>
      <c r="B266" s="3" t="s">
        <v>5</v>
      </c>
      <c r="C266" s="3" t="s">
        <v>472</v>
      </c>
      <c r="D266" s="3" t="s">
        <v>1166</v>
      </c>
      <c r="E266" s="3" t="s">
        <v>1167</v>
      </c>
      <c r="F266" s="3" t="s">
        <v>1784</v>
      </c>
      <c r="G266" s="3" t="s">
        <v>331</v>
      </c>
      <c r="H266" s="3" t="s">
        <v>283</v>
      </c>
      <c r="I266" s="3">
        <v>2019</v>
      </c>
      <c r="J266" s="53" t="s">
        <v>472</v>
      </c>
      <c r="K266" s="53" t="s">
        <v>472</v>
      </c>
      <c r="L266" s="53" t="s">
        <v>659</v>
      </c>
      <c r="M266" s="53" t="s">
        <v>472</v>
      </c>
      <c r="N266" s="32">
        <v>242579.21</v>
      </c>
      <c r="O266" s="32" t="s">
        <v>472</v>
      </c>
      <c r="P266" s="32" t="s">
        <v>1164</v>
      </c>
      <c r="Q266" s="32" t="s">
        <v>472</v>
      </c>
      <c r="R266" s="3" t="s">
        <v>472</v>
      </c>
      <c r="S266" s="2" t="s">
        <v>1184</v>
      </c>
      <c r="T266" s="3" t="s">
        <v>283</v>
      </c>
      <c r="U266" s="73">
        <v>2018</v>
      </c>
      <c r="V266" s="43" t="s">
        <v>1107</v>
      </c>
      <c r="W266" s="43" t="s">
        <v>307</v>
      </c>
      <c r="X266" s="17" t="s">
        <v>472</v>
      </c>
      <c r="Y266" s="17" t="s">
        <v>472</v>
      </c>
      <c r="Z266" s="17" t="s">
        <v>1107</v>
      </c>
      <c r="AA266" s="3" t="s">
        <v>331</v>
      </c>
      <c r="AB266" s="97"/>
      <c r="AC266" s="97"/>
      <c r="AD266" s="97"/>
      <c r="AE266" s="38"/>
      <c r="AF266" s="38"/>
      <c r="AG266" s="38"/>
      <c r="AH266" s="38"/>
      <c r="AI266" s="38"/>
      <c r="AJ266" s="38"/>
      <c r="AK266" s="38"/>
      <c r="AL266" s="38"/>
      <c r="AM266" s="38"/>
      <c r="AN266" s="38"/>
    </row>
    <row r="267" spans="1:40" s="8" customFormat="1" ht="36.75" customHeight="1" x14ac:dyDescent="0.2">
      <c r="A267" s="175">
        <v>4753</v>
      </c>
      <c r="B267" s="3" t="s">
        <v>5</v>
      </c>
      <c r="C267" s="3" t="s">
        <v>472</v>
      </c>
      <c r="D267" s="3" t="s">
        <v>1168</v>
      </c>
      <c r="E267" s="3" t="s">
        <v>1167</v>
      </c>
      <c r="F267" s="3" t="s">
        <v>1784</v>
      </c>
      <c r="G267" s="3" t="s">
        <v>331</v>
      </c>
      <c r="H267" s="3" t="s">
        <v>283</v>
      </c>
      <c r="I267" s="3">
        <v>2019</v>
      </c>
      <c r="J267" s="53" t="s">
        <v>472</v>
      </c>
      <c r="K267" s="53" t="s">
        <v>472</v>
      </c>
      <c r="L267" s="53" t="s">
        <v>660</v>
      </c>
      <c r="M267" s="53" t="s">
        <v>472</v>
      </c>
      <c r="N267" s="32" t="s">
        <v>472</v>
      </c>
      <c r="O267" s="32" t="s">
        <v>472</v>
      </c>
      <c r="P267" s="3" t="s">
        <v>472</v>
      </c>
      <c r="Q267" s="3" t="s">
        <v>472</v>
      </c>
      <c r="R267" s="3" t="s">
        <v>472</v>
      </c>
      <c r="S267" s="2" t="s">
        <v>1184</v>
      </c>
      <c r="T267" s="3" t="s">
        <v>283</v>
      </c>
      <c r="U267" s="73">
        <v>2018</v>
      </c>
      <c r="V267" s="43" t="s">
        <v>1107</v>
      </c>
      <c r="W267" s="43" t="s">
        <v>307</v>
      </c>
      <c r="X267" s="17" t="s">
        <v>472</v>
      </c>
      <c r="Y267" s="17" t="s">
        <v>472</v>
      </c>
      <c r="Z267" s="17" t="s">
        <v>1107</v>
      </c>
      <c r="AA267" s="3" t="s">
        <v>331</v>
      </c>
      <c r="AB267" s="97"/>
      <c r="AC267" s="97"/>
      <c r="AD267" s="97"/>
      <c r="AE267" s="38"/>
      <c r="AF267" s="38"/>
      <c r="AG267" s="38"/>
      <c r="AH267" s="38"/>
      <c r="AI267" s="38"/>
      <c r="AJ267" s="38"/>
      <c r="AK267" s="38"/>
      <c r="AL267" s="38"/>
      <c r="AM267" s="38"/>
      <c r="AN267" s="38"/>
    </row>
    <row r="268" spans="1:40" s="8" customFormat="1" ht="36.75" customHeight="1" x14ac:dyDescent="0.2">
      <c r="A268" s="175">
        <v>4611</v>
      </c>
      <c r="B268" s="3" t="s">
        <v>5</v>
      </c>
      <c r="C268" s="3" t="s">
        <v>472</v>
      </c>
      <c r="D268" s="3" t="s">
        <v>1169</v>
      </c>
      <c r="E268" s="3" t="s">
        <v>1170</v>
      </c>
      <c r="F268" s="3" t="s">
        <v>1743</v>
      </c>
      <c r="G268" s="3" t="s">
        <v>331</v>
      </c>
      <c r="H268" s="3" t="s">
        <v>283</v>
      </c>
      <c r="I268" s="3">
        <v>2020</v>
      </c>
      <c r="J268" s="53" t="s">
        <v>472</v>
      </c>
      <c r="K268" s="53" t="s">
        <v>472</v>
      </c>
      <c r="L268" s="53" t="s">
        <v>659</v>
      </c>
      <c r="M268" s="53" t="s">
        <v>472</v>
      </c>
      <c r="N268" s="32">
        <v>186584.72</v>
      </c>
      <c r="O268" s="32" t="s">
        <v>472</v>
      </c>
      <c r="P268" s="32" t="s">
        <v>1164</v>
      </c>
      <c r="Q268" s="32" t="s">
        <v>472</v>
      </c>
      <c r="R268" s="3" t="s">
        <v>472</v>
      </c>
      <c r="S268" s="2" t="s">
        <v>1184</v>
      </c>
      <c r="T268" s="3" t="s">
        <v>283</v>
      </c>
      <c r="U268" s="73">
        <v>2018</v>
      </c>
      <c r="V268" s="43" t="s">
        <v>1107</v>
      </c>
      <c r="W268" s="43" t="s">
        <v>307</v>
      </c>
      <c r="X268" s="17" t="s">
        <v>472</v>
      </c>
      <c r="Y268" s="17" t="s">
        <v>472</v>
      </c>
      <c r="Z268" s="17" t="s">
        <v>1107</v>
      </c>
      <c r="AA268" s="3" t="s">
        <v>331</v>
      </c>
      <c r="AB268" s="97"/>
      <c r="AC268" s="97"/>
      <c r="AD268" s="97"/>
      <c r="AE268" s="38"/>
      <c r="AF268" s="38"/>
      <c r="AG268" s="38"/>
      <c r="AH268" s="38"/>
      <c r="AI268" s="38"/>
      <c r="AJ268" s="38"/>
      <c r="AK268" s="38"/>
      <c r="AL268" s="38"/>
      <c r="AM268" s="38"/>
      <c r="AN268" s="38"/>
    </row>
    <row r="269" spans="1:40" s="8" customFormat="1" ht="36.75" customHeight="1" x14ac:dyDescent="0.2">
      <c r="A269" s="233" t="s">
        <v>1289</v>
      </c>
      <c r="B269" s="3" t="s">
        <v>5</v>
      </c>
      <c r="C269" s="3" t="s">
        <v>472</v>
      </c>
      <c r="D269" s="17" t="s">
        <v>1171</v>
      </c>
      <c r="E269" s="3" t="s">
        <v>1170</v>
      </c>
      <c r="F269" s="3" t="s">
        <v>1743</v>
      </c>
      <c r="G269" s="3" t="s">
        <v>331</v>
      </c>
      <c r="H269" s="3" t="s">
        <v>283</v>
      </c>
      <c r="I269" s="3">
        <v>2020</v>
      </c>
      <c r="J269" s="53" t="s">
        <v>472</v>
      </c>
      <c r="K269" s="53" t="s">
        <v>472</v>
      </c>
      <c r="L269" s="160" t="s">
        <v>660</v>
      </c>
      <c r="M269" s="53" t="s">
        <v>472</v>
      </c>
      <c r="N269" s="32" t="s">
        <v>472</v>
      </c>
      <c r="O269" s="32" t="s">
        <v>472</v>
      </c>
      <c r="P269" s="3" t="s">
        <v>472</v>
      </c>
      <c r="Q269" s="3" t="s">
        <v>472</v>
      </c>
      <c r="R269" s="3" t="s">
        <v>472</v>
      </c>
      <c r="S269" s="2" t="s">
        <v>1184</v>
      </c>
      <c r="T269" s="3" t="s">
        <v>283</v>
      </c>
      <c r="U269" s="73">
        <v>2018</v>
      </c>
      <c r="V269" s="43" t="s">
        <v>1107</v>
      </c>
      <c r="W269" s="43" t="s">
        <v>307</v>
      </c>
      <c r="X269" s="17" t="s">
        <v>472</v>
      </c>
      <c r="Y269" s="17" t="s">
        <v>472</v>
      </c>
      <c r="Z269" s="17" t="s">
        <v>1107</v>
      </c>
      <c r="AA269" s="3" t="s">
        <v>331</v>
      </c>
      <c r="AB269" s="97"/>
      <c r="AC269" s="97"/>
      <c r="AD269" s="97"/>
      <c r="AE269" s="38"/>
      <c r="AF269" s="38"/>
      <c r="AG269" s="38"/>
      <c r="AH269" s="38"/>
      <c r="AI269" s="38"/>
      <c r="AJ269" s="38"/>
      <c r="AK269" s="38"/>
      <c r="AL269" s="38"/>
      <c r="AM269" s="38"/>
      <c r="AN269" s="38"/>
    </row>
    <row r="270" spans="1:40" s="8" customFormat="1" ht="36.75" customHeight="1" x14ac:dyDescent="0.2">
      <c r="A270" s="175">
        <v>4755</v>
      </c>
      <c r="B270" s="3" t="s">
        <v>5</v>
      </c>
      <c r="C270" s="3" t="s">
        <v>1107</v>
      </c>
      <c r="D270" s="17" t="s">
        <v>1172</v>
      </c>
      <c r="E270" s="3" t="s">
        <v>1173</v>
      </c>
      <c r="F270" s="3" t="s">
        <v>1174</v>
      </c>
      <c r="G270" s="3" t="s">
        <v>617</v>
      </c>
      <c r="H270" s="3" t="s">
        <v>283</v>
      </c>
      <c r="I270" s="3">
        <v>2019</v>
      </c>
      <c r="J270" s="53" t="s">
        <v>472</v>
      </c>
      <c r="K270" s="53" t="s">
        <v>472</v>
      </c>
      <c r="L270" s="160" t="s">
        <v>660</v>
      </c>
      <c r="M270" s="53">
        <v>1000</v>
      </c>
      <c r="N270" s="32">
        <v>2325884</v>
      </c>
      <c r="O270" s="32" t="s">
        <v>1107</v>
      </c>
      <c r="P270" s="3" t="s">
        <v>5</v>
      </c>
      <c r="Q270" s="3" t="s">
        <v>1107</v>
      </c>
      <c r="R270" s="3" t="s">
        <v>1107</v>
      </c>
      <c r="S270" s="2" t="s">
        <v>289</v>
      </c>
      <c r="T270" s="3" t="s">
        <v>283</v>
      </c>
      <c r="U270" s="73">
        <v>2018</v>
      </c>
      <c r="V270" s="43" t="s">
        <v>1107</v>
      </c>
      <c r="W270" s="43" t="s">
        <v>307</v>
      </c>
      <c r="X270" s="17" t="s">
        <v>472</v>
      </c>
      <c r="Y270" s="17" t="s">
        <v>472</v>
      </c>
      <c r="Z270" s="17" t="s">
        <v>1107</v>
      </c>
      <c r="AA270" s="3" t="s">
        <v>623</v>
      </c>
      <c r="AB270" s="97"/>
      <c r="AC270" s="97"/>
      <c r="AD270" s="97"/>
      <c r="AE270" s="38"/>
      <c r="AF270" s="38"/>
      <c r="AG270" s="38"/>
      <c r="AH270" s="38"/>
      <c r="AI270" s="38"/>
      <c r="AJ270" s="38"/>
      <c r="AK270" s="38"/>
      <c r="AL270" s="38"/>
      <c r="AM270" s="38"/>
      <c r="AN270" s="38"/>
    </row>
    <row r="271" spans="1:40" s="8" customFormat="1" ht="36.75" customHeight="1" x14ac:dyDescent="0.2">
      <c r="A271" s="175">
        <v>4756</v>
      </c>
      <c r="B271" s="3" t="s">
        <v>5</v>
      </c>
      <c r="C271" s="3" t="s">
        <v>472</v>
      </c>
      <c r="D271" s="17" t="s">
        <v>1175</v>
      </c>
      <c r="E271" s="3" t="s">
        <v>1176</v>
      </c>
      <c r="F271" s="3" t="s">
        <v>1784</v>
      </c>
      <c r="G271" s="3" t="s">
        <v>331</v>
      </c>
      <c r="H271" s="3" t="s">
        <v>283</v>
      </c>
      <c r="I271" s="3">
        <v>2019</v>
      </c>
      <c r="J271" s="53" t="s">
        <v>472</v>
      </c>
      <c r="K271" s="53" t="s">
        <v>472</v>
      </c>
      <c r="L271" s="160" t="s">
        <v>660</v>
      </c>
      <c r="M271" s="53" t="s">
        <v>472</v>
      </c>
      <c r="N271" s="32">
        <v>192318.82</v>
      </c>
      <c r="O271" s="32" t="s">
        <v>472</v>
      </c>
      <c r="P271" s="32" t="s">
        <v>1164</v>
      </c>
      <c r="Q271" s="3" t="s">
        <v>1107</v>
      </c>
      <c r="R271" s="3" t="s">
        <v>472</v>
      </c>
      <c r="S271" s="2" t="s">
        <v>1184</v>
      </c>
      <c r="T271" s="3" t="s">
        <v>283</v>
      </c>
      <c r="U271" s="73">
        <v>2018</v>
      </c>
      <c r="V271" s="43" t="s">
        <v>1107</v>
      </c>
      <c r="W271" s="43" t="s">
        <v>307</v>
      </c>
      <c r="X271" s="17" t="s">
        <v>472</v>
      </c>
      <c r="Y271" s="17" t="s">
        <v>472</v>
      </c>
      <c r="Z271" s="17" t="s">
        <v>1107</v>
      </c>
      <c r="AA271" s="3" t="s">
        <v>331</v>
      </c>
      <c r="AB271" s="97"/>
      <c r="AC271" s="97"/>
      <c r="AD271" s="97"/>
      <c r="AE271" s="38"/>
      <c r="AF271" s="38"/>
      <c r="AG271" s="38"/>
      <c r="AH271" s="38"/>
      <c r="AI271" s="38"/>
      <c r="AJ271" s="38"/>
      <c r="AK271" s="38"/>
      <c r="AL271" s="38"/>
      <c r="AM271" s="38"/>
      <c r="AN271" s="38"/>
    </row>
    <row r="272" spans="1:40" s="8" customFormat="1" ht="36.75" customHeight="1" x14ac:dyDescent="0.2">
      <c r="A272" s="175">
        <v>4757</v>
      </c>
      <c r="B272" s="3" t="s">
        <v>5</v>
      </c>
      <c r="C272" s="3" t="s">
        <v>472</v>
      </c>
      <c r="D272" s="17" t="s">
        <v>1177</v>
      </c>
      <c r="E272" s="3" t="s">
        <v>1178</v>
      </c>
      <c r="F272" s="3" t="s">
        <v>1743</v>
      </c>
      <c r="G272" s="3" t="s">
        <v>331</v>
      </c>
      <c r="H272" s="3" t="s">
        <v>283</v>
      </c>
      <c r="I272" s="3">
        <v>2020</v>
      </c>
      <c r="J272" s="53" t="s">
        <v>472</v>
      </c>
      <c r="K272" s="53" t="s">
        <v>472</v>
      </c>
      <c r="L272" s="160" t="s">
        <v>660</v>
      </c>
      <c r="M272" s="53" t="s">
        <v>472</v>
      </c>
      <c r="N272" s="32">
        <v>186584.72</v>
      </c>
      <c r="O272" s="32" t="s">
        <v>472</v>
      </c>
      <c r="P272" s="32" t="s">
        <v>1164</v>
      </c>
      <c r="Q272" s="3" t="s">
        <v>1107</v>
      </c>
      <c r="R272" s="3" t="s">
        <v>472</v>
      </c>
      <c r="S272" s="2" t="s">
        <v>1184</v>
      </c>
      <c r="T272" s="3" t="s">
        <v>283</v>
      </c>
      <c r="U272" s="73">
        <v>2018</v>
      </c>
      <c r="V272" s="43" t="s">
        <v>1107</v>
      </c>
      <c r="W272" s="43" t="s">
        <v>307</v>
      </c>
      <c r="X272" s="17" t="s">
        <v>472</v>
      </c>
      <c r="Y272" s="17" t="s">
        <v>472</v>
      </c>
      <c r="Z272" s="17" t="s">
        <v>1107</v>
      </c>
      <c r="AA272" s="3" t="s">
        <v>331</v>
      </c>
      <c r="AB272" s="97"/>
      <c r="AC272" s="97"/>
      <c r="AD272" s="97"/>
      <c r="AE272" s="38"/>
      <c r="AF272" s="38"/>
      <c r="AG272" s="38"/>
      <c r="AH272" s="38"/>
      <c r="AI272" s="38"/>
      <c r="AJ272" s="38"/>
      <c r="AK272" s="38"/>
      <c r="AL272" s="38"/>
      <c r="AM272" s="38"/>
      <c r="AN272" s="38"/>
    </row>
    <row r="273" spans="1:40" s="8" customFormat="1" ht="108.75" customHeight="1" x14ac:dyDescent="0.2">
      <c r="A273" s="233" t="s">
        <v>1501</v>
      </c>
      <c r="B273" s="21" t="s">
        <v>9</v>
      </c>
      <c r="C273" s="17" t="s">
        <v>1107</v>
      </c>
      <c r="D273" s="17" t="s">
        <v>185</v>
      </c>
      <c r="E273" s="21" t="s">
        <v>152</v>
      </c>
      <c r="F273" s="159" t="s">
        <v>1800</v>
      </c>
      <c r="G273" s="21" t="s">
        <v>1227</v>
      </c>
      <c r="H273" s="188" t="s">
        <v>807</v>
      </c>
      <c r="I273" s="17">
        <v>2016</v>
      </c>
      <c r="J273" s="23" t="s">
        <v>431</v>
      </c>
      <c r="K273" s="23" t="s">
        <v>431</v>
      </c>
      <c r="L273" s="17" t="s">
        <v>660</v>
      </c>
      <c r="M273" s="9" t="s">
        <v>472</v>
      </c>
      <c r="N273" s="28">
        <v>1780000</v>
      </c>
      <c r="O273" s="28" t="s">
        <v>1107</v>
      </c>
      <c r="P273" s="17" t="s">
        <v>1107</v>
      </c>
      <c r="Q273" s="30" t="s">
        <v>1107</v>
      </c>
      <c r="R273" s="17" t="s">
        <v>1107</v>
      </c>
      <c r="S273" s="2" t="s">
        <v>289</v>
      </c>
      <c r="T273" s="21" t="s">
        <v>614</v>
      </c>
      <c r="U273" s="17">
        <v>2015</v>
      </c>
      <c r="V273" s="43" t="s">
        <v>1107</v>
      </c>
      <c r="W273" s="17" t="s">
        <v>307</v>
      </c>
      <c r="X273" s="17" t="s">
        <v>1107</v>
      </c>
      <c r="Y273" s="17" t="s">
        <v>1107</v>
      </c>
      <c r="Z273" s="17" t="s">
        <v>1107</v>
      </c>
      <c r="AA273" s="17" t="s">
        <v>655</v>
      </c>
      <c r="AB273" s="243" t="s">
        <v>1032</v>
      </c>
      <c r="AC273" s="97"/>
      <c r="AD273" s="97"/>
      <c r="AE273" s="38"/>
      <c r="AF273" s="38"/>
      <c r="AG273" s="38"/>
      <c r="AH273" s="38"/>
      <c r="AI273" s="38"/>
      <c r="AJ273" s="38"/>
      <c r="AK273" s="38"/>
      <c r="AL273" s="38"/>
      <c r="AM273" s="38"/>
      <c r="AN273" s="38"/>
    </row>
    <row r="274" spans="1:40" s="8" customFormat="1" ht="36.75" customHeight="1" x14ac:dyDescent="0.2">
      <c r="A274" s="233" t="s">
        <v>1502</v>
      </c>
      <c r="B274" s="3" t="s">
        <v>9</v>
      </c>
      <c r="C274" s="3" t="s">
        <v>1243</v>
      </c>
      <c r="D274" s="3" t="s">
        <v>866</v>
      </c>
      <c r="E274" s="3" t="s">
        <v>867</v>
      </c>
      <c r="F274" s="189" t="s">
        <v>1801</v>
      </c>
      <c r="G274" s="3" t="s">
        <v>626</v>
      </c>
      <c r="H274" s="14" t="s">
        <v>0</v>
      </c>
      <c r="I274" s="241" t="s">
        <v>898</v>
      </c>
      <c r="J274" s="95">
        <v>0</v>
      </c>
      <c r="K274" s="99" t="s">
        <v>472</v>
      </c>
      <c r="L274" s="17" t="s">
        <v>660</v>
      </c>
      <c r="M274" s="9" t="s">
        <v>472</v>
      </c>
      <c r="N274" s="198">
        <v>31000000</v>
      </c>
      <c r="O274" s="28" t="s">
        <v>1107</v>
      </c>
      <c r="P274" s="3" t="s">
        <v>868</v>
      </c>
      <c r="Q274" s="30" t="s">
        <v>1107</v>
      </c>
      <c r="R274" s="43" t="s">
        <v>472</v>
      </c>
      <c r="S274" s="2" t="s">
        <v>289</v>
      </c>
      <c r="T274" s="43" t="s">
        <v>1107</v>
      </c>
      <c r="U274" s="73">
        <v>2015</v>
      </c>
      <c r="V274" s="43" t="s">
        <v>1107</v>
      </c>
      <c r="W274" s="43" t="s">
        <v>307</v>
      </c>
      <c r="X274" s="17" t="s">
        <v>1107</v>
      </c>
      <c r="Y274" s="17" t="s">
        <v>1107</v>
      </c>
      <c r="Z274" s="17" t="s">
        <v>1107</v>
      </c>
      <c r="AA274" s="3" t="s">
        <v>655</v>
      </c>
      <c r="AB274" s="244" t="s">
        <v>1035</v>
      </c>
      <c r="AC274" s="97"/>
      <c r="AD274" s="97"/>
      <c r="AE274" s="38"/>
      <c r="AF274" s="38"/>
      <c r="AG274" s="38"/>
      <c r="AH274" s="38"/>
      <c r="AI274" s="38"/>
      <c r="AJ274" s="38"/>
      <c r="AK274" s="38"/>
      <c r="AL274" s="38"/>
      <c r="AM274" s="38"/>
      <c r="AN274" s="38"/>
    </row>
    <row r="275" spans="1:40" s="8" customFormat="1" ht="36.75" customHeight="1" x14ac:dyDescent="0.2">
      <c r="A275" s="221"/>
      <c r="B275" s="189" t="s">
        <v>5</v>
      </c>
      <c r="C275" s="189" t="s">
        <v>472</v>
      </c>
      <c r="D275" s="189" t="s">
        <v>1677</v>
      </c>
      <c r="E275" s="189" t="s">
        <v>1665</v>
      </c>
      <c r="F275" s="189" t="s">
        <v>1666</v>
      </c>
      <c r="G275" s="189" t="s">
        <v>331</v>
      </c>
      <c r="H275" s="196" t="s">
        <v>283</v>
      </c>
      <c r="I275" s="242" t="s">
        <v>1673</v>
      </c>
      <c r="J275" s="229" t="s">
        <v>431</v>
      </c>
      <c r="K275" s="229" t="s">
        <v>431</v>
      </c>
      <c r="L275" s="188" t="s">
        <v>660</v>
      </c>
      <c r="M275" s="195" t="s">
        <v>472</v>
      </c>
      <c r="N275" s="191">
        <v>79148</v>
      </c>
      <c r="O275" s="204" t="s">
        <v>472</v>
      </c>
      <c r="P275" s="189" t="s">
        <v>1676</v>
      </c>
      <c r="Q275" s="194" t="s">
        <v>1107</v>
      </c>
      <c r="R275" s="228" t="s">
        <v>472</v>
      </c>
      <c r="S275" s="226" t="s">
        <v>1184</v>
      </c>
      <c r="T275" s="196" t="s">
        <v>283</v>
      </c>
      <c r="U275" s="227">
        <v>2019</v>
      </c>
      <c r="V275" s="228" t="s">
        <v>1107</v>
      </c>
      <c r="W275" s="228" t="s">
        <v>307</v>
      </c>
      <c r="X275" s="188">
        <v>28.565930000000002</v>
      </c>
      <c r="Y275" s="188">
        <v>-81.438559999999995</v>
      </c>
      <c r="Z275" s="188" t="s">
        <v>1107</v>
      </c>
      <c r="AA275" s="188" t="s">
        <v>653</v>
      </c>
      <c r="AB275" s="97"/>
      <c r="AC275" s="97"/>
      <c r="AD275" s="97"/>
      <c r="AE275" s="38"/>
      <c r="AF275" s="38"/>
      <c r="AG275" s="38"/>
      <c r="AH275" s="38"/>
      <c r="AI275" s="38"/>
      <c r="AJ275" s="38"/>
      <c r="AK275" s="38"/>
      <c r="AL275" s="38"/>
      <c r="AM275" s="38"/>
      <c r="AN275" s="38"/>
    </row>
    <row r="276" spans="1:40" s="8" customFormat="1" ht="36.75" customHeight="1" x14ac:dyDescent="0.2">
      <c r="A276" s="221"/>
      <c r="B276" s="189" t="s">
        <v>5</v>
      </c>
      <c r="C276" s="189" t="s">
        <v>472</v>
      </c>
      <c r="D276" s="189" t="s">
        <v>1678</v>
      </c>
      <c r="E276" s="189" t="s">
        <v>1667</v>
      </c>
      <c r="F276" s="189" t="s">
        <v>1666</v>
      </c>
      <c r="G276" s="189" t="s">
        <v>331</v>
      </c>
      <c r="H276" s="196" t="s">
        <v>610</v>
      </c>
      <c r="I276" s="242" t="s">
        <v>1674</v>
      </c>
      <c r="J276" s="229" t="s">
        <v>431</v>
      </c>
      <c r="K276" s="229" t="s">
        <v>431</v>
      </c>
      <c r="L276" s="188" t="s">
        <v>660</v>
      </c>
      <c r="M276" s="195" t="s">
        <v>472</v>
      </c>
      <c r="N276" s="191">
        <v>92247</v>
      </c>
      <c r="O276" s="204" t="s">
        <v>472</v>
      </c>
      <c r="P276" s="189" t="s">
        <v>1676</v>
      </c>
      <c r="Q276" s="194" t="s">
        <v>1107</v>
      </c>
      <c r="R276" s="228" t="s">
        <v>472</v>
      </c>
      <c r="S276" s="226" t="s">
        <v>1184</v>
      </c>
      <c r="T276" s="196" t="s">
        <v>610</v>
      </c>
      <c r="U276" s="227">
        <v>2019</v>
      </c>
      <c r="V276" s="228" t="s">
        <v>1107</v>
      </c>
      <c r="W276" s="228" t="s">
        <v>307</v>
      </c>
      <c r="X276" s="188">
        <v>28.565930000000002</v>
      </c>
      <c r="Y276" s="188">
        <v>-81.438559999999995</v>
      </c>
      <c r="Z276" s="188" t="s">
        <v>1107</v>
      </c>
      <c r="AA276" s="188" t="s">
        <v>653</v>
      </c>
      <c r="AB276" s="97"/>
      <c r="AC276" s="97"/>
      <c r="AD276" s="97"/>
      <c r="AE276" s="38"/>
      <c r="AF276" s="38"/>
      <c r="AG276" s="38"/>
      <c r="AH276" s="38"/>
      <c r="AI276" s="38"/>
      <c r="AJ276" s="38"/>
      <c r="AK276" s="38"/>
      <c r="AL276" s="38"/>
      <c r="AM276" s="38"/>
      <c r="AN276" s="38"/>
    </row>
    <row r="277" spans="1:40" s="8" customFormat="1" ht="36.75" customHeight="1" x14ac:dyDescent="0.2">
      <c r="A277" s="221"/>
      <c r="B277" s="189" t="s">
        <v>5</v>
      </c>
      <c r="C277" s="189" t="s">
        <v>472</v>
      </c>
      <c r="D277" s="189" t="s">
        <v>1679</v>
      </c>
      <c r="E277" s="189" t="s">
        <v>1668</v>
      </c>
      <c r="F277" s="189" t="s">
        <v>1669</v>
      </c>
      <c r="G277" s="189" t="s">
        <v>331</v>
      </c>
      <c r="H277" s="196" t="s">
        <v>283</v>
      </c>
      <c r="I277" s="242" t="s">
        <v>1673</v>
      </c>
      <c r="J277" s="229" t="s">
        <v>472</v>
      </c>
      <c r="K277" s="229" t="s">
        <v>472</v>
      </c>
      <c r="L277" s="188" t="s">
        <v>660</v>
      </c>
      <c r="M277" s="195" t="s">
        <v>472</v>
      </c>
      <c r="N277" s="191">
        <v>195865</v>
      </c>
      <c r="O277" s="204" t="s">
        <v>472</v>
      </c>
      <c r="P277" s="189" t="s">
        <v>1676</v>
      </c>
      <c r="Q277" s="194" t="s">
        <v>1107</v>
      </c>
      <c r="R277" s="228" t="s">
        <v>472</v>
      </c>
      <c r="S277" s="226" t="s">
        <v>1184</v>
      </c>
      <c r="T277" s="196" t="s">
        <v>283</v>
      </c>
      <c r="U277" s="227">
        <v>2019</v>
      </c>
      <c r="V277" s="228" t="s">
        <v>1107</v>
      </c>
      <c r="W277" s="228" t="s">
        <v>307</v>
      </c>
      <c r="X277" s="188" t="s">
        <v>1107</v>
      </c>
      <c r="Y277" s="188" t="s">
        <v>1107</v>
      </c>
      <c r="Z277" s="188" t="s">
        <v>1107</v>
      </c>
      <c r="AA277" s="188" t="s">
        <v>653</v>
      </c>
      <c r="AB277" s="97"/>
      <c r="AC277" s="97"/>
      <c r="AD277" s="97"/>
      <c r="AE277" s="38"/>
      <c r="AF277" s="38"/>
      <c r="AG277" s="38"/>
      <c r="AH277" s="38"/>
      <c r="AI277" s="38"/>
      <c r="AJ277" s="38"/>
      <c r="AK277" s="38"/>
      <c r="AL277" s="38"/>
      <c r="AM277" s="38"/>
      <c r="AN277" s="38"/>
    </row>
    <row r="278" spans="1:40" s="8" customFormat="1" ht="36.75" customHeight="1" x14ac:dyDescent="0.2">
      <c r="A278" s="221"/>
      <c r="B278" s="189" t="s">
        <v>5</v>
      </c>
      <c r="C278" s="189" t="s">
        <v>472</v>
      </c>
      <c r="D278" s="189" t="s">
        <v>1680</v>
      </c>
      <c r="E278" s="189" t="s">
        <v>1670</v>
      </c>
      <c r="F278" s="189" t="s">
        <v>1671</v>
      </c>
      <c r="G278" s="189" t="s">
        <v>331</v>
      </c>
      <c r="H278" s="196" t="s">
        <v>610</v>
      </c>
      <c r="I278" s="242" t="s">
        <v>1674</v>
      </c>
      <c r="J278" s="229" t="s">
        <v>472</v>
      </c>
      <c r="K278" s="229" t="s">
        <v>472</v>
      </c>
      <c r="L278" s="188" t="s">
        <v>660</v>
      </c>
      <c r="M278" s="195" t="s">
        <v>472</v>
      </c>
      <c r="N278" s="191">
        <v>190000</v>
      </c>
      <c r="O278" s="204" t="s">
        <v>472</v>
      </c>
      <c r="P278" s="189" t="s">
        <v>1676</v>
      </c>
      <c r="Q278" s="194" t="s">
        <v>1107</v>
      </c>
      <c r="R278" s="228" t="s">
        <v>472</v>
      </c>
      <c r="S278" s="226" t="s">
        <v>1184</v>
      </c>
      <c r="T278" s="196" t="s">
        <v>610</v>
      </c>
      <c r="U278" s="227">
        <v>2019</v>
      </c>
      <c r="V278" s="228" t="s">
        <v>1107</v>
      </c>
      <c r="W278" s="228" t="s">
        <v>307</v>
      </c>
      <c r="X278" s="188" t="s">
        <v>1107</v>
      </c>
      <c r="Y278" s="188" t="s">
        <v>1107</v>
      </c>
      <c r="Z278" s="188" t="s">
        <v>1107</v>
      </c>
      <c r="AA278" s="188" t="s">
        <v>653</v>
      </c>
      <c r="AB278" s="97"/>
      <c r="AC278" s="97"/>
      <c r="AD278" s="97"/>
      <c r="AE278" s="38"/>
      <c r="AF278" s="38"/>
      <c r="AG278" s="38"/>
      <c r="AH278" s="38"/>
      <c r="AI278" s="38"/>
      <c r="AJ278" s="38"/>
      <c r="AK278" s="38"/>
      <c r="AL278" s="38"/>
      <c r="AM278" s="38"/>
      <c r="AN278" s="38"/>
    </row>
    <row r="279" spans="1:40" s="8" customFormat="1" ht="36.75" customHeight="1" x14ac:dyDescent="0.2">
      <c r="A279" s="221"/>
      <c r="B279" s="189" t="s">
        <v>5</v>
      </c>
      <c r="C279" s="189" t="s">
        <v>472</v>
      </c>
      <c r="D279" s="189" t="s">
        <v>1681</v>
      </c>
      <c r="E279" s="189" t="s">
        <v>1672</v>
      </c>
      <c r="F279" s="189" t="s">
        <v>1785</v>
      </c>
      <c r="G279" s="189" t="s">
        <v>638</v>
      </c>
      <c r="H279" s="196" t="s">
        <v>610</v>
      </c>
      <c r="I279" s="242" t="s">
        <v>1675</v>
      </c>
      <c r="J279" s="229" t="s">
        <v>472</v>
      </c>
      <c r="K279" s="229" t="s">
        <v>472</v>
      </c>
      <c r="L279" s="188" t="s">
        <v>660</v>
      </c>
      <c r="M279" s="195" t="s">
        <v>472</v>
      </c>
      <c r="N279" s="191" t="s">
        <v>431</v>
      </c>
      <c r="O279" s="204" t="s">
        <v>472</v>
      </c>
      <c r="P279" s="189" t="s">
        <v>1676</v>
      </c>
      <c r="Q279" s="194" t="s">
        <v>1107</v>
      </c>
      <c r="R279" s="228" t="s">
        <v>472</v>
      </c>
      <c r="S279" s="226" t="s">
        <v>289</v>
      </c>
      <c r="T279" s="196" t="s">
        <v>610</v>
      </c>
      <c r="U279" s="227">
        <v>2019</v>
      </c>
      <c r="V279" s="228" t="s">
        <v>1107</v>
      </c>
      <c r="W279" s="228" t="s">
        <v>307</v>
      </c>
      <c r="X279" s="188" t="s">
        <v>1107</v>
      </c>
      <c r="Y279" s="188" t="s">
        <v>1107</v>
      </c>
      <c r="Z279" s="188" t="s">
        <v>1107</v>
      </c>
      <c r="AA279" s="188" t="s">
        <v>653</v>
      </c>
      <c r="AB279" s="97"/>
      <c r="AC279" s="97"/>
      <c r="AD279" s="97"/>
      <c r="AE279" s="38"/>
      <c r="AF279" s="38"/>
      <c r="AG279" s="38"/>
      <c r="AH279" s="38"/>
      <c r="AI279" s="38"/>
      <c r="AJ279" s="38"/>
      <c r="AK279" s="38"/>
      <c r="AL279" s="38"/>
      <c r="AM279" s="38"/>
      <c r="AN279" s="38"/>
    </row>
    <row r="280" spans="1:40" s="8" customFormat="1" ht="36.75" customHeight="1" x14ac:dyDescent="0.25">
      <c r="A280" s="233" t="s">
        <v>1503</v>
      </c>
      <c r="B280" s="21" t="s">
        <v>6</v>
      </c>
      <c r="C280" s="17" t="s">
        <v>1107</v>
      </c>
      <c r="D280" s="17" t="s">
        <v>576</v>
      </c>
      <c r="E280" s="21" t="s">
        <v>19</v>
      </c>
      <c r="F280" s="21" t="s">
        <v>394</v>
      </c>
      <c r="G280" s="21" t="s">
        <v>631</v>
      </c>
      <c r="H280" s="17" t="s">
        <v>0</v>
      </c>
      <c r="I280" s="17">
        <v>2010</v>
      </c>
      <c r="J280" s="26">
        <v>395.87063262265696</v>
      </c>
      <c r="K280" s="26">
        <v>68</v>
      </c>
      <c r="L280" s="17" t="s">
        <v>660</v>
      </c>
      <c r="M280" s="58">
        <v>2181</v>
      </c>
      <c r="N280" s="28">
        <v>2700000</v>
      </c>
      <c r="O280" s="28" t="s">
        <v>1107</v>
      </c>
      <c r="P280" s="17" t="s">
        <v>1107</v>
      </c>
      <c r="Q280" s="30" t="s">
        <v>1107</v>
      </c>
      <c r="R280" s="30" t="s">
        <v>1107</v>
      </c>
      <c r="S280" s="2" t="s">
        <v>289</v>
      </c>
      <c r="T280" s="21" t="s">
        <v>166</v>
      </c>
      <c r="U280" s="17">
        <v>2015</v>
      </c>
      <c r="V280" s="17" t="s">
        <v>1107</v>
      </c>
      <c r="W280" s="17" t="s">
        <v>307</v>
      </c>
      <c r="X280" s="17" t="s">
        <v>1107</v>
      </c>
      <c r="Y280" s="17" t="s">
        <v>1107</v>
      </c>
      <c r="Z280" s="17" t="s">
        <v>1107</v>
      </c>
      <c r="AA280" s="17" t="s">
        <v>653</v>
      </c>
    </row>
    <row r="281" spans="1:40" s="8" customFormat="1" ht="36.75" customHeight="1" x14ac:dyDescent="0.25">
      <c r="A281" s="233" t="s">
        <v>1504</v>
      </c>
      <c r="B281" s="21" t="s">
        <v>6</v>
      </c>
      <c r="C281" s="17" t="s">
        <v>1107</v>
      </c>
      <c r="D281" s="17" t="s">
        <v>577</v>
      </c>
      <c r="E281" s="21" t="s">
        <v>20</v>
      </c>
      <c r="F281" s="21" t="s">
        <v>403</v>
      </c>
      <c r="G281" s="21" t="s">
        <v>617</v>
      </c>
      <c r="H281" s="17" t="s">
        <v>0</v>
      </c>
      <c r="I281" s="17">
        <v>2001</v>
      </c>
      <c r="J281" s="26">
        <v>26.401491021978657</v>
      </c>
      <c r="K281" s="25">
        <v>18.399999999999999</v>
      </c>
      <c r="L281" s="17" t="s">
        <v>660</v>
      </c>
      <c r="M281" s="58" t="s">
        <v>472</v>
      </c>
      <c r="N281" s="28">
        <v>300000</v>
      </c>
      <c r="O281" s="28" t="s">
        <v>1107</v>
      </c>
      <c r="P281" s="17" t="s">
        <v>1107</v>
      </c>
      <c r="Q281" s="30" t="s">
        <v>1107</v>
      </c>
      <c r="R281" s="30" t="s">
        <v>1107</v>
      </c>
      <c r="S281" s="2" t="s">
        <v>289</v>
      </c>
      <c r="T281" s="21" t="s">
        <v>0</v>
      </c>
      <c r="U281" s="17">
        <v>2015</v>
      </c>
      <c r="V281" s="17" t="s">
        <v>1107</v>
      </c>
      <c r="W281" s="17" t="s">
        <v>307</v>
      </c>
      <c r="X281" s="17" t="s">
        <v>1107</v>
      </c>
      <c r="Y281" s="17" t="s">
        <v>1107</v>
      </c>
      <c r="Z281" s="17" t="s">
        <v>1107</v>
      </c>
      <c r="AA281" s="17" t="s">
        <v>653</v>
      </c>
    </row>
    <row r="282" spans="1:40" s="8" customFormat="1" ht="36.75" customHeight="1" x14ac:dyDescent="0.25">
      <c r="A282" s="233" t="s">
        <v>1505</v>
      </c>
      <c r="B282" s="21" t="s">
        <v>6</v>
      </c>
      <c r="C282" s="17" t="s">
        <v>1107</v>
      </c>
      <c r="D282" s="17" t="s">
        <v>578</v>
      </c>
      <c r="E282" s="21" t="s">
        <v>21</v>
      </c>
      <c r="F282" s="21" t="s">
        <v>967</v>
      </c>
      <c r="G282" s="21" t="s">
        <v>617</v>
      </c>
      <c r="H282" s="17" t="s">
        <v>0</v>
      </c>
      <c r="I282" s="17">
        <v>2004</v>
      </c>
      <c r="J282" s="26">
        <v>17.145795893583838</v>
      </c>
      <c r="K282" s="25">
        <v>11.9</v>
      </c>
      <c r="L282" s="17" t="s">
        <v>660</v>
      </c>
      <c r="M282" s="58" t="s">
        <v>472</v>
      </c>
      <c r="N282" s="28">
        <v>700000</v>
      </c>
      <c r="O282" s="28" t="s">
        <v>1107</v>
      </c>
      <c r="P282" s="17" t="s">
        <v>1107</v>
      </c>
      <c r="Q282" s="30" t="s">
        <v>1107</v>
      </c>
      <c r="R282" s="30" t="s">
        <v>1107</v>
      </c>
      <c r="S282" s="2" t="s">
        <v>289</v>
      </c>
      <c r="T282" s="21" t="s">
        <v>0</v>
      </c>
      <c r="U282" s="17">
        <v>2015</v>
      </c>
      <c r="V282" s="17" t="s">
        <v>1107</v>
      </c>
      <c r="W282" s="17" t="s">
        <v>307</v>
      </c>
      <c r="X282" s="17" t="s">
        <v>1107</v>
      </c>
      <c r="Y282" s="17" t="s">
        <v>1107</v>
      </c>
      <c r="Z282" s="17" t="s">
        <v>1107</v>
      </c>
      <c r="AA282" s="17" t="s">
        <v>653</v>
      </c>
    </row>
    <row r="283" spans="1:40" s="8" customFormat="1" ht="76.5" customHeight="1" x14ac:dyDescent="0.25">
      <c r="A283" s="233" t="s">
        <v>1506</v>
      </c>
      <c r="B283" s="21" t="s">
        <v>6</v>
      </c>
      <c r="C283" s="17" t="s">
        <v>1107</v>
      </c>
      <c r="D283" s="17" t="s">
        <v>579</v>
      </c>
      <c r="E283" s="21" t="s">
        <v>22</v>
      </c>
      <c r="F283" s="3" t="s">
        <v>411</v>
      </c>
      <c r="G283" s="21" t="s">
        <v>617</v>
      </c>
      <c r="H283" s="17" t="s">
        <v>0</v>
      </c>
      <c r="I283" s="17">
        <v>2004</v>
      </c>
      <c r="J283" s="26">
        <v>4.855446624731707</v>
      </c>
      <c r="K283" s="25">
        <v>3.4</v>
      </c>
      <c r="L283" s="17" t="s">
        <v>660</v>
      </c>
      <c r="M283" s="58" t="s">
        <v>472</v>
      </c>
      <c r="N283" s="28">
        <v>950000</v>
      </c>
      <c r="O283" s="28" t="s">
        <v>1107</v>
      </c>
      <c r="P283" s="17" t="s">
        <v>1107</v>
      </c>
      <c r="Q283" s="30" t="s">
        <v>1107</v>
      </c>
      <c r="R283" s="30" t="s">
        <v>1107</v>
      </c>
      <c r="S283" s="2" t="s">
        <v>289</v>
      </c>
      <c r="T283" s="21" t="s">
        <v>0</v>
      </c>
      <c r="U283" s="17">
        <v>2015</v>
      </c>
      <c r="V283" s="17" t="s">
        <v>1107</v>
      </c>
      <c r="W283" s="17" t="s">
        <v>307</v>
      </c>
      <c r="X283" s="17" t="s">
        <v>1107</v>
      </c>
      <c r="Y283" s="17" t="s">
        <v>1107</v>
      </c>
      <c r="Z283" s="17" t="s">
        <v>1107</v>
      </c>
      <c r="AA283" s="17" t="s">
        <v>653</v>
      </c>
    </row>
    <row r="284" spans="1:40" s="8" customFormat="1" ht="38.25" customHeight="1" x14ac:dyDescent="0.25">
      <c r="A284" s="233" t="s">
        <v>1507</v>
      </c>
      <c r="B284" s="21" t="s">
        <v>6</v>
      </c>
      <c r="C284" s="17" t="s">
        <v>1107</v>
      </c>
      <c r="D284" s="17" t="s">
        <v>580</v>
      </c>
      <c r="E284" s="21" t="s">
        <v>23</v>
      </c>
      <c r="F284" s="21" t="s">
        <v>411</v>
      </c>
      <c r="G284" s="21" t="s">
        <v>617</v>
      </c>
      <c r="H284" s="17" t="s">
        <v>0</v>
      </c>
      <c r="I284" s="17">
        <v>2001</v>
      </c>
      <c r="J284" s="26">
        <v>4.2485157966402438</v>
      </c>
      <c r="K284" s="25">
        <v>2.9</v>
      </c>
      <c r="L284" s="17" t="s">
        <v>660</v>
      </c>
      <c r="M284" s="58" t="s">
        <v>472</v>
      </c>
      <c r="N284" s="28">
        <v>750000</v>
      </c>
      <c r="O284" s="28" t="s">
        <v>1107</v>
      </c>
      <c r="P284" s="17" t="s">
        <v>1107</v>
      </c>
      <c r="Q284" s="30" t="s">
        <v>1107</v>
      </c>
      <c r="R284" s="30" t="s">
        <v>1107</v>
      </c>
      <c r="S284" s="2" t="s">
        <v>289</v>
      </c>
      <c r="T284" s="21" t="s">
        <v>0</v>
      </c>
      <c r="U284" s="17">
        <v>2015</v>
      </c>
      <c r="V284" s="17" t="s">
        <v>1107</v>
      </c>
      <c r="W284" s="17" t="s">
        <v>307</v>
      </c>
      <c r="X284" s="17" t="s">
        <v>1107</v>
      </c>
      <c r="Y284" s="17" t="s">
        <v>1107</v>
      </c>
      <c r="Z284" s="17" t="s">
        <v>1107</v>
      </c>
      <c r="AA284" s="17" t="s">
        <v>653</v>
      </c>
    </row>
    <row r="285" spans="1:40" s="8" customFormat="1" ht="51" customHeight="1" x14ac:dyDescent="0.2">
      <c r="A285" s="233" t="s">
        <v>1508</v>
      </c>
      <c r="B285" s="21" t="s">
        <v>6</v>
      </c>
      <c r="C285" s="17" t="s">
        <v>1107</v>
      </c>
      <c r="D285" s="17" t="s">
        <v>581</v>
      </c>
      <c r="E285" s="21" t="s">
        <v>24</v>
      </c>
      <c r="F285" s="21" t="s">
        <v>412</v>
      </c>
      <c r="G285" s="21" t="s">
        <v>617</v>
      </c>
      <c r="H285" s="17" t="s">
        <v>0</v>
      </c>
      <c r="I285" s="17">
        <v>2011</v>
      </c>
      <c r="J285" s="25">
        <v>298.3</v>
      </c>
      <c r="K285" s="25">
        <v>31.4</v>
      </c>
      <c r="L285" s="17" t="s">
        <v>659</v>
      </c>
      <c r="M285" s="58" t="s">
        <v>472</v>
      </c>
      <c r="N285" s="28">
        <v>850000</v>
      </c>
      <c r="O285" s="28" t="s">
        <v>1107</v>
      </c>
      <c r="P285" s="17" t="s">
        <v>1107</v>
      </c>
      <c r="Q285" s="30" t="s">
        <v>1107</v>
      </c>
      <c r="R285" s="30" t="s">
        <v>1107</v>
      </c>
      <c r="S285" s="2" t="s">
        <v>289</v>
      </c>
      <c r="T285" s="21" t="s">
        <v>0</v>
      </c>
      <c r="U285" s="17">
        <v>2015</v>
      </c>
      <c r="V285" s="17" t="s">
        <v>1107</v>
      </c>
      <c r="W285" s="17" t="s">
        <v>307</v>
      </c>
      <c r="X285" s="17" t="s">
        <v>1107</v>
      </c>
      <c r="Y285" s="17" t="s">
        <v>1107</v>
      </c>
      <c r="Z285" s="17" t="s">
        <v>1107</v>
      </c>
      <c r="AA285" s="17" t="s">
        <v>653</v>
      </c>
      <c r="AB285" s="97"/>
      <c r="AC285" s="97"/>
      <c r="AD285" s="97"/>
      <c r="AE285" s="97"/>
      <c r="AF285" s="97"/>
      <c r="AG285" s="97"/>
      <c r="AH285" s="97"/>
      <c r="AI285" s="97"/>
      <c r="AJ285" s="97"/>
      <c r="AK285" s="97"/>
      <c r="AL285" s="97"/>
      <c r="AM285" s="97"/>
      <c r="AN285" s="97"/>
    </row>
    <row r="286" spans="1:40" s="8" customFormat="1" ht="36.75" customHeight="1" x14ac:dyDescent="0.25">
      <c r="A286" s="233" t="s">
        <v>1509</v>
      </c>
      <c r="B286" s="21" t="s">
        <v>6</v>
      </c>
      <c r="C286" s="17" t="s">
        <v>1107</v>
      </c>
      <c r="D286" s="17" t="s">
        <v>582</v>
      </c>
      <c r="E286" s="21" t="s">
        <v>25</v>
      </c>
      <c r="F286" s="21" t="s">
        <v>413</v>
      </c>
      <c r="G286" s="21" t="s">
        <v>617</v>
      </c>
      <c r="H286" s="17" t="s">
        <v>0</v>
      </c>
      <c r="I286" s="17">
        <v>2010</v>
      </c>
      <c r="J286" s="26">
        <v>36.6</v>
      </c>
      <c r="K286" s="26">
        <v>3.8</v>
      </c>
      <c r="L286" s="17" t="s">
        <v>659</v>
      </c>
      <c r="M286" s="58" t="s">
        <v>472</v>
      </c>
      <c r="N286" s="28">
        <v>350000</v>
      </c>
      <c r="O286" s="28" t="s">
        <v>1107</v>
      </c>
      <c r="P286" s="17" t="s">
        <v>1107</v>
      </c>
      <c r="Q286" s="30" t="s">
        <v>1107</v>
      </c>
      <c r="R286" s="30" t="s">
        <v>1107</v>
      </c>
      <c r="S286" s="2" t="s">
        <v>289</v>
      </c>
      <c r="T286" s="21" t="s">
        <v>0</v>
      </c>
      <c r="U286" s="17">
        <v>2015</v>
      </c>
      <c r="V286" s="17" t="s">
        <v>1107</v>
      </c>
      <c r="W286" s="17" t="s">
        <v>307</v>
      </c>
      <c r="X286" s="17" t="s">
        <v>1107</v>
      </c>
      <c r="Y286" s="17" t="s">
        <v>1107</v>
      </c>
      <c r="Z286" s="17" t="s">
        <v>1107</v>
      </c>
      <c r="AA286" s="17" t="s">
        <v>653</v>
      </c>
      <c r="AB286" s="65"/>
      <c r="AC286" s="65"/>
      <c r="AD286" s="65"/>
    </row>
    <row r="287" spans="1:40" s="8" customFormat="1" ht="36.75" customHeight="1" x14ac:dyDescent="0.2">
      <c r="A287" s="233" t="s">
        <v>1510</v>
      </c>
      <c r="B287" s="21" t="s">
        <v>6</v>
      </c>
      <c r="C287" s="17" t="s">
        <v>1107</v>
      </c>
      <c r="D287" s="17" t="s">
        <v>583</v>
      </c>
      <c r="E287" s="21" t="s">
        <v>26</v>
      </c>
      <c r="F287" s="21" t="s">
        <v>605</v>
      </c>
      <c r="G287" s="21" t="s">
        <v>620</v>
      </c>
      <c r="H287" s="17" t="s">
        <v>0</v>
      </c>
      <c r="I287" s="17">
        <v>2009</v>
      </c>
      <c r="J287" s="26" t="s">
        <v>1107</v>
      </c>
      <c r="K287" s="26" t="s">
        <v>1107</v>
      </c>
      <c r="L287" s="17" t="s">
        <v>659</v>
      </c>
      <c r="M287" s="58" t="s">
        <v>472</v>
      </c>
      <c r="N287" s="28">
        <v>25000</v>
      </c>
      <c r="O287" s="28" t="s">
        <v>1107</v>
      </c>
      <c r="P287" s="17" t="s">
        <v>1107</v>
      </c>
      <c r="Q287" s="30" t="s">
        <v>1107</v>
      </c>
      <c r="R287" s="30" t="s">
        <v>1107</v>
      </c>
      <c r="S287" s="17" t="s">
        <v>1184</v>
      </c>
      <c r="T287" s="21" t="s">
        <v>0</v>
      </c>
      <c r="U287" s="17">
        <v>2015</v>
      </c>
      <c r="V287" s="17" t="s">
        <v>1107</v>
      </c>
      <c r="W287" s="17" t="s">
        <v>307</v>
      </c>
      <c r="X287" s="17" t="s">
        <v>1107</v>
      </c>
      <c r="Y287" s="17" t="s">
        <v>1107</v>
      </c>
      <c r="Z287" s="17" t="s">
        <v>1107</v>
      </c>
      <c r="AA287" s="17" t="s">
        <v>653</v>
      </c>
      <c r="AB287" s="97"/>
      <c r="AC287" s="97"/>
      <c r="AD287" s="97"/>
      <c r="AE287" s="38"/>
      <c r="AF287" s="38"/>
      <c r="AG287" s="38"/>
      <c r="AH287" s="38"/>
      <c r="AI287" s="38"/>
      <c r="AJ287" s="38"/>
      <c r="AK287" s="38"/>
      <c r="AL287" s="38"/>
      <c r="AM287" s="38"/>
      <c r="AN287" s="38"/>
    </row>
    <row r="288" spans="1:40" s="8" customFormat="1" ht="36.75" customHeight="1" x14ac:dyDescent="0.2">
      <c r="A288" s="233" t="s">
        <v>1511</v>
      </c>
      <c r="B288" s="21" t="s">
        <v>6</v>
      </c>
      <c r="C288" s="17" t="s">
        <v>1107</v>
      </c>
      <c r="D288" s="17" t="s">
        <v>584</v>
      </c>
      <c r="E288" s="21" t="s">
        <v>1105</v>
      </c>
      <c r="F288" s="21" t="s">
        <v>605</v>
      </c>
      <c r="G288" s="21" t="s">
        <v>620</v>
      </c>
      <c r="H288" s="17" t="s">
        <v>0</v>
      </c>
      <c r="I288" s="17">
        <v>2010</v>
      </c>
      <c r="J288" s="26" t="s">
        <v>1107</v>
      </c>
      <c r="K288" s="26" t="s">
        <v>1107</v>
      </c>
      <c r="L288" s="17" t="s">
        <v>659</v>
      </c>
      <c r="M288" s="58" t="s">
        <v>472</v>
      </c>
      <c r="N288" s="28">
        <v>10000</v>
      </c>
      <c r="O288" s="28" t="s">
        <v>1107</v>
      </c>
      <c r="P288" s="17" t="s">
        <v>1107</v>
      </c>
      <c r="Q288" s="30" t="s">
        <v>1107</v>
      </c>
      <c r="R288" s="30" t="s">
        <v>1107</v>
      </c>
      <c r="S288" s="17" t="s">
        <v>1184</v>
      </c>
      <c r="T288" s="21" t="s">
        <v>0</v>
      </c>
      <c r="U288" s="17">
        <v>2015</v>
      </c>
      <c r="V288" s="17" t="s">
        <v>1107</v>
      </c>
      <c r="W288" s="17" t="s">
        <v>307</v>
      </c>
      <c r="X288" s="17" t="s">
        <v>1107</v>
      </c>
      <c r="Y288" s="17" t="s">
        <v>1107</v>
      </c>
      <c r="Z288" s="17" t="s">
        <v>1107</v>
      </c>
      <c r="AA288" s="17" t="s">
        <v>653</v>
      </c>
      <c r="AB288" s="97"/>
      <c r="AC288" s="97"/>
      <c r="AD288" s="97"/>
      <c r="AE288" s="38"/>
      <c r="AF288" s="38"/>
      <c r="AG288" s="38"/>
      <c r="AH288" s="38"/>
      <c r="AI288" s="38"/>
      <c r="AJ288" s="38"/>
      <c r="AK288" s="38"/>
      <c r="AL288" s="38"/>
      <c r="AM288" s="38"/>
      <c r="AN288" s="38"/>
    </row>
    <row r="289" spans="1:40" s="8" customFormat="1" ht="36.75" customHeight="1" x14ac:dyDescent="0.25">
      <c r="A289" s="233" t="s">
        <v>1512</v>
      </c>
      <c r="B289" s="21" t="s">
        <v>6</v>
      </c>
      <c r="C289" s="17" t="s">
        <v>1107</v>
      </c>
      <c r="D289" s="17" t="s">
        <v>250</v>
      </c>
      <c r="E289" s="21" t="s">
        <v>27</v>
      </c>
      <c r="F289" s="21" t="s">
        <v>1047</v>
      </c>
      <c r="G289" s="21" t="s">
        <v>620</v>
      </c>
      <c r="H289" s="17" t="s">
        <v>0</v>
      </c>
      <c r="I289" s="17">
        <v>2010</v>
      </c>
      <c r="J289" s="26" t="s">
        <v>1107</v>
      </c>
      <c r="K289" s="26" t="s">
        <v>1107</v>
      </c>
      <c r="L289" s="17" t="s">
        <v>660</v>
      </c>
      <c r="M289" s="58" t="s">
        <v>472</v>
      </c>
      <c r="N289" s="28">
        <v>75000</v>
      </c>
      <c r="O289" s="28" t="s">
        <v>1107</v>
      </c>
      <c r="P289" s="17" t="s">
        <v>1107</v>
      </c>
      <c r="Q289" s="30" t="s">
        <v>1107</v>
      </c>
      <c r="R289" s="30" t="s">
        <v>1107</v>
      </c>
      <c r="S289" s="17" t="s">
        <v>1184</v>
      </c>
      <c r="T289" s="21" t="s">
        <v>0</v>
      </c>
      <c r="U289" s="17">
        <v>2015</v>
      </c>
      <c r="V289" s="17" t="s">
        <v>1107</v>
      </c>
      <c r="W289" s="17" t="s">
        <v>307</v>
      </c>
      <c r="X289" s="17" t="s">
        <v>1107</v>
      </c>
      <c r="Y289" s="17" t="s">
        <v>1107</v>
      </c>
      <c r="Z289" s="17" t="s">
        <v>1107</v>
      </c>
      <c r="AA289" s="17" t="s">
        <v>653</v>
      </c>
    </row>
    <row r="290" spans="1:40" s="8" customFormat="1" ht="76.5" customHeight="1" x14ac:dyDescent="0.2">
      <c r="A290" s="233" t="s">
        <v>1513</v>
      </c>
      <c r="B290" s="21" t="s">
        <v>6</v>
      </c>
      <c r="C290" s="17" t="s">
        <v>1107</v>
      </c>
      <c r="D290" s="17" t="s">
        <v>251</v>
      </c>
      <c r="E290" s="21" t="s">
        <v>28</v>
      </c>
      <c r="F290" s="21" t="s">
        <v>605</v>
      </c>
      <c r="G290" s="21" t="s">
        <v>620</v>
      </c>
      <c r="H290" s="17" t="s">
        <v>0</v>
      </c>
      <c r="I290" s="17">
        <v>2009</v>
      </c>
      <c r="J290" s="26" t="s">
        <v>1107</v>
      </c>
      <c r="K290" s="26" t="s">
        <v>1107</v>
      </c>
      <c r="L290" s="17" t="s">
        <v>659</v>
      </c>
      <c r="M290" s="58" t="s">
        <v>472</v>
      </c>
      <c r="N290" s="28">
        <v>75000</v>
      </c>
      <c r="O290" s="28" t="s">
        <v>1107</v>
      </c>
      <c r="P290" s="17" t="s">
        <v>1107</v>
      </c>
      <c r="Q290" s="30" t="s">
        <v>1107</v>
      </c>
      <c r="R290" s="30" t="s">
        <v>1107</v>
      </c>
      <c r="S290" s="17" t="s">
        <v>1184</v>
      </c>
      <c r="T290" s="21" t="s">
        <v>0</v>
      </c>
      <c r="U290" s="17">
        <v>2015</v>
      </c>
      <c r="V290" s="17" t="s">
        <v>1107</v>
      </c>
      <c r="W290" s="17" t="s">
        <v>307</v>
      </c>
      <c r="X290" s="17" t="s">
        <v>1107</v>
      </c>
      <c r="Y290" s="17" t="s">
        <v>1107</v>
      </c>
      <c r="Z290" s="17" t="s">
        <v>1107</v>
      </c>
      <c r="AA290" s="17" t="s">
        <v>653</v>
      </c>
      <c r="AB290" s="97"/>
      <c r="AC290" s="97"/>
      <c r="AD290" s="97"/>
      <c r="AE290" s="38"/>
      <c r="AF290" s="38"/>
      <c r="AG290" s="38"/>
      <c r="AH290" s="38"/>
      <c r="AI290" s="38"/>
      <c r="AJ290" s="38"/>
      <c r="AK290" s="38"/>
      <c r="AL290" s="38"/>
      <c r="AM290" s="38"/>
      <c r="AN290" s="38"/>
    </row>
    <row r="291" spans="1:40" s="8" customFormat="1" ht="36.75" customHeight="1" x14ac:dyDescent="0.2">
      <c r="A291" s="233" t="s">
        <v>1514</v>
      </c>
      <c r="B291" s="21" t="s">
        <v>6</v>
      </c>
      <c r="C291" s="17" t="s">
        <v>1107</v>
      </c>
      <c r="D291" s="17" t="s">
        <v>255</v>
      </c>
      <c r="E291" s="21" t="s">
        <v>1744</v>
      </c>
      <c r="F291" s="21" t="s">
        <v>395</v>
      </c>
      <c r="G291" s="21" t="s">
        <v>622</v>
      </c>
      <c r="H291" s="17" t="s">
        <v>283</v>
      </c>
      <c r="I291" s="17">
        <v>2015</v>
      </c>
      <c r="J291" s="26" t="s">
        <v>472</v>
      </c>
      <c r="K291" s="22" t="s">
        <v>472</v>
      </c>
      <c r="L291" s="17" t="s">
        <v>659</v>
      </c>
      <c r="M291" s="9">
        <v>1650</v>
      </c>
      <c r="N291" s="28" t="s">
        <v>1107</v>
      </c>
      <c r="O291" s="28" t="s">
        <v>472</v>
      </c>
      <c r="P291" s="17" t="s">
        <v>1107</v>
      </c>
      <c r="Q291" s="30" t="s">
        <v>1107</v>
      </c>
      <c r="R291" s="30" t="s">
        <v>1107</v>
      </c>
      <c r="S291" s="17" t="s">
        <v>1184</v>
      </c>
      <c r="T291" s="21" t="s">
        <v>283</v>
      </c>
      <c r="U291" s="17">
        <v>2015</v>
      </c>
      <c r="V291" s="17" t="s">
        <v>1107</v>
      </c>
      <c r="W291" s="17" t="s">
        <v>307</v>
      </c>
      <c r="X291" s="17" t="s">
        <v>1107</v>
      </c>
      <c r="Y291" s="17" t="s">
        <v>1107</v>
      </c>
      <c r="Z291" s="17" t="s">
        <v>1107</v>
      </c>
      <c r="AA291" s="17" t="s">
        <v>653</v>
      </c>
      <c r="AB291" s="97"/>
      <c r="AC291" s="97"/>
      <c r="AD291" s="97"/>
      <c r="AE291" s="38"/>
      <c r="AF291" s="38"/>
      <c r="AG291" s="38"/>
      <c r="AH291" s="38"/>
      <c r="AI291" s="38"/>
      <c r="AJ291" s="38"/>
      <c r="AK291" s="38"/>
      <c r="AL291" s="38"/>
      <c r="AM291" s="38"/>
      <c r="AN291" s="38"/>
    </row>
    <row r="292" spans="1:40" s="8" customFormat="1" ht="36.75" customHeight="1" x14ac:dyDescent="0.2">
      <c r="A292" s="233" t="s">
        <v>1515</v>
      </c>
      <c r="B292" s="21" t="s">
        <v>6</v>
      </c>
      <c r="C292" s="17" t="s">
        <v>1107</v>
      </c>
      <c r="D292" s="17" t="s">
        <v>256</v>
      </c>
      <c r="E292" s="21" t="s">
        <v>1745</v>
      </c>
      <c r="F292" s="21" t="s">
        <v>396</v>
      </c>
      <c r="G292" s="21" t="s">
        <v>622</v>
      </c>
      <c r="H292" s="17" t="s">
        <v>0</v>
      </c>
      <c r="I292" s="17" t="s">
        <v>662</v>
      </c>
      <c r="J292" s="26" t="s">
        <v>472</v>
      </c>
      <c r="K292" s="22" t="s">
        <v>472</v>
      </c>
      <c r="L292" s="17" t="s">
        <v>659</v>
      </c>
      <c r="M292" s="9">
        <v>300</v>
      </c>
      <c r="N292" s="28" t="s">
        <v>1107</v>
      </c>
      <c r="O292" s="28" t="s">
        <v>472</v>
      </c>
      <c r="P292" s="17" t="s">
        <v>1107</v>
      </c>
      <c r="Q292" s="30" t="s">
        <v>1107</v>
      </c>
      <c r="R292" s="30" t="s">
        <v>1107</v>
      </c>
      <c r="S292" s="17" t="s">
        <v>1184</v>
      </c>
      <c r="T292" s="21" t="s">
        <v>0</v>
      </c>
      <c r="U292" s="17">
        <v>2015</v>
      </c>
      <c r="V292" s="17" t="s">
        <v>1107</v>
      </c>
      <c r="W292" s="17" t="s">
        <v>307</v>
      </c>
      <c r="X292" s="17" t="s">
        <v>1107</v>
      </c>
      <c r="Y292" s="17" t="s">
        <v>1107</v>
      </c>
      <c r="Z292" s="17" t="s">
        <v>1107</v>
      </c>
      <c r="AA292" s="17" t="s">
        <v>653</v>
      </c>
      <c r="AB292" s="97"/>
      <c r="AC292" s="97"/>
      <c r="AD292" s="97"/>
      <c r="AE292" s="38"/>
      <c r="AF292" s="38"/>
      <c r="AG292" s="38"/>
      <c r="AH292" s="38"/>
      <c r="AI292" s="38"/>
      <c r="AJ292" s="38"/>
      <c r="AK292" s="38"/>
      <c r="AL292" s="38"/>
      <c r="AM292" s="38"/>
      <c r="AN292" s="38"/>
    </row>
    <row r="293" spans="1:40" s="8" customFormat="1" ht="36.75" customHeight="1" x14ac:dyDescent="0.25">
      <c r="A293" s="233" t="s">
        <v>1516</v>
      </c>
      <c r="B293" s="21" t="s">
        <v>6</v>
      </c>
      <c r="C293" s="17" t="s">
        <v>1107</v>
      </c>
      <c r="D293" s="17" t="s">
        <v>248</v>
      </c>
      <c r="E293" s="21" t="s">
        <v>90</v>
      </c>
      <c r="F293" s="21" t="s">
        <v>397</v>
      </c>
      <c r="G293" s="21" t="s">
        <v>631</v>
      </c>
      <c r="H293" s="17" t="s">
        <v>0</v>
      </c>
      <c r="I293" s="17">
        <v>2008</v>
      </c>
      <c r="J293" s="23">
        <v>13.807676339080791</v>
      </c>
      <c r="K293" s="23">
        <v>32.299999999999997</v>
      </c>
      <c r="L293" s="17" t="s">
        <v>660</v>
      </c>
      <c r="M293" s="9" t="s">
        <v>1107</v>
      </c>
      <c r="N293" s="28">
        <v>2200000</v>
      </c>
      <c r="O293" s="28" t="s">
        <v>1107</v>
      </c>
      <c r="P293" s="17" t="s">
        <v>1107</v>
      </c>
      <c r="Q293" s="30" t="s">
        <v>1107</v>
      </c>
      <c r="R293" s="30" t="s">
        <v>1107</v>
      </c>
      <c r="S293" s="2" t="s">
        <v>289</v>
      </c>
      <c r="T293" s="21" t="s">
        <v>0</v>
      </c>
      <c r="U293" s="17">
        <v>2015</v>
      </c>
      <c r="V293" s="17" t="s">
        <v>1107</v>
      </c>
      <c r="W293" s="17" t="s">
        <v>307</v>
      </c>
      <c r="X293" s="17" t="s">
        <v>1107</v>
      </c>
      <c r="Y293" s="17" t="s">
        <v>1107</v>
      </c>
      <c r="Z293" s="17" t="s">
        <v>1107</v>
      </c>
      <c r="AA293" s="17" t="s">
        <v>653</v>
      </c>
    </row>
    <row r="294" spans="1:40" s="8" customFormat="1" ht="36.75" customHeight="1" x14ac:dyDescent="0.25">
      <c r="A294" s="233" t="s">
        <v>1517</v>
      </c>
      <c r="B294" s="21" t="s">
        <v>6</v>
      </c>
      <c r="C294" s="17" t="s">
        <v>1107</v>
      </c>
      <c r="D294" s="17" t="s">
        <v>247</v>
      </c>
      <c r="E294" s="21" t="s">
        <v>91</v>
      </c>
      <c r="F294" s="21" t="s">
        <v>398</v>
      </c>
      <c r="G294" s="21" t="s">
        <v>631</v>
      </c>
      <c r="H294" s="17" t="s">
        <v>0</v>
      </c>
      <c r="I294" s="17">
        <v>2010</v>
      </c>
      <c r="J294" s="23">
        <v>5.4623774528231692</v>
      </c>
      <c r="K294" s="23">
        <v>9.1</v>
      </c>
      <c r="L294" s="17" t="s">
        <v>660</v>
      </c>
      <c r="M294" s="9" t="s">
        <v>1107</v>
      </c>
      <c r="N294" s="28">
        <v>3200000</v>
      </c>
      <c r="O294" s="28" t="s">
        <v>1107</v>
      </c>
      <c r="P294" s="17" t="s">
        <v>1107</v>
      </c>
      <c r="Q294" s="30" t="s">
        <v>1107</v>
      </c>
      <c r="R294" s="30" t="s">
        <v>1107</v>
      </c>
      <c r="S294" s="2" t="s">
        <v>289</v>
      </c>
      <c r="T294" s="21" t="s">
        <v>0</v>
      </c>
      <c r="U294" s="17">
        <v>2015</v>
      </c>
      <c r="V294" s="17" t="s">
        <v>1107</v>
      </c>
      <c r="W294" s="17" t="s">
        <v>307</v>
      </c>
      <c r="X294" s="17" t="s">
        <v>1107</v>
      </c>
      <c r="Y294" s="17" t="s">
        <v>1107</v>
      </c>
      <c r="Z294" s="17" t="s">
        <v>1107</v>
      </c>
      <c r="AA294" s="17" t="s">
        <v>653</v>
      </c>
    </row>
    <row r="295" spans="1:40" s="8" customFormat="1" ht="36.75" customHeight="1" x14ac:dyDescent="0.25">
      <c r="A295" s="233" t="s">
        <v>1518</v>
      </c>
      <c r="B295" s="21" t="s">
        <v>6</v>
      </c>
      <c r="C295" s="17" t="s">
        <v>1107</v>
      </c>
      <c r="D295" s="17" t="s">
        <v>246</v>
      </c>
      <c r="E295" s="21" t="s">
        <v>92</v>
      </c>
      <c r="F295" s="21" t="s">
        <v>399</v>
      </c>
      <c r="G295" s="21" t="s">
        <v>631</v>
      </c>
      <c r="H295" s="17" t="s">
        <v>0</v>
      </c>
      <c r="I295" s="17">
        <v>2010</v>
      </c>
      <c r="J295" s="23">
        <v>8.9522297143490839</v>
      </c>
      <c r="K295" s="23">
        <v>14.1</v>
      </c>
      <c r="L295" s="17" t="s">
        <v>660</v>
      </c>
      <c r="M295" s="9" t="s">
        <v>1107</v>
      </c>
      <c r="N295" s="28">
        <v>3500000</v>
      </c>
      <c r="O295" s="28" t="s">
        <v>1107</v>
      </c>
      <c r="P295" s="17" t="s">
        <v>1107</v>
      </c>
      <c r="Q295" s="30" t="s">
        <v>1107</v>
      </c>
      <c r="R295" s="30" t="s">
        <v>1107</v>
      </c>
      <c r="S295" s="2" t="s">
        <v>289</v>
      </c>
      <c r="T295" s="21" t="s">
        <v>0</v>
      </c>
      <c r="U295" s="17">
        <v>2015</v>
      </c>
      <c r="V295" s="17" t="s">
        <v>1107</v>
      </c>
      <c r="W295" s="17" t="s">
        <v>307</v>
      </c>
      <c r="X295" s="17" t="s">
        <v>1107</v>
      </c>
      <c r="Y295" s="17" t="s">
        <v>1107</v>
      </c>
      <c r="Z295" s="17" t="s">
        <v>1107</v>
      </c>
      <c r="AA295" s="17" t="s">
        <v>653</v>
      </c>
    </row>
    <row r="296" spans="1:40" s="8" customFormat="1" ht="36.75" customHeight="1" x14ac:dyDescent="0.2">
      <c r="A296" s="233" t="s">
        <v>1519</v>
      </c>
      <c r="B296" s="21" t="s">
        <v>6</v>
      </c>
      <c r="C296" s="17" t="s">
        <v>1107</v>
      </c>
      <c r="D296" s="17" t="s">
        <v>245</v>
      </c>
      <c r="E296" s="21" t="s">
        <v>329</v>
      </c>
      <c r="F296" s="21" t="s">
        <v>400</v>
      </c>
      <c r="G296" s="21" t="s">
        <v>628</v>
      </c>
      <c r="H296" s="17" t="s">
        <v>0</v>
      </c>
      <c r="I296" s="17">
        <v>2003</v>
      </c>
      <c r="J296" s="23">
        <v>32.4</v>
      </c>
      <c r="K296" s="23">
        <v>4.4000000000000004</v>
      </c>
      <c r="L296" s="17" t="s">
        <v>659</v>
      </c>
      <c r="M296" s="9" t="s">
        <v>1107</v>
      </c>
      <c r="N296" s="28">
        <v>1400000</v>
      </c>
      <c r="O296" s="28" t="s">
        <v>1107</v>
      </c>
      <c r="P296" s="17" t="s">
        <v>1107</v>
      </c>
      <c r="Q296" s="30" t="s">
        <v>1107</v>
      </c>
      <c r="R296" s="30" t="s">
        <v>1107</v>
      </c>
      <c r="S296" s="2" t="s">
        <v>289</v>
      </c>
      <c r="T296" s="21" t="s">
        <v>0</v>
      </c>
      <c r="U296" s="17">
        <v>2015</v>
      </c>
      <c r="V296" s="17" t="s">
        <v>1107</v>
      </c>
      <c r="W296" s="17" t="s">
        <v>307</v>
      </c>
      <c r="X296" s="17" t="s">
        <v>1107</v>
      </c>
      <c r="Y296" s="17" t="s">
        <v>1107</v>
      </c>
      <c r="Z296" s="17" t="s">
        <v>1107</v>
      </c>
      <c r="AA296" s="17" t="s">
        <v>653</v>
      </c>
      <c r="AB296" s="97"/>
      <c r="AC296" s="97"/>
      <c r="AD296" s="97"/>
      <c r="AE296" s="38"/>
      <c r="AF296" s="38"/>
      <c r="AG296" s="38"/>
      <c r="AH296" s="38"/>
      <c r="AI296" s="38"/>
      <c r="AJ296" s="38"/>
      <c r="AK296" s="38"/>
      <c r="AL296" s="38"/>
      <c r="AM296" s="38"/>
      <c r="AN296" s="38"/>
    </row>
    <row r="297" spans="1:40" s="8" customFormat="1" ht="36.75" customHeight="1" x14ac:dyDescent="0.2">
      <c r="A297" s="233" t="s">
        <v>1520</v>
      </c>
      <c r="B297" s="21" t="s">
        <v>6</v>
      </c>
      <c r="C297" s="17" t="s">
        <v>1107</v>
      </c>
      <c r="D297" s="17" t="s">
        <v>244</v>
      </c>
      <c r="E297" s="21" t="s">
        <v>330</v>
      </c>
      <c r="F297" s="21" t="s">
        <v>401</v>
      </c>
      <c r="G297" s="21" t="s">
        <v>628</v>
      </c>
      <c r="H297" s="17" t="s">
        <v>0</v>
      </c>
      <c r="I297" s="17">
        <v>2006</v>
      </c>
      <c r="J297" s="23">
        <v>45.9</v>
      </c>
      <c r="K297" s="23">
        <v>7.7</v>
      </c>
      <c r="L297" s="17" t="s">
        <v>659</v>
      </c>
      <c r="M297" s="9" t="s">
        <v>1107</v>
      </c>
      <c r="N297" s="28">
        <v>2300000</v>
      </c>
      <c r="O297" s="28" t="s">
        <v>1107</v>
      </c>
      <c r="P297" s="17" t="s">
        <v>1107</v>
      </c>
      <c r="Q297" s="30" t="s">
        <v>1107</v>
      </c>
      <c r="R297" s="30" t="s">
        <v>1107</v>
      </c>
      <c r="S297" s="2" t="s">
        <v>289</v>
      </c>
      <c r="T297" s="21" t="s">
        <v>0</v>
      </c>
      <c r="U297" s="17">
        <v>2015</v>
      </c>
      <c r="V297" s="17" t="s">
        <v>1107</v>
      </c>
      <c r="W297" s="17" t="s">
        <v>307</v>
      </c>
      <c r="X297" s="17" t="s">
        <v>1107</v>
      </c>
      <c r="Y297" s="17" t="s">
        <v>1107</v>
      </c>
      <c r="Z297" s="17" t="s">
        <v>1107</v>
      </c>
      <c r="AA297" s="17" t="s">
        <v>653</v>
      </c>
      <c r="AB297" s="97"/>
      <c r="AC297" s="97"/>
      <c r="AD297" s="97"/>
      <c r="AE297" s="38"/>
      <c r="AF297" s="38"/>
      <c r="AG297" s="38"/>
      <c r="AH297" s="38"/>
      <c r="AI297" s="38"/>
      <c r="AJ297" s="38"/>
      <c r="AK297" s="38"/>
      <c r="AL297" s="38"/>
      <c r="AM297" s="38"/>
      <c r="AN297" s="38"/>
    </row>
    <row r="298" spans="1:40" s="8" customFormat="1" ht="36.75" customHeight="1" x14ac:dyDescent="0.25">
      <c r="A298" s="233" t="s">
        <v>1521</v>
      </c>
      <c r="B298" s="21" t="s">
        <v>6</v>
      </c>
      <c r="C298" s="17" t="s">
        <v>1107</v>
      </c>
      <c r="D298" s="17" t="s">
        <v>243</v>
      </c>
      <c r="E298" s="21" t="s">
        <v>93</v>
      </c>
      <c r="F298" s="21" t="s">
        <v>402</v>
      </c>
      <c r="G298" s="21" t="s">
        <v>632</v>
      </c>
      <c r="H298" s="17" t="s">
        <v>807</v>
      </c>
      <c r="I298" s="17" t="s">
        <v>472</v>
      </c>
      <c r="J298" s="23">
        <v>33.684660959076211</v>
      </c>
      <c r="K298" s="23">
        <v>146.4</v>
      </c>
      <c r="L298" s="72" t="s">
        <v>660</v>
      </c>
      <c r="M298" s="9" t="s">
        <v>1107</v>
      </c>
      <c r="N298" s="28">
        <v>800000</v>
      </c>
      <c r="O298" s="28" t="s">
        <v>1107</v>
      </c>
      <c r="P298" s="17" t="s">
        <v>1107</v>
      </c>
      <c r="Q298" s="30" t="s">
        <v>1107</v>
      </c>
      <c r="R298" s="30" t="s">
        <v>1107</v>
      </c>
      <c r="S298" s="2" t="s">
        <v>289</v>
      </c>
      <c r="T298" s="21" t="s">
        <v>285</v>
      </c>
      <c r="U298" s="17">
        <v>2015</v>
      </c>
      <c r="V298" s="17" t="s">
        <v>1107</v>
      </c>
      <c r="W298" s="17" t="s">
        <v>307</v>
      </c>
      <c r="X298" s="17" t="s">
        <v>1107</v>
      </c>
      <c r="Y298" s="17" t="s">
        <v>1107</v>
      </c>
      <c r="Z298" s="17" t="s">
        <v>1107</v>
      </c>
      <c r="AA298" s="17" t="s">
        <v>653</v>
      </c>
    </row>
    <row r="299" spans="1:40" s="8" customFormat="1" ht="36.75" customHeight="1" x14ac:dyDescent="0.25">
      <c r="A299" s="233" t="s">
        <v>1522</v>
      </c>
      <c r="B299" s="21" t="s">
        <v>6</v>
      </c>
      <c r="C299" s="17" t="s">
        <v>1107</v>
      </c>
      <c r="D299" s="17" t="s">
        <v>611</v>
      </c>
      <c r="E299" s="21" t="s">
        <v>94</v>
      </c>
      <c r="F299" s="21" t="s">
        <v>404</v>
      </c>
      <c r="G299" s="21" t="s">
        <v>1157</v>
      </c>
      <c r="H299" s="17" t="s">
        <v>0</v>
      </c>
      <c r="I299" s="17">
        <v>2005</v>
      </c>
      <c r="J299" s="23">
        <v>25.339362072818595</v>
      </c>
      <c r="K299" s="23">
        <v>50.421999999999997</v>
      </c>
      <c r="L299" s="17" t="s">
        <v>660</v>
      </c>
      <c r="M299" s="9">
        <v>2</v>
      </c>
      <c r="N299" s="28">
        <v>220000</v>
      </c>
      <c r="O299" s="28" t="s">
        <v>1107</v>
      </c>
      <c r="P299" s="17" t="s">
        <v>1107</v>
      </c>
      <c r="Q299" s="30" t="s">
        <v>1107</v>
      </c>
      <c r="R299" s="30" t="s">
        <v>1107</v>
      </c>
      <c r="S299" s="2" t="s">
        <v>289</v>
      </c>
      <c r="T299" s="21" t="s">
        <v>0</v>
      </c>
      <c r="U299" s="17">
        <v>2015</v>
      </c>
      <c r="V299" s="17" t="s">
        <v>1107</v>
      </c>
      <c r="W299" s="17" t="s">
        <v>307</v>
      </c>
      <c r="X299" s="17" t="s">
        <v>1107</v>
      </c>
      <c r="Y299" s="17" t="s">
        <v>1107</v>
      </c>
      <c r="Z299" s="17" t="s">
        <v>1107</v>
      </c>
      <c r="AA299" s="17" t="s">
        <v>653</v>
      </c>
    </row>
    <row r="300" spans="1:40" s="8" customFormat="1" ht="36.75" customHeight="1" x14ac:dyDescent="0.25">
      <c r="A300" s="233" t="s">
        <v>1523</v>
      </c>
      <c r="B300" s="21" t="s">
        <v>6</v>
      </c>
      <c r="C300" s="17" t="s">
        <v>1107</v>
      </c>
      <c r="D300" s="17" t="s">
        <v>242</v>
      </c>
      <c r="E300" s="21" t="s">
        <v>95</v>
      </c>
      <c r="F300" s="21" t="s">
        <v>405</v>
      </c>
      <c r="G300" s="21" t="s">
        <v>636</v>
      </c>
      <c r="H300" s="17" t="s">
        <v>0</v>
      </c>
      <c r="I300" s="17">
        <v>2008</v>
      </c>
      <c r="J300" s="23">
        <v>8.0418334722118896</v>
      </c>
      <c r="K300" s="23">
        <v>9.3000000000000007</v>
      </c>
      <c r="L300" s="17" t="s">
        <v>660</v>
      </c>
      <c r="M300" s="9" t="s">
        <v>1107</v>
      </c>
      <c r="N300" s="28">
        <v>1800000</v>
      </c>
      <c r="O300" s="28" t="s">
        <v>1107</v>
      </c>
      <c r="P300" s="17" t="s">
        <v>1107</v>
      </c>
      <c r="Q300" s="30" t="s">
        <v>1107</v>
      </c>
      <c r="R300" s="30" t="s">
        <v>1107</v>
      </c>
      <c r="S300" s="2" t="s">
        <v>289</v>
      </c>
      <c r="T300" s="21" t="s">
        <v>0</v>
      </c>
      <c r="U300" s="17">
        <v>2015</v>
      </c>
      <c r="V300" s="17" t="s">
        <v>1107</v>
      </c>
      <c r="W300" s="17" t="s">
        <v>307</v>
      </c>
      <c r="X300" s="17" t="s">
        <v>1107</v>
      </c>
      <c r="Y300" s="17" t="s">
        <v>1107</v>
      </c>
      <c r="Z300" s="17" t="s">
        <v>1107</v>
      </c>
      <c r="AA300" s="17" t="s">
        <v>653</v>
      </c>
    </row>
    <row r="301" spans="1:40" s="8" customFormat="1" ht="36.75" customHeight="1" x14ac:dyDescent="0.25">
      <c r="A301" s="233" t="s">
        <v>1524</v>
      </c>
      <c r="B301" s="21" t="s">
        <v>6</v>
      </c>
      <c r="C301" s="17" t="s">
        <v>1107</v>
      </c>
      <c r="D301" s="17" t="s">
        <v>241</v>
      </c>
      <c r="E301" s="21" t="s">
        <v>96</v>
      </c>
      <c r="F301" s="21" t="s">
        <v>406</v>
      </c>
      <c r="G301" s="21" t="s">
        <v>632</v>
      </c>
      <c r="H301" s="17" t="s">
        <v>283</v>
      </c>
      <c r="I301" s="17" t="s">
        <v>431</v>
      </c>
      <c r="J301" s="23">
        <v>17.145795893583838</v>
      </c>
      <c r="K301" s="23">
        <v>73.8</v>
      </c>
      <c r="L301" s="17" t="s">
        <v>660</v>
      </c>
      <c r="M301" s="9" t="s">
        <v>1107</v>
      </c>
      <c r="N301" s="28">
        <v>900000</v>
      </c>
      <c r="O301" s="28" t="s">
        <v>1107</v>
      </c>
      <c r="P301" s="17" t="s">
        <v>1107</v>
      </c>
      <c r="Q301" s="30" t="s">
        <v>1107</v>
      </c>
      <c r="R301" s="30" t="s">
        <v>1107</v>
      </c>
      <c r="S301" s="2" t="s">
        <v>289</v>
      </c>
      <c r="T301" s="21" t="s">
        <v>285</v>
      </c>
      <c r="U301" s="17">
        <v>2015</v>
      </c>
      <c r="V301" s="17" t="s">
        <v>1107</v>
      </c>
      <c r="W301" s="17" t="s">
        <v>307</v>
      </c>
      <c r="X301" s="17" t="s">
        <v>1107</v>
      </c>
      <c r="Y301" s="17" t="s">
        <v>1107</v>
      </c>
      <c r="Z301" s="17" t="s">
        <v>1107</v>
      </c>
      <c r="AA301" s="17" t="s">
        <v>653</v>
      </c>
    </row>
    <row r="302" spans="1:40" s="8" customFormat="1" ht="36.75" customHeight="1" x14ac:dyDescent="0.2">
      <c r="A302" s="233" t="s">
        <v>1525</v>
      </c>
      <c r="B302" s="21" t="s">
        <v>6</v>
      </c>
      <c r="C302" s="17" t="s">
        <v>1107</v>
      </c>
      <c r="D302" s="17" t="s">
        <v>226</v>
      </c>
      <c r="E302" s="21" t="s">
        <v>115</v>
      </c>
      <c r="F302" s="21" t="s">
        <v>1746</v>
      </c>
      <c r="G302" s="21" t="s">
        <v>1186</v>
      </c>
      <c r="H302" s="17" t="s">
        <v>0</v>
      </c>
      <c r="I302" s="17">
        <v>2003</v>
      </c>
      <c r="J302" s="23">
        <v>1.3</v>
      </c>
      <c r="K302" s="23">
        <v>0.2</v>
      </c>
      <c r="L302" s="17" t="s">
        <v>659</v>
      </c>
      <c r="M302" s="9" t="s">
        <v>1107</v>
      </c>
      <c r="N302" s="28">
        <v>255000</v>
      </c>
      <c r="O302" s="28" t="s">
        <v>1107</v>
      </c>
      <c r="P302" s="17" t="s">
        <v>1107</v>
      </c>
      <c r="Q302" s="30" t="s">
        <v>1107</v>
      </c>
      <c r="R302" s="30" t="s">
        <v>1107</v>
      </c>
      <c r="S302" s="2" t="s">
        <v>289</v>
      </c>
      <c r="T302" s="21" t="s">
        <v>0</v>
      </c>
      <c r="U302" s="17">
        <v>2015</v>
      </c>
      <c r="V302" s="17" t="s">
        <v>1107</v>
      </c>
      <c r="W302" s="17" t="s">
        <v>307</v>
      </c>
      <c r="X302" s="17" t="s">
        <v>1107</v>
      </c>
      <c r="Y302" s="17" t="s">
        <v>1107</v>
      </c>
      <c r="Z302" s="17" t="s">
        <v>1107</v>
      </c>
      <c r="AA302" s="17" t="s">
        <v>653</v>
      </c>
      <c r="AB302" s="97"/>
      <c r="AC302" s="97"/>
      <c r="AD302" s="97"/>
      <c r="AE302" s="38"/>
      <c r="AF302" s="38"/>
      <c r="AG302" s="38"/>
      <c r="AH302" s="38"/>
      <c r="AI302" s="38"/>
      <c r="AJ302" s="38"/>
      <c r="AK302" s="38"/>
      <c r="AL302" s="38"/>
      <c r="AM302" s="38"/>
      <c r="AN302" s="38"/>
    </row>
    <row r="303" spans="1:40" s="8" customFormat="1" ht="36.75" customHeight="1" x14ac:dyDescent="0.25">
      <c r="A303" s="233" t="s">
        <v>1526</v>
      </c>
      <c r="B303" s="21" t="s">
        <v>6</v>
      </c>
      <c r="C303" s="17" t="s">
        <v>1107</v>
      </c>
      <c r="D303" s="17" t="s">
        <v>225</v>
      </c>
      <c r="E303" s="21" t="s">
        <v>116</v>
      </c>
      <c r="F303" s="21" t="s">
        <v>407</v>
      </c>
      <c r="G303" s="21" t="s">
        <v>628</v>
      </c>
      <c r="H303" s="17" t="s">
        <v>0</v>
      </c>
      <c r="I303" s="17">
        <v>2008</v>
      </c>
      <c r="J303" s="23">
        <v>2.4277233123658535</v>
      </c>
      <c r="K303" s="23">
        <v>2.5</v>
      </c>
      <c r="L303" s="17" t="s">
        <v>660</v>
      </c>
      <c r="M303" s="9" t="s">
        <v>1107</v>
      </c>
      <c r="N303" s="28">
        <v>6900000</v>
      </c>
      <c r="O303" s="28" t="s">
        <v>1107</v>
      </c>
      <c r="P303" s="17" t="s">
        <v>1107</v>
      </c>
      <c r="Q303" s="30" t="s">
        <v>1107</v>
      </c>
      <c r="R303" s="30" t="s">
        <v>1107</v>
      </c>
      <c r="S303" s="2" t="s">
        <v>289</v>
      </c>
      <c r="T303" s="21" t="s">
        <v>0</v>
      </c>
      <c r="U303" s="17">
        <v>2015</v>
      </c>
      <c r="V303" s="17" t="s">
        <v>1107</v>
      </c>
      <c r="W303" s="17" t="s">
        <v>307</v>
      </c>
      <c r="X303" s="17" t="s">
        <v>1107</v>
      </c>
      <c r="Y303" s="17" t="s">
        <v>1107</v>
      </c>
      <c r="Z303" s="17" t="s">
        <v>1107</v>
      </c>
      <c r="AA303" s="17" t="s">
        <v>653</v>
      </c>
    </row>
    <row r="304" spans="1:40" s="8" customFormat="1" ht="36.75" customHeight="1" x14ac:dyDescent="0.25">
      <c r="A304" s="233" t="s">
        <v>1527</v>
      </c>
      <c r="B304" s="21" t="s">
        <v>6</v>
      </c>
      <c r="C304" s="17" t="s">
        <v>1107</v>
      </c>
      <c r="D304" s="17" t="s">
        <v>220</v>
      </c>
      <c r="E304" s="21" t="s">
        <v>319</v>
      </c>
      <c r="F304" s="13" t="s">
        <v>1048</v>
      </c>
      <c r="G304" s="14" t="s">
        <v>319</v>
      </c>
      <c r="H304" s="17" t="s">
        <v>0</v>
      </c>
      <c r="I304" s="17" t="s">
        <v>472</v>
      </c>
      <c r="J304" s="27">
        <v>3.2774264716939023</v>
      </c>
      <c r="K304" s="23">
        <v>13.9</v>
      </c>
      <c r="L304" s="17" t="s">
        <v>660</v>
      </c>
      <c r="M304" s="58" t="s">
        <v>1107</v>
      </c>
      <c r="N304" s="28" t="s">
        <v>1107</v>
      </c>
      <c r="O304" s="28" t="s">
        <v>1107</v>
      </c>
      <c r="P304" s="17" t="s">
        <v>1107</v>
      </c>
      <c r="Q304" s="30" t="s">
        <v>1107</v>
      </c>
      <c r="R304" s="30" t="s">
        <v>1107</v>
      </c>
      <c r="S304" s="17" t="s">
        <v>1184</v>
      </c>
      <c r="T304" s="15" t="s">
        <v>427</v>
      </c>
      <c r="U304" s="17">
        <v>2016</v>
      </c>
      <c r="V304" s="17" t="s">
        <v>1107</v>
      </c>
      <c r="W304" s="17" t="s">
        <v>307</v>
      </c>
      <c r="X304" s="17" t="s">
        <v>472</v>
      </c>
      <c r="Y304" s="17" t="s">
        <v>472</v>
      </c>
      <c r="Z304" s="17" t="s">
        <v>1107</v>
      </c>
      <c r="AA304" s="17" t="s">
        <v>653</v>
      </c>
    </row>
    <row r="305" spans="1:40" s="8" customFormat="1" ht="36.75" customHeight="1" x14ac:dyDescent="0.2">
      <c r="A305" s="233" t="s">
        <v>1528</v>
      </c>
      <c r="B305" s="21" t="s">
        <v>6</v>
      </c>
      <c r="C305" s="17" t="s">
        <v>1107</v>
      </c>
      <c r="D305" s="17" t="s">
        <v>907</v>
      </c>
      <c r="E305" s="21" t="s">
        <v>319</v>
      </c>
      <c r="F305" s="13" t="s">
        <v>1048</v>
      </c>
      <c r="G305" s="14" t="s">
        <v>319</v>
      </c>
      <c r="H305" s="17" t="s">
        <v>0</v>
      </c>
      <c r="I305" s="17" t="s">
        <v>472</v>
      </c>
      <c r="J305" s="27">
        <v>410.4</v>
      </c>
      <c r="K305" s="23">
        <v>264.09999999999997</v>
      </c>
      <c r="L305" s="17" t="s">
        <v>659</v>
      </c>
      <c r="M305" s="58" t="s">
        <v>1107</v>
      </c>
      <c r="N305" s="28" t="s">
        <v>1107</v>
      </c>
      <c r="O305" s="28" t="s">
        <v>1107</v>
      </c>
      <c r="P305" s="17" t="s">
        <v>1107</v>
      </c>
      <c r="Q305" s="30" t="s">
        <v>1107</v>
      </c>
      <c r="R305" s="30" t="s">
        <v>1107</v>
      </c>
      <c r="S305" s="17" t="s">
        <v>1184</v>
      </c>
      <c r="T305" s="15" t="s">
        <v>427</v>
      </c>
      <c r="U305" s="17">
        <v>2016</v>
      </c>
      <c r="V305" s="17" t="s">
        <v>1107</v>
      </c>
      <c r="W305" s="17" t="s">
        <v>307</v>
      </c>
      <c r="X305" s="17" t="s">
        <v>472</v>
      </c>
      <c r="Y305" s="17" t="s">
        <v>472</v>
      </c>
      <c r="Z305" s="17" t="s">
        <v>1107</v>
      </c>
      <c r="AA305" s="17" t="s">
        <v>653</v>
      </c>
      <c r="AB305" s="97"/>
      <c r="AC305" s="97"/>
      <c r="AD305" s="97"/>
      <c r="AE305" s="38"/>
      <c r="AF305" s="38"/>
      <c r="AG305" s="38"/>
      <c r="AH305" s="38"/>
      <c r="AI305" s="38"/>
      <c r="AJ305" s="38"/>
      <c r="AK305" s="38"/>
      <c r="AL305" s="38"/>
      <c r="AM305" s="38"/>
      <c r="AN305" s="38"/>
    </row>
    <row r="306" spans="1:40" s="8" customFormat="1" ht="36.75" customHeight="1" x14ac:dyDescent="0.25">
      <c r="A306" s="233" t="s">
        <v>1529</v>
      </c>
      <c r="B306" s="21" t="s">
        <v>6</v>
      </c>
      <c r="C306" s="17" t="s">
        <v>1107</v>
      </c>
      <c r="D306" s="17" t="s">
        <v>214</v>
      </c>
      <c r="E306" s="21" t="s">
        <v>123</v>
      </c>
      <c r="F306" s="21" t="s">
        <v>1116</v>
      </c>
      <c r="G306" s="21" t="s">
        <v>331</v>
      </c>
      <c r="H306" s="17" t="s">
        <v>0</v>
      </c>
      <c r="I306" s="17" t="s">
        <v>662</v>
      </c>
      <c r="J306" s="22" t="s">
        <v>472</v>
      </c>
      <c r="K306" s="22" t="s">
        <v>472</v>
      </c>
      <c r="L306" s="17" t="s">
        <v>660</v>
      </c>
      <c r="M306" s="9" t="s">
        <v>472</v>
      </c>
      <c r="N306" s="28" t="s">
        <v>1107</v>
      </c>
      <c r="O306" s="28" t="s">
        <v>1107</v>
      </c>
      <c r="P306" s="17" t="s">
        <v>1107</v>
      </c>
      <c r="Q306" s="30" t="s">
        <v>1107</v>
      </c>
      <c r="R306" s="30" t="s">
        <v>1107</v>
      </c>
      <c r="S306" s="17" t="s">
        <v>1184</v>
      </c>
      <c r="T306" s="21" t="s">
        <v>0</v>
      </c>
      <c r="U306" s="17">
        <v>2015</v>
      </c>
      <c r="V306" s="17" t="s">
        <v>1107</v>
      </c>
      <c r="W306" s="17" t="s">
        <v>307</v>
      </c>
      <c r="X306" s="17" t="s">
        <v>472</v>
      </c>
      <c r="Y306" s="17" t="s">
        <v>472</v>
      </c>
      <c r="Z306" s="17" t="s">
        <v>1107</v>
      </c>
      <c r="AA306" s="17" t="s">
        <v>653</v>
      </c>
    </row>
    <row r="307" spans="1:40" s="8" customFormat="1" ht="36.75" customHeight="1" x14ac:dyDescent="0.25">
      <c r="A307" s="233" t="s">
        <v>1530</v>
      </c>
      <c r="B307" s="21" t="s">
        <v>6</v>
      </c>
      <c r="C307" s="17" t="s">
        <v>1107</v>
      </c>
      <c r="D307" s="17" t="s">
        <v>213</v>
      </c>
      <c r="E307" s="21" t="s">
        <v>124</v>
      </c>
      <c r="F307" s="21" t="s">
        <v>1116</v>
      </c>
      <c r="G307" s="21" t="s">
        <v>331</v>
      </c>
      <c r="H307" s="17" t="s">
        <v>0</v>
      </c>
      <c r="I307" s="17">
        <v>2018</v>
      </c>
      <c r="J307" s="22" t="s">
        <v>472</v>
      </c>
      <c r="K307" s="22" t="s">
        <v>472</v>
      </c>
      <c r="L307" s="3" t="s">
        <v>660</v>
      </c>
      <c r="M307" s="9" t="s">
        <v>472</v>
      </c>
      <c r="N307" s="28" t="s">
        <v>1107</v>
      </c>
      <c r="O307" s="28" t="s">
        <v>1107</v>
      </c>
      <c r="P307" s="17" t="s">
        <v>1107</v>
      </c>
      <c r="Q307" s="30" t="s">
        <v>1107</v>
      </c>
      <c r="R307" s="30" t="s">
        <v>1107</v>
      </c>
      <c r="S307" s="17" t="s">
        <v>1184</v>
      </c>
      <c r="T307" s="21" t="s">
        <v>170</v>
      </c>
      <c r="U307" s="17">
        <v>2015</v>
      </c>
      <c r="V307" s="17" t="s">
        <v>1107</v>
      </c>
      <c r="W307" s="17" t="s">
        <v>307</v>
      </c>
      <c r="X307" s="17" t="s">
        <v>472</v>
      </c>
      <c r="Y307" s="17" t="s">
        <v>472</v>
      </c>
      <c r="Z307" s="17" t="s">
        <v>1107</v>
      </c>
      <c r="AA307" s="17" t="s">
        <v>653</v>
      </c>
    </row>
    <row r="308" spans="1:40" s="8" customFormat="1" ht="36.75" customHeight="1" x14ac:dyDescent="0.2">
      <c r="A308" s="233" t="s">
        <v>1531</v>
      </c>
      <c r="B308" s="21" t="s">
        <v>6</v>
      </c>
      <c r="C308" s="17" t="s">
        <v>1107</v>
      </c>
      <c r="D308" s="17" t="s">
        <v>912</v>
      </c>
      <c r="E308" s="21" t="s">
        <v>124</v>
      </c>
      <c r="F308" s="21" t="s">
        <v>1747</v>
      </c>
      <c r="G308" s="21" t="s">
        <v>331</v>
      </c>
      <c r="H308" s="17" t="s">
        <v>0</v>
      </c>
      <c r="I308" s="17">
        <v>2018</v>
      </c>
      <c r="J308" s="22" t="s">
        <v>472</v>
      </c>
      <c r="K308" s="22" t="s">
        <v>472</v>
      </c>
      <c r="L308" s="3" t="s">
        <v>659</v>
      </c>
      <c r="M308" s="9" t="s">
        <v>472</v>
      </c>
      <c r="N308" s="28" t="s">
        <v>1107</v>
      </c>
      <c r="O308" s="28" t="s">
        <v>1107</v>
      </c>
      <c r="P308" s="17" t="s">
        <v>1107</v>
      </c>
      <c r="Q308" s="30" t="s">
        <v>1107</v>
      </c>
      <c r="R308" s="30" t="s">
        <v>1107</v>
      </c>
      <c r="S308" s="17" t="s">
        <v>1184</v>
      </c>
      <c r="T308" s="21" t="s">
        <v>170</v>
      </c>
      <c r="U308" s="17">
        <v>2015</v>
      </c>
      <c r="V308" s="17" t="s">
        <v>1107</v>
      </c>
      <c r="W308" s="17" t="s">
        <v>307</v>
      </c>
      <c r="X308" s="17" t="s">
        <v>472</v>
      </c>
      <c r="Y308" s="17" t="s">
        <v>472</v>
      </c>
      <c r="Z308" s="17" t="s">
        <v>1107</v>
      </c>
      <c r="AA308" s="17" t="s">
        <v>653</v>
      </c>
      <c r="AB308" s="97"/>
      <c r="AC308" s="97"/>
      <c r="AD308" s="97"/>
      <c r="AE308" s="38"/>
      <c r="AF308" s="38"/>
      <c r="AG308" s="38"/>
      <c r="AH308" s="38"/>
      <c r="AI308" s="38"/>
      <c r="AJ308" s="38"/>
      <c r="AK308" s="38"/>
      <c r="AL308" s="38"/>
      <c r="AM308" s="38"/>
      <c r="AN308" s="38"/>
    </row>
    <row r="309" spans="1:40" s="8" customFormat="1" ht="36.75" customHeight="1" x14ac:dyDescent="0.25">
      <c r="A309" s="233" t="s">
        <v>1532</v>
      </c>
      <c r="B309" s="21" t="s">
        <v>6</v>
      </c>
      <c r="C309" s="17" t="s">
        <v>1107</v>
      </c>
      <c r="D309" s="17" t="s">
        <v>212</v>
      </c>
      <c r="E309" s="21" t="s">
        <v>125</v>
      </c>
      <c r="F309" s="21" t="s">
        <v>1748</v>
      </c>
      <c r="G309" s="21" t="s">
        <v>331</v>
      </c>
      <c r="H309" s="17" t="s">
        <v>610</v>
      </c>
      <c r="I309" s="17" t="s">
        <v>431</v>
      </c>
      <c r="J309" s="22" t="s">
        <v>472</v>
      </c>
      <c r="K309" s="22" t="s">
        <v>472</v>
      </c>
      <c r="L309" s="17" t="s">
        <v>660</v>
      </c>
      <c r="M309" s="9" t="s">
        <v>472</v>
      </c>
      <c r="N309" s="28" t="s">
        <v>1107</v>
      </c>
      <c r="O309" s="28" t="s">
        <v>1107</v>
      </c>
      <c r="P309" s="17" t="s">
        <v>1107</v>
      </c>
      <c r="Q309" s="30" t="s">
        <v>1107</v>
      </c>
      <c r="R309" s="30" t="s">
        <v>1107</v>
      </c>
      <c r="S309" s="17" t="s">
        <v>1184</v>
      </c>
      <c r="T309" s="21" t="s">
        <v>170</v>
      </c>
      <c r="U309" s="17">
        <v>2015</v>
      </c>
      <c r="V309" s="17" t="s">
        <v>1107</v>
      </c>
      <c r="W309" s="17" t="s">
        <v>307</v>
      </c>
      <c r="X309" s="17" t="s">
        <v>472</v>
      </c>
      <c r="Y309" s="17" t="s">
        <v>472</v>
      </c>
      <c r="Z309" s="17" t="s">
        <v>1107</v>
      </c>
      <c r="AA309" s="17" t="s">
        <v>653</v>
      </c>
    </row>
    <row r="310" spans="1:40" s="8" customFormat="1" ht="36.75" customHeight="1" x14ac:dyDescent="0.25">
      <c r="A310" s="233" t="s">
        <v>1533</v>
      </c>
      <c r="B310" s="21" t="s">
        <v>6</v>
      </c>
      <c r="C310" s="17" t="s">
        <v>1107</v>
      </c>
      <c r="D310" s="17" t="s">
        <v>211</v>
      </c>
      <c r="E310" s="21" t="s">
        <v>126</v>
      </c>
      <c r="F310" s="21" t="s">
        <v>1114</v>
      </c>
      <c r="G310" s="21" t="s">
        <v>331</v>
      </c>
      <c r="H310" s="17" t="s">
        <v>610</v>
      </c>
      <c r="I310" s="17" t="s">
        <v>431</v>
      </c>
      <c r="J310" s="22" t="s">
        <v>472</v>
      </c>
      <c r="K310" s="22" t="s">
        <v>472</v>
      </c>
      <c r="L310" s="17" t="s">
        <v>660</v>
      </c>
      <c r="M310" s="9" t="s">
        <v>472</v>
      </c>
      <c r="N310" s="28" t="s">
        <v>1107</v>
      </c>
      <c r="O310" s="28" t="s">
        <v>1107</v>
      </c>
      <c r="P310" s="17" t="s">
        <v>1107</v>
      </c>
      <c r="Q310" s="30" t="s">
        <v>1107</v>
      </c>
      <c r="R310" s="30" t="s">
        <v>1107</v>
      </c>
      <c r="S310" s="17" t="s">
        <v>1184</v>
      </c>
      <c r="T310" s="21" t="s">
        <v>170</v>
      </c>
      <c r="U310" s="17">
        <v>2015</v>
      </c>
      <c r="V310" s="17" t="s">
        <v>1107</v>
      </c>
      <c r="W310" s="17" t="s">
        <v>307</v>
      </c>
      <c r="X310" s="17" t="s">
        <v>472</v>
      </c>
      <c r="Y310" s="17" t="s">
        <v>472</v>
      </c>
      <c r="Z310" s="17" t="s">
        <v>1107</v>
      </c>
      <c r="AA310" s="17" t="s">
        <v>653</v>
      </c>
    </row>
    <row r="311" spans="1:40" s="8" customFormat="1" ht="36.75" customHeight="1" x14ac:dyDescent="0.2">
      <c r="A311" s="233" t="s">
        <v>1534</v>
      </c>
      <c r="B311" s="21" t="s">
        <v>6</v>
      </c>
      <c r="C311" s="17" t="s">
        <v>1107</v>
      </c>
      <c r="D311" s="17" t="s">
        <v>913</v>
      </c>
      <c r="E311" s="21" t="s">
        <v>126</v>
      </c>
      <c r="F311" s="21" t="s">
        <v>1114</v>
      </c>
      <c r="G311" s="21" t="s">
        <v>331</v>
      </c>
      <c r="H311" s="17" t="s">
        <v>610</v>
      </c>
      <c r="I311" s="17" t="s">
        <v>431</v>
      </c>
      <c r="J311" s="22" t="s">
        <v>472</v>
      </c>
      <c r="K311" s="22" t="s">
        <v>472</v>
      </c>
      <c r="L311" s="17" t="s">
        <v>659</v>
      </c>
      <c r="M311" s="9" t="s">
        <v>472</v>
      </c>
      <c r="N311" s="28" t="s">
        <v>1107</v>
      </c>
      <c r="O311" s="28" t="s">
        <v>1107</v>
      </c>
      <c r="P311" s="17" t="s">
        <v>1107</v>
      </c>
      <c r="Q311" s="30" t="s">
        <v>1107</v>
      </c>
      <c r="R311" s="30" t="s">
        <v>1107</v>
      </c>
      <c r="S311" s="17" t="s">
        <v>1184</v>
      </c>
      <c r="T311" s="21" t="s">
        <v>170</v>
      </c>
      <c r="U311" s="17">
        <v>2015</v>
      </c>
      <c r="V311" s="17" t="s">
        <v>1107</v>
      </c>
      <c r="W311" s="17" t="s">
        <v>307</v>
      </c>
      <c r="X311" s="17" t="s">
        <v>472</v>
      </c>
      <c r="Y311" s="17" t="s">
        <v>472</v>
      </c>
      <c r="Z311" s="17" t="s">
        <v>1107</v>
      </c>
      <c r="AA311" s="17" t="s">
        <v>653</v>
      </c>
      <c r="AB311" s="97"/>
      <c r="AC311" s="97"/>
      <c r="AD311" s="97"/>
      <c r="AE311" s="38"/>
      <c r="AF311" s="38"/>
      <c r="AG311" s="38"/>
      <c r="AH311" s="38"/>
      <c r="AI311" s="38"/>
      <c r="AJ311" s="38"/>
      <c r="AK311" s="38"/>
      <c r="AL311" s="38"/>
      <c r="AM311" s="38"/>
      <c r="AN311" s="38"/>
    </row>
    <row r="312" spans="1:40" ht="36.75" customHeight="1" x14ac:dyDescent="0.2">
      <c r="A312" s="233" t="s">
        <v>1535</v>
      </c>
      <c r="B312" s="21" t="s">
        <v>6</v>
      </c>
      <c r="C312" s="17" t="s">
        <v>1107</v>
      </c>
      <c r="D312" s="21" t="s">
        <v>177</v>
      </c>
      <c r="E312" s="21" t="s">
        <v>159</v>
      </c>
      <c r="F312" s="21" t="s">
        <v>408</v>
      </c>
      <c r="G312" s="21" t="s">
        <v>1227</v>
      </c>
      <c r="H312" s="17" t="s">
        <v>0</v>
      </c>
      <c r="I312" s="17" t="s">
        <v>662</v>
      </c>
      <c r="J312" s="22" t="s">
        <v>472</v>
      </c>
      <c r="K312" s="22" t="s">
        <v>472</v>
      </c>
      <c r="L312" s="17" t="s">
        <v>659</v>
      </c>
      <c r="M312" s="9" t="s">
        <v>472</v>
      </c>
      <c r="N312" s="28">
        <v>351975</v>
      </c>
      <c r="O312" s="28" t="s">
        <v>1107</v>
      </c>
      <c r="P312" s="17" t="s">
        <v>1107</v>
      </c>
      <c r="Q312" s="30" t="s">
        <v>1107</v>
      </c>
      <c r="R312" s="30" t="s">
        <v>1107</v>
      </c>
      <c r="S312" s="2" t="s">
        <v>289</v>
      </c>
      <c r="T312" s="21" t="s">
        <v>0</v>
      </c>
      <c r="U312" s="17">
        <v>2015</v>
      </c>
      <c r="V312" s="17" t="s">
        <v>1107</v>
      </c>
      <c r="W312" s="17" t="s">
        <v>307</v>
      </c>
      <c r="X312" s="17" t="s">
        <v>1107</v>
      </c>
      <c r="Y312" s="17" t="s">
        <v>1107</v>
      </c>
      <c r="Z312" s="17" t="s">
        <v>1107</v>
      </c>
      <c r="AA312" s="17" t="s">
        <v>655</v>
      </c>
    </row>
    <row r="313" spans="1:40" ht="36.75" customHeight="1" x14ac:dyDescent="0.25">
      <c r="A313" s="233" t="s">
        <v>1536</v>
      </c>
      <c r="B313" s="21" t="s">
        <v>6</v>
      </c>
      <c r="C313" s="17" t="s">
        <v>1107</v>
      </c>
      <c r="D313" s="21" t="s">
        <v>178</v>
      </c>
      <c r="E313" s="21" t="s">
        <v>160</v>
      </c>
      <c r="F313" s="21" t="s">
        <v>409</v>
      </c>
      <c r="G313" s="21" t="s">
        <v>1227</v>
      </c>
      <c r="H313" s="17" t="s">
        <v>0</v>
      </c>
      <c r="I313" s="17" t="s">
        <v>662</v>
      </c>
      <c r="J313" s="22" t="s">
        <v>472</v>
      </c>
      <c r="K313" s="22" t="s">
        <v>472</v>
      </c>
      <c r="L313" s="17" t="s">
        <v>660</v>
      </c>
      <c r="M313" s="9" t="s">
        <v>472</v>
      </c>
      <c r="N313" s="28">
        <v>16179</v>
      </c>
      <c r="O313" s="28" t="s">
        <v>1107</v>
      </c>
      <c r="P313" s="17" t="s">
        <v>1107</v>
      </c>
      <c r="Q313" s="30" t="s">
        <v>1107</v>
      </c>
      <c r="R313" s="30" t="s">
        <v>1107</v>
      </c>
      <c r="S313" s="2" t="s">
        <v>289</v>
      </c>
      <c r="T313" s="21" t="s">
        <v>0</v>
      </c>
      <c r="U313" s="17">
        <v>2015</v>
      </c>
      <c r="V313" s="17" t="s">
        <v>1107</v>
      </c>
      <c r="W313" s="17" t="s">
        <v>307</v>
      </c>
      <c r="X313" s="17" t="s">
        <v>1107</v>
      </c>
      <c r="Y313" s="17" t="s">
        <v>1107</v>
      </c>
      <c r="Z313" s="17" t="s">
        <v>1107</v>
      </c>
      <c r="AA313" s="17" t="s">
        <v>655</v>
      </c>
      <c r="AB313" s="8"/>
      <c r="AC313" s="8"/>
      <c r="AD313" s="8"/>
      <c r="AE313" s="8"/>
      <c r="AF313" s="8"/>
      <c r="AG313" s="8"/>
      <c r="AH313" s="8"/>
      <c r="AI313" s="8"/>
      <c r="AJ313" s="8"/>
      <c r="AK313" s="8"/>
      <c r="AL313" s="8"/>
      <c r="AM313" s="8"/>
      <c r="AN313" s="8"/>
    </row>
    <row r="314" spans="1:40" ht="102" customHeight="1" x14ac:dyDescent="0.2">
      <c r="A314" s="233" t="s">
        <v>1537</v>
      </c>
      <c r="B314" s="21" t="s">
        <v>6</v>
      </c>
      <c r="C314" s="17" t="s">
        <v>1107</v>
      </c>
      <c r="D314" s="17" t="s">
        <v>176</v>
      </c>
      <c r="E314" s="21" t="s">
        <v>161</v>
      </c>
      <c r="F314" s="3" t="s">
        <v>1161</v>
      </c>
      <c r="G314" s="21" t="s">
        <v>1227</v>
      </c>
      <c r="H314" s="17" t="s">
        <v>0</v>
      </c>
      <c r="I314" s="17" t="s">
        <v>662</v>
      </c>
      <c r="J314" s="22" t="s">
        <v>472</v>
      </c>
      <c r="K314" s="22" t="s">
        <v>472</v>
      </c>
      <c r="L314" s="17" t="s">
        <v>659</v>
      </c>
      <c r="M314" s="9" t="s">
        <v>472</v>
      </c>
      <c r="N314" s="28">
        <v>401878</v>
      </c>
      <c r="O314" s="28" t="s">
        <v>1107</v>
      </c>
      <c r="P314" s="17" t="s">
        <v>1107</v>
      </c>
      <c r="Q314" s="30" t="s">
        <v>1107</v>
      </c>
      <c r="R314" s="30" t="s">
        <v>1107</v>
      </c>
      <c r="S314" s="2" t="s">
        <v>289</v>
      </c>
      <c r="T314" s="21" t="s">
        <v>0</v>
      </c>
      <c r="U314" s="17">
        <v>2015</v>
      </c>
      <c r="V314" s="17" t="s">
        <v>1107</v>
      </c>
      <c r="W314" s="17" t="s">
        <v>307</v>
      </c>
      <c r="X314" s="17" t="s">
        <v>1107</v>
      </c>
      <c r="Y314" s="17" t="s">
        <v>1107</v>
      </c>
      <c r="Z314" s="17" t="s">
        <v>1107</v>
      </c>
      <c r="AA314" s="17" t="s">
        <v>655</v>
      </c>
    </row>
    <row r="315" spans="1:40" ht="36.75" customHeight="1" x14ac:dyDescent="0.25">
      <c r="A315" s="233" t="s">
        <v>1538</v>
      </c>
      <c r="B315" s="21" t="s">
        <v>6</v>
      </c>
      <c r="C315" s="17" t="s">
        <v>1107</v>
      </c>
      <c r="D315" s="17" t="s">
        <v>175</v>
      </c>
      <c r="E315" s="21" t="s">
        <v>162</v>
      </c>
      <c r="F315" s="21" t="s">
        <v>410</v>
      </c>
      <c r="G315" s="21" t="s">
        <v>1227</v>
      </c>
      <c r="H315" s="17" t="s">
        <v>0</v>
      </c>
      <c r="I315" s="17" t="s">
        <v>662</v>
      </c>
      <c r="J315" s="22" t="s">
        <v>472</v>
      </c>
      <c r="K315" s="22" t="s">
        <v>472</v>
      </c>
      <c r="L315" s="17" t="s">
        <v>660</v>
      </c>
      <c r="M315" s="9" t="s">
        <v>472</v>
      </c>
      <c r="N315" s="28">
        <v>324353</v>
      </c>
      <c r="O315" s="28" t="s">
        <v>1107</v>
      </c>
      <c r="P315" s="17" t="s">
        <v>1107</v>
      </c>
      <c r="Q315" s="30" t="s">
        <v>1107</v>
      </c>
      <c r="R315" s="30" t="s">
        <v>1107</v>
      </c>
      <c r="S315" s="2" t="s">
        <v>289</v>
      </c>
      <c r="T315" s="21" t="s">
        <v>0</v>
      </c>
      <c r="U315" s="17">
        <v>2015</v>
      </c>
      <c r="V315" s="17" t="s">
        <v>1107</v>
      </c>
      <c r="W315" s="17" t="s">
        <v>307</v>
      </c>
      <c r="X315" s="17" t="s">
        <v>1107</v>
      </c>
      <c r="Y315" s="17" t="s">
        <v>1107</v>
      </c>
      <c r="Z315" s="15" t="s">
        <v>470</v>
      </c>
      <c r="AA315" s="17" t="s">
        <v>655</v>
      </c>
      <c r="AB315" s="8"/>
      <c r="AC315" s="8"/>
      <c r="AD315" s="8"/>
      <c r="AE315" s="8"/>
      <c r="AF315" s="8"/>
      <c r="AG315" s="8"/>
      <c r="AH315" s="8"/>
      <c r="AI315" s="8"/>
      <c r="AJ315" s="8"/>
      <c r="AK315" s="8"/>
      <c r="AL315" s="8"/>
      <c r="AM315" s="8"/>
      <c r="AN315" s="8"/>
    </row>
    <row r="316" spans="1:40" ht="36.75" customHeight="1" x14ac:dyDescent="0.2">
      <c r="A316" s="233" t="s">
        <v>1539</v>
      </c>
      <c r="B316" s="21" t="s">
        <v>6</v>
      </c>
      <c r="C316" s="17" t="s">
        <v>1107</v>
      </c>
      <c r="D316" s="188" t="s">
        <v>1652</v>
      </c>
      <c r="E316" s="21" t="s">
        <v>162</v>
      </c>
      <c r="F316" s="21" t="s">
        <v>410</v>
      </c>
      <c r="G316" s="21" t="s">
        <v>1227</v>
      </c>
      <c r="H316" s="17" t="s">
        <v>0</v>
      </c>
      <c r="I316" s="17" t="s">
        <v>662</v>
      </c>
      <c r="J316" s="22" t="s">
        <v>472</v>
      </c>
      <c r="K316" s="22" t="s">
        <v>472</v>
      </c>
      <c r="L316" s="17" t="s">
        <v>659</v>
      </c>
      <c r="M316" s="9" t="s">
        <v>472</v>
      </c>
      <c r="N316" s="28">
        <v>324353</v>
      </c>
      <c r="O316" s="28" t="s">
        <v>1107</v>
      </c>
      <c r="P316" s="17" t="s">
        <v>1107</v>
      </c>
      <c r="Q316" s="30" t="s">
        <v>1107</v>
      </c>
      <c r="R316" s="30" t="s">
        <v>1107</v>
      </c>
      <c r="S316" s="2" t="s">
        <v>289</v>
      </c>
      <c r="T316" s="21" t="s">
        <v>0</v>
      </c>
      <c r="U316" s="17">
        <v>2015</v>
      </c>
      <c r="V316" s="17" t="s">
        <v>1107</v>
      </c>
      <c r="W316" s="17" t="s">
        <v>307</v>
      </c>
      <c r="X316" s="17" t="s">
        <v>1107</v>
      </c>
      <c r="Y316" s="17" t="s">
        <v>1107</v>
      </c>
      <c r="Z316" s="15" t="s">
        <v>470</v>
      </c>
      <c r="AA316" s="17" t="s">
        <v>655</v>
      </c>
    </row>
    <row r="317" spans="1:40" ht="36.75" customHeight="1" x14ac:dyDescent="0.25">
      <c r="A317" s="233" t="s">
        <v>1540</v>
      </c>
      <c r="B317" s="159" t="s">
        <v>6</v>
      </c>
      <c r="C317" s="188" t="s">
        <v>1107</v>
      </c>
      <c r="D317" s="188" t="s">
        <v>436</v>
      </c>
      <c r="E317" s="193" t="s">
        <v>452</v>
      </c>
      <c r="F317" s="193" t="s">
        <v>1096</v>
      </c>
      <c r="G317" s="159" t="s">
        <v>631</v>
      </c>
      <c r="H317" s="188" t="s">
        <v>610</v>
      </c>
      <c r="I317" s="188" t="s">
        <v>431</v>
      </c>
      <c r="J317" s="183" t="s">
        <v>431</v>
      </c>
      <c r="K317" s="183" t="s">
        <v>431</v>
      </c>
      <c r="L317" s="188" t="s">
        <v>659</v>
      </c>
      <c r="M317" s="192">
        <v>45.3</v>
      </c>
      <c r="N317" s="203">
        <v>105000</v>
      </c>
      <c r="O317" s="204" t="s">
        <v>1107</v>
      </c>
      <c r="P317" s="188" t="s">
        <v>1107</v>
      </c>
      <c r="Q317" s="194" t="s">
        <v>1107</v>
      </c>
      <c r="R317" s="194" t="s">
        <v>1107</v>
      </c>
      <c r="S317" s="2" t="s">
        <v>289</v>
      </c>
      <c r="T317" s="14" t="s">
        <v>469</v>
      </c>
      <c r="U317" s="17">
        <v>2016</v>
      </c>
      <c r="V317" s="17" t="s">
        <v>1107</v>
      </c>
      <c r="W317" s="17" t="s">
        <v>307</v>
      </c>
      <c r="X317" s="17" t="s">
        <v>1107</v>
      </c>
      <c r="Y317" s="17" t="s">
        <v>1107</v>
      </c>
      <c r="Z317" s="17" t="s">
        <v>1107</v>
      </c>
      <c r="AA317" s="17" t="s">
        <v>653</v>
      </c>
      <c r="AB317" s="8"/>
      <c r="AC317" s="8"/>
      <c r="AD317" s="8"/>
      <c r="AE317" s="8"/>
      <c r="AF317" s="8"/>
      <c r="AG317" s="8"/>
      <c r="AH317" s="8"/>
      <c r="AI317" s="8"/>
      <c r="AJ317" s="19"/>
      <c r="AK317" s="8"/>
      <c r="AL317" s="8"/>
      <c r="AM317" s="8"/>
      <c r="AN317" s="8"/>
    </row>
    <row r="318" spans="1:40" ht="36.75" customHeight="1" x14ac:dyDescent="0.25">
      <c r="A318" s="233" t="s">
        <v>1541</v>
      </c>
      <c r="B318" s="159" t="s">
        <v>6</v>
      </c>
      <c r="C318" s="188" t="s">
        <v>1107</v>
      </c>
      <c r="D318" s="188" t="s">
        <v>437</v>
      </c>
      <c r="E318" s="193" t="s">
        <v>453</v>
      </c>
      <c r="F318" s="193" t="s">
        <v>1049</v>
      </c>
      <c r="G318" s="159" t="s">
        <v>640</v>
      </c>
      <c r="H318" s="188" t="s">
        <v>0</v>
      </c>
      <c r="I318" s="188">
        <v>2019</v>
      </c>
      <c r="J318" s="183" t="s">
        <v>431</v>
      </c>
      <c r="K318" s="183" t="s">
        <v>431</v>
      </c>
      <c r="L318" s="188" t="s">
        <v>660</v>
      </c>
      <c r="M318" s="192">
        <v>15.3</v>
      </c>
      <c r="N318" s="203">
        <v>1150000</v>
      </c>
      <c r="O318" s="204" t="s">
        <v>1107</v>
      </c>
      <c r="P318" s="188" t="s">
        <v>1107</v>
      </c>
      <c r="Q318" s="194" t="s">
        <v>1107</v>
      </c>
      <c r="R318" s="194" t="s">
        <v>1107</v>
      </c>
      <c r="S318" s="2" t="s">
        <v>289</v>
      </c>
      <c r="T318" s="15" t="s">
        <v>428</v>
      </c>
      <c r="U318" s="17">
        <v>2016</v>
      </c>
      <c r="V318" s="17" t="s">
        <v>1107</v>
      </c>
      <c r="W318" s="17" t="s">
        <v>307</v>
      </c>
      <c r="X318" s="17" t="s">
        <v>1107</v>
      </c>
      <c r="Y318" s="17" t="s">
        <v>1107</v>
      </c>
      <c r="Z318" s="18">
        <v>42887</v>
      </c>
      <c r="AA318" s="17" t="s">
        <v>653</v>
      </c>
      <c r="AB318" s="8"/>
      <c r="AC318" s="8"/>
      <c r="AD318" s="8"/>
      <c r="AE318" s="8"/>
      <c r="AF318" s="8"/>
      <c r="AG318" s="8"/>
      <c r="AH318" s="8"/>
      <c r="AI318" s="8"/>
      <c r="AJ318" s="8"/>
      <c r="AK318" s="8"/>
      <c r="AL318" s="8"/>
      <c r="AM318" s="8"/>
      <c r="AN318" s="8"/>
    </row>
    <row r="319" spans="1:40" ht="36.75" customHeight="1" x14ac:dyDescent="0.25">
      <c r="A319" s="233" t="s">
        <v>1542</v>
      </c>
      <c r="B319" s="21" t="s">
        <v>6</v>
      </c>
      <c r="C319" s="17" t="s">
        <v>1107</v>
      </c>
      <c r="D319" s="17" t="s">
        <v>438</v>
      </c>
      <c r="E319" s="13" t="s">
        <v>454</v>
      </c>
      <c r="F319" s="13" t="s">
        <v>1050</v>
      </c>
      <c r="G319" s="21" t="s">
        <v>635</v>
      </c>
      <c r="H319" s="17" t="s">
        <v>0</v>
      </c>
      <c r="I319" s="17">
        <v>2016</v>
      </c>
      <c r="J319" s="27" t="s">
        <v>1107</v>
      </c>
      <c r="K319" s="27" t="s">
        <v>1107</v>
      </c>
      <c r="L319" s="17" t="s">
        <v>659</v>
      </c>
      <c r="M319" s="58">
        <v>537</v>
      </c>
      <c r="N319" s="31">
        <v>4500</v>
      </c>
      <c r="O319" s="28" t="s">
        <v>1107</v>
      </c>
      <c r="P319" s="17" t="s">
        <v>1107</v>
      </c>
      <c r="Q319" s="30" t="s">
        <v>1107</v>
      </c>
      <c r="R319" s="30" t="s">
        <v>1107</v>
      </c>
      <c r="S319" s="2" t="s">
        <v>289</v>
      </c>
      <c r="T319" s="15" t="s">
        <v>0</v>
      </c>
      <c r="U319" s="17">
        <v>2016</v>
      </c>
      <c r="V319" s="17" t="s">
        <v>1107</v>
      </c>
      <c r="W319" s="17" t="s">
        <v>307</v>
      </c>
      <c r="X319" s="17" t="s">
        <v>1107</v>
      </c>
      <c r="Y319" s="17" t="s">
        <v>1107</v>
      </c>
      <c r="Z319" s="18">
        <v>42736</v>
      </c>
      <c r="AA319" s="17" t="s">
        <v>653</v>
      </c>
      <c r="AB319" s="8"/>
      <c r="AC319" s="8"/>
      <c r="AD319" s="8"/>
      <c r="AE319" s="8"/>
      <c r="AF319" s="8"/>
      <c r="AG319" s="8"/>
      <c r="AH319" s="8"/>
      <c r="AI319" s="8"/>
      <c r="AJ319" s="19"/>
      <c r="AK319" s="8"/>
      <c r="AL319" s="8"/>
      <c r="AM319" s="8"/>
      <c r="AN319" s="8"/>
    </row>
    <row r="320" spans="1:40" ht="36.75" customHeight="1" x14ac:dyDescent="0.25">
      <c r="A320" s="233" t="s">
        <v>1543</v>
      </c>
      <c r="B320" s="159" t="s">
        <v>6</v>
      </c>
      <c r="C320" s="188" t="s">
        <v>1107</v>
      </c>
      <c r="D320" s="188" t="s">
        <v>439</v>
      </c>
      <c r="E320" s="193" t="s">
        <v>455</v>
      </c>
      <c r="F320" s="193" t="s">
        <v>1051</v>
      </c>
      <c r="G320" s="196" t="s">
        <v>632</v>
      </c>
      <c r="H320" s="188" t="s">
        <v>283</v>
      </c>
      <c r="I320" s="188">
        <v>2020</v>
      </c>
      <c r="J320" s="183" t="s">
        <v>431</v>
      </c>
      <c r="K320" s="183" t="s">
        <v>431</v>
      </c>
      <c r="L320" s="188" t="s">
        <v>660</v>
      </c>
      <c r="M320" s="192">
        <v>56.6</v>
      </c>
      <c r="N320" s="203" t="s">
        <v>1107</v>
      </c>
      <c r="O320" s="204" t="s">
        <v>1107</v>
      </c>
      <c r="P320" s="193" t="s">
        <v>934</v>
      </c>
      <c r="Q320" s="194" t="s">
        <v>1107</v>
      </c>
      <c r="R320" s="194" t="s">
        <v>1107</v>
      </c>
      <c r="S320" s="2" t="s">
        <v>289</v>
      </c>
      <c r="T320" s="15" t="s">
        <v>428</v>
      </c>
      <c r="U320" s="17">
        <v>2016</v>
      </c>
      <c r="V320" s="17" t="s">
        <v>1107</v>
      </c>
      <c r="W320" s="17" t="s">
        <v>307</v>
      </c>
      <c r="X320" s="17" t="s">
        <v>1107</v>
      </c>
      <c r="Y320" s="17" t="s">
        <v>1107</v>
      </c>
      <c r="Z320" s="18">
        <v>42887</v>
      </c>
      <c r="AA320" s="17" t="s">
        <v>653</v>
      </c>
      <c r="AB320" s="8"/>
      <c r="AC320" s="8"/>
      <c r="AD320" s="8"/>
      <c r="AE320" s="8"/>
      <c r="AF320" s="8"/>
      <c r="AG320" s="8"/>
      <c r="AH320" s="8"/>
      <c r="AI320" s="8"/>
      <c r="AJ320" s="8"/>
      <c r="AK320" s="8"/>
      <c r="AL320" s="8"/>
      <c r="AM320" s="8"/>
      <c r="AN320" s="8"/>
    </row>
    <row r="321" spans="1:40" ht="36.75" customHeight="1" x14ac:dyDescent="0.25">
      <c r="A321" s="233" t="s">
        <v>1544</v>
      </c>
      <c r="B321" s="159" t="s">
        <v>6</v>
      </c>
      <c r="C321" s="193" t="s">
        <v>471</v>
      </c>
      <c r="D321" s="188" t="s">
        <v>440</v>
      </c>
      <c r="E321" s="193" t="s">
        <v>456</v>
      </c>
      <c r="F321" s="193" t="s">
        <v>1052</v>
      </c>
      <c r="G321" s="196" t="s">
        <v>1183</v>
      </c>
      <c r="H321" s="189" t="s">
        <v>0</v>
      </c>
      <c r="I321" s="188">
        <v>2019</v>
      </c>
      <c r="J321" s="183" t="s">
        <v>472</v>
      </c>
      <c r="K321" s="183" t="s">
        <v>431</v>
      </c>
      <c r="L321" s="188" t="s">
        <v>659</v>
      </c>
      <c r="M321" s="192">
        <v>85</v>
      </c>
      <c r="N321" s="203">
        <v>120000</v>
      </c>
      <c r="O321" s="204" t="s">
        <v>1107</v>
      </c>
      <c r="P321" s="193" t="s">
        <v>471</v>
      </c>
      <c r="Q321" s="194" t="s">
        <v>1107</v>
      </c>
      <c r="R321" s="194" t="s">
        <v>1107</v>
      </c>
      <c r="S321" s="17" t="s">
        <v>1184</v>
      </c>
      <c r="T321" s="15" t="s">
        <v>429</v>
      </c>
      <c r="U321" s="17">
        <v>2016</v>
      </c>
      <c r="V321" s="17" t="s">
        <v>1107</v>
      </c>
      <c r="W321" s="17" t="s">
        <v>307</v>
      </c>
      <c r="X321" s="17" t="s">
        <v>1107</v>
      </c>
      <c r="Y321" s="17" t="s">
        <v>1107</v>
      </c>
      <c r="Z321" s="17" t="s">
        <v>1107</v>
      </c>
      <c r="AA321" s="17" t="s">
        <v>653</v>
      </c>
      <c r="AB321" s="8"/>
      <c r="AC321" s="8"/>
      <c r="AD321" s="8"/>
      <c r="AE321" s="8"/>
      <c r="AF321" s="8"/>
      <c r="AG321" s="8"/>
      <c r="AH321" s="8"/>
      <c r="AI321" s="8"/>
      <c r="AJ321" s="8"/>
      <c r="AK321" s="8"/>
      <c r="AL321" s="8"/>
      <c r="AM321" s="8"/>
      <c r="AN321" s="8"/>
    </row>
    <row r="322" spans="1:40" ht="36.75" customHeight="1" x14ac:dyDescent="0.25">
      <c r="A322" s="233" t="s">
        <v>1545</v>
      </c>
      <c r="B322" s="159" t="s">
        <v>6</v>
      </c>
      <c r="C322" s="188" t="s">
        <v>1107</v>
      </c>
      <c r="D322" s="188" t="s">
        <v>441</v>
      </c>
      <c r="E322" s="193" t="s">
        <v>457</v>
      </c>
      <c r="F322" s="193" t="s">
        <v>468</v>
      </c>
      <c r="G322" s="159" t="s">
        <v>619</v>
      </c>
      <c r="H322" s="188" t="s">
        <v>0</v>
      </c>
      <c r="I322" s="188">
        <v>2018</v>
      </c>
      <c r="J322" s="183" t="s">
        <v>431</v>
      </c>
      <c r="K322" s="183" t="s">
        <v>431</v>
      </c>
      <c r="L322" s="188" t="s">
        <v>660</v>
      </c>
      <c r="M322" s="192">
        <v>5.25</v>
      </c>
      <c r="N322" s="203">
        <v>285000</v>
      </c>
      <c r="O322" s="204" t="s">
        <v>1107</v>
      </c>
      <c r="P322" s="193" t="s">
        <v>934</v>
      </c>
      <c r="Q322" s="194" t="s">
        <v>1107</v>
      </c>
      <c r="R322" s="194" t="s">
        <v>1107</v>
      </c>
      <c r="S322" s="17" t="s">
        <v>289</v>
      </c>
      <c r="T322" s="15" t="s">
        <v>428</v>
      </c>
      <c r="U322" s="17">
        <v>2016</v>
      </c>
      <c r="V322" s="17" t="s">
        <v>1107</v>
      </c>
      <c r="W322" s="17" t="s">
        <v>307</v>
      </c>
      <c r="X322" s="17" t="s">
        <v>1107</v>
      </c>
      <c r="Y322" s="17" t="s">
        <v>1107</v>
      </c>
      <c r="Z322" s="17" t="s">
        <v>1107</v>
      </c>
      <c r="AA322" s="17" t="s">
        <v>653</v>
      </c>
      <c r="AB322" s="8"/>
      <c r="AC322" s="8"/>
      <c r="AD322" s="8"/>
      <c r="AE322" s="8"/>
      <c r="AF322" s="8"/>
      <c r="AG322" s="8"/>
      <c r="AH322" s="8"/>
      <c r="AI322" s="8"/>
      <c r="AJ322" s="8"/>
      <c r="AK322" s="8"/>
      <c r="AL322" s="8"/>
      <c r="AM322" s="8"/>
      <c r="AN322" s="8"/>
    </row>
    <row r="323" spans="1:40" ht="36.75" customHeight="1" x14ac:dyDescent="0.2">
      <c r="A323" s="233" t="s">
        <v>1546</v>
      </c>
      <c r="B323" s="21" t="s">
        <v>6</v>
      </c>
      <c r="C323" s="17" t="s">
        <v>1107</v>
      </c>
      <c r="D323" s="17" t="s">
        <v>442</v>
      </c>
      <c r="E323" s="13" t="s">
        <v>458</v>
      </c>
      <c r="F323" s="13" t="s">
        <v>1053</v>
      </c>
      <c r="G323" s="14" t="s">
        <v>1193</v>
      </c>
      <c r="H323" s="17" t="s">
        <v>0</v>
      </c>
      <c r="I323" s="17">
        <v>2017</v>
      </c>
      <c r="J323" s="27" t="s">
        <v>1107</v>
      </c>
      <c r="K323" s="27" t="s">
        <v>1107</v>
      </c>
      <c r="L323" s="17" t="s">
        <v>659</v>
      </c>
      <c r="M323" s="9" t="s">
        <v>472</v>
      </c>
      <c r="N323" s="28" t="s">
        <v>1107</v>
      </c>
      <c r="O323" s="28" t="s">
        <v>1107</v>
      </c>
      <c r="P323" s="17" t="s">
        <v>1107</v>
      </c>
      <c r="Q323" s="30" t="s">
        <v>1107</v>
      </c>
      <c r="R323" s="30" t="s">
        <v>1107</v>
      </c>
      <c r="S323" s="2" t="s">
        <v>289</v>
      </c>
      <c r="T323" s="15" t="s">
        <v>427</v>
      </c>
      <c r="U323" s="17">
        <v>2016</v>
      </c>
      <c r="V323" s="17" t="s">
        <v>1107</v>
      </c>
      <c r="W323" s="17" t="s">
        <v>307</v>
      </c>
      <c r="X323" s="17" t="s">
        <v>1107</v>
      </c>
      <c r="Y323" s="17" t="s">
        <v>1107</v>
      </c>
      <c r="Z323" s="17" t="s">
        <v>1107</v>
      </c>
      <c r="AA323" s="17" t="s">
        <v>653</v>
      </c>
      <c r="AB323" s="4"/>
      <c r="AC323" s="4"/>
      <c r="AD323" s="4"/>
      <c r="AE323" s="4"/>
      <c r="AF323" s="4"/>
      <c r="AG323" s="4"/>
      <c r="AH323" s="4"/>
      <c r="AI323" s="4"/>
      <c r="AJ323" s="4"/>
      <c r="AK323" s="4"/>
      <c r="AL323" s="4"/>
      <c r="AM323" s="4"/>
      <c r="AN323" s="4"/>
    </row>
    <row r="324" spans="1:40" ht="36.75" customHeight="1" x14ac:dyDescent="0.2">
      <c r="A324" s="233" t="s">
        <v>1547</v>
      </c>
      <c r="B324" s="21" t="s">
        <v>6</v>
      </c>
      <c r="C324" s="17" t="s">
        <v>1107</v>
      </c>
      <c r="D324" s="17" t="s">
        <v>443</v>
      </c>
      <c r="E324" s="13" t="s">
        <v>459</v>
      </c>
      <c r="F324" s="13" t="s">
        <v>1053</v>
      </c>
      <c r="G324" s="14" t="s">
        <v>1193</v>
      </c>
      <c r="H324" s="17" t="s">
        <v>0</v>
      </c>
      <c r="I324" s="17">
        <v>2017</v>
      </c>
      <c r="J324" s="27" t="s">
        <v>1107</v>
      </c>
      <c r="K324" s="27" t="s">
        <v>1107</v>
      </c>
      <c r="L324" s="17" t="s">
        <v>659</v>
      </c>
      <c r="M324" s="9" t="s">
        <v>472</v>
      </c>
      <c r="N324" s="28" t="s">
        <v>1107</v>
      </c>
      <c r="O324" s="28" t="s">
        <v>1107</v>
      </c>
      <c r="P324" s="17" t="s">
        <v>1107</v>
      </c>
      <c r="Q324" s="30" t="s">
        <v>1107</v>
      </c>
      <c r="R324" s="30" t="s">
        <v>1107</v>
      </c>
      <c r="S324" s="2" t="s">
        <v>289</v>
      </c>
      <c r="T324" s="15" t="s">
        <v>427</v>
      </c>
      <c r="U324" s="17">
        <v>2016</v>
      </c>
      <c r="V324" s="17" t="s">
        <v>1107</v>
      </c>
      <c r="W324" s="17" t="s">
        <v>307</v>
      </c>
      <c r="X324" s="17" t="s">
        <v>1107</v>
      </c>
      <c r="Y324" s="17" t="s">
        <v>1107</v>
      </c>
      <c r="Z324" s="17" t="s">
        <v>1107</v>
      </c>
      <c r="AA324" s="17" t="s">
        <v>653</v>
      </c>
      <c r="AB324" s="4"/>
      <c r="AC324" s="4"/>
      <c r="AD324" s="4"/>
      <c r="AE324" s="4"/>
      <c r="AF324" s="4"/>
      <c r="AG324" s="4"/>
      <c r="AH324" s="4"/>
      <c r="AI324" s="4"/>
      <c r="AJ324" s="4"/>
      <c r="AK324" s="4"/>
      <c r="AL324" s="4"/>
      <c r="AM324" s="4"/>
      <c r="AN324" s="4"/>
    </row>
    <row r="325" spans="1:40" ht="36.75" customHeight="1" x14ac:dyDescent="0.2">
      <c r="A325" s="233" t="s">
        <v>1548</v>
      </c>
      <c r="B325" s="21" t="s">
        <v>6</v>
      </c>
      <c r="C325" s="17" t="s">
        <v>1107</v>
      </c>
      <c r="D325" s="17" t="s">
        <v>444</v>
      </c>
      <c r="E325" s="13" t="s">
        <v>460</v>
      </c>
      <c r="F325" s="13" t="s">
        <v>1053</v>
      </c>
      <c r="G325" s="14" t="s">
        <v>1193</v>
      </c>
      <c r="H325" s="17" t="s">
        <v>0</v>
      </c>
      <c r="I325" s="17">
        <v>2017</v>
      </c>
      <c r="J325" s="27" t="s">
        <v>1107</v>
      </c>
      <c r="K325" s="27" t="s">
        <v>1107</v>
      </c>
      <c r="L325" s="17" t="s">
        <v>659</v>
      </c>
      <c r="M325" s="9" t="s">
        <v>472</v>
      </c>
      <c r="N325" s="28" t="s">
        <v>1107</v>
      </c>
      <c r="O325" s="28" t="s">
        <v>1107</v>
      </c>
      <c r="P325" s="17" t="s">
        <v>1107</v>
      </c>
      <c r="Q325" s="30" t="s">
        <v>1107</v>
      </c>
      <c r="R325" s="30" t="s">
        <v>1107</v>
      </c>
      <c r="S325" s="2" t="s">
        <v>289</v>
      </c>
      <c r="T325" s="15" t="s">
        <v>427</v>
      </c>
      <c r="U325" s="17">
        <v>2016</v>
      </c>
      <c r="V325" s="17" t="s">
        <v>1107</v>
      </c>
      <c r="W325" s="17" t="s">
        <v>307</v>
      </c>
      <c r="X325" s="17" t="s">
        <v>1107</v>
      </c>
      <c r="Y325" s="17" t="s">
        <v>1107</v>
      </c>
      <c r="Z325" s="17" t="s">
        <v>1107</v>
      </c>
      <c r="AA325" s="17" t="s">
        <v>653</v>
      </c>
    </row>
    <row r="326" spans="1:40" ht="36.75" customHeight="1" x14ac:dyDescent="0.25">
      <c r="A326" s="233" t="s">
        <v>1549</v>
      </c>
      <c r="B326" s="21" t="s">
        <v>6</v>
      </c>
      <c r="C326" s="17" t="s">
        <v>1107</v>
      </c>
      <c r="D326" s="17" t="s">
        <v>445</v>
      </c>
      <c r="E326" s="13" t="s">
        <v>461</v>
      </c>
      <c r="F326" s="13" t="s">
        <v>1053</v>
      </c>
      <c r="G326" s="14" t="s">
        <v>1193</v>
      </c>
      <c r="H326" s="17" t="s">
        <v>0</v>
      </c>
      <c r="I326" s="17">
        <v>2017</v>
      </c>
      <c r="J326" s="27" t="s">
        <v>1107</v>
      </c>
      <c r="K326" s="27" t="s">
        <v>1107</v>
      </c>
      <c r="L326" s="17" t="s">
        <v>660</v>
      </c>
      <c r="M326" s="9" t="s">
        <v>472</v>
      </c>
      <c r="N326" s="28" t="s">
        <v>1107</v>
      </c>
      <c r="O326" s="28" t="s">
        <v>1107</v>
      </c>
      <c r="P326" s="17" t="s">
        <v>1107</v>
      </c>
      <c r="Q326" s="30" t="s">
        <v>1107</v>
      </c>
      <c r="R326" s="30" t="s">
        <v>1107</v>
      </c>
      <c r="S326" s="2" t="s">
        <v>289</v>
      </c>
      <c r="T326" s="15" t="s">
        <v>427</v>
      </c>
      <c r="U326" s="17">
        <v>2016</v>
      </c>
      <c r="V326" s="17" t="s">
        <v>1107</v>
      </c>
      <c r="W326" s="17" t="s">
        <v>307</v>
      </c>
      <c r="X326" s="17" t="s">
        <v>1107</v>
      </c>
      <c r="Y326" s="17" t="s">
        <v>1107</v>
      </c>
      <c r="Z326" s="17" t="s">
        <v>1107</v>
      </c>
      <c r="AA326" s="17" t="s">
        <v>653</v>
      </c>
      <c r="AB326" s="8"/>
      <c r="AC326" s="8"/>
      <c r="AD326" s="8"/>
      <c r="AE326" s="8"/>
      <c r="AF326" s="8"/>
      <c r="AG326" s="8"/>
      <c r="AH326" s="8"/>
      <c r="AI326" s="8"/>
      <c r="AJ326" s="8"/>
      <c r="AK326" s="8"/>
      <c r="AL326" s="8"/>
      <c r="AM326" s="8"/>
      <c r="AN326" s="8"/>
    </row>
    <row r="327" spans="1:40" ht="36.75" customHeight="1" x14ac:dyDescent="0.25">
      <c r="A327" s="233" t="s">
        <v>1550</v>
      </c>
      <c r="B327" s="21" t="s">
        <v>6</v>
      </c>
      <c r="C327" s="17" t="s">
        <v>1107</v>
      </c>
      <c r="D327" s="17" t="s">
        <v>446</v>
      </c>
      <c r="E327" s="13" t="s">
        <v>462</v>
      </c>
      <c r="F327" s="13" t="s">
        <v>1053</v>
      </c>
      <c r="G327" s="14" t="s">
        <v>1193</v>
      </c>
      <c r="H327" s="17" t="s">
        <v>0</v>
      </c>
      <c r="I327" s="17">
        <v>2017</v>
      </c>
      <c r="J327" s="27" t="s">
        <v>1107</v>
      </c>
      <c r="K327" s="27" t="s">
        <v>1107</v>
      </c>
      <c r="L327" s="17" t="s">
        <v>660</v>
      </c>
      <c r="M327" s="9" t="s">
        <v>472</v>
      </c>
      <c r="N327" s="28" t="s">
        <v>1107</v>
      </c>
      <c r="O327" s="28" t="s">
        <v>1107</v>
      </c>
      <c r="P327" s="17" t="s">
        <v>1107</v>
      </c>
      <c r="Q327" s="30" t="s">
        <v>1107</v>
      </c>
      <c r="R327" s="30" t="s">
        <v>1107</v>
      </c>
      <c r="S327" s="2" t="s">
        <v>289</v>
      </c>
      <c r="T327" s="15" t="s">
        <v>427</v>
      </c>
      <c r="U327" s="17">
        <v>2016</v>
      </c>
      <c r="V327" s="17" t="s">
        <v>1107</v>
      </c>
      <c r="W327" s="17" t="s">
        <v>307</v>
      </c>
      <c r="X327" s="17" t="s">
        <v>1107</v>
      </c>
      <c r="Y327" s="17" t="s">
        <v>1107</v>
      </c>
      <c r="Z327" s="17" t="s">
        <v>1107</v>
      </c>
      <c r="AA327" s="17" t="s">
        <v>653</v>
      </c>
      <c r="AB327" s="8"/>
      <c r="AC327" s="8"/>
      <c r="AD327" s="8"/>
      <c r="AE327" s="8"/>
      <c r="AF327" s="8"/>
      <c r="AG327" s="8"/>
      <c r="AH327" s="8"/>
      <c r="AI327" s="8"/>
      <c r="AJ327" s="8"/>
      <c r="AK327" s="8"/>
      <c r="AL327" s="8"/>
      <c r="AM327" s="8"/>
      <c r="AN327" s="8"/>
    </row>
    <row r="328" spans="1:40" ht="36.75" customHeight="1" x14ac:dyDescent="0.25">
      <c r="A328" s="233" t="s">
        <v>1551</v>
      </c>
      <c r="B328" s="21" t="s">
        <v>6</v>
      </c>
      <c r="C328" s="17" t="s">
        <v>1107</v>
      </c>
      <c r="D328" s="17" t="s">
        <v>447</v>
      </c>
      <c r="E328" s="13" t="s">
        <v>463</v>
      </c>
      <c r="F328" s="13" t="s">
        <v>1053</v>
      </c>
      <c r="G328" s="14" t="s">
        <v>1193</v>
      </c>
      <c r="H328" s="17" t="s">
        <v>0</v>
      </c>
      <c r="I328" s="17">
        <v>2017</v>
      </c>
      <c r="J328" s="27" t="s">
        <v>1107</v>
      </c>
      <c r="K328" s="27" t="s">
        <v>1107</v>
      </c>
      <c r="L328" s="17" t="s">
        <v>660</v>
      </c>
      <c r="M328" s="9" t="s">
        <v>472</v>
      </c>
      <c r="N328" s="28" t="s">
        <v>1107</v>
      </c>
      <c r="O328" s="28" t="s">
        <v>1107</v>
      </c>
      <c r="P328" s="17" t="s">
        <v>1107</v>
      </c>
      <c r="Q328" s="30" t="s">
        <v>1107</v>
      </c>
      <c r="R328" s="30" t="s">
        <v>1107</v>
      </c>
      <c r="S328" s="2" t="s">
        <v>289</v>
      </c>
      <c r="T328" s="15" t="s">
        <v>427</v>
      </c>
      <c r="U328" s="17">
        <v>2016</v>
      </c>
      <c r="V328" s="17" t="s">
        <v>1107</v>
      </c>
      <c r="W328" s="17" t="s">
        <v>307</v>
      </c>
      <c r="X328" s="17" t="s">
        <v>1107</v>
      </c>
      <c r="Y328" s="17" t="s">
        <v>1107</v>
      </c>
      <c r="Z328" s="17" t="s">
        <v>1107</v>
      </c>
      <c r="AA328" s="17" t="s">
        <v>653</v>
      </c>
      <c r="AB328" s="8"/>
      <c r="AC328" s="8"/>
      <c r="AD328" s="8"/>
      <c r="AE328" s="8"/>
      <c r="AF328" s="8"/>
      <c r="AG328" s="8"/>
      <c r="AH328" s="8"/>
      <c r="AI328" s="8"/>
      <c r="AJ328" s="8"/>
      <c r="AK328" s="8"/>
      <c r="AL328" s="8"/>
      <c r="AM328" s="8"/>
      <c r="AN328" s="8"/>
    </row>
    <row r="329" spans="1:40" ht="36.75" customHeight="1" x14ac:dyDescent="0.25">
      <c r="A329" s="233" t="s">
        <v>1552</v>
      </c>
      <c r="B329" s="21" t="s">
        <v>6</v>
      </c>
      <c r="C329" s="17" t="s">
        <v>1107</v>
      </c>
      <c r="D329" s="17" t="s">
        <v>448</v>
      </c>
      <c r="E329" s="13" t="s">
        <v>464</v>
      </c>
      <c r="F329" s="13" t="s">
        <v>1053</v>
      </c>
      <c r="G329" s="14" t="s">
        <v>1193</v>
      </c>
      <c r="H329" s="17" t="s">
        <v>610</v>
      </c>
      <c r="I329" s="17" t="s">
        <v>431</v>
      </c>
      <c r="J329" s="27" t="s">
        <v>1107</v>
      </c>
      <c r="K329" s="27" t="s">
        <v>1107</v>
      </c>
      <c r="L329" s="17" t="s">
        <v>660</v>
      </c>
      <c r="M329" s="9" t="s">
        <v>472</v>
      </c>
      <c r="N329" s="28" t="s">
        <v>1107</v>
      </c>
      <c r="O329" s="28" t="s">
        <v>1107</v>
      </c>
      <c r="P329" s="17" t="s">
        <v>1107</v>
      </c>
      <c r="Q329" s="30" t="s">
        <v>1107</v>
      </c>
      <c r="R329" s="30" t="s">
        <v>1107</v>
      </c>
      <c r="S329" s="2" t="s">
        <v>289</v>
      </c>
      <c r="T329" s="14" t="s">
        <v>469</v>
      </c>
      <c r="U329" s="17">
        <v>2016</v>
      </c>
      <c r="V329" s="17" t="s">
        <v>1107</v>
      </c>
      <c r="W329" s="17" t="s">
        <v>307</v>
      </c>
      <c r="X329" s="17" t="s">
        <v>1107</v>
      </c>
      <c r="Y329" s="17" t="s">
        <v>1107</v>
      </c>
      <c r="Z329" s="17" t="s">
        <v>1107</v>
      </c>
      <c r="AA329" s="17" t="s">
        <v>653</v>
      </c>
      <c r="AB329" s="8"/>
      <c r="AC329" s="8"/>
      <c r="AD329" s="8"/>
      <c r="AE329" s="8"/>
      <c r="AF329" s="8"/>
      <c r="AG329" s="8"/>
      <c r="AH329" s="8"/>
      <c r="AI329" s="8"/>
      <c r="AJ329" s="8"/>
      <c r="AK329" s="8"/>
      <c r="AL329" s="8"/>
      <c r="AM329" s="8"/>
      <c r="AN329" s="8"/>
    </row>
    <row r="330" spans="1:40" ht="36.75" customHeight="1" x14ac:dyDescent="0.25">
      <c r="A330" s="233" t="s">
        <v>1553</v>
      </c>
      <c r="B330" s="21" t="s">
        <v>6</v>
      </c>
      <c r="C330" s="17" t="s">
        <v>1107</v>
      </c>
      <c r="D330" s="17" t="s">
        <v>449</v>
      </c>
      <c r="E330" s="14" t="s">
        <v>465</v>
      </c>
      <c r="F330" s="13" t="s">
        <v>1054</v>
      </c>
      <c r="G330" s="14" t="s">
        <v>642</v>
      </c>
      <c r="H330" s="17" t="s">
        <v>0</v>
      </c>
      <c r="I330" s="17">
        <v>2017</v>
      </c>
      <c r="J330" s="27" t="s">
        <v>1107</v>
      </c>
      <c r="K330" s="27" t="s">
        <v>1107</v>
      </c>
      <c r="L330" s="17" t="s">
        <v>660</v>
      </c>
      <c r="M330" s="9" t="s">
        <v>472</v>
      </c>
      <c r="N330" s="28" t="s">
        <v>1107</v>
      </c>
      <c r="O330" s="28" t="s">
        <v>1107</v>
      </c>
      <c r="P330" s="17" t="s">
        <v>1107</v>
      </c>
      <c r="Q330" s="30" t="s">
        <v>1107</v>
      </c>
      <c r="R330" s="30" t="s">
        <v>1107</v>
      </c>
      <c r="S330" s="17" t="s">
        <v>1184</v>
      </c>
      <c r="T330" s="15" t="s">
        <v>0</v>
      </c>
      <c r="U330" s="17">
        <v>2016</v>
      </c>
      <c r="V330" s="17" t="s">
        <v>1107</v>
      </c>
      <c r="W330" s="17" t="s">
        <v>307</v>
      </c>
      <c r="X330" s="17" t="s">
        <v>1107</v>
      </c>
      <c r="Y330" s="17" t="s">
        <v>1107</v>
      </c>
      <c r="Z330" s="17" t="s">
        <v>1107</v>
      </c>
      <c r="AA330" s="17" t="s">
        <v>653</v>
      </c>
      <c r="AB330" s="8"/>
      <c r="AC330" s="8"/>
      <c r="AD330" s="8"/>
      <c r="AE330" s="8"/>
      <c r="AF330" s="8"/>
      <c r="AG330" s="8"/>
      <c r="AH330" s="8"/>
      <c r="AI330" s="8"/>
      <c r="AJ330" s="8"/>
      <c r="AK330" s="8"/>
      <c r="AL330" s="8"/>
      <c r="AM330" s="8"/>
      <c r="AN330" s="8"/>
    </row>
    <row r="331" spans="1:40" ht="36.75" customHeight="1" x14ac:dyDescent="0.25">
      <c r="A331" s="233" t="s">
        <v>1554</v>
      </c>
      <c r="B331" s="21" t="s">
        <v>6</v>
      </c>
      <c r="C331" s="17" t="s">
        <v>1107</v>
      </c>
      <c r="D331" s="17" t="s">
        <v>450</v>
      </c>
      <c r="E331" s="13" t="s">
        <v>466</v>
      </c>
      <c r="F331" s="13" t="s">
        <v>1108</v>
      </c>
      <c r="G331" s="3" t="s">
        <v>331</v>
      </c>
      <c r="H331" s="17" t="s">
        <v>610</v>
      </c>
      <c r="I331" s="17" t="s">
        <v>431</v>
      </c>
      <c r="J331" s="27" t="s">
        <v>1107</v>
      </c>
      <c r="K331" s="27" t="s">
        <v>1107</v>
      </c>
      <c r="L331" s="17" t="s">
        <v>660</v>
      </c>
      <c r="M331" s="58" t="s">
        <v>1107</v>
      </c>
      <c r="N331" s="28" t="s">
        <v>1107</v>
      </c>
      <c r="O331" s="28" t="s">
        <v>1107</v>
      </c>
      <c r="P331" s="17" t="s">
        <v>1107</v>
      </c>
      <c r="Q331" s="30" t="s">
        <v>1107</v>
      </c>
      <c r="R331" s="30" t="s">
        <v>1107</v>
      </c>
      <c r="S331" s="17" t="s">
        <v>1184</v>
      </c>
      <c r="T331" s="14" t="s">
        <v>469</v>
      </c>
      <c r="U331" s="17">
        <v>2016</v>
      </c>
      <c r="V331" s="17" t="s">
        <v>1107</v>
      </c>
      <c r="W331" s="17" t="s">
        <v>307</v>
      </c>
      <c r="X331" s="17" t="s">
        <v>472</v>
      </c>
      <c r="Y331" s="17" t="s">
        <v>472</v>
      </c>
      <c r="Z331" s="17" t="s">
        <v>1107</v>
      </c>
      <c r="AA331" s="17" t="s">
        <v>653</v>
      </c>
      <c r="AB331" s="8"/>
      <c r="AC331" s="8"/>
      <c r="AD331" s="8"/>
      <c r="AE331" s="8"/>
      <c r="AF331" s="8"/>
      <c r="AG331" s="8"/>
      <c r="AH331" s="8"/>
      <c r="AI331" s="8"/>
      <c r="AJ331" s="8"/>
      <c r="AK331" s="8"/>
      <c r="AL331" s="8"/>
      <c r="AM331" s="8"/>
      <c r="AN331" s="8"/>
    </row>
    <row r="332" spans="1:40" ht="36.75" customHeight="1" x14ac:dyDescent="0.2">
      <c r="A332" s="233" t="s">
        <v>1555</v>
      </c>
      <c r="B332" s="159" t="s">
        <v>6</v>
      </c>
      <c r="C332" s="188" t="s">
        <v>1107</v>
      </c>
      <c r="D332" s="188" t="s">
        <v>451</v>
      </c>
      <c r="E332" s="193" t="s">
        <v>467</v>
      </c>
      <c r="F332" s="193" t="s">
        <v>1055</v>
      </c>
      <c r="G332" s="196" t="s">
        <v>1191</v>
      </c>
      <c r="H332" s="188" t="s">
        <v>0</v>
      </c>
      <c r="I332" s="188">
        <v>2019</v>
      </c>
      <c r="J332" s="183" t="s">
        <v>431</v>
      </c>
      <c r="K332" s="183" t="s">
        <v>431</v>
      </c>
      <c r="L332" s="188" t="s">
        <v>659</v>
      </c>
      <c r="M332" s="192">
        <v>2.1</v>
      </c>
      <c r="N332" s="204">
        <v>35000</v>
      </c>
      <c r="O332" s="204" t="s">
        <v>1107</v>
      </c>
      <c r="P332" s="188" t="s">
        <v>1107</v>
      </c>
      <c r="Q332" s="194" t="s">
        <v>1107</v>
      </c>
      <c r="R332" s="194" t="s">
        <v>1107</v>
      </c>
      <c r="S332" s="2" t="s">
        <v>289</v>
      </c>
      <c r="T332" s="14" t="s">
        <v>865</v>
      </c>
      <c r="U332" s="17">
        <v>2016</v>
      </c>
      <c r="V332" s="17" t="s">
        <v>1107</v>
      </c>
      <c r="W332" s="17" t="s">
        <v>307</v>
      </c>
      <c r="X332" s="17" t="s">
        <v>1107</v>
      </c>
      <c r="Y332" s="17" t="s">
        <v>1107</v>
      </c>
      <c r="Z332" s="17" t="s">
        <v>1107</v>
      </c>
      <c r="AA332" s="17" t="s">
        <v>653</v>
      </c>
    </row>
    <row r="333" spans="1:40" ht="36.75" customHeight="1" x14ac:dyDescent="0.2">
      <c r="A333" s="233" t="s">
        <v>1556</v>
      </c>
      <c r="B333" s="21" t="s">
        <v>6</v>
      </c>
      <c r="C333" s="17" t="s">
        <v>1107</v>
      </c>
      <c r="D333" s="17" t="s">
        <v>852</v>
      </c>
      <c r="E333" s="13" t="s">
        <v>849</v>
      </c>
      <c r="F333" s="13" t="s">
        <v>1056</v>
      </c>
      <c r="G333" s="21" t="s">
        <v>1227</v>
      </c>
      <c r="H333" s="17" t="s">
        <v>0</v>
      </c>
      <c r="I333" s="17">
        <v>2017</v>
      </c>
      <c r="J333" s="27" t="s">
        <v>1107</v>
      </c>
      <c r="K333" s="23" t="s">
        <v>1107</v>
      </c>
      <c r="L333" s="17" t="s">
        <v>659</v>
      </c>
      <c r="M333" s="58" t="s">
        <v>1107</v>
      </c>
      <c r="N333" s="28">
        <v>108000</v>
      </c>
      <c r="O333" s="28" t="s">
        <v>1107</v>
      </c>
      <c r="P333" s="17" t="s">
        <v>1107</v>
      </c>
      <c r="Q333" s="30" t="s">
        <v>1107</v>
      </c>
      <c r="R333" s="30" t="s">
        <v>1107</v>
      </c>
      <c r="S333" s="2" t="s">
        <v>289</v>
      </c>
      <c r="T333" s="15" t="s">
        <v>0</v>
      </c>
      <c r="U333" s="17">
        <v>2017</v>
      </c>
      <c r="V333" s="17" t="s">
        <v>1107</v>
      </c>
      <c r="W333" s="17" t="s">
        <v>307</v>
      </c>
      <c r="X333" s="17" t="s">
        <v>1107</v>
      </c>
      <c r="Y333" s="17" t="s">
        <v>1107</v>
      </c>
      <c r="Z333" s="17" t="s">
        <v>1107</v>
      </c>
      <c r="AA333" s="13" t="s">
        <v>655</v>
      </c>
    </row>
    <row r="334" spans="1:40" s="97" customFormat="1" ht="63.75" x14ac:dyDescent="0.2">
      <c r="A334" s="233" t="s">
        <v>1557</v>
      </c>
      <c r="B334" s="21" t="s">
        <v>6</v>
      </c>
      <c r="C334" s="17" t="s">
        <v>1107</v>
      </c>
      <c r="D334" s="17" t="s">
        <v>853</v>
      </c>
      <c r="E334" s="13" t="s">
        <v>850</v>
      </c>
      <c r="F334" s="13" t="s">
        <v>1057</v>
      </c>
      <c r="G334" s="21" t="s">
        <v>1227</v>
      </c>
      <c r="H334" s="17" t="s">
        <v>0</v>
      </c>
      <c r="I334" s="17">
        <v>2017</v>
      </c>
      <c r="J334" s="27" t="s">
        <v>1107</v>
      </c>
      <c r="K334" s="23" t="s">
        <v>1107</v>
      </c>
      <c r="L334" s="17" t="s">
        <v>660</v>
      </c>
      <c r="M334" s="58" t="s">
        <v>1107</v>
      </c>
      <c r="N334" s="28">
        <v>57000</v>
      </c>
      <c r="O334" s="28" t="s">
        <v>1107</v>
      </c>
      <c r="P334" s="17" t="s">
        <v>1107</v>
      </c>
      <c r="Q334" s="30" t="s">
        <v>1107</v>
      </c>
      <c r="R334" s="30" t="s">
        <v>1107</v>
      </c>
      <c r="S334" s="2" t="s">
        <v>289</v>
      </c>
      <c r="T334" s="15" t="s">
        <v>0</v>
      </c>
      <c r="U334" s="17">
        <v>2017</v>
      </c>
      <c r="V334" s="17" t="s">
        <v>1107</v>
      </c>
      <c r="W334" s="17" t="s">
        <v>307</v>
      </c>
      <c r="X334" s="17" t="s">
        <v>1107</v>
      </c>
      <c r="Y334" s="17" t="s">
        <v>1107</v>
      </c>
      <c r="Z334" s="17" t="s">
        <v>1107</v>
      </c>
      <c r="AA334" s="13" t="s">
        <v>655</v>
      </c>
      <c r="AB334" s="8"/>
      <c r="AC334" s="8"/>
      <c r="AD334" s="8"/>
      <c r="AE334" s="8"/>
      <c r="AF334" s="8"/>
      <c r="AG334" s="8"/>
      <c r="AH334" s="8"/>
      <c r="AI334" s="8"/>
      <c r="AJ334" s="8"/>
      <c r="AK334" s="8"/>
      <c r="AL334" s="8"/>
      <c r="AM334" s="8"/>
      <c r="AN334" s="8"/>
    </row>
    <row r="335" spans="1:40" s="97" customFormat="1" ht="63.75" x14ac:dyDescent="0.2">
      <c r="A335" s="233" t="s">
        <v>1558</v>
      </c>
      <c r="B335" s="21" t="s">
        <v>6</v>
      </c>
      <c r="C335" s="17" t="s">
        <v>1107</v>
      </c>
      <c r="D335" s="17" t="s">
        <v>854</v>
      </c>
      <c r="E335" s="13" t="s">
        <v>851</v>
      </c>
      <c r="F335" s="13" t="s">
        <v>1058</v>
      </c>
      <c r="G335" s="21" t="s">
        <v>1227</v>
      </c>
      <c r="H335" s="17" t="s">
        <v>0</v>
      </c>
      <c r="I335" s="17">
        <v>2017</v>
      </c>
      <c r="J335" s="27" t="s">
        <v>1107</v>
      </c>
      <c r="K335" s="23" t="s">
        <v>1107</v>
      </c>
      <c r="L335" s="17" t="s">
        <v>660</v>
      </c>
      <c r="M335" s="58" t="s">
        <v>1107</v>
      </c>
      <c r="N335" s="28">
        <v>48000</v>
      </c>
      <c r="O335" s="28" t="s">
        <v>1107</v>
      </c>
      <c r="P335" s="17" t="s">
        <v>1107</v>
      </c>
      <c r="Q335" s="30" t="s">
        <v>1107</v>
      </c>
      <c r="R335" s="30" t="s">
        <v>1107</v>
      </c>
      <c r="S335" s="2" t="s">
        <v>289</v>
      </c>
      <c r="T335" s="15" t="s">
        <v>0</v>
      </c>
      <c r="U335" s="17">
        <v>2017</v>
      </c>
      <c r="V335" s="17" t="s">
        <v>1107</v>
      </c>
      <c r="W335" s="17" t="s">
        <v>307</v>
      </c>
      <c r="X335" s="17" t="s">
        <v>1107</v>
      </c>
      <c r="Y335" s="17" t="s">
        <v>1107</v>
      </c>
      <c r="Z335" s="17" t="s">
        <v>1107</v>
      </c>
      <c r="AA335" s="13" t="s">
        <v>655</v>
      </c>
      <c r="AB335" s="8"/>
      <c r="AC335" s="8"/>
      <c r="AD335" s="8"/>
      <c r="AE335" s="8"/>
      <c r="AF335" s="8"/>
      <c r="AG335" s="8"/>
      <c r="AH335" s="8"/>
      <c r="AI335" s="8"/>
      <c r="AJ335" s="8"/>
      <c r="AK335" s="8"/>
      <c r="AL335" s="8"/>
      <c r="AM335" s="8"/>
      <c r="AN335" s="8"/>
    </row>
    <row r="336" spans="1:40" s="97" customFormat="1" ht="76.5" x14ac:dyDescent="0.2">
      <c r="A336" s="233" t="s">
        <v>1559</v>
      </c>
      <c r="B336" s="17" t="s">
        <v>6</v>
      </c>
      <c r="C336" s="3" t="s">
        <v>1066</v>
      </c>
      <c r="D336" s="17" t="s">
        <v>860</v>
      </c>
      <c r="E336" s="3" t="s">
        <v>855</v>
      </c>
      <c r="F336" s="3" t="s">
        <v>937</v>
      </c>
      <c r="G336" s="3" t="s">
        <v>627</v>
      </c>
      <c r="H336" s="17" t="s">
        <v>0</v>
      </c>
      <c r="I336" s="17" t="s">
        <v>472</v>
      </c>
      <c r="J336" s="84">
        <v>1735.530290782604</v>
      </c>
      <c r="K336" s="23" t="s">
        <v>1107</v>
      </c>
      <c r="L336" s="17" t="s">
        <v>660</v>
      </c>
      <c r="M336" s="9">
        <v>14267</v>
      </c>
      <c r="N336" s="30">
        <v>150000</v>
      </c>
      <c r="O336" s="30">
        <v>65000</v>
      </c>
      <c r="P336" s="3" t="s">
        <v>1253</v>
      </c>
      <c r="Q336" s="32" t="s">
        <v>1789</v>
      </c>
      <c r="R336" s="30" t="s">
        <v>1107</v>
      </c>
      <c r="S336" s="17" t="s">
        <v>1184</v>
      </c>
      <c r="T336" s="17" t="s">
        <v>0</v>
      </c>
      <c r="U336" s="17">
        <v>2017</v>
      </c>
      <c r="V336" s="3" t="s">
        <v>902</v>
      </c>
      <c r="W336" s="17" t="s">
        <v>307</v>
      </c>
      <c r="X336" s="17" t="s">
        <v>1107</v>
      </c>
      <c r="Y336" s="17" t="s">
        <v>1107</v>
      </c>
      <c r="Z336" s="57" t="s">
        <v>472</v>
      </c>
      <c r="AA336" s="3" t="s">
        <v>653</v>
      </c>
      <c r="AB336" s="8"/>
      <c r="AC336" s="8"/>
      <c r="AD336" s="8"/>
      <c r="AE336" s="8"/>
      <c r="AF336" s="8"/>
      <c r="AG336" s="8"/>
      <c r="AH336" s="8"/>
      <c r="AI336" s="8"/>
      <c r="AJ336" s="8"/>
      <c r="AK336" s="8"/>
      <c r="AL336" s="8"/>
      <c r="AM336" s="8"/>
      <c r="AN336" s="8"/>
    </row>
    <row r="337" spans="1:40" s="97" customFormat="1" ht="51" x14ac:dyDescent="0.2">
      <c r="A337" s="233" t="s">
        <v>1560</v>
      </c>
      <c r="B337" s="17" t="s">
        <v>6</v>
      </c>
      <c r="C337" s="3" t="s">
        <v>1066</v>
      </c>
      <c r="D337" s="17" t="s">
        <v>900</v>
      </c>
      <c r="E337" s="3" t="s">
        <v>901</v>
      </c>
      <c r="F337" s="3" t="s">
        <v>1115</v>
      </c>
      <c r="G337" s="3" t="s">
        <v>627</v>
      </c>
      <c r="H337" s="17" t="s">
        <v>610</v>
      </c>
      <c r="I337" s="17" t="s">
        <v>431</v>
      </c>
      <c r="J337" s="9" t="s">
        <v>431</v>
      </c>
      <c r="K337" s="23" t="s">
        <v>1107</v>
      </c>
      <c r="L337" s="17" t="s">
        <v>660</v>
      </c>
      <c r="M337" s="9">
        <v>14267</v>
      </c>
      <c r="N337" s="30">
        <v>150000</v>
      </c>
      <c r="O337" s="30">
        <v>65000</v>
      </c>
      <c r="P337" s="3" t="s">
        <v>1253</v>
      </c>
      <c r="Q337" s="32" t="s">
        <v>1789</v>
      </c>
      <c r="R337" s="30" t="s">
        <v>1107</v>
      </c>
      <c r="S337" s="17" t="s">
        <v>1184</v>
      </c>
      <c r="T337" s="17" t="s">
        <v>0</v>
      </c>
      <c r="U337" s="17">
        <v>2017</v>
      </c>
      <c r="V337" s="3" t="s">
        <v>856</v>
      </c>
      <c r="W337" s="17" t="s">
        <v>307</v>
      </c>
      <c r="X337" s="17" t="s">
        <v>1107</v>
      </c>
      <c r="Y337" s="17" t="s">
        <v>1107</v>
      </c>
      <c r="Z337" s="57">
        <v>43374</v>
      </c>
      <c r="AA337" s="3" t="s">
        <v>653</v>
      </c>
      <c r="AB337" s="8"/>
      <c r="AC337" s="8"/>
      <c r="AD337" s="8"/>
      <c r="AE337" s="8"/>
      <c r="AF337" s="8"/>
      <c r="AG337" s="8"/>
      <c r="AH337" s="8"/>
      <c r="AI337" s="8"/>
      <c r="AJ337" s="8"/>
      <c r="AK337" s="8"/>
      <c r="AL337" s="8"/>
      <c r="AM337" s="8"/>
      <c r="AN337" s="8"/>
    </row>
    <row r="338" spans="1:40" s="97" customFormat="1" ht="25.5" x14ac:dyDescent="0.2">
      <c r="A338" s="233" t="s">
        <v>1561</v>
      </c>
      <c r="B338" s="188" t="s">
        <v>6</v>
      </c>
      <c r="C338" s="188" t="s">
        <v>1107</v>
      </c>
      <c r="D338" s="188" t="s">
        <v>861</v>
      </c>
      <c r="E338" s="189" t="s">
        <v>857</v>
      </c>
      <c r="F338" s="189" t="s">
        <v>1067</v>
      </c>
      <c r="G338" s="159" t="s">
        <v>1186</v>
      </c>
      <c r="H338" s="188" t="s">
        <v>610</v>
      </c>
      <c r="I338" s="188" t="s">
        <v>431</v>
      </c>
      <c r="J338" s="208" t="s">
        <v>431</v>
      </c>
      <c r="K338" s="209" t="s">
        <v>431</v>
      </c>
      <c r="L338" s="188" t="s">
        <v>660</v>
      </c>
      <c r="M338" s="195">
        <v>57.2</v>
      </c>
      <c r="N338" s="194">
        <v>200000</v>
      </c>
      <c r="O338" s="194" t="s">
        <v>1107</v>
      </c>
      <c r="P338" s="188" t="s">
        <v>1107</v>
      </c>
      <c r="Q338" s="194" t="s">
        <v>1107</v>
      </c>
      <c r="R338" s="194" t="s">
        <v>1107</v>
      </c>
      <c r="S338" s="17" t="s">
        <v>289</v>
      </c>
      <c r="T338" s="17" t="s">
        <v>610</v>
      </c>
      <c r="U338" s="17">
        <v>2017</v>
      </c>
      <c r="V338" s="17" t="s">
        <v>1107</v>
      </c>
      <c r="W338" s="17" t="s">
        <v>307</v>
      </c>
      <c r="X338" s="17" t="s">
        <v>1107</v>
      </c>
      <c r="Y338" s="17" t="s">
        <v>1107</v>
      </c>
      <c r="Z338" s="17" t="s">
        <v>1107</v>
      </c>
      <c r="AA338" s="3" t="s">
        <v>653</v>
      </c>
      <c r="AB338" s="8"/>
      <c r="AC338" s="8"/>
      <c r="AD338" s="8"/>
      <c r="AE338" s="8"/>
      <c r="AF338" s="8"/>
      <c r="AG338" s="8"/>
      <c r="AH338" s="8"/>
      <c r="AI338" s="8"/>
      <c r="AJ338" s="8"/>
      <c r="AK338" s="8"/>
      <c r="AL338" s="8"/>
      <c r="AM338" s="8"/>
      <c r="AN338" s="8"/>
    </row>
    <row r="339" spans="1:40" s="97" customFormat="1" ht="38.25" x14ac:dyDescent="0.2">
      <c r="A339" s="233" t="s">
        <v>1562</v>
      </c>
      <c r="B339" s="188" t="s">
        <v>6</v>
      </c>
      <c r="C339" s="188" t="s">
        <v>1107</v>
      </c>
      <c r="D339" s="188" t="s">
        <v>862</v>
      </c>
      <c r="E339" s="189" t="s">
        <v>858</v>
      </c>
      <c r="F339" s="189" t="s">
        <v>1068</v>
      </c>
      <c r="G339" s="159" t="s">
        <v>1217</v>
      </c>
      <c r="H339" s="188" t="s">
        <v>610</v>
      </c>
      <c r="I339" s="188" t="s">
        <v>431</v>
      </c>
      <c r="J339" s="208" t="s">
        <v>431</v>
      </c>
      <c r="K339" s="208" t="s">
        <v>431</v>
      </c>
      <c r="L339" s="188" t="s">
        <v>660</v>
      </c>
      <c r="M339" s="195">
        <v>0.5</v>
      </c>
      <c r="N339" s="194">
        <v>580000</v>
      </c>
      <c r="O339" s="194" t="s">
        <v>1107</v>
      </c>
      <c r="P339" s="188" t="s">
        <v>1107</v>
      </c>
      <c r="Q339" s="194" t="s">
        <v>1107</v>
      </c>
      <c r="R339" s="194" t="s">
        <v>1107</v>
      </c>
      <c r="S339" s="17" t="s">
        <v>289</v>
      </c>
      <c r="T339" s="17" t="s">
        <v>610</v>
      </c>
      <c r="U339" s="17">
        <v>2017</v>
      </c>
      <c r="V339" s="17" t="s">
        <v>1107</v>
      </c>
      <c r="W339" s="17" t="s">
        <v>307</v>
      </c>
      <c r="X339" s="17" t="s">
        <v>1107</v>
      </c>
      <c r="Y339" s="17" t="s">
        <v>1107</v>
      </c>
      <c r="Z339" s="17" t="s">
        <v>1107</v>
      </c>
      <c r="AA339" s="3" t="s">
        <v>653</v>
      </c>
      <c r="AB339" s="8"/>
      <c r="AC339" s="8"/>
      <c r="AD339" s="8"/>
      <c r="AE339" s="8"/>
      <c r="AF339" s="8"/>
      <c r="AG339" s="8"/>
      <c r="AH339" s="8"/>
      <c r="AI339" s="8"/>
      <c r="AJ339" s="8"/>
      <c r="AK339" s="8"/>
      <c r="AL339" s="8"/>
      <c r="AM339" s="8"/>
      <c r="AN339" s="8"/>
    </row>
    <row r="340" spans="1:40" s="97" customFormat="1" ht="57" customHeight="1" x14ac:dyDescent="0.2">
      <c r="A340" s="233" t="s">
        <v>1563</v>
      </c>
      <c r="B340" s="188" t="s">
        <v>6</v>
      </c>
      <c r="C340" s="188" t="s">
        <v>1107</v>
      </c>
      <c r="D340" s="188" t="s">
        <v>863</v>
      </c>
      <c r="E340" s="189" t="s">
        <v>454</v>
      </c>
      <c r="F340" s="189" t="s">
        <v>1106</v>
      </c>
      <c r="G340" s="189" t="s">
        <v>635</v>
      </c>
      <c r="H340" s="188" t="s">
        <v>283</v>
      </c>
      <c r="I340" s="188">
        <v>2020</v>
      </c>
      <c r="J340" s="208" t="s">
        <v>431</v>
      </c>
      <c r="K340" s="209" t="s">
        <v>431</v>
      </c>
      <c r="L340" s="188" t="s">
        <v>660</v>
      </c>
      <c r="M340" s="195">
        <v>530.79999999999995</v>
      </c>
      <c r="N340" s="194" t="s">
        <v>431</v>
      </c>
      <c r="O340" s="194" t="s">
        <v>1107</v>
      </c>
      <c r="P340" s="188" t="s">
        <v>1107</v>
      </c>
      <c r="Q340" s="194" t="s">
        <v>1107</v>
      </c>
      <c r="R340" s="194" t="s">
        <v>1107</v>
      </c>
      <c r="S340" s="17" t="s">
        <v>289</v>
      </c>
      <c r="T340" s="17" t="s">
        <v>283</v>
      </c>
      <c r="U340" s="17">
        <v>2017</v>
      </c>
      <c r="V340" s="17" t="s">
        <v>1107</v>
      </c>
      <c r="W340" s="17" t="s">
        <v>307</v>
      </c>
      <c r="X340" s="17" t="s">
        <v>1107</v>
      </c>
      <c r="Y340" s="17" t="s">
        <v>1107</v>
      </c>
      <c r="Z340" s="17" t="s">
        <v>1107</v>
      </c>
      <c r="AA340" s="3" t="s">
        <v>653</v>
      </c>
      <c r="AB340" s="8"/>
      <c r="AC340" s="8"/>
      <c r="AD340" s="8"/>
      <c r="AE340" s="8"/>
      <c r="AF340" s="8"/>
      <c r="AG340" s="8"/>
      <c r="AH340" s="8"/>
      <c r="AI340" s="8"/>
      <c r="AJ340" s="8"/>
      <c r="AK340" s="8"/>
      <c r="AL340" s="8"/>
      <c r="AM340" s="8"/>
      <c r="AN340" s="8"/>
    </row>
    <row r="341" spans="1:40" s="97" customFormat="1" ht="51" x14ac:dyDescent="0.2">
      <c r="A341" s="233" t="s">
        <v>1564</v>
      </c>
      <c r="B341" s="188" t="s">
        <v>6</v>
      </c>
      <c r="C341" s="188" t="s">
        <v>1107</v>
      </c>
      <c r="D341" s="188" t="s">
        <v>864</v>
      </c>
      <c r="E341" s="189" t="s">
        <v>859</v>
      </c>
      <c r="F341" s="189" t="s">
        <v>1059</v>
      </c>
      <c r="G341" s="189" t="s">
        <v>631</v>
      </c>
      <c r="H341" s="188" t="s">
        <v>610</v>
      </c>
      <c r="I341" s="188" t="s">
        <v>431</v>
      </c>
      <c r="J341" s="208" t="s">
        <v>431</v>
      </c>
      <c r="K341" s="208" t="s">
        <v>431</v>
      </c>
      <c r="L341" s="188" t="s">
        <v>660</v>
      </c>
      <c r="M341" s="195">
        <v>75.900000000000006</v>
      </c>
      <c r="N341" s="194">
        <v>400000</v>
      </c>
      <c r="O341" s="194" t="s">
        <v>1107</v>
      </c>
      <c r="P341" s="188" t="s">
        <v>1107</v>
      </c>
      <c r="Q341" s="194" t="s">
        <v>1107</v>
      </c>
      <c r="R341" s="194" t="s">
        <v>1107</v>
      </c>
      <c r="S341" s="17" t="s">
        <v>289</v>
      </c>
      <c r="T341" s="17" t="s">
        <v>610</v>
      </c>
      <c r="U341" s="17">
        <v>2017</v>
      </c>
      <c r="V341" s="17" t="s">
        <v>1107</v>
      </c>
      <c r="W341" s="17" t="s">
        <v>307</v>
      </c>
      <c r="X341" s="17" t="s">
        <v>1107</v>
      </c>
      <c r="Y341" s="17" t="s">
        <v>1107</v>
      </c>
      <c r="Z341" s="17" t="s">
        <v>1107</v>
      </c>
      <c r="AA341" s="3" t="s">
        <v>653</v>
      </c>
      <c r="AB341" s="8"/>
      <c r="AC341" s="8"/>
      <c r="AD341" s="8"/>
      <c r="AE341" s="8"/>
      <c r="AF341" s="8"/>
      <c r="AG341" s="8"/>
      <c r="AH341" s="8"/>
      <c r="AI341" s="8"/>
      <c r="AJ341" s="8"/>
      <c r="AK341" s="8"/>
      <c r="AL341" s="8"/>
      <c r="AM341" s="8"/>
      <c r="AN341" s="8"/>
    </row>
    <row r="342" spans="1:40" s="8" customFormat="1" ht="51" x14ac:dyDescent="0.25">
      <c r="A342" s="233" t="s">
        <v>1565</v>
      </c>
      <c r="B342" s="21" t="s">
        <v>314</v>
      </c>
      <c r="C342" s="14" t="s">
        <v>822</v>
      </c>
      <c r="D342" s="17" t="s">
        <v>554</v>
      </c>
      <c r="E342" s="21" t="s">
        <v>1009</v>
      </c>
      <c r="F342" s="21" t="s">
        <v>368</v>
      </c>
      <c r="G342" s="3" t="s">
        <v>1157</v>
      </c>
      <c r="H342" s="17" t="s">
        <v>0</v>
      </c>
      <c r="I342" s="17" t="s">
        <v>662</v>
      </c>
      <c r="J342" s="9" t="s">
        <v>472</v>
      </c>
      <c r="K342" s="9" t="s">
        <v>472</v>
      </c>
      <c r="L342" s="17" t="s">
        <v>660</v>
      </c>
      <c r="M342" s="9" t="s">
        <v>1107</v>
      </c>
      <c r="N342" s="28" t="s">
        <v>1107</v>
      </c>
      <c r="O342" s="28" t="s">
        <v>1107</v>
      </c>
      <c r="P342" s="17" t="s">
        <v>1107</v>
      </c>
      <c r="Q342" s="30" t="s">
        <v>1107</v>
      </c>
      <c r="R342" s="17" t="s">
        <v>1107</v>
      </c>
      <c r="S342" s="2" t="s">
        <v>289</v>
      </c>
      <c r="T342" s="21" t="s">
        <v>427</v>
      </c>
      <c r="U342" s="17">
        <v>2015</v>
      </c>
      <c r="V342" s="17" t="s">
        <v>1107</v>
      </c>
      <c r="W342" s="17" t="s">
        <v>307</v>
      </c>
      <c r="X342" s="17" t="s">
        <v>1107</v>
      </c>
      <c r="Y342" s="17" t="s">
        <v>1107</v>
      </c>
      <c r="Z342" s="17" t="s">
        <v>1107</v>
      </c>
      <c r="AA342" s="17" t="s">
        <v>653</v>
      </c>
    </row>
    <row r="343" spans="1:40" ht="63.75" customHeight="1" x14ac:dyDescent="0.25">
      <c r="A343" s="233" t="s">
        <v>1566</v>
      </c>
      <c r="B343" s="21" t="s">
        <v>314</v>
      </c>
      <c r="C343" s="14" t="s">
        <v>314</v>
      </c>
      <c r="D343" s="17" t="s">
        <v>555</v>
      </c>
      <c r="E343" s="3" t="s">
        <v>421</v>
      </c>
      <c r="F343" s="3" t="s">
        <v>422</v>
      </c>
      <c r="G343" s="3" t="s">
        <v>631</v>
      </c>
      <c r="H343" s="17" t="s">
        <v>0</v>
      </c>
      <c r="I343" s="17">
        <v>2017</v>
      </c>
      <c r="J343" s="23" t="s">
        <v>472</v>
      </c>
      <c r="K343" s="23" t="s">
        <v>472</v>
      </c>
      <c r="L343" s="17" t="s">
        <v>660</v>
      </c>
      <c r="M343" s="53">
        <v>15</v>
      </c>
      <c r="N343" s="30">
        <v>30000</v>
      </c>
      <c r="O343" s="28" t="s">
        <v>1107</v>
      </c>
      <c r="P343" s="17" t="s">
        <v>1107</v>
      </c>
      <c r="Q343" s="30" t="s">
        <v>1107</v>
      </c>
      <c r="R343" s="17" t="s">
        <v>1107</v>
      </c>
      <c r="S343" s="17" t="s">
        <v>1184</v>
      </c>
      <c r="T343" s="3" t="s">
        <v>424</v>
      </c>
      <c r="U343" s="17">
        <v>2016</v>
      </c>
      <c r="V343" s="17" t="s">
        <v>1107</v>
      </c>
      <c r="W343" s="17" t="s">
        <v>307</v>
      </c>
      <c r="X343" s="17" t="s">
        <v>1107</v>
      </c>
      <c r="Y343" s="17" t="s">
        <v>1107</v>
      </c>
      <c r="Z343" s="17" t="s">
        <v>1107</v>
      </c>
      <c r="AA343" s="17" t="s">
        <v>653</v>
      </c>
      <c r="AB343" s="8"/>
      <c r="AC343" s="8"/>
      <c r="AD343" s="8"/>
      <c r="AE343" s="8"/>
      <c r="AF343" s="8"/>
      <c r="AG343" s="8"/>
      <c r="AH343" s="8"/>
      <c r="AI343" s="8"/>
      <c r="AJ343" s="8"/>
      <c r="AK343" s="8"/>
      <c r="AL343" s="8"/>
      <c r="AM343" s="8"/>
      <c r="AN343" s="8"/>
    </row>
    <row r="344" spans="1:40" ht="36.75" customHeight="1" x14ac:dyDescent="0.25">
      <c r="A344" s="233" t="s">
        <v>1567</v>
      </c>
      <c r="B344" s="21" t="s">
        <v>314</v>
      </c>
      <c r="C344" s="14" t="s">
        <v>314</v>
      </c>
      <c r="D344" s="17" t="s">
        <v>556</v>
      </c>
      <c r="E344" s="3" t="s">
        <v>1749</v>
      </c>
      <c r="F344" s="3" t="s">
        <v>423</v>
      </c>
      <c r="G344" s="3" t="s">
        <v>631</v>
      </c>
      <c r="H344" s="17" t="s">
        <v>0</v>
      </c>
      <c r="I344" s="17">
        <v>2016</v>
      </c>
      <c r="J344" s="23" t="s">
        <v>1107</v>
      </c>
      <c r="K344" s="23" t="s">
        <v>1107</v>
      </c>
      <c r="L344" s="17" t="s">
        <v>660</v>
      </c>
      <c r="M344" s="9">
        <v>5</v>
      </c>
      <c r="N344" s="30">
        <v>15000</v>
      </c>
      <c r="O344" s="28" t="s">
        <v>1107</v>
      </c>
      <c r="P344" s="17" t="s">
        <v>1107</v>
      </c>
      <c r="Q344" s="30" t="s">
        <v>1107</v>
      </c>
      <c r="R344" s="17" t="s">
        <v>1107</v>
      </c>
      <c r="S344" s="2" t="s">
        <v>289</v>
      </c>
      <c r="T344" s="3" t="s">
        <v>425</v>
      </c>
      <c r="U344" s="17">
        <v>2016</v>
      </c>
      <c r="V344" s="17" t="s">
        <v>1107</v>
      </c>
      <c r="W344" s="17" t="s">
        <v>307</v>
      </c>
      <c r="X344" s="17" t="s">
        <v>1107</v>
      </c>
      <c r="Y344" s="17" t="s">
        <v>1107</v>
      </c>
      <c r="Z344" s="17" t="s">
        <v>1107</v>
      </c>
      <c r="AA344" s="17" t="s">
        <v>653</v>
      </c>
      <c r="AB344" s="8"/>
      <c r="AC344" s="8"/>
      <c r="AD344" s="8"/>
      <c r="AE344" s="8"/>
      <c r="AF344" s="8"/>
      <c r="AG344" s="8"/>
      <c r="AH344" s="8"/>
      <c r="AI344" s="8"/>
      <c r="AJ344" s="8"/>
      <c r="AK344" s="8"/>
      <c r="AL344" s="8"/>
      <c r="AM344" s="8"/>
      <c r="AN344" s="8"/>
    </row>
    <row r="345" spans="1:40" ht="36.75" customHeight="1" x14ac:dyDescent="0.25">
      <c r="A345" s="233" t="s">
        <v>1568</v>
      </c>
      <c r="B345" s="21" t="s">
        <v>314</v>
      </c>
      <c r="C345" s="14" t="s">
        <v>1761</v>
      </c>
      <c r="D345" s="17" t="s">
        <v>557</v>
      </c>
      <c r="E345" s="3" t="s">
        <v>1010</v>
      </c>
      <c r="F345" s="189" t="s">
        <v>1802</v>
      </c>
      <c r="G345" s="3" t="s">
        <v>631</v>
      </c>
      <c r="H345" s="188" t="s">
        <v>283</v>
      </c>
      <c r="I345" s="17">
        <v>2018</v>
      </c>
      <c r="J345" s="26">
        <v>8.4970315932804876</v>
      </c>
      <c r="K345" s="25">
        <v>10.02</v>
      </c>
      <c r="L345" s="17" t="s">
        <v>660</v>
      </c>
      <c r="M345" s="9">
        <v>39.200000000000003</v>
      </c>
      <c r="N345" s="198">
        <v>579787</v>
      </c>
      <c r="O345" s="28" t="s">
        <v>1107</v>
      </c>
      <c r="P345" s="17" t="s">
        <v>1107</v>
      </c>
      <c r="Q345" s="30" t="s">
        <v>1107</v>
      </c>
      <c r="R345" s="3" t="s">
        <v>1260</v>
      </c>
      <c r="S345" s="2" t="s">
        <v>289</v>
      </c>
      <c r="T345" s="3" t="s">
        <v>426</v>
      </c>
      <c r="U345" s="17">
        <v>2016</v>
      </c>
      <c r="V345" s="17" t="s">
        <v>1107</v>
      </c>
      <c r="W345" s="17" t="s">
        <v>307</v>
      </c>
      <c r="X345" s="17" t="s">
        <v>1107</v>
      </c>
      <c r="Y345" s="17" t="s">
        <v>1107</v>
      </c>
      <c r="Z345" s="17" t="s">
        <v>1107</v>
      </c>
      <c r="AA345" s="17" t="s">
        <v>653</v>
      </c>
      <c r="AB345" s="8"/>
      <c r="AC345" s="8"/>
      <c r="AD345" s="8"/>
      <c r="AE345" s="8"/>
      <c r="AF345" s="8"/>
      <c r="AG345" s="8"/>
      <c r="AH345" s="8"/>
      <c r="AI345" s="8"/>
      <c r="AJ345" s="8"/>
      <c r="AK345" s="8"/>
      <c r="AL345" s="8"/>
      <c r="AM345" s="8"/>
      <c r="AN345" s="8"/>
    </row>
    <row r="346" spans="1:40" ht="36.75" customHeight="1" x14ac:dyDescent="0.25">
      <c r="A346" s="233" t="s">
        <v>1569</v>
      </c>
      <c r="B346" s="21" t="s">
        <v>314</v>
      </c>
      <c r="C346" s="14" t="s">
        <v>314</v>
      </c>
      <c r="D346" s="15" t="s">
        <v>823</v>
      </c>
      <c r="E346" s="14" t="s">
        <v>827</v>
      </c>
      <c r="F346" s="14" t="s">
        <v>1750</v>
      </c>
      <c r="G346" s="3" t="s">
        <v>631</v>
      </c>
      <c r="H346" s="15" t="s">
        <v>0</v>
      </c>
      <c r="I346" s="14">
        <v>2017</v>
      </c>
      <c r="J346" s="232" t="s">
        <v>472</v>
      </c>
      <c r="K346" s="67" t="s">
        <v>472</v>
      </c>
      <c r="L346" s="15" t="s">
        <v>660</v>
      </c>
      <c r="M346" s="63" t="s">
        <v>431</v>
      </c>
      <c r="N346" s="62" t="s">
        <v>431</v>
      </c>
      <c r="O346" s="199" t="s">
        <v>431</v>
      </c>
      <c r="P346" s="14" t="s">
        <v>828</v>
      </c>
      <c r="Q346" s="90" t="s">
        <v>1109</v>
      </c>
      <c r="R346" s="15" t="s">
        <v>472</v>
      </c>
      <c r="S346" s="17" t="s">
        <v>1184</v>
      </c>
      <c r="T346" s="15" t="s">
        <v>283</v>
      </c>
      <c r="U346" s="17">
        <v>2017</v>
      </c>
      <c r="V346" s="17" t="s">
        <v>1107</v>
      </c>
      <c r="W346" s="17" t="s">
        <v>307</v>
      </c>
      <c r="X346" s="17" t="s">
        <v>1107</v>
      </c>
      <c r="Y346" s="17" t="s">
        <v>1107</v>
      </c>
      <c r="Z346" s="17" t="s">
        <v>1107</v>
      </c>
      <c r="AA346" s="17" t="s">
        <v>653</v>
      </c>
      <c r="AB346" s="8"/>
      <c r="AC346" s="8"/>
      <c r="AD346" s="8"/>
      <c r="AE346" s="8"/>
      <c r="AF346" s="8"/>
      <c r="AG346" s="8"/>
      <c r="AH346" s="8"/>
      <c r="AI346" s="8"/>
      <c r="AJ346" s="8"/>
      <c r="AK346" s="8"/>
      <c r="AL346" s="8"/>
      <c r="AM346" s="8"/>
      <c r="AN346" s="8"/>
    </row>
    <row r="347" spans="1:40" ht="36.75" customHeight="1" x14ac:dyDescent="0.25">
      <c r="A347" s="233" t="s">
        <v>1570</v>
      </c>
      <c r="B347" s="21" t="s">
        <v>314</v>
      </c>
      <c r="C347" s="14" t="s">
        <v>314</v>
      </c>
      <c r="D347" s="15" t="s">
        <v>824</v>
      </c>
      <c r="E347" s="14" t="s">
        <v>1751</v>
      </c>
      <c r="F347" s="14" t="s">
        <v>829</v>
      </c>
      <c r="G347" s="3" t="s">
        <v>629</v>
      </c>
      <c r="H347" s="15" t="s">
        <v>0</v>
      </c>
      <c r="I347" s="14">
        <v>2016</v>
      </c>
      <c r="J347" s="67" t="s">
        <v>472</v>
      </c>
      <c r="K347" s="67" t="s">
        <v>472</v>
      </c>
      <c r="L347" s="15" t="s">
        <v>660</v>
      </c>
      <c r="M347" s="63" t="s">
        <v>472</v>
      </c>
      <c r="N347" s="62" t="s">
        <v>1107</v>
      </c>
      <c r="O347" s="199" t="s">
        <v>1107</v>
      </c>
      <c r="P347" s="14" t="s">
        <v>1107</v>
      </c>
      <c r="Q347" s="90" t="s">
        <v>1107</v>
      </c>
      <c r="R347" s="15" t="s">
        <v>472</v>
      </c>
      <c r="S347" s="17" t="s">
        <v>1184</v>
      </c>
      <c r="T347" s="15" t="s">
        <v>0</v>
      </c>
      <c r="U347" s="17">
        <v>2017</v>
      </c>
      <c r="V347" s="17" t="s">
        <v>1107</v>
      </c>
      <c r="W347" s="17" t="s">
        <v>307</v>
      </c>
      <c r="X347" s="17" t="s">
        <v>1107</v>
      </c>
      <c r="Y347" s="17" t="s">
        <v>1107</v>
      </c>
      <c r="Z347" s="17" t="s">
        <v>1107</v>
      </c>
      <c r="AA347" s="14" t="s">
        <v>654</v>
      </c>
      <c r="AB347" s="8"/>
      <c r="AC347" s="8"/>
      <c r="AD347" s="8"/>
      <c r="AE347" s="8"/>
      <c r="AF347" s="8"/>
      <c r="AG347" s="8"/>
      <c r="AH347" s="8"/>
      <c r="AI347" s="8"/>
      <c r="AJ347" s="8"/>
      <c r="AK347" s="8"/>
      <c r="AL347" s="8"/>
      <c r="AM347" s="8"/>
      <c r="AN347" s="8"/>
    </row>
    <row r="348" spans="1:40" ht="36.75" customHeight="1" x14ac:dyDescent="0.25">
      <c r="A348" s="233" t="s">
        <v>1571</v>
      </c>
      <c r="B348" s="21" t="s">
        <v>314</v>
      </c>
      <c r="C348" s="14" t="s">
        <v>766</v>
      </c>
      <c r="D348" s="15" t="s">
        <v>825</v>
      </c>
      <c r="E348" s="14" t="s">
        <v>1752</v>
      </c>
      <c r="F348" s="14" t="s">
        <v>830</v>
      </c>
      <c r="G348" s="3" t="s">
        <v>629</v>
      </c>
      <c r="H348" s="15" t="s">
        <v>0</v>
      </c>
      <c r="I348" s="14">
        <v>2017</v>
      </c>
      <c r="J348" s="67" t="s">
        <v>472</v>
      </c>
      <c r="K348" s="67" t="s">
        <v>472</v>
      </c>
      <c r="L348" s="15" t="s">
        <v>660</v>
      </c>
      <c r="M348" s="99" t="s">
        <v>1107</v>
      </c>
      <c r="N348" s="205">
        <v>700000</v>
      </c>
      <c r="O348" s="199" t="s">
        <v>431</v>
      </c>
      <c r="P348" s="14" t="s">
        <v>766</v>
      </c>
      <c r="Q348" s="90">
        <v>250000</v>
      </c>
      <c r="R348" s="15" t="s">
        <v>929</v>
      </c>
      <c r="S348" s="61" t="s">
        <v>289</v>
      </c>
      <c r="T348" s="15" t="s">
        <v>0</v>
      </c>
      <c r="U348" s="17">
        <v>2017</v>
      </c>
      <c r="V348" s="17" t="s">
        <v>1107</v>
      </c>
      <c r="W348" s="17" t="s">
        <v>307</v>
      </c>
      <c r="X348" s="17" t="s">
        <v>1107</v>
      </c>
      <c r="Y348" s="17" t="s">
        <v>1107</v>
      </c>
      <c r="Z348" s="17" t="s">
        <v>1107</v>
      </c>
      <c r="AA348" s="14" t="s">
        <v>654</v>
      </c>
      <c r="AB348" s="8"/>
      <c r="AC348" s="8"/>
      <c r="AD348" s="8"/>
      <c r="AE348" s="8"/>
      <c r="AF348" s="8"/>
      <c r="AG348" s="8"/>
      <c r="AH348" s="8"/>
      <c r="AI348" s="8"/>
      <c r="AJ348" s="8"/>
      <c r="AK348" s="8"/>
      <c r="AL348" s="8"/>
      <c r="AM348" s="8"/>
      <c r="AN348" s="8"/>
    </row>
    <row r="349" spans="1:40" ht="36.75" customHeight="1" x14ac:dyDescent="0.25">
      <c r="A349" s="233" t="s">
        <v>1572</v>
      </c>
      <c r="B349" s="21" t="s">
        <v>314</v>
      </c>
      <c r="C349" s="14" t="s">
        <v>766</v>
      </c>
      <c r="D349" s="15" t="s">
        <v>826</v>
      </c>
      <c r="E349" s="14" t="s">
        <v>1753</v>
      </c>
      <c r="F349" s="14" t="s">
        <v>831</v>
      </c>
      <c r="G349" s="3" t="s">
        <v>629</v>
      </c>
      <c r="H349" s="196" t="s">
        <v>0</v>
      </c>
      <c r="I349" s="14">
        <v>2018</v>
      </c>
      <c r="J349" s="67" t="s">
        <v>472</v>
      </c>
      <c r="K349" s="67" t="s">
        <v>472</v>
      </c>
      <c r="L349" s="15" t="s">
        <v>660</v>
      </c>
      <c r="M349" s="63" t="s">
        <v>1107</v>
      </c>
      <c r="N349" s="206">
        <v>1385000</v>
      </c>
      <c r="O349" s="199" t="s">
        <v>431</v>
      </c>
      <c r="P349" s="14" t="s">
        <v>766</v>
      </c>
      <c r="Q349" s="90">
        <v>1000000</v>
      </c>
      <c r="R349" s="15" t="s">
        <v>930</v>
      </c>
      <c r="S349" s="61" t="s">
        <v>289</v>
      </c>
      <c r="T349" s="238" t="s">
        <v>832</v>
      </c>
      <c r="U349" s="17">
        <v>2017</v>
      </c>
      <c r="V349" s="17" t="s">
        <v>1107</v>
      </c>
      <c r="W349" s="17" t="s">
        <v>307</v>
      </c>
      <c r="X349" s="17" t="s">
        <v>1107</v>
      </c>
      <c r="Y349" s="17" t="s">
        <v>1107</v>
      </c>
      <c r="Z349" s="17" t="s">
        <v>1107</v>
      </c>
      <c r="AA349" s="14" t="s">
        <v>654</v>
      </c>
      <c r="AB349" s="8"/>
      <c r="AC349" s="8"/>
      <c r="AD349" s="8"/>
      <c r="AE349" s="8"/>
      <c r="AF349" s="8"/>
      <c r="AG349" s="8"/>
      <c r="AH349" s="8"/>
      <c r="AI349" s="8"/>
      <c r="AJ349" s="8"/>
      <c r="AK349" s="8"/>
      <c r="AL349" s="8"/>
      <c r="AM349" s="8"/>
      <c r="AN349" s="8"/>
    </row>
    <row r="350" spans="1:40" ht="63.75" customHeight="1" x14ac:dyDescent="0.25">
      <c r="A350" s="233" t="s">
        <v>1573</v>
      </c>
      <c r="B350" s="21" t="s">
        <v>314</v>
      </c>
      <c r="C350" s="14" t="s">
        <v>314</v>
      </c>
      <c r="D350" s="15" t="s">
        <v>956</v>
      </c>
      <c r="E350" s="14" t="s">
        <v>833</v>
      </c>
      <c r="F350" s="14" t="s">
        <v>1754</v>
      </c>
      <c r="G350" s="3" t="s">
        <v>622</v>
      </c>
      <c r="H350" s="219" t="s">
        <v>0</v>
      </c>
      <c r="I350" s="14">
        <v>2018</v>
      </c>
      <c r="J350" s="59" t="s">
        <v>472</v>
      </c>
      <c r="K350" s="59" t="s">
        <v>472</v>
      </c>
      <c r="L350" s="15" t="s">
        <v>660</v>
      </c>
      <c r="M350" s="63">
        <v>37</v>
      </c>
      <c r="N350" s="62">
        <v>500000</v>
      </c>
      <c r="O350" s="28" t="s">
        <v>472</v>
      </c>
      <c r="P350" s="28" t="s">
        <v>472</v>
      </c>
      <c r="Q350" s="28" t="s">
        <v>472</v>
      </c>
      <c r="R350" s="17" t="s">
        <v>472</v>
      </c>
      <c r="S350" s="17" t="s">
        <v>1184</v>
      </c>
      <c r="T350" s="15" t="s">
        <v>283</v>
      </c>
      <c r="U350" s="17">
        <v>2017</v>
      </c>
      <c r="V350" s="17" t="s">
        <v>1107</v>
      </c>
      <c r="W350" s="17" t="s">
        <v>307</v>
      </c>
      <c r="X350" s="17" t="s">
        <v>1107</v>
      </c>
      <c r="Y350" s="17" t="s">
        <v>1107</v>
      </c>
      <c r="Z350" s="17" t="s">
        <v>1107</v>
      </c>
      <c r="AA350" s="14" t="s">
        <v>653</v>
      </c>
      <c r="AB350" s="8"/>
      <c r="AC350" s="8"/>
      <c r="AD350" s="8"/>
      <c r="AE350" s="8"/>
      <c r="AF350" s="8"/>
      <c r="AG350" s="8"/>
      <c r="AH350" s="8"/>
      <c r="AI350" s="8"/>
      <c r="AJ350" s="8"/>
      <c r="AK350" s="8"/>
      <c r="AL350" s="8"/>
      <c r="AM350" s="8"/>
      <c r="AN350" s="8"/>
    </row>
    <row r="351" spans="1:40" ht="51" customHeight="1" x14ac:dyDescent="0.25">
      <c r="A351" s="233" t="s">
        <v>1574</v>
      </c>
      <c r="B351" s="21" t="s">
        <v>314</v>
      </c>
      <c r="C351" s="14" t="s">
        <v>766</v>
      </c>
      <c r="D351" s="15" t="s">
        <v>957</v>
      </c>
      <c r="E351" s="14" t="s">
        <v>834</v>
      </c>
      <c r="F351" s="14" t="s">
        <v>964</v>
      </c>
      <c r="G351" s="3" t="s">
        <v>629</v>
      </c>
      <c r="H351" s="15" t="s">
        <v>283</v>
      </c>
      <c r="I351" s="196">
        <v>2020</v>
      </c>
      <c r="J351" s="67" t="s">
        <v>472</v>
      </c>
      <c r="K351" s="59" t="s">
        <v>472</v>
      </c>
      <c r="L351" s="15" t="s">
        <v>660</v>
      </c>
      <c r="M351" s="63" t="s">
        <v>1107</v>
      </c>
      <c r="N351" s="206">
        <v>1385000</v>
      </c>
      <c r="O351" s="199" t="s">
        <v>431</v>
      </c>
      <c r="P351" s="14" t="s">
        <v>766</v>
      </c>
      <c r="Q351" s="90">
        <v>1000000</v>
      </c>
      <c r="R351" s="14" t="s">
        <v>931</v>
      </c>
      <c r="S351" s="61" t="s">
        <v>289</v>
      </c>
      <c r="T351" s="15" t="s">
        <v>283</v>
      </c>
      <c r="U351" s="17">
        <v>2017</v>
      </c>
      <c r="V351" s="17" t="s">
        <v>1107</v>
      </c>
      <c r="W351" s="17" t="s">
        <v>307</v>
      </c>
      <c r="X351" s="17" t="s">
        <v>1107</v>
      </c>
      <c r="Y351" s="17" t="s">
        <v>1107</v>
      </c>
      <c r="Z351" s="17" t="s">
        <v>1107</v>
      </c>
      <c r="AA351" s="14" t="s">
        <v>654</v>
      </c>
      <c r="AB351" s="8"/>
      <c r="AC351" s="8"/>
      <c r="AD351" s="8"/>
      <c r="AE351" s="8"/>
      <c r="AF351" s="8"/>
      <c r="AG351" s="8"/>
      <c r="AH351" s="8"/>
      <c r="AI351" s="8"/>
      <c r="AJ351" s="8"/>
      <c r="AK351" s="8"/>
      <c r="AL351" s="8"/>
      <c r="AM351" s="8"/>
      <c r="AN351" s="8"/>
    </row>
    <row r="352" spans="1:40" ht="36.75" customHeight="1" x14ac:dyDescent="0.25">
      <c r="A352" s="233" t="s">
        <v>1575</v>
      </c>
      <c r="B352" s="21" t="s">
        <v>314</v>
      </c>
      <c r="C352" s="14" t="s">
        <v>933</v>
      </c>
      <c r="D352" s="15" t="s">
        <v>958</v>
      </c>
      <c r="E352" s="14" t="s">
        <v>835</v>
      </c>
      <c r="F352" s="14" t="s">
        <v>836</v>
      </c>
      <c r="G352" s="3" t="s">
        <v>629</v>
      </c>
      <c r="H352" s="15" t="s">
        <v>283</v>
      </c>
      <c r="I352" s="14">
        <v>2018</v>
      </c>
      <c r="J352" s="67" t="s">
        <v>472</v>
      </c>
      <c r="K352" s="67" t="s">
        <v>472</v>
      </c>
      <c r="L352" s="15" t="s">
        <v>660</v>
      </c>
      <c r="M352" s="63" t="s">
        <v>1107</v>
      </c>
      <c r="N352" s="206">
        <v>5490000</v>
      </c>
      <c r="O352" s="199" t="s">
        <v>431</v>
      </c>
      <c r="P352" s="15" t="s">
        <v>933</v>
      </c>
      <c r="Q352" s="91">
        <v>5000000</v>
      </c>
      <c r="R352" s="15" t="s">
        <v>472</v>
      </c>
      <c r="S352" s="61" t="s">
        <v>289</v>
      </c>
      <c r="T352" s="15" t="s">
        <v>283</v>
      </c>
      <c r="U352" s="17">
        <v>2017</v>
      </c>
      <c r="V352" s="17" t="s">
        <v>1107</v>
      </c>
      <c r="W352" s="17" t="s">
        <v>307</v>
      </c>
      <c r="X352" s="17" t="s">
        <v>1107</v>
      </c>
      <c r="Y352" s="17" t="s">
        <v>1107</v>
      </c>
      <c r="Z352" s="17" t="s">
        <v>1107</v>
      </c>
      <c r="AA352" s="14" t="s">
        <v>654</v>
      </c>
      <c r="AB352" s="8"/>
      <c r="AC352" s="8"/>
      <c r="AD352" s="8"/>
      <c r="AE352" s="8"/>
      <c r="AF352" s="8"/>
      <c r="AG352" s="8"/>
      <c r="AH352" s="8"/>
      <c r="AI352" s="8"/>
      <c r="AJ352" s="8"/>
      <c r="AK352" s="8"/>
      <c r="AL352" s="8"/>
      <c r="AM352" s="8"/>
      <c r="AN352" s="8"/>
    </row>
    <row r="353" spans="1:40" ht="36.75" customHeight="1" x14ac:dyDescent="0.25">
      <c r="A353" s="233" t="s">
        <v>1576</v>
      </c>
      <c r="B353" s="21" t="s">
        <v>314</v>
      </c>
      <c r="C353" s="14" t="s">
        <v>472</v>
      </c>
      <c r="D353" s="15" t="s">
        <v>959</v>
      </c>
      <c r="E353" s="14" t="s">
        <v>837</v>
      </c>
      <c r="F353" s="14" t="s">
        <v>838</v>
      </c>
      <c r="G353" s="3" t="s">
        <v>629</v>
      </c>
      <c r="H353" s="15" t="s">
        <v>283</v>
      </c>
      <c r="I353" s="14">
        <v>2018</v>
      </c>
      <c r="J353" s="67" t="s">
        <v>472</v>
      </c>
      <c r="K353" s="67" t="s">
        <v>472</v>
      </c>
      <c r="L353" s="15" t="s">
        <v>660</v>
      </c>
      <c r="M353" s="63" t="s">
        <v>1107</v>
      </c>
      <c r="N353" s="206">
        <v>435000</v>
      </c>
      <c r="O353" s="199" t="s">
        <v>431</v>
      </c>
      <c r="P353" s="14" t="s">
        <v>314</v>
      </c>
      <c r="Q353" s="90">
        <v>430000</v>
      </c>
      <c r="R353" s="15" t="s">
        <v>472</v>
      </c>
      <c r="S353" s="61" t="s">
        <v>289</v>
      </c>
      <c r="T353" s="15" t="s">
        <v>283</v>
      </c>
      <c r="U353" s="17">
        <v>2017</v>
      </c>
      <c r="V353" s="17" t="s">
        <v>1107</v>
      </c>
      <c r="W353" s="17" t="s">
        <v>307</v>
      </c>
      <c r="X353" s="17" t="s">
        <v>1107</v>
      </c>
      <c r="Y353" s="17" t="s">
        <v>1107</v>
      </c>
      <c r="Z353" s="17" t="s">
        <v>1107</v>
      </c>
      <c r="AA353" s="14" t="s">
        <v>654</v>
      </c>
      <c r="AB353" s="8"/>
      <c r="AC353" s="8"/>
      <c r="AD353" s="8"/>
      <c r="AE353" s="8"/>
      <c r="AF353" s="8"/>
      <c r="AG353" s="8"/>
      <c r="AH353" s="8"/>
      <c r="AI353" s="8"/>
      <c r="AJ353" s="8"/>
      <c r="AK353" s="8"/>
      <c r="AL353" s="8"/>
      <c r="AM353" s="8"/>
      <c r="AN353" s="8"/>
    </row>
    <row r="354" spans="1:40" ht="38.25" customHeight="1" x14ac:dyDescent="0.25">
      <c r="A354" s="233" t="s">
        <v>1577</v>
      </c>
      <c r="B354" s="21" t="s">
        <v>314</v>
      </c>
      <c r="C354" s="14" t="s">
        <v>5</v>
      </c>
      <c r="D354" s="15" t="s">
        <v>960</v>
      </c>
      <c r="E354" s="3" t="s">
        <v>938</v>
      </c>
      <c r="F354" s="3" t="s">
        <v>954</v>
      </c>
      <c r="G354" s="3" t="s">
        <v>627</v>
      </c>
      <c r="H354" s="3" t="s">
        <v>0</v>
      </c>
      <c r="I354" s="17" t="s">
        <v>472</v>
      </c>
      <c r="J354" s="81">
        <v>99.816326420375432</v>
      </c>
      <c r="K354" s="23" t="s">
        <v>472</v>
      </c>
      <c r="L354" s="17" t="s">
        <v>660</v>
      </c>
      <c r="M354" s="9" t="s">
        <v>1107</v>
      </c>
      <c r="N354" s="28" t="s">
        <v>1107</v>
      </c>
      <c r="O354" s="28" t="s">
        <v>1107</v>
      </c>
      <c r="P354" s="17" t="s">
        <v>1107</v>
      </c>
      <c r="Q354" s="30" t="s">
        <v>1107</v>
      </c>
      <c r="R354" s="17" t="s">
        <v>472</v>
      </c>
      <c r="S354" s="17" t="s">
        <v>1184</v>
      </c>
      <c r="T354" s="21" t="s">
        <v>472</v>
      </c>
      <c r="U354" s="17">
        <v>2017</v>
      </c>
      <c r="V354" s="17" t="s">
        <v>1107</v>
      </c>
      <c r="W354" s="17" t="s">
        <v>307</v>
      </c>
      <c r="X354" s="17" t="s">
        <v>472</v>
      </c>
      <c r="Y354" s="17" t="s">
        <v>472</v>
      </c>
      <c r="Z354" s="17" t="s">
        <v>1107</v>
      </c>
      <c r="AA354" s="3" t="s">
        <v>653</v>
      </c>
      <c r="AB354" s="8"/>
      <c r="AC354" s="8"/>
      <c r="AD354" s="8"/>
      <c r="AE354" s="8"/>
      <c r="AF354" s="8"/>
      <c r="AG354" s="8"/>
      <c r="AH354" s="8"/>
      <c r="AI354" s="8"/>
      <c r="AJ354" s="8"/>
      <c r="AK354" s="8"/>
      <c r="AL354" s="8"/>
      <c r="AM354" s="8"/>
      <c r="AN354" s="8"/>
    </row>
    <row r="355" spans="1:40" s="230" customFormat="1" ht="51" x14ac:dyDescent="0.25">
      <c r="A355" s="221"/>
      <c r="B355" s="159" t="s">
        <v>314</v>
      </c>
      <c r="C355" s="196" t="s">
        <v>472</v>
      </c>
      <c r="D355" s="219" t="s">
        <v>1683</v>
      </c>
      <c r="E355" s="189" t="s">
        <v>1688</v>
      </c>
      <c r="F355" s="189" t="s">
        <v>1692</v>
      </c>
      <c r="G355" s="189" t="s">
        <v>1157</v>
      </c>
      <c r="H355" s="189" t="s">
        <v>0</v>
      </c>
      <c r="I355" s="188">
        <v>2019</v>
      </c>
      <c r="J355" s="185" t="s">
        <v>431</v>
      </c>
      <c r="K355" s="185" t="s">
        <v>431</v>
      </c>
      <c r="L355" s="188" t="s">
        <v>660</v>
      </c>
      <c r="M355" s="195">
        <v>6</v>
      </c>
      <c r="N355" s="204">
        <v>18000</v>
      </c>
      <c r="O355" s="204">
        <v>1000</v>
      </c>
      <c r="P355" s="188" t="s">
        <v>1107</v>
      </c>
      <c r="Q355" s="194" t="s">
        <v>1107</v>
      </c>
      <c r="R355" s="188" t="s">
        <v>472</v>
      </c>
      <c r="S355" s="188" t="s">
        <v>289</v>
      </c>
      <c r="T355" s="189" t="s">
        <v>0</v>
      </c>
      <c r="U355" s="188">
        <v>2019</v>
      </c>
      <c r="V355" s="189" t="s">
        <v>1696</v>
      </c>
      <c r="W355" s="188" t="s">
        <v>307</v>
      </c>
      <c r="X355" s="188" t="s">
        <v>1107</v>
      </c>
      <c r="Y355" s="188" t="s">
        <v>1107</v>
      </c>
      <c r="Z355" s="188" t="s">
        <v>1107</v>
      </c>
      <c r="AA355" s="189" t="s">
        <v>653</v>
      </c>
      <c r="AB355" s="223"/>
      <c r="AC355" s="223"/>
      <c r="AD355" s="223"/>
      <c r="AE355" s="223"/>
      <c r="AF355" s="223"/>
      <c r="AG355" s="223"/>
      <c r="AH355" s="223"/>
      <c r="AI355" s="223"/>
      <c r="AJ355" s="223"/>
      <c r="AK355" s="223"/>
      <c r="AL355" s="223"/>
      <c r="AM355" s="223"/>
      <c r="AN355" s="223"/>
    </row>
    <row r="356" spans="1:40" s="230" customFormat="1" ht="38.25" customHeight="1" x14ac:dyDescent="0.25">
      <c r="A356" s="221"/>
      <c r="B356" s="159" t="s">
        <v>314</v>
      </c>
      <c r="C356" s="196" t="s">
        <v>472</v>
      </c>
      <c r="D356" s="219" t="s">
        <v>1684</v>
      </c>
      <c r="E356" s="189" t="s">
        <v>827</v>
      </c>
      <c r="F356" s="189" t="s">
        <v>1693</v>
      </c>
      <c r="G356" s="189" t="s">
        <v>637</v>
      </c>
      <c r="H356" s="189" t="s">
        <v>0</v>
      </c>
      <c r="I356" s="188" t="s">
        <v>472</v>
      </c>
      <c r="J356" s="185">
        <v>23</v>
      </c>
      <c r="K356" s="185">
        <v>11</v>
      </c>
      <c r="L356" s="188" t="s">
        <v>660</v>
      </c>
      <c r="M356" s="195" t="s">
        <v>472</v>
      </c>
      <c r="N356" s="204" t="s">
        <v>472</v>
      </c>
      <c r="O356" s="204">
        <v>10000</v>
      </c>
      <c r="P356" s="189" t="s">
        <v>314</v>
      </c>
      <c r="Q356" s="194">
        <v>10000</v>
      </c>
      <c r="R356" s="188" t="s">
        <v>472</v>
      </c>
      <c r="S356" s="188" t="s">
        <v>1184</v>
      </c>
      <c r="T356" s="189" t="s">
        <v>0</v>
      </c>
      <c r="U356" s="188">
        <v>2019</v>
      </c>
      <c r="V356" s="188" t="s">
        <v>1107</v>
      </c>
      <c r="W356" s="188" t="s">
        <v>307</v>
      </c>
      <c r="X356" s="188" t="s">
        <v>472</v>
      </c>
      <c r="Y356" s="188" t="s">
        <v>472</v>
      </c>
      <c r="Z356" s="188" t="s">
        <v>1107</v>
      </c>
      <c r="AA356" s="189" t="s">
        <v>653</v>
      </c>
      <c r="AB356" s="223"/>
      <c r="AC356" s="223"/>
      <c r="AD356" s="223"/>
      <c r="AE356" s="223"/>
      <c r="AF356" s="223"/>
      <c r="AG356" s="223"/>
      <c r="AH356" s="223"/>
      <c r="AI356" s="223"/>
      <c r="AJ356" s="223"/>
      <c r="AK356" s="223"/>
      <c r="AL356" s="223"/>
      <c r="AM356" s="223"/>
      <c r="AN356" s="223"/>
    </row>
    <row r="357" spans="1:40" s="230" customFormat="1" ht="38.25" customHeight="1" x14ac:dyDescent="0.25">
      <c r="A357" s="221"/>
      <c r="B357" s="159" t="s">
        <v>314</v>
      </c>
      <c r="C357" s="196" t="s">
        <v>472</v>
      </c>
      <c r="D357" s="219" t="s">
        <v>1685</v>
      </c>
      <c r="E357" s="189" t="s">
        <v>1689</v>
      </c>
      <c r="F357" s="189" t="s">
        <v>1695</v>
      </c>
      <c r="G357" s="189" t="s">
        <v>319</v>
      </c>
      <c r="H357" s="189" t="s">
        <v>0</v>
      </c>
      <c r="I357" s="188" t="s">
        <v>472</v>
      </c>
      <c r="J357" s="185">
        <v>8</v>
      </c>
      <c r="K357" s="185">
        <v>4</v>
      </c>
      <c r="L357" s="188" t="s">
        <v>660</v>
      </c>
      <c r="M357" s="195" t="s">
        <v>472</v>
      </c>
      <c r="N357" s="204" t="s">
        <v>472</v>
      </c>
      <c r="O357" s="204">
        <v>5000</v>
      </c>
      <c r="P357" s="189" t="s">
        <v>314</v>
      </c>
      <c r="Q357" s="194">
        <v>5000</v>
      </c>
      <c r="R357" s="188" t="s">
        <v>472</v>
      </c>
      <c r="S357" s="188" t="s">
        <v>1184</v>
      </c>
      <c r="T357" s="189" t="s">
        <v>0</v>
      </c>
      <c r="U357" s="188">
        <v>2019</v>
      </c>
      <c r="V357" s="188" t="s">
        <v>1107</v>
      </c>
      <c r="W357" s="188" t="s">
        <v>307</v>
      </c>
      <c r="X357" s="188" t="s">
        <v>472</v>
      </c>
      <c r="Y357" s="188" t="s">
        <v>472</v>
      </c>
      <c r="Z357" s="188" t="s">
        <v>1107</v>
      </c>
      <c r="AA357" s="189" t="s">
        <v>653</v>
      </c>
      <c r="AB357" s="223"/>
      <c r="AC357" s="223"/>
      <c r="AD357" s="223"/>
      <c r="AE357" s="223"/>
      <c r="AF357" s="223"/>
      <c r="AG357" s="223"/>
      <c r="AH357" s="223"/>
      <c r="AI357" s="223"/>
      <c r="AJ357" s="223"/>
      <c r="AK357" s="223"/>
      <c r="AL357" s="223"/>
      <c r="AM357" s="223"/>
      <c r="AN357" s="223"/>
    </row>
    <row r="358" spans="1:40" s="230" customFormat="1" ht="38.25" customHeight="1" x14ac:dyDescent="0.25">
      <c r="A358" s="221"/>
      <c r="B358" s="159" t="s">
        <v>314</v>
      </c>
      <c r="C358" s="196" t="s">
        <v>766</v>
      </c>
      <c r="D358" s="219" t="s">
        <v>1686</v>
      </c>
      <c r="E358" s="189" t="s">
        <v>1690</v>
      </c>
      <c r="F358" s="189" t="s">
        <v>1694</v>
      </c>
      <c r="G358" s="189" t="s">
        <v>1216</v>
      </c>
      <c r="H358" s="189" t="s">
        <v>283</v>
      </c>
      <c r="I358" s="188">
        <v>2020</v>
      </c>
      <c r="J358" s="185" t="s">
        <v>472</v>
      </c>
      <c r="K358" s="185" t="s">
        <v>472</v>
      </c>
      <c r="L358" s="188" t="s">
        <v>660</v>
      </c>
      <c r="M358" s="195">
        <v>40</v>
      </c>
      <c r="N358" s="204" t="s">
        <v>1107</v>
      </c>
      <c r="O358" s="204">
        <v>4000</v>
      </c>
      <c r="P358" s="189" t="s">
        <v>314</v>
      </c>
      <c r="Q358" s="194" t="s">
        <v>1107</v>
      </c>
      <c r="R358" s="188" t="s">
        <v>1260</v>
      </c>
      <c r="S358" s="188" t="s">
        <v>1184</v>
      </c>
      <c r="T358" s="189" t="s">
        <v>283</v>
      </c>
      <c r="U358" s="188">
        <v>2019</v>
      </c>
      <c r="V358" s="188" t="s">
        <v>1107</v>
      </c>
      <c r="W358" s="188" t="s">
        <v>307</v>
      </c>
      <c r="X358" s="188" t="s">
        <v>472</v>
      </c>
      <c r="Y358" s="188" t="s">
        <v>472</v>
      </c>
      <c r="Z358" s="188" t="s">
        <v>1107</v>
      </c>
      <c r="AA358" s="189" t="s">
        <v>653</v>
      </c>
      <c r="AB358" s="223"/>
      <c r="AC358" s="223"/>
      <c r="AD358" s="223"/>
      <c r="AE358" s="223"/>
      <c r="AF358" s="223"/>
      <c r="AG358" s="223"/>
      <c r="AH358" s="223"/>
      <c r="AI358" s="223"/>
      <c r="AJ358" s="223"/>
      <c r="AK358" s="223"/>
      <c r="AL358" s="223"/>
      <c r="AM358" s="223"/>
      <c r="AN358" s="223"/>
    </row>
    <row r="359" spans="1:40" s="230" customFormat="1" ht="38.25" customHeight="1" x14ac:dyDescent="0.25">
      <c r="A359" s="221"/>
      <c r="B359" s="159" t="s">
        <v>314</v>
      </c>
      <c r="C359" s="196" t="s">
        <v>472</v>
      </c>
      <c r="D359" s="219" t="s">
        <v>1687</v>
      </c>
      <c r="E359" s="189" t="s">
        <v>1691</v>
      </c>
      <c r="F359" s="189" t="s">
        <v>1702</v>
      </c>
      <c r="G359" s="189" t="s">
        <v>1221</v>
      </c>
      <c r="H359" s="189" t="s">
        <v>0</v>
      </c>
      <c r="I359" s="188">
        <v>2019</v>
      </c>
      <c r="J359" s="81">
        <v>338</v>
      </c>
      <c r="K359" s="185" t="s">
        <v>431</v>
      </c>
      <c r="L359" s="188" t="s">
        <v>660</v>
      </c>
      <c r="M359" s="195" t="s">
        <v>472</v>
      </c>
      <c r="N359" s="204" t="s">
        <v>1107</v>
      </c>
      <c r="O359" s="204" t="s">
        <v>1107</v>
      </c>
      <c r="P359" s="189" t="s">
        <v>1682</v>
      </c>
      <c r="Q359" s="194" t="s">
        <v>1107</v>
      </c>
      <c r="R359" s="188" t="s">
        <v>472</v>
      </c>
      <c r="S359" s="188" t="s">
        <v>289</v>
      </c>
      <c r="T359" s="189" t="s">
        <v>0</v>
      </c>
      <c r="U359" s="188">
        <v>2019</v>
      </c>
      <c r="V359" s="188" t="s">
        <v>1107</v>
      </c>
      <c r="W359" s="188" t="s">
        <v>307</v>
      </c>
      <c r="X359" s="188" t="s">
        <v>472</v>
      </c>
      <c r="Y359" s="188" t="s">
        <v>472</v>
      </c>
      <c r="Z359" s="188" t="s">
        <v>1107</v>
      </c>
      <c r="AA359" s="189" t="s">
        <v>654</v>
      </c>
      <c r="AB359" s="223"/>
      <c r="AC359" s="223"/>
      <c r="AD359" s="223"/>
      <c r="AE359" s="223"/>
      <c r="AF359" s="223"/>
      <c r="AG359" s="223"/>
      <c r="AH359" s="223"/>
      <c r="AI359" s="223"/>
      <c r="AJ359" s="223"/>
      <c r="AK359" s="223"/>
      <c r="AL359" s="223"/>
      <c r="AM359" s="223"/>
      <c r="AN359" s="223"/>
    </row>
    <row r="360" spans="1:40" ht="25.5" customHeight="1" x14ac:dyDescent="0.25">
      <c r="A360" s="233" t="s">
        <v>1579</v>
      </c>
      <c r="B360" s="21" t="s">
        <v>595</v>
      </c>
      <c r="C360" s="17" t="s">
        <v>1107</v>
      </c>
      <c r="D360" s="17" t="s">
        <v>586</v>
      </c>
      <c r="E360" s="21" t="s">
        <v>97</v>
      </c>
      <c r="F360" s="21" t="s">
        <v>415</v>
      </c>
      <c r="G360" s="3" t="s">
        <v>1157</v>
      </c>
      <c r="H360" s="21" t="s">
        <v>0</v>
      </c>
      <c r="I360" s="17">
        <v>2016</v>
      </c>
      <c r="J360" s="23">
        <v>61.755211758306395</v>
      </c>
      <c r="K360" s="23">
        <v>53.2</v>
      </c>
      <c r="L360" s="17" t="s">
        <v>660</v>
      </c>
      <c r="M360" s="9">
        <v>223</v>
      </c>
      <c r="N360" s="28">
        <v>82632000</v>
      </c>
      <c r="O360" s="28">
        <v>41855.06</v>
      </c>
      <c r="P360" s="17" t="s">
        <v>1107</v>
      </c>
      <c r="Q360" s="30" t="s">
        <v>1107</v>
      </c>
      <c r="R360" s="17" t="s">
        <v>1107</v>
      </c>
      <c r="S360" s="2" t="s">
        <v>289</v>
      </c>
      <c r="T360" s="21" t="s">
        <v>612</v>
      </c>
      <c r="U360" s="17">
        <v>2015</v>
      </c>
      <c r="V360" s="17" t="s">
        <v>1107</v>
      </c>
      <c r="W360" s="17" t="s">
        <v>307</v>
      </c>
      <c r="X360" s="17" t="s">
        <v>1107</v>
      </c>
      <c r="Y360" s="17" t="s">
        <v>1107</v>
      </c>
      <c r="Z360" s="17" t="s">
        <v>1107</v>
      </c>
      <c r="AA360" s="17" t="s">
        <v>653</v>
      </c>
      <c r="AB360" s="8"/>
      <c r="AC360" s="8"/>
      <c r="AD360" s="8"/>
      <c r="AE360" s="8"/>
      <c r="AF360" s="8"/>
      <c r="AG360" s="8"/>
      <c r="AH360" s="8"/>
      <c r="AI360" s="8"/>
      <c r="AJ360" s="8"/>
      <c r="AK360" s="8"/>
      <c r="AL360" s="8"/>
      <c r="AM360" s="8"/>
      <c r="AN360" s="8"/>
    </row>
    <row r="361" spans="1:40" ht="25.5" customHeight="1" x14ac:dyDescent="0.25">
      <c r="A361" s="233" t="s">
        <v>1580</v>
      </c>
      <c r="B361" s="21" t="s">
        <v>595</v>
      </c>
      <c r="C361" s="17" t="s">
        <v>1107</v>
      </c>
      <c r="D361" s="17" t="s">
        <v>587</v>
      </c>
      <c r="E361" s="21" t="s">
        <v>98</v>
      </c>
      <c r="F361" s="21" t="s">
        <v>1061</v>
      </c>
      <c r="G361" s="3" t="s">
        <v>1157</v>
      </c>
      <c r="H361" s="21" t="s">
        <v>0</v>
      </c>
      <c r="I361" s="17">
        <v>2016</v>
      </c>
      <c r="J361" s="23">
        <v>157.80201530378048</v>
      </c>
      <c r="K361" s="23">
        <v>150.86000000000001</v>
      </c>
      <c r="L361" s="17" t="s">
        <v>660</v>
      </c>
      <c r="M361" s="9">
        <v>279</v>
      </c>
      <c r="N361" s="28">
        <v>55248000</v>
      </c>
      <c r="O361" s="28">
        <v>37628.379999999997</v>
      </c>
      <c r="P361" s="17" t="s">
        <v>1107</v>
      </c>
      <c r="Q361" s="30" t="s">
        <v>1107</v>
      </c>
      <c r="R361" s="17" t="s">
        <v>1107</v>
      </c>
      <c r="S361" s="2" t="s">
        <v>289</v>
      </c>
      <c r="T361" s="21" t="s">
        <v>612</v>
      </c>
      <c r="U361" s="17">
        <v>2015</v>
      </c>
      <c r="V361" s="17" t="s">
        <v>1107</v>
      </c>
      <c r="W361" s="17" t="s">
        <v>307</v>
      </c>
      <c r="X361" s="17" t="s">
        <v>1107</v>
      </c>
      <c r="Y361" s="17" t="s">
        <v>1107</v>
      </c>
      <c r="Z361" s="17" t="s">
        <v>1107</v>
      </c>
      <c r="AA361" s="17" t="s">
        <v>653</v>
      </c>
      <c r="AB361" s="8"/>
      <c r="AC361" s="8"/>
      <c r="AD361" s="8"/>
      <c r="AE361" s="8"/>
      <c r="AF361" s="8"/>
      <c r="AG361" s="8"/>
      <c r="AH361" s="8"/>
      <c r="AI361" s="8"/>
      <c r="AJ361" s="8"/>
      <c r="AK361" s="8"/>
      <c r="AL361" s="8"/>
      <c r="AM361" s="8"/>
      <c r="AN361" s="8"/>
    </row>
    <row r="362" spans="1:40" s="8" customFormat="1" ht="38.25" customHeight="1" x14ac:dyDescent="0.2">
      <c r="A362" s="233" t="s">
        <v>1581</v>
      </c>
      <c r="B362" s="21" t="s">
        <v>595</v>
      </c>
      <c r="C362" s="21" t="s">
        <v>472</v>
      </c>
      <c r="D362" s="17" t="s">
        <v>811</v>
      </c>
      <c r="E362" s="3" t="s">
        <v>1755</v>
      </c>
      <c r="F362" s="236" t="s">
        <v>1062</v>
      </c>
      <c r="G362" s="3" t="s">
        <v>1157</v>
      </c>
      <c r="H362" s="17" t="s">
        <v>0</v>
      </c>
      <c r="I362" s="17" t="s">
        <v>472</v>
      </c>
      <c r="J362" s="84">
        <v>228.9</v>
      </c>
      <c r="K362" s="9">
        <v>28.4</v>
      </c>
      <c r="L362" s="3" t="s">
        <v>659</v>
      </c>
      <c r="M362" s="9" t="s">
        <v>1107</v>
      </c>
      <c r="N362" s="30">
        <v>27866200</v>
      </c>
      <c r="O362" s="32" t="s">
        <v>1107</v>
      </c>
      <c r="P362" s="3" t="s">
        <v>1107</v>
      </c>
      <c r="Q362" s="32" t="s">
        <v>1107</v>
      </c>
      <c r="R362" s="17" t="s">
        <v>1107</v>
      </c>
      <c r="S362" s="17" t="s">
        <v>289</v>
      </c>
      <c r="T362" s="17" t="s">
        <v>0</v>
      </c>
      <c r="U362" s="17">
        <v>2017</v>
      </c>
      <c r="V362" s="236" t="s">
        <v>815</v>
      </c>
      <c r="W362" s="17" t="s">
        <v>307</v>
      </c>
      <c r="X362" s="17" t="s">
        <v>1107</v>
      </c>
      <c r="Y362" s="17" t="s">
        <v>1107</v>
      </c>
      <c r="Z362" s="17" t="s">
        <v>1107</v>
      </c>
      <c r="AA362" s="17" t="s">
        <v>653</v>
      </c>
      <c r="AB362" s="97"/>
      <c r="AC362" s="97"/>
      <c r="AD362" s="97"/>
      <c r="AE362" s="38"/>
      <c r="AF362" s="38"/>
      <c r="AG362" s="38"/>
      <c r="AH362" s="38"/>
      <c r="AI362" s="38"/>
      <c r="AJ362" s="38"/>
      <c r="AK362" s="38"/>
      <c r="AL362" s="38"/>
      <c r="AM362" s="38"/>
      <c r="AN362" s="38"/>
    </row>
    <row r="363" spans="1:40" s="8" customFormat="1" ht="38.25" customHeight="1" x14ac:dyDescent="0.25">
      <c r="A363" s="233" t="s">
        <v>1582</v>
      </c>
      <c r="B363" s="12" t="s">
        <v>595</v>
      </c>
      <c r="C363" s="12" t="s">
        <v>472</v>
      </c>
      <c r="D363" s="17" t="s">
        <v>812</v>
      </c>
      <c r="E363" s="17" t="s">
        <v>813</v>
      </c>
      <c r="F363" s="3" t="s">
        <v>1063</v>
      </c>
      <c r="G363" s="3" t="s">
        <v>322</v>
      </c>
      <c r="H363" s="17" t="s">
        <v>0</v>
      </c>
      <c r="I363" s="12" t="s">
        <v>472</v>
      </c>
      <c r="J363" s="9" t="s">
        <v>1107</v>
      </c>
      <c r="K363" s="9" t="s">
        <v>1107</v>
      </c>
      <c r="L363" s="17" t="s">
        <v>660</v>
      </c>
      <c r="M363" s="9" t="s">
        <v>472</v>
      </c>
      <c r="N363" s="28" t="s">
        <v>472</v>
      </c>
      <c r="O363" s="28" t="s">
        <v>472</v>
      </c>
      <c r="P363" s="28" t="s">
        <v>472</v>
      </c>
      <c r="Q363" s="28" t="s">
        <v>472</v>
      </c>
      <c r="R363" s="28" t="s">
        <v>472</v>
      </c>
      <c r="S363" s="17" t="s">
        <v>1184</v>
      </c>
      <c r="T363" s="17" t="s">
        <v>427</v>
      </c>
      <c r="U363" s="17">
        <v>2017</v>
      </c>
      <c r="V363" s="17" t="s">
        <v>816</v>
      </c>
      <c r="W363" s="17" t="s">
        <v>307</v>
      </c>
      <c r="X363" s="17" t="s">
        <v>472</v>
      </c>
      <c r="Y363" s="17" t="s">
        <v>472</v>
      </c>
      <c r="Z363" s="17" t="s">
        <v>1107</v>
      </c>
      <c r="AA363" s="17" t="s">
        <v>653</v>
      </c>
    </row>
    <row r="364" spans="1:40" s="8" customFormat="1" ht="25.5" customHeight="1" x14ac:dyDescent="0.2">
      <c r="A364" s="233" t="s">
        <v>1583</v>
      </c>
      <c r="B364" s="12" t="s">
        <v>595</v>
      </c>
      <c r="C364" s="12" t="s">
        <v>472</v>
      </c>
      <c r="D364" s="17" t="s">
        <v>1578</v>
      </c>
      <c r="E364" s="17" t="s">
        <v>813</v>
      </c>
      <c r="F364" s="3" t="s">
        <v>1063</v>
      </c>
      <c r="G364" s="3" t="s">
        <v>322</v>
      </c>
      <c r="H364" s="17" t="s">
        <v>0</v>
      </c>
      <c r="I364" s="12" t="s">
        <v>472</v>
      </c>
      <c r="J364" s="9" t="s">
        <v>1107</v>
      </c>
      <c r="K364" s="9" t="s">
        <v>1107</v>
      </c>
      <c r="L364" s="17" t="s">
        <v>659</v>
      </c>
      <c r="M364" s="9" t="s">
        <v>472</v>
      </c>
      <c r="N364" s="28" t="s">
        <v>472</v>
      </c>
      <c r="O364" s="28" t="s">
        <v>472</v>
      </c>
      <c r="P364" s="28" t="s">
        <v>472</v>
      </c>
      <c r="Q364" s="28" t="s">
        <v>472</v>
      </c>
      <c r="R364" s="28" t="s">
        <v>472</v>
      </c>
      <c r="S364" s="17" t="s">
        <v>1184</v>
      </c>
      <c r="T364" s="17" t="s">
        <v>427</v>
      </c>
      <c r="U364" s="17">
        <v>2017</v>
      </c>
      <c r="V364" s="17" t="s">
        <v>816</v>
      </c>
      <c r="W364" s="17" t="s">
        <v>307</v>
      </c>
      <c r="X364" s="17" t="s">
        <v>472</v>
      </c>
      <c r="Y364" s="17" t="s">
        <v>472</v>
      </c>
      <c r="Z364" s="17" t="s">
        <v>1107</v>
      </c>
      <c r="AA364" s="17" t="s">
        <v>653</v>
      </c>
      <c r="AB364" s="97"/>
      <c r="AC364" s="97"/>
      <c r="AD364" s="97"/>
      <c r="AE364" s="38"/>
      <c r="AF364" s="38"/>
      <c r="AG364" s="38"/>
      <c r="AH364" s="38"/>
      <c r="AI364" s="38"/>
      <c r="AJ364" s="38"/>
      <c r="AK364" s="38"/>
      <c r="AL364" s="38"/>
      <c r="AM364" s="38"/>
      <c r="AN364" s="38"/>
    </row>
    <row r="365" spans="1:40" s="4" customFormat="1" ht="25.5" x14ac:dyDescent="0.2">
      <c r="A365" s="233" t="s">
        <v>1584</v>
      </c>
      <c r="B365" s="21" t="s">
        <v>595</v>
      </c>
      <c r="C365" s="21" t="s">
        <v>472</v>
      </c>
      <c r="D365" s="17" t="s">
        <v>814</v>
      </c>
      <c r="E365" s="17" t="s">
        <v>319</v>
      </c>
      <c r="F365" s="3" t="s">
        <v>1069</v>
      </c>
      <c r="G365" s="3" t="s">
        <v>319</v>
      </c>
      <c r="H365" s="17" t="s">
        <v>0</v>
      </c>
      <c r="I365" s="21" t="s">
        <v>472</v>
      </c>
      <c r="J365" s="75" t="s">
        <v>431</v>
      </c>
      <c r="K365" s="75" t="s">
        <v>472</v>
      </c>
      <c r="L365" s="17" t="s">
        <v>660</v>
      </c>
      <c r="M365" s="9" t="s">
        <v>1107</v>
      </c>
      <c r="N365" s="29" t="s">
        <v>1107</v>
      </c>
      <c r="O365" s="29" t="s">
        <v>1107</v>
      </c>
      <c r="P365" s="29" t="s">
        <v>1107</v>
      </c>
      <c r="Q365" s="29" t="s">
        <v>1107</v>
      </c>
      <c r="R365" s="17" t="s">
        <v>472</v>
      </c>
      <c r="S365" s="17" t="s">
        <v>289</v>
      </c>
      <c r="T365" s="17" t="s">
        <v>427</v>
      </c>
      <c r="U365" s="17">
        <v>2017</v>
      </c>
      <c r="V365" s="17" t="s">
        <v>1107</v>
      </c>
      <c r="W365" s="17" t="s">
        <v>307</v>
      </c>
      <c r="X365" s="17" t="s">
        <v>472</v>
      </c>
      <c r="Y365" s="17" t="s">
        <v>472</v>
      </c>
      <c r="Z365" s="17" t="s">
        <v>1107</v>
      </c>
      <c r="AA365" s="17" t="s">
        <v>653</v>
      </c>
      <c r="AB365" s="8"/>
      <c r="AC365" s="8"/>
      <c r="AD365" s="8"/>
      <c r="AE365" s="8"/>
      <c r="AF365" s="8"/>
      <c r="AG365" s="8"/>
      <c r="AH365" s="8"/>
      <c r="AI365" s="8"/>
      <c r="AJ365" s="8"/>
      <c r="AK365" s="8"/>
      <c r="AL365" s="8"/>
      <c r="AM365" s="8"/>
      <c r="AN365" s="8"/>
    </row>
    <row r="366" spans="1:40" s="4" customFormat="1" ht="25.5" x14ac:dyDescent="0.2">
      <c r="A366" s="233" t="s">
        <v>1585</v>
      </c>
      <c r="B366" s="21" t="s">
        <v>595</v>
      </c>
      <c r="C366" s="21" t="s">
        <v>472</v>
      </c>
      <c r="D366" s="17" t="s">
        <v>906</v>
      </c>
      <c r="E366" s="17" t="s">
        <v>319</v>
      </c>
      <c r="F366" s="3" t="s">
        <v>1064</v>
      </c>
      <c r="G366" s="3" t="s">
        <v>319</v>
      </c>
      <c r="H366" s="17" t="s">
        <v>0</v>
      </c>
      <c r="I366" s="21" t="s">
        <v>472</v>
      </c>
      <c r="J366" s="75">
        <v>144</v>
      </c>
      <c r="K366" s="75">
        <v>70</v>
      </c>
      <c r="L366" s="17" t="s">
        <v>659</v>
      </c>
      <c r="M366" s="9" t="s">
        <v>1107</v>
      </c>
      <c r="N366" s="29" t="s">
        <v>1107</v>
      </c>
      <c r="O366" s="29" t="s">
        <v>1107</v>
      </c>
      <c r="P366" s="29" t="s">
        <v>1107</v>
      </c>
      <c r="Q366" s="29" t="s">
        <v>1107</v>
      </c>
      <c r="R366" s="17" t="s">
        <v>472</v>
      </c>
      <c r="S366" s="17" t="s">
        <v>289</v>
      </c>
      <c r="T366" s="17" t="s">
        <v>427</v>
      </c>
      <c r="U366" s="17">
        <v>2017</v>
      </c>
      <c r="V366" s="17" t="s">
        <v>1107</v>
      </c>
      <c r="W366" s="17" t="s">
        <v>307</v>
      </c>
      <c r="X366" s="17" t="s">
        <v>472</v>
      </c>
      <c r="Y366" s="17" t="s">
        <v>472</v>
      </c>
      <c r="Z366" s="17" t="s">
        <v>1107</v>
      </c>
      <c r="AA366" s="17" t="s">
        <v>653</v>
      </c>
      <c r="AB366" s="97"/>
      <c r="AC366" s="97"/>
      <c r="AD366" s="97"/>
      <c r="AE366" s="38"/>
      <c r="AF366" s="38"/>
      <c r="AG366" s="38"/>
      <c r="AH366" s="38"/>
      <c r="AI366" s="38"/>
      <c r="AJ366" s="38"/>
      <c r="AK366" s="38"/>
      <c r="AL366" s="38"/>
      <c r="AM366" s="38"/>
      <c r="AN366" s="38"/>
    </row>
    <row r="367" spans="1:40" ht="36.75" customHeight="1" x14ac:dyDescent="0.2">
      <c r="A367" s="233" t="s">
        <v>1586</v>
      </c>
      <c r="B367" s="21" t="s">
        <v>1111</v>
      </c>
      <c r="C367" s="17" t="s">
        <v>1107</v>
      </c>
      <c r="D367" s="21" t="s">
        <v>585</v>
      </c>
      <c r="E367" s="21" t="s">
        <v>158</v>
      </c>
      <c r="F367" s="21" t="s">
        <v>414</v>
      </c>
      <c r="G367" s="3" t="s">
        <v>1227</v>
      </c>
      <c r="H367" s="21" t="s">
        <v>0</v>
      </c>
      <c r="I367" s="17" t="s">
        <v>662</v>
      </c>
      <c r="J367" s="23" t="s">
        <v>472</v>
      </c>
      <c r="K367" s="23" t="s">
        <v>472</v>
      </c>
      <c r="L367" s="17" t="s">
        <v>659</v>
      </c>
      <c r="M367" s="9" t="s">
        <v>472</v>
      </c>
      <c r="N367" s="28">
        <v>1553000</v>
      </c>
      <c r="O367" s="28" t="s">
        <v>1107</v>
      </c>
      <c r="P367" s="17" t="s">
        <v>848</v>
      </c>
      <c r="Q367" s="30" t="s">
        <v>472</v>
      </c>
      <c r="R367" s="17" t="s">
        <v>472</v>
      </c>
      <c r="S367" s="2" t="s">
        <v>289</v>
      </c>
      <c r="T367" s="21" t="s">
        <v>0</v>
      </c>
      <c r="U367" s="17">
        <v>2015</v>
      </c>
      <c r="V367" s="17" t="s">
        <v>1107</v>
      </c>
      <c r="W367" s="17" t="s">
        <v>307</v>
      </c>
      <c r="X367" s="17" t="s">
        <v>1107</v>
      </c>
      <c r="Y367" s="17" t="s">
        <v>1107</v>
      </c>
      <c r="Z367" s="70">
        <v>42551</v>
      </c>
      <c r="AA367" s="17" t="s">
        <v>655</v>
      </c>
    </row>
    <row r="368" spans="1:40" ht="63.75" customHeight="1" x14ac:dyDescent="0.25">
      <c r="A368" s="233" t="s">
        <v>1587</v>
      </c>
      <c r="B368" s="21" t="s">
        <v>1111</v>
      </c>
      <c r="C368" s="17" t="s">
        <v>1107</v>
      </c>
      <c r="D368" s="21" t="s">
        <v>596</v>
      </c>
      <c r="E368" s="13" t="s">
        <v>599</v>
      </c>
      <c r="F368" s="13" t="s">
        <v>1060</v>
      </c>
      <c r="G368" s="3" t="s">
        <v>625</v>
      </c>
      <c r="H368" s="21" t="s">
        <v>283</v>
      </c>
      <c r="I368" s="17">
        <v>2018</v>
      </c>
      <c r="J368" s="23" t="s">
        <v>1107</v>
      </c>
      <c r="K368" s="23" t="s">
        <v>1107</v>
      </c>
      <c r="L368" s="33" t="s">
        <v>660</v>
      </c>
      <c r="M368" s="9" t="s">
        <v>472</v>
      </c>
      <c r="N368" s="31">
        <v>1837324</v>
      </c>
      <c r="O368" s="28" t="s">
        <v>1107</v>
      </c>
      <c r="P368" s="17" t="s">
        <v>848</v>
      </c>
      <c r="Q368" s="30" t="s">
        <v>472</v>
      </c>
      <c r="R368" s="17" t="s">
        <v>472</v>
      </c>
      <c r="S368" s="2" t="s">
        <v>289</v>
      </c>
      <c r="T368" s="21" t="s">
        <v>429</v>
      </c>
      <c r="U368" s="17">
        <v>2016</v>
      </c>
      <c r="V368" s="17" t="s">
        <v>1107</v>
      </c>
      <c r="W368" s="17" t="s">
        <v>307</v>
      </c>
      <c r="X368" s="234" t="s">
        <v>1756</v>
      </c>
      <c r="Y368" s="234" t="s">
        <v>602</v>
      </c>
      <c r="Z368" s="70">
        <v>42505</v>
      </c>
      <c r="AA368" s="17" t="s">
        <v>655</v>
      </c>
      <c r="AB368" s="8"/>
      <c r="AC368" s="8"/>
      <c r="AD368" s="8"/>
      <c r="AE368" s="8"/>
      <c r="AF368" s="8"/>
      <c r="AG368" s="8"/>
      <c r="AH368" s="8"/>
      <c r="AI368" s="8"/>
      <c r="AJ368" s="8"/>
      <c r="AK368" s="8"/>
      <c r="AL368" s="8"/>
      <c r="AM368" s="8"/>
      <c r="AN368" s="8"/>
    </row>
    <row r="369" spans="1:40" ht="36.75" customHeight="1" x14ac:dyDescent="0.25">
      <c r="A369" s="233" t="s">
        <v>1588</v>
      </c>
      <c r="B369" s="21" t="s">
        <v>1111</v>
      </c>
      <c r="C369" s="17" t="s">
        <v>1107</v>
      </c>
      <c r="D369" s="21" t="s">
        <v>597</v>
      </c>
      <c r="E369" s="13" t="s">
        <v>1757</v>
      </c>
      <c r="F369" s="13" t="s">
        <v>1060</v>
      </c>
      <c r="G369" s="3" t="s">
        <v>625</v>
      </c>
      <c r="H369" s="21" t="s">
        <v>0</v>
      </c>
      <c r="I369" s="17">
        <v>2016</v>
      </c>
      <c r="J369" s="23" t="s">
        <v>1107</v>
      </c>
      <c r="K369" s="23" t="s">
        <v>1107</v>
      </c>
      <c r="L369" s="33" t="s">
        <v>660</v>
      </c>
      <c r="M369" s="9" t="s">
        <v>472</v>
      </c>
      <c r="N369" s="31">
        <v>85747</v>
      </c>
      <c r="O369" s="28" t="s">
        <v>1107</v>
      </c>
      <c r="P369" s="17" t="s">
        <v>848</v>
      </c>
      <c r="Q369" s="30" t="s">
        <v>472</v>
      </c>
      <c r="R369" s="17" t="s">
        <v>472</v>
      </c>
      <c r="S369" s="2" t="s">
        <v>289</v>
      </c>
      <c r="T369" s="21" t="s">
        <v>0</v>
      </c>
      <c r="U369" s="17">
        <v>2016</v>
      </c>
      <c r="V369" s="17" t="s">
        <v>1107</v>
      </c>
      <c r="W369" s="17" t="s">
        <v>307</v>
      </c>
      <c r="X369" s="234" t="s">
        <v>1756</v>
      </c>
      <c r="Y369" s="234" t="s">
        <v>602</v>
      </c>
      <c r="Z369" s="70">
        <v>42704</v>
      </c>
      <c r="AA369" s="17" t="s">
        <v>655</v>
      </c>
      <c r="AB369" s="8"/>
      <c r="AC369" s="8"/>
      <c r="AD369" s="8"/>
      <c r="AE369" s="8"/>
      <c r="AF369" s="8"/>
      <c r="AG369" s="8"/>
      <c r="AH369" s="8"/>
      <c r="AI369" s="8"/>
      <c r="AJ369" s="8"/>
      <c r="AK369" s="8"/>
      <c r="AL369" s="8"/>
      <c r="AM369" s="8"/>
      <c r="AN369" s="8"/>
    </row>
    <row r="370" spans="1:40" ht="36.75" customHeight="1" x14ac:dyDescent="0.25">
      <c r="A370" s="233" t="s">
        <v>1589</v>
      </c>
      <c r="B370" s="21" t="s">
        <v>1111</v>
      </c>
      <c r="C370" s="17" t="s">
        <v>1107</v>
      </c>
      <c r="D370" s="21" t="s">
        <v>598</v>
      </c>
      <c r="E370" s="13" t="s">
        <v>600</v>
      </c>
      <c r="F370" s="13" t="s">
        <v>601</v>
      </c>
      <c r="G370" s="3" t="s">
        <v>625</v>
      </c>
      <c r="H370" s="21" t="s">
        <v>283</v>
      </c>
      <c r="I370" s="17">
        <v>2018</v>
      </c>
      <c r="J370" s="23" t="s">
        <v>1107</v>
      </c>
      <c r="K370" s="23" t="s">
        <v>1107</v>
      </c>
      <c r="L370" s="33" t="s">
        <v>660</v>
      </c>
      <c r="M370" s="9" t="s">
        <v>472</v>
      </c>
      <c r="N370" s="31">
        <v>7781739</v>
      </c>
      <c r="O370" s="28" t="s">
        <v>1107</v>
      </c>
      <c r="P370" s="17" t="s">
        <v>848</v>
      </c>
      <c r="Q370" s="30" t="s">
        <v>472</v>
      </c>
      <c r="R370" s="17" t="s">
        <v>472</v>
      </c>
      <c r="S370" s="2" t="s">
        <v>289</v>
      </c>
      <c r="T370" s="21" t="s">
        <v>429</v>
      </c>
      <c r="U370" s="17">
        <v>2016</v>
      </c>
      <c r="V370" s="17" t="s">
        <v>1107</v>
      </c>
      <c r="W370" s="17" t="s">
        <v>307</v>
      </c>
      <c r="X370" s="234" t="s">
        <v>1756</v>
      </c>
      <c r="Y370" s="234" t="s">
        <v>602</v>
      </c>
      <c r="Z370" s="70">
        <v>42490</v>
      </c>
      <c r="AA370" s="17" t="s">
        <v>655</v>
      </c>
      <c r="AB370" s="8"/>
      <c r="AC370" s="8"/>
      <c r="AD370" s="8"/>
      <c r="AE370" s="8"/>
      <c r="AF370" s="8"/>
      <c r="AG370" s="8"/>
      <c r="AH370" s="8"/>
      <c r="AI370" s="8"/>
      <c r="AJ370" s="8"/>
      <c r="AK370" s="8"/>
      <c r="AL370" s="8"/>
      <c r="AM370" s="8"/>
      <c r="AN370" s="8"/>
    </row>
    <row r="371" spans="1:40" ht="36.75" customHeight="1" x14ac:dyDescent="0.2">
      <c r="A371" s="233" t="s">
        <v>1590</v>
      </c>
      <c r="B371" s="21" t="s">
        <v>968</v>
      </c>
      <c r="C371" s="17" t="s">
        <v>766</v>
      </c>
      <c r="D371" s="17" t="s">
        <v>969</v>
      </c>
      <c r="E371" s="21" t="s">
        <v>970</v>
      </c>
      <c r="F371" s="174" t="s">
        <v>1287</v>
      </c>
      <c r="G371" s="3" t="s">
        <v>1220</v>
      </c>
      <c r="H371" s="17" t="s">
        <v>283</v>
      </c>
      <c r="I371" s="89" t="s">
        <v>472</v>
      </c>
      <c r="J371" s="23" t="s">
        <v>431</v>
      </c>
      <c r="K371" s="23" t="s">
        <v>472</v>
      </c>
      <c r="L371" s="23" t="s">
        <v>660</v>
      </c>
      <c r="M371" s="9" t="s">
        <v>472</v>
      </c>
      <c r="N371" s="28" t="s">
        <v>431</v>
      </c>
      <c r="O371" s="28" t="s">
        <v>472</v>
      </c>
      <c r="P371" s="3" t="s">
        <v>766</v>
      </c>
      <c r="Q371" s="28" t="s">
        <v>431</v>
      </c>
      <c r="R371" s="17" t="s">
        <v>431</v>
      </c>
      <c r="S371" s="2" t="s">
        <v>289</v>
      </c>
      <c r="T371" s="21" t="s">
        <v>472</v>
      </c>
      <c r="U371" s="17">
        <v>2018</v>
      </c>
      <c r="V371" s="236" t="s">
        <v>971</v>
      </c>
      <c r="W371" s="17" t="s">
        <v>307</v>
      </c>
      <c r="X371" s="17" t="s">
        <v>472</v>
      </c>
      <c r="Y371" s="17" t="s">
        <v>472</v>
      </c>
      <c r="Z371" s="17">
        <v>2018</v>
      </c>
      <c r="AA371" s="17" t="s">
        <v>654</v>
      </c>
    </row>
    <row r="372" spans="1:40" ht="36.75" customHeight="1" x14ac:dyDescent="0.2">
      <c r="A372" s="233" t="s">
        <v>1591</v>
      </c>
      <c r="B372" s="21" t="s">
        <v>968</v>
      </c>
      <c r="C372" s="17" t="s">
        <v>766</v>
      </c>
      <c r="D372" s="17" t="s">
        <v>972</v>
      </c>
      <c r="E372" s="21" t="s">
        <v>973</v>
      </c>
      <c r="F372" s="174" t="s">
        <v>1288</v>
      </c>
      <c r="G372" s="3" t="s">
        <v>1220</v>
      </c>
      <c r="H372" s="17" t="s">
        <v>610</v>
      </c>
      <c r="I372" s="89" t="s">
        <v>431</v>
      </c>
      <c r="J372" s="23" t="s">
        <v>431</v>
      </c>
      <c r="K372" s="23" t="s">
        <v>472</v>
      </c>
      <c r="L372" s="23" t="s">
        <v>660</v>
      </c>
      <c r="M372" s="9" t="s">
        <v>472</v>
      </c>
      <c r="N372" s="28" t="s">
        <v>431</v>
      </c>
      <c r="O372" s="28" t="s">
        <v>472</v>
      </c>
      <c r="P372" s="3" t="s">
        <v>766</v>
      </c>
      <c r="Q372" s="28" t="s">
        <v>431</v>
      </c>
      <c r="R372" s="17" t="s">
        <v>431</v>
      </c>
      <c r="S372" s="2" t="s">
        <v>289</v>
      </c>
      <c r="T372" s="21" t="s">
        <v>472</v>
      </c>
      <c r="U372" s="17">
        <v>2018</v>
      </c>
      <c r="V372" s="236" t="s">
        <v>971</v>
      </c>
      <c r="W372" s="17" t="s">
        <v>307</v>
      </c>
      <c r="X372" s="17" t="s">
        <v>472</v>
      </c>
      <c r="Y372" s="17" t="s">
        <v>472</v>
      </c>
      <c r="Z372" s="17" t="s">
        <v>431</v>
      </c>
      <c r="AA372" s="17" t="s">
        <v>654</v>
      </c>
    </row>
    <row r="373" spans="1:40" ht="36.75" customHeight="1" x14ac:dyDescent="0.25">
      <c r="A373" s="233" t="s">
        <v>1592</v>
      </c>
      <c r="B373" s="3" t="s">
        <v>1758</v>
      </c>
      <c r="C373" s="3" t="s">
        <v>431</v>
      </c>
      <c r="D373" s="3" t="s">
        <v>919</v>
      </c>
      <c r="E373" s="3" t="s">
        <v>920</v>
      </c>
      <c r="F373" s="3" t="s">
        <v>922</v>
      </c>
      <c r="G373" s="3" t="s">
        <v>626</v>
      </c>
      <c r="H373" s="17" t="s">
        <v>610</v>
      </c>
      <c r="I373" s="89" t="s">
        <v>431</v>
      </c>
      <c r="J373" s="23">
        <v>54752.421622592476</v>
      </c>
      <c r="K373" s="23" t="s">
        <v>472</v>
      </c>
      <c r="L373" s="17" t="s">
        <v>660</v>
      </c>
      <c r="M373" s="9" t="s">
        <v>472</v>
      </c>
      <c r="N373" s="30" t="s">
        <v>431</v>
      </c>
      <c r="O373" s="30" t="s">
        <v>431</v>
      </c>
      <c r="P373" s="9" t="s">
        <v>431</v>
      </c>
      <c r="Q373" s="30" t="s">
        <v>431</v>
      </c>
      <c r="R373" s="17" t="s">
        <v>472</v>
      </c>
      <c r="S373" s="17" t="s">
        <v>289</v>
      </c>
      <c r="T373" s="17" t="s">
        <v>472</v>
      </c>
      <c r="U373" s="17">
        <v>2017</v>
      </c>
      <c r="V373" s="3" t="s">
        <v>925</v>
      </c>
      <c r="W373" s="17" t="s">
        <v>307</v>
      </c>
      <c r="X373" s="17" t="s">
        <v>472</v>
      </c>
      <c r="Y373" s="17" t="s">
        <v>472</v>
      </c>
      <c r="Z373" s="17" t="s">
        <v>472</v>
      </c>
      <c r="AA373" s="17" t="s">
        <v>655</v>
      </c>
      <c r="AB373" s="8"/>
      <c r="AC373" s="8"/>
      <c r="AD373" s="8"/>
      <c r="AE373" s="8"/>
      <c r="AF373" s="8"/>
      <c r="AG373" s="8"/>
      <c r="AH373" s="8"/>
      <c r="AI373" s="8"/>
      <c r="AJ373" s="8"/>
      <c r="AK373" s="8"/>
      <c r="AL373" s="8"/>
      <c r="AM373" s="8"/>
      <c r="AN373" s="8"/>
    </row>
    <row r="374" spans="1:40" ht="38.25" customHeight="1" x14ac:dyDescent="0.25">
      <c r="A374" s="233" t="s">
        <v>1593</v>
      </c>
      <c r="B374" s="21" t="s">
        <v>1759</v>
      </c>
      <c r="C374" s="17" t="s">
        <v>1107</v>
      </c>
      <c r="D374" s="17" t="s">
        <v>593</v>
      </c>
      <c r="E374" s="21" t="s">
        <v>36</v>
      </c>
      <c r="F374" s="21" t="s">
        <v>419</v>
      </c>
      <c r="G374" s="3" t="s">
        <v>621</v>
      </c>
      <c r="H374" s="17" t="s">
        <v>0</v>
      </c>
      <c r="I374" s="17" t="s">
        <v>662</v>
      </c>
      <c r="J374" s="23" t="s">
        <v>472</v>
      </c>
      <c r="K374" s="23" t="s">
        <v>472</v>
      </c>
      <c r="L374" s="17" t="s">
        <v>660</v>
      </c>
      <c r="M374" s="9">
        <v>345</v>
      </c>
      <c r="N374" s="28" t="s">
        <v>472</v>
      </c>
      <c r="O374" s="28" t="s">
        <v>472</v>
      </c>
      <c r="P374" s="17" t="s">
        <v>472</v>
      </c>
      <c r="Q374" s="30" t="s">
        <v>472</v>
      </c>
      <c r="R374" s="17" t="s">
        <v>472</v>
      </c>
      <c r="S374" s="17" t="s">
        <v>1184</v>
      </c>
      <c r="T374" s="21" t="s">
        <v>0</v>
      </c>
      <c r="U374" s="17">
        <v>2015</v>
      </c>
      <c r="V374" s="17" t="s">
        <v>1107</v>
      </c>
      <c r="W374" s="17" t="s">
        <v>307</v>
      </c>
      <c r="X374" s="17" t="s">
        <v>1107</v>
      </c>
      <c r="Y374" s="17" t="s">
        <v>1107</v>
      </c>
      <c r="Z374" s="17" t="s">
        <v>1107</v>
      </c>
      <c r="AA374" s="17" t="s">
        <v>653</v>
      </c>
      <c r="AB374" s="8"/>
      <c r="AC374" s="8"/>
      <c r="AD374" s="8"/>
      <c r="AE374" s="8"/>
      <c r="AF374" s="8"/>
      <c r="AG374" s="8"/>
      <c r="AH374" s="8"/>
      <c r="AI374" s="8"/>
      <c r="AJ374" s="8"/>
      <c r="AK374" s="8"/>
      <c r="AL374" s="8"/>
      <c r="AM374" s="8"/>
      <c r="AN374" s="8"/>
    </row>
    <row r="375" spans="1:40" ht="38.25" customHeight="1" x14ac:dyDescent="0.25">
      <c r="A375" s="233" t="s">
        <v>1594</v>
      </c>
      <c r="B375" s="21" t="s">
        <v>1759</v>
      </c>
      <c r="C375" s="17" t="s">
        <v>1107</v>
      </c>
      <c r="D375" s="17" t="s">
        <v>594</v>
      </c>
      <c r="E375" s="21" t="s">
        <v>135</v>
      </c>
      <c r="F375" s="21" t="s">
        <v>420</v>
      </c>
      <c r="G375" s="189" t="s">
        <v>1221</v>
      </c>
      <c r="H375" s="17" t="s">
        <v>0</v>
      </c>
      <c r="I375" s="188">
        <v>2013</v>
      </c>
      <c r="J375" s="185">
        <v>239.90607945000002</v>
      </c>
      <c r="K375" s="23" t="s">
        <v>472</v>
      </c>
      <c r="L375" s="17" t="s">
        <v>660</v>
      </c>
      <c r="M375" s="9" t="s">
        <v>472</v>
      </c>
      <c r="N375" s="28">
        <v>1616775</v>
      </c>
      <c r="O375" s="204">
        <v>10204</v>
      </c>
      <c r="P375" s="189" t="s">
        <v>1697</v>
      </c>
      <c r="Q375" s="30" t="s">
        <v>472</v>
      </c>
      <c r="R375" s="17" t="s">
        <v>472</v>
      </c>
      <c r="S375" s="2" t="s">
        <v>289</v>
      </c>
      <c r="T375" s="21" t="s">
        <v>282</v>
      </c>
      <c r="U375" s="17">
        <v>2015</v>
      </c>
      <c r="V375" s="17" t="s">
        <v>1107</v>
      </c>
      <c r="W375" s="17" t="s">
        <v>307</v>
      </c>
      <c r="X375" s="17" t="s">
        <v>1107</v>
      </c>
      <c r="Y375" s="17" t="s">
        <v>1107</v>
      </c>
      <c r="Z375" s="17" t="s">
        <v>1107</v>
      </c>
      <c r="AA375" s="17" t="s">
        <v>654</v>
      </c>
      <c r="AB375" s="8"/>
      <c r="AC375" s="8"/>
      <c r="AD375" s="8"/>
      <c r="AE375" s="8"/>
      <c r="AF375" s="8"/>
      <c r="AG375" s="8"/>
      <c r="AH375" s="8"/>
      <c r="AI375" s="8"/>
      <c r="AJ375" s="8"/>
      <c r="AK375" s="8"/>
      <c r="AL375" s="8"/>
      <c r="AM375" s="8"/>
      <c r="AN375" s="8"/>
    </row>
  </sheetData>
  <autoFilter ref="A1:AA375" xr:uid="{DEF007B6-88B9-410F-8634-7CBB07B036FA}"/>
  <sortState xmlns:xlrd2="http://schemas.microsoft.com/office/spreadsheetml/2017/richdata2" ref="A2:AN376">
    <sortCondition ref="B2:B376"/>
    <sortCondition ref="D2:D376"/>
  </sortState>
  <dataConsolidate/>
  <phoneticPr fontId="22"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'C:\Users\kn853tr\Desktop\Lake Henry BMAP\[Turnpike_LHM_Project Collection 2017.xlsx]Instructions'!#REF!</xm:f>
          </x14:formula1>
          <xm:sqref>AG362:AG363</xm:sqref>
        </x14:dataValidation>
        <x14:dataValidation type="list" allowBlank="1" showInputMessage="1" showErrorMessage="1" xr:uid="{00000000-0002-0000-0000-000001000000}">
          <x14:formula1>
            <xm:f>'Z:\FileServer Data\FDEP Middle Basin\Wekiva\BMAP\2018 BMAP\Project Collection\Wekiva Project Collection 2017\Received\Turnpike\[Turnpike Enterprise_Wekiva Project Collection 2017Revised.xlsx]Instructions'!#REF!</xm:f>
          </x14:formula1>
          <xm:sqref>AH364:AH366 AK362:AK366</xm:sqref>
        </x14:dataValidation>
        <x14:dataValidation type="list" allowBlank="1" showInputMessage="1" showErrorMessage="1" xr:uid="{00000000-0002-0000-0000-000002000000}">
          <x14:formula1>
            <xm:f>'Z:\FileServer Data\FDEP Middle Basin\Wekiva\BMAP\2018 BMAP\Project Collection\Wekiva Project Collection 2017\Received\Seminole County\[Seminole County_Wekiva Project Collection 2017Revised_FINAL.xlsx]Instructions'!#REF!</xm:f>
          </x14:formula1>
          <xm:sqref>M337:M338</xm:sqref>
        </x14:dataValidation>
        <x14:dataValidation type="list" allowBlank="1" showInputMessage="1" showErrorMessage="1" xr:uid="{00000000-0002-0000-0000-000003000000}">
          <x14:formula1>
            <xm:f>'Z:\FileServer Data\FDEP Middle Basin\Wekiva\BMAP\2018 BMAP\Project Collection\Wekiva Project Collection 2017\Received\Orange County\[OrangeCounty_Project_List_Wekiva01312018FINAL.XLSX]Instructions'!#REF!</xm:f>
          </x14:formula1>
          <xm:sqref>S252:S257 AA252:AA257 F251</xm:sqref>
        </x14:dataValidation>
        <x14:dataValidation type="list" allowBlank="1" showInputMessage="1" showErrorMessage="1" xr:uid="{C7AA617F-2459-4D52-BB7B-C3B539D5B3FD}">
          <x14:formula1>
            <xm:f>'Z:\FileServer Data\FDEP LSJR Main Stem BMAP\11 2018 Progress Report Items\Received\CCUA\[LSJM_CCUA Aggregate Revised.xlsx]Drop Downs'!#REF!</xm:f>
          </x14:formula1>
          <xm:sqref>G1:H1</xm:sqref>
        </x14:dataValidation>
        <x14:dataValidation type="list" allowBlank="1" showInputMessage="1" showErrorMessage="1" xr:uid="{00000000-0002-0000-0000-000004000000}">
          <x14:formula1>
            <xm:f>'S:\PA\_DM\Wekiva BMAP\Annual update 2018\[Altamonte_Jesup_Project Collection 2017 Edits.xlsx]Instructions'!#REF!</xm:f>
          </x14:formula1>
          <xm:sqref>S28:T28 AA28</xm:sqref>
        </x14:dataValidation>
      </x14:dataValidations>
    </ext>
    <ext xmlns:x15="http://schemas.microsoft.com/office/spreadsheetml/2010/11/main" uri="{F7C9EE02-42E1-4005-9D12-6889AFFD525C}">
      <x15:webExtensions xmlns:xm="http://schemas.microsoft.com/office/excel/2006/main">
        <x15:webExtension appRef="{CB29BEA4-A70E-40B2-BB80-B5F8B02326CF}">
          <xm:f>'Wekiva All Projects'!$A$1:$AA$375</xm:f>
        </x15:webExtension>
      </x15:webExtens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44"/>
  <sheetViews>
    <sheetView workbookViewId="0"/>
  </sheetViews>
  <sheetFormatPr defaultRowHeight="15" x14ac:dyDescent="0.25"/>
  <cols>
    <col min="1" max="1" width="13.140625" style="94" bestFit="1" customWidth="1"/>
    <col min="2" max="2" width="21" style="94" bestFit="1" customWidth="1"/>
    <col min="3" max="3" width="26.140625" style="88" bestFit="1" customWidth="1"/>
    <col min="4" max="4" width="25.85546875" style="88" bestFit="1" customWidth="1"/>
    <col min="5" max="5" width="21" bestFit="1" customWidth="1"/>
    <col min="6" max="6" width="19.42578125" bestFit="1" customWidth="1"/>
    <col min="7" max="7" width="23" bestFit="1" customWidth="1"/>
    <col min="8" max="8" width="26.140625" bestFit="1" customWidth="1"/>
    <col min="9" max="9" width="25.85546875" bestFit="1" customWidth="1"/>
    <col min="10" max="10" width="26.140625" bestFit="1" customWidth="1"/>
    <col min="11" max="11" width="25.85546875" bestFit="1" customWidth="1"/>
    <col min="12" max="12" width="21" bestFit="1" customWidth="1"/>
  </cols>
  <sheetData>
    <row r="1" spans="1:12" x14ac:dyDescent="0.25">
      <c r="A1" s="85" t="s">
        <v>1266</v>
      </c>
      <c r="B1" t="s">
        <v>0</v>
      </c>
    </row>
    <row r="2" spans="1:12" x14ac:dyDescent="0.25">
      <c r="A2" s="85" t="s">
        <v>295</v>
      </c>
      <c r="B2" t="s">
        <v>897</v>
      </c>
    </row>
    <row r="3" spans="1:12" x14ac:dyDescent="0.25">
      <c r="A3"/>
      <c r="B3"/>
      <c r="C3"/>
      <c r="D3"/>
    </row>
    <row r="4" spans="1:12" x14ac:dyDescent="0.25">
      <c r="A4" t="s">
        <v>1281</v>
      </c>
      <c r="B4" t="s">
        <v>1282</v>
      </c>
      <c r="C4" t="s">
        <v>1279</v>
      </c>
      <c r="D4" t="s">
        <v>1280</v>
      </c>
      <c r="E4" t="s">
        <v>1278</v>
      </c>
    </row>
    <row r="5" spans="1:12" ht="16.5" customHeight="1" x14ac:dyDescent="0.25">
      <c r="A5" s="94">
        <v>419845535.56</v>
      </c>
      <c r="B5" s="94">
        <v>1539887.44</v>
      </c>
      <c r="C5" s="166">
        <v>127553.01203220463</v>
      </c>
      <c r="D5" s="166">
        <v>50446.460899430385</v>
      </c>
      <c r="E5" s="176">
        <v>290</v>
      </c>
    </row>
    <row r="6" spans="1:12" ht="16.5" customHeight="1" x14ac:dyDescent="0.25"/>
    <row r="7" spans="1:12" ht="16.5" customHeight="1" x14ac:dyDescent="0.25"/>
    <row r="8" spans="1:12" ht="16.5" customHeight="1" x14ac:dyDescent="0.25">
      <c r="A8" s="93" t="s">
        <v>1266</v>
      </c>
      <c r="B8" s="94" t="s">
        <v>897</v>
      </c>
    </row>
    <row r="9" spans="1:12" x14ac:dyDescent="0.25">
      <c r="A9" s="93" t="s">
        <v>295</v>
      </c>
      <c r="B9" s="94" t="s">
        <v>897</v>
      </c>
    </row>
    <row r="11" spans="1:12" x14ac:dyDescent="0.25">
      <c r="A11" s="94" t="s">
        <v>1281</v>
      </c>
      <c r="B11" s="94" t="s">
        <v>1282</v>
      </c>
      <c r="C11" s="94" t="s">
        <v>1279</v>
      </c>
      <c r="D11" s="94" t="s">
        <v>1280</v>
      </c>
      <c r="J11" s="85"/>
      <c r="K11" s="85"/>
      <c r="L11" s="85"/>
    </row>
    <row r="12" spans="1:12" x14ac:dyDescent="0.25">
      <c r="A12" s="94">
        <v>132987283.87</v>
      </c>
      <c r="B12" s="94">
        <v>73000</v>
      </c>
      <c r="C12" s="166">
        <v>85901.241297406697</v>
      </c>
      <c r="D12" s="166">
        <v>371.44966143546856</v>
      </c>
    </row>
    <row r="13" spans="1:12" x14ac:dyDescent="0.25">
      <c r="C13" s="166"/>
      <c r="D13" s="166"/>
    </row>
    <row r="14" spans="1:12" x14ac:dyDescent="0.25">
      <c r="A14" s="85" t="s">
        <v>1266</v>
      </c>
      <c r="B14" t="s">
        <v>897</v>
      </c>
    </row>
    <row r="15" spans="1:12" x14ac:dyDescent="0.25">
      <c r="A15" s="85" t="s">
        <v>295</v>
      </c>
      <c r="B15" t="s">
        <v>897</v>
      </c>
    </row>
    <row r="17" spans="1:3" x14ac:dyDescent="0.25">
      <c r="A17" s="85" t="s">
        <v>1</v>
      </c>
      <c r="B17" t="s">
        <v>1803</v>
      </c>
      <c r="C17"/>
    </row>
    <row r="18" spans="1:3" x14ac:dyDescent="0.25">
      <c r="A18" s="87">
        <v>2015</v>
      </c>
      <c r="B18" s="176">
        <v>224</v>
      </c>
      <c r="C18"/>
    </row>
    <row r="19" spans="1:3" x14ac:dyDescent="0.25">
      <c r="A19" s="87">
        <v>2016</v>
      </c>
      <c r="B19" s="176">
        <v>39</v>
      </c>
      <c r="C19"/>
    </row>
    <row r="20" spans="1:3" x14ac:dyDescent="0.25">
      <c r="A20" s="87">
        <v>2017</v>
      </c>
      <c r="B20" s="176">
        <v>56</v>
      </c>
      <c r="C20"/>
    </row>
    <row r="21" spans="1:3" x14ac:dyDescent="0.25">
      <c r="A21" s="87">
        <v>2018</v>
      </c>
      <c r="B21" s="176">
        <v>25</v>
      </c>
      <c r="C21"/>
    </row>
    <row r="22" spans="1:3" x14ac:dyDescent="0.25">
      <c r="A22" s="87">
        <v>2019</v>
      </c>
      <c r="B22" s="176">
        <v>25</v>
      </c>
      <c r="C22"/>
    </row>
    <row r="23" spans="1:3" x14ac:dyDescent="0.25">
      <c r="A23" s="87" t="s">
        <v>2</v>
      </c>
      <c r="B23" s="176">
        <v>369</v>
      </c>
      <c r="C23"/>
    </row>
    <row r="24" spans="1:3" x14ac:dyDescent="0.25">
      <c r="A24"/>
      <c r="B24"/>
      <c r="C24"/>
    </row>
    <row r="25" spans="1:3" x14ac:dyDescent="0.25">
      <c r="A25" s="87"/>
      <c r="B25" s="176"/>
      <c r="C25"/>
    </row>
    <row r="26" spans="1:3" x14ac:dyDescent="0.25">
      <c r="A26" t="s">
        <v>1595</v>
      </c>
      <c r="B26"/>
      <c r="C26"/>
    </row>
    <row r="27" spans="1:3" x14ac:dyDescent="0.25">
      <c r="A27" s="85" t="s">
        <v>1</v>
      </c>
      <c r="B27" t="s">
        <v>1278</v>
      </c>
      <c r="C27"/>
    </row>
    <row r="28" spans="1:3" x14ac:dyDescent="0.25">
      <c r="A28" s="87" t="s">
        <v>807</v>
      </c>
      <c r="B28" s="176">
        <v>5</v>
      </c>
      <c r="C28"/>
    </row>
    <row r="29" spans="1:3" x14ac:dyDescent="0.25">
      <c r="A29" s="87" t="s">
        <v>0</v>
      </c>
      <c r="B29" s="176">
        <v>290</v>
      </c>
      <c r="C29"/>
    </row>
    <row r="30" spans="1:3" x14ac:dyDescent="0.25">
      <c r="A30" s="87" t="s">
        <v>610</v>
      </c>
      <c r="B30" s="176">
        <v>26</v>
      </c>
      <c r="C30"/>
    </row>
    <row r="31" spans="1:3" x14ac:dyDescent="0.25">
      <c r="A31" s="87" t="s">
        <v>283</v>
      </c>
      <c r="B31" s="176">
        <v>53</v>
      </c>
      <c r="C31"/>
    </row>
    <row r="32" spans="1:3" x14ac:dyDescent="0.25">
      <c r="A32" s="87" t="s">
        <v>2</v>
      </c>
      <c r="B32" s="176">
        <v>374</v>
      </c>
      <c r="C32"/>
    </row>
    <row r="33" spans="1:3" x14ac:dyDescent="0.25">
      <c r="A33"/>
      <c r="B33"/>
      <c r="C33"/>
    </row>
    <row r="34" spans="1:3" x14ac:dyDescent="0.25">
      <c r="A34"/>
      <c r="B34"/>
      <c r="C34"/>
    </row>
    <row r="35" spans="1:3" x14ac:dyDescent="0.25">
      <c r="A35"/>
      <c r="B35"/>
      <c r="C35"/>
    </row>
    <row r="36" spans="1:3" x14ac:dyDescent="0.25">
      <c r="A36"/>
      <c r="B36"/>
      <c r="C36"/>
    </row>
    <row r="37" spans="1:3" x14ac:dyDescent="0.25">
      <c r="A37"/>
      <c r="B37"/>
      <c r="C37"/>
    </row>
    <row r="38" spans="1:3" x14ac:dyDescent="0.25">
      <c r="A38"/>
      <c r="B38"/>
      <c r="C38"/>
    </row>
    <row r="39" spans="1:3" x14ac:dyDescent="0.25">
      <c r="A39"/>
      <c r="B39"/>
      <c r="C39"/>
    </row>
    <row r="40" spans="1:3" x14ac:dyDescent="0.25">
      <c r="A40"/>
      <c r="B40"/>
      <c r="C40"/>
    </row>
    <row r="41" spans="1:3" x14ac:dyDescent="0.25">
      <c r="A41"/>
      <c r="B41"/>
      <c r="C41"/>
    </row>
    <row r="42" spans="1:3" x14ac:dyDescent="0.25">
      <c r="A42"/>
      <c r="B42"/>
      <c r="C42"/>
    </row>
    <row r="43" spans="1:3" x14ac:dyDescent="0.25">
      <c r="A43"/>
      <c r="B43"/>
      <c r="C43"/>
    </row>
    <row r="44" spans="1:3" x14ac:dyDescent="0.25">
      <c r="A44"/>
      <c r="B44"/>
      <c r="C4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E9B2A-B7DA-474E-9DC5-36BD999914E6}">
  <dimension ref="A1:G46"/>
  <sheetViews>
    <sheetView workbookViewId="0">
      <selection activeCell="B1" sqref="B1"/>
    </sheetView>
  </sheetViews>
  <sheetFormatPr defaultRowHeight="15" x14ac:dyDescent="0.25"/>
  <cols>
    <col min="1" max="1" width="13.140625" bestFit="1" customWidth="1"/>
    <col min="2" max="2" width="26.140625" style="88" bestFit="1" customWidth="1"/>
    <col min="3" max="3" width="25.85546875" style="88" bestFit="1" customWidth="1"/>
    <col min="7" max="7" width="16.85546875" style="88" customWidth="1"/>
  </cols>
  <sheetData>
    <row r="1" spans="1:7" ht="30" x14ac:dyDescent="0.25">
      <c r="A1" s="85" t="s">
        <v>1266</v>
      </c>
      <c r="B1" t="s">
        <v>0</v>
      </c>
      <c r="C1"/>
      <c r="F1" s="36" t="s">
        <v>1283</v>
      </c>
      <c r="G1" s="168" t="s">
        <v>1284</v>
      </c>
    </row>
    <row r="2" spans="1:7" x14ac:dyDescent="0.25">
      <c r="B2"/>
      <c r="C2"/>
      <c r="F2" s="36">
        <v>2015</v>
      </c>
      <c r="G2" s="167">
        <f>SUM(B4:B25)+GETPIVOTDATA("Sum of TNReduction(lbs/yr)",$A$3,"EstimatedCompletionDate","N/A")+GETPIVOTDATA("Sum of TNReduction(lbs/yr)",$A$3,"EstimatedCompletionDate","2012")+GETPIVOTDATA("Sum of TNReduction(lbs/yr)",$A$3,"EstimatedCompletionDate","Prior to 2015")</f>
        <v>80347.205411830262</v>
      </c>
    </row>
    <row r="3" spans="1:7" x14ac:dyDescent="0.25">
      <c r="A3" s="85" t="s">
        <v>1</v>
      </c>
      <c r="B3" s="88" t="s">
        <v>1279</v>
      </c>
      <c r="C3" s="88" t="s">
        <v>1280</v>
      </c>
      <c r="F3" s="36">
        <v>2016</v>
      </c>
      <c r="G3" s="169">
        <f>G2+GETPIVOTDATA("Sum of TNReduction(lbs/yr)",$A$3,"EstimatedCompletionDate",2016)+GETPIVOTDATA("Sum of TNReduction(lbs/yr)",$A$3,"EstimatedCompletionDate","2016")</f>
        <v>126369.8768810569</v>
      </c>
    </row>
    <row r="4" spans="1:7" x14ac:dyDescent="0.25">
      <c r="A4" s="87">
        <v>1970</v>
      </c>
      <c r="B4" s="88">
        <v>0</v>
      </c>
      <c r="C4" s="88">
        <v>0</v>
      </c>
      <c r="F4" s="36">
        <v>2017</v>
      </c>
      <c r="G4" s="169">
        <f>G3+GETPIVOTDATA("Sum of TNReduction(lbs/yr)",$A$3,"EstimatedCompletionDate",2017)</f>
        <v>126464.91203220468</v>
      </c>
    </row>
    <row r="5" spans="1:7" x14ac:dyDescent="0.25">
      <c r="A5" s="87">
        <v>1989</v>
      </c>
      <c r="B5" s="88">
        <v>0</v>
      </c>
      <c r="C5" s="88">
        <v>0</v>
      </c>
      <c r="F5" s="36">
        <v>2018</v>
      </c>
      <c r="G5" s="169">
        <f>G4+GETPIVOTDATA("Sum of TNReduction(lbs/yr)",$A$3,"EstimatedCompletionDate",2018)</f>
        <v>127215.01203220469</v>
      </c>
    </row>
    <row r="6" spans="1:7" x14ac:dyDescent="0.25">
      <c r="A6" s="87">
        <v>1992</v>
      </c>
      <c r="B6" s="88">
        <v>22223.530934104041</v>
      </c>
      <c r="C6" s="88">
        <v>9644</v>
      </c>
      <c r="F6" s="36">
        <v>2019</v>
      </c>
      <c r="G6" s="169">
        <f>G5+GETPIVOTDATA("Sum of TNReduction(lbs/yr)",$A$3,"EstimatedCompletionDate",2019)</f>
        <v>127553.01203220469</v>
      </c>
    </row>
    <row r="7" spans="1:7" x14ac:dyDescent="0.25">
      <c r="A7" s="87">
        <v>1996</v>
      </c>
      <c r="B7" s="88">
        <v>0</v>
      </c>
      <c r="C7" s="88">
        <v>0</v>
      </c>
      <c r="F7" s="36">
        <v>2020</v>
      </c>
      <c r="G7" s="169"/>
    </row>
    <row r="8" spans="1:7" x14ac:dyDescent="0.25">
      <c r="A8" s="87">
        <v>1998</v>
      </c>
      <c r="B8" s="88">
        <v>0</v>
      </c>
      <c r="C8" s="88">
        <v>0</v>
      </c>
      <c r="F8" s="36">
        <v>2021</v>
      </c>
      <c r="G8" s="169"/>
    </row>
    <row r="9" spans="1:7" x14ac:dyDescent="0.25">
      <c r="A9" s="87">
        <v>1999</v>
      </c>
      <c r="B9" s="88">
        <v>12.659059746917697</v>
      </c>
      <c r="C9" s="88">
        <v>69.7</v>
      </c>
      <c r="F9" s="36">
        <v>2022</v>
      </c>
      <c r="G9" s="169"/>
    </row>
    <row r="10" spans="1:7" x14ac:dyDescent="0.25">
      <c r="A10" s="87">
        <v>2000</v>
      </c>
      <c r="B10" s="88">
        <v>73.227507780744077</v>
      </c>
      <c r="C10" s="88">
        <v>74.400000000000006</v>
      </c>
      <c r="F10" s="36">
        <v>2023</v>
      </c>
      <c r="G10" s="169"/>
    </row>
    <row r="11" spans="1:7" x14ac:dyDescent="0.25">
      <c r="A11" s="87">
        <v>2001</v>
      </c>
      <c r="B11" s="88">
        <v>32.498111190157402</v>
      </c>
      <c r="C11" s="88">
        <v>22.599999999999998</v>
      </c>
      <c r="F11" s="36">
        <v>2024</v>
      </c>
      <c r="G11" s="169"/>
    </row>
    <row r="12" spans="1:7" x14ac:dyDescent="0.25">
      <c r="A12" s="87">
        <v>2002</v>
      </c>
      <c r="B12" s="88">
        <v>3849.1084605803449</v>
      </c>
      <c r="C12" s="88">
        <v>1483.95</v>
      </c>
      <c r="F12" s="36">
        <v>2025</v>
      </c>
      <c r="G12" s="169"/>
    </row>
    <row r="13" spans="1:7" x14ac:dyDescent="0.25">
      <c r="A13" s="87">
        <v>2003</v>
      </c>
      <c r="B13" s="88">
        <v>33.742485157966399</v>
      </c>
      <c r="C13" s="88">
        <v>4.7</v>
      </c>
      <c r="F13" s="36">
        <v>2026</v>
      </c>
      <c r="G13" s="169"/>
    </row>
    <row r="14" spans="1:7" x14ac:dyDescent="0.25">
      <c r="A14" s="87">
        <v>2004</v>
      </c>
      <c r="B14" s="88">
        <v>48.630208348996945</v>
      </c>
      <c r="C14" s="88">
        <v>32.799999999999997</v>
      </c>
      <c r="F14" s="36">
        <v>2027</v>
      </c>
      <c r="G14" s="169"/>
    </row>
    <row r="15" spans="1:7" x14ac:dyDescent="0.25">
      <c r="A15" s="87">
        <v>2005</v>
      </c>
      <c r="B15" s="88">
        <v>52.816098189150907</v>
      </c>
      <c r="C15" s="88">
        <v>70.622</v>
      </c>
      <c r="F15" s="36">
        <v>2028</v>
      </c>
      <c r="G15" s="169"/>
    </row>
    <row r="16" spans="1:7" x14ac:dyDescent="0.25">
      <c r="A16" s="87">
        <v>2006</v>
      </c>
      <c r="B16" s="88">
        <v>13498.824027543013</v>
      </c>
      <c r="C16" s="88">
        <v>5857.9</v>
      </c>
      <c r="F16" s="36">
        <v>2029</v>
      </c>
      <c r="G16" s="169"/>
    </row>
    <row r="17" spans="1:7" x14ac:dyDescent="0.25">
      <c r="A17" s="87">
        <v>2007</v>
      </c>
      <c r="B17" s="88">
        <v>18.387626638348173</v>
      </c>
      <c r="C17" s="88">
        <v>33.839999999999996</v>
      </c>
      <c r="F17" s="36">
        <v>2030</v>
      </c>
      <c r="G17" s="169"/>
    </row>
    <row r="18" spans="1:7" x14ac:dyDescent="0.25">
      <c r="A18" s="87">
        <v>2008</v>
      </c>
      <c r="B18" s="88">
        <v>571.90684370014026</v>
      </c>
      <c r="C18" s="88">
        <v>98.98</v>
      </c>
      <c r="F18" s="36">
        <v>2031</v>
      </c>
      <c r="G18" s="169"/>
    </row>
    <row r="19" spans="1:7" x14ac:dyDescent="0.25">
      <c r="A19" s="87">
        <v>2009</v>
      </c>
      <c r="B19" s="88">
        <v>67.961079475541581</v>
      </c>
      <c r="C19" s="88">
        <v>45.4</v>
      </c>
      <c r="F19" s="36">
        <v>2032</v>
      </c>
      <c r="G19" s="169"/>
    </row>
    <row r="20" spans="1:7" x14ac:dyDescent="0.25">
      <c r="A20" s="87">
        <v>2010</v>
      </c>
      <c r="B20" s="88">
        <v>766.34328115577091</v>
      </c>
      <c r="C20" s="88">
        <v>365.37000000000006</v>
      </c>
      <c r="F20" s="36">
        <v>2033</v>
      </c>
      <c r="G20" s="169"/>
    </row>
    <row r="21" spans="1:7" x14ac:dyDescent="0.25">
      <c r="A21" s="87">
        <v>2011</v>
      </c>
      <c r="B21" s="88">
        <v>716.96294076823801</v>
      </c>
      <c r="C21" s="88">
        <v>190.66</v>
      </c>
      <c r="F21" s="36">
        <v>2034</v>
      </c>
      <c r="G21" s="169"/>
    </row>
    <row r="22" spans="1:7" x14ac:dyDescent="0.25">
      <c r="A22" s="87">
        <v>2012</v>
      </c>
      <c r="B22" s="88">
        <v>13.79</v>
      </c>
      <c r="C22" s="88">
        <v>1</v>
      </c>
      <c r="F22" s="36">
        <v>2035</v>
      </c>
      <c r="G22" s="169"/>
    </row>
    <row r="23" spans="1:7" x14ac:dyDescent="0.25">
      <c r="A23" s="87">
        <v>2013</v>
      </c>
      <c r="B23" s="88">
        <v>8813.4974898999099</v>
      </c>
      <c r="C23" s="88">
        <v>10654.7</v>
      </c>
    </row>
    <row r="24" spans="1:7" x14ac:dyDescent="0.25">
      <c r="A24" s="87">
        <v>2014</v>
      </c>
      <c r="B24" s="88">
        <v>59.327488445940538</v>
      </c>
      <c r="C24" s="88">
        <v>41.84</v>
      </c>
    </row>
    <row r="25" spans="1:7" ht="30" x14ac:dyDescent="0.25">
      <c r="A25" s="87">
        <v>2015</v>
      </c>
      <c r="B25" s="88">
        <v>964.61828735319557</v>
      </c>
      <c r="C25" s="88">
        <v>608.1</v>
      </c>
      <c r="F25" s="36" t="s">
        <v>1283</v>
      </c>
      <c r="G25" s="168" t="s">
        <v>1285</v>
      </c>
    </row>
    <row r="26" spans="1:7" x14ac:dyDescent="0.25">
      <c r="A26" s="87">
        <v>2016</v>
      </c>
      <c r="B26" s="88">
        <v>45985.581469226643</v>
      </c>
      <c r="C26" s="88">
        <v>7836.2908994303971</v>
      </c>
      <c r="F26" s="36">
        <v>2015</v>
      </c>
      <c r="G26" s="167">
        <f>SUM(C4:C25)+GETPIVOTDATA("Sum of TPReduction(lbs/yr)",$A$3,"EstimatedCompletionDate","N/A")+GETPIVOTDATA("Sum of TPReduction(lbs/yr)",$A$3,"EstimatedCompletionDate","Prior to 2015")+GETPIVOTDATA("Sum of TPReduction(lbs/yr)",$A$3,"EstimatedCompletionDate","2012")</f>
        <v>42295.899999999994</v>
      </c>
    </row>
    <row r="27" spans="1:7" x14ac:dyDescent="0.25">
      <c r="A27" s="87">
        <v>2017</v>
      </c>
      <c r="B27" s="88">
        <v>95.035151147783537</v>
      </c>
      <c r="C27" s="88">
        <v>70.599999999999994</v>
      </c>
      <c r="F27" s="36">
        <v>2016</v>
      </c>
      <c r="G27" s="169">
        <f>G26+GETPIVOTDATA("Sum of TPReduction(lbs/yr)",$A$3,"EstimatedCompletionDate",2016)</f>
        <v>50132.190899430389</v>
      </c>
    </row>
    <row r="28" spans="1:7" x14ac:dyDescent="0.25">
      <c r="A28" s="87">
        <v>2018</v>
      </c>
      <c r="B28" s="88">
        <v>750.1</v>
      </c>
      <c r="C28" s="88">
        <v>239.7</v>
      </c>
      <c r="F28" s="36">
        <v>2017</v>
      </c>
      <c r="G28" s="169">
        <f>G27+GETPIVOTDATA("Sum of TPReduction(lbs/yr)",$A$3,"EstimatedCompletionDate",2017)</f>
        <v>50202.790899430387</v>
      </c>
    </row>
    <row r="29" spans="1:7" x14ac:dyDescent="0.25">
      <c r="A29" s="87">
        <v>2019</v>
      </c>
      <c r="B29" s="88">
        <v>338</v>
      </c>
      <c r="C29" s="88">
        <v>0</v>
      </c>
      <c r="F29" s="36">
        <v>2018</v>
      </c>
      <c r="G29" s="169">
        <f>G28+GETPIVOTDATA("Sum of TPReduction(lbs/yr)",$A$3,"EstimatedCompletionDate",2018)</f>
        <v>50442.490899430384</v>
      </c>
    </row>
    <row r="30" spans="1:7" x14ac:dyDescent="0.25">
      <c r="A30" s="87" t="s">
        <v>472</v>
      </c>
      <c r="B30" s="88">
        <v>28224.877141120596</v>
      </c>
      <c r="C30" s="88">
        <v>11625.737999999999</v>
      </c>
      <c r="F30" s="36">
        <v>2019</v>
      </c>
      <c r="G30" s="169">
        <f>G29+GETPIVOTDATA("Sum of TPReduction(lbs/yr)",$A$3,"EstimatedCompletionDate",2019)</f>
        <v>50442.490899430384</v>
      </c>
    </row>
    <row r="31" spans="1:7" x14ac:dyDescent="0.25">
      <c r="A31" s="87" t="s">
        <v>898</v>
      </c>
      <c r="B31" s="88">
        <v>0</v>
      </c>
      <c r="C31" s="88">
        <v>0</v>
      </c>
      <c r="F31" s="36">
        <v>2020</v>
      </c>
      <c r="G31" s="169"/>
    </row>
    <row r="32" spans="1:7" x14ac:dyDescent="0.25">
      <c r="A32" s="87" t="s">
        <v>1277</v>
      </c>
      <c r="B32" s="88">
        <v>37.090000000000003</v>
      </c>
      <c r="C32" s="88">
        <v>3.97</v>
      </c>
      <c r="F32" s="36">
        <v>2021</v>
      </c>
      <c r="G32" s="169"/>
    </row>
    <row r="33" spans="1:7" x14ac:dyDescent="0.25">
      <c r="A33" s="87" t="s">
        <v>662</v>
      </c>
      <c r="B33" s="88">
        <v>304.49634063124239</v>
      </c>
      <c r="C33" s="88">
        <v>1369.6</v>
      </c>
      <c r="F33" s="36">
        <v>2022</v>
      </c>
      <c r="G33" s="169"/>
    </row>
    <row r="34" spans="1:7" x14ac:dyDescent="0.25">
      <c r="A34" s="87" t="s">
        <v>2</v>
      </c>
      <c r="B34" s="88">
        <v>127553.01203220469</v>
      </c>
      <c r="C34" s="88">
        <v>50446.460899430385</v>
      </c>
      <c r="F34" s="36">
        <v>2023</v>
      </c>
      <c r="G34" s="169"/>
    </row>
    <row r="35" spans="1:7" x14ac:dyDescent="0.25">
      <c r="B35"/>
      <c r="C35"/>
      <c r="F35" s="36">
        <v>2024</v>
      </c>
      <c r="G35" s="169"/>
    </row>
    <row r="36" spans="1:7" x14ac:dyDescent="0.25">
      <c r="B36"/>
      <c r="C36"/>
      <c r="F36" s="36">
        <v>2025</v>
      </c>
      <c r="G36" s="169"/>
    </row>
    <row r="37" spans="1:7" x14ac:dyDescent="0.25">
      <c r="B37"/>
      <c r="C37"/>
      <c r="F37" s="36">
        <v>2026</v>
      </c>
      <c r="G37" s="169"/>
    </row>
    <row r="38" spans="1:7" x14ac:dyDescent="0.25">
      <c r="B38"/>
      <c r="C38"/>
      <c r="F38" s="36">
        <v>2027</v>
      </c>
      <c r="G38" s="169"/>
    </row>
    <row r="39" spans="1:7" x14ac:dyDescent="0.25">
      <c r="B39"/>
      <c r="C39"/>
      <c r="F39" s="36">
        <v>2028</v>
      </c>
      <c r="G39" s="169"/>
    </row>
    <row r="40" spans="1:7" x14ac:dyDescent="0.25">
      <c r="B40"/>
      <c r="C40"/>
      <c r="F40" s="36">
        <v>2029</v>
      </c>
      <c r="G40" s="169"/>
    </row>
    <row r="41" spans="1:7" x14ac:dyDescent="0.25">
      <c r="F41" s="36">
        <v>2030</v>
      </c>
      <c r="G41" s="169"/>
    </row>
    <row r="42" spans="1:7" x14ac:dyDescent="0.25">
      <c r="F42" s="36">
        <v>2031</v>
      </c>
      <c r="G42" s="169"/>
    </row>
    <row r="43" spans="1:7" x14ac:dyDescent="0.25">
      <c r="F43" s="36">
        <v>2032</v>
      </c>
      <c r="G43" s="169"/>
    </row>
    <row r="44" spans="1:7" x14ac:dyDescent="0.25">
      <c r="F44" s="36">
        <v>2033</v>
      </c>
      <c r="G44" s="169"/>
    </row>
    <row r="45" spans="1:7" x14ac:dyDescent="0.25">
      <c r="F45" s="36">
        <v>2034</v>
      </c>
      <c r="G45" s="169"/>
    </row>
    <row r="46" spans="1:7" x14ac:dyDescent="0.25">
      <c r="F46" s="36">
        <v>2035</v>
      </c>
      <c r="G46" s="169"/>
    </row>
  </sheetData>
  <pageMargins left="0.7" right="0.7" top="0.75" bottom="0.75" header="0.3" footer="0.3"/>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5"/>
  <sheetViews>
    <sheetView workbookViewId="0">
      <selection activeCell="G5" sqref="G5"/>
    </sheetView>
  </sheetViews>
  <sheetFormatPr defaultRowHeight="15" x14ac:dyDescent="0.25"/>
  <cols>
    <col min="1" max="1" width="15" customWidth="1"/>
    <col min="4" max="5" width="13.42578125" customWidth="1"/>
    <col min="8" max="9" width="14.7109375" customWidth="1"/>
  </cols>
  <sheetData>
    <row r="1" spans="1:12" x14ac:dyDescent="0.25">
      <c r="A1" t="s">
        <v>1599</v>
      </c>
    </row>
    <row r="2" spans="1:12" ht="38.25" x14ac:dyDescent="0.25">
      <c r="A2" s="51" t="s">
        <v>665</v>
      </c>
      <c r="B2" s="51" t="s">
        <v>666</v>
      </c>
      <c r="C2" s="51" t="s">
        <v>667</v>
      </c>
      <c r="D2" s="51" t="s">
        <v>668</v>
      </c>
      <c r="E2" s="51" t="s">
        <v>3</v>
      </c>
      <c r="F2" s="51" t="s">
        <v>669</v>
      </c>
      <c r="G2" s="51" t="s">
        <v>670</v>
      </c>
      <c r="H2" s="51" t="s">
        <v>652</v>
      </c>
      <c r="I2" s="51" t="s">
        <v>651</v>
      </c>
      <c r="J2" s="51" t="s">
        <v>664</v>
      </c>
      <c r="K2" s="51" t="s">
        <v>291</v>
      </c>
      <c r="L2" s="51" t="s">
        <v>663</v>
      </c>
    </row>
    <row r="3" spans="1:12" ht="76.5" x14ac:dyDescent="0.25">
      <c r="A3" s="3" t="s">
        <v>671</v>
      </c>
      <c r="B3" s="21" t="s">
        <v>672</v>
      </c>
      <c r="C3" s="21" t="s">
        <v>673</v>
      </c>
      <c r="D3" s="21" t="s">
        <v>674</v>
      </c>
      <c r="E3" s="21" t="s">
        <v>624</v>
      </c>
      <c r="F3" s="21" t="s">
        <v>610</v>
      </c>
      <c r="G3" s="21">
        <v>2018</v>
      </c>
      <c r="H3" s="21">
        <v>2020</v>
      </c>
      <c r="I3" s="21" t="s">
        <v>654</v>
      </c>
      <c r="J3" s="52">
        <v>30000</v>
      </c>
      <c r="K3" s="21" t="s">
        <v>604</v>
      </c>
      <c r="L3" s="21" t="s">
        <v>604</v>
      </c>
    </row>
    <row r="4" spans="1:12" ht="63.75" x14ac:dyDescent="0.25">
      <c r="A4" s="3" t="s">
        <v>671</v>
      </c>
      <c r="B4" s="21" t="s">
        <v>675</v>
      </c>
      <c r="C4" s="21" t="s">
        <v>676</v>
      </c>
      <c r="D4" s="21" t="s">
        <v>677</v>
      </c>
      <c r="E4" s="21" t="s">
        <v>624</v>
      </c>
      <c r="F4" s="21" t="s">
        <v>610</v>
      </c>
      <c r="G4" s="21">
        <v>2018</v>
      </c>
      <c r="H4" s="21">
        <v>2018</v>
      </c>
      <c r="I4" s="21" t="s">
        <v>654</v>
      </c>
      <c r="J4" s="52">
        <v>7000</v>
      </c>
      <c r="K4" s="21" t="s">
        <v>604</v>
      </c>
      <c r="L4" s="21" t="s">
        <v>604</v>
      </c>
    </row>
    <row r="5" spans="1:12" ht="76.5" x14ac:dyDescent="0.25">
      <c r="A5" s="3" t="s">
        <v>671</v>
      </c>
      <c r="B5" s="21" t="s">
        <v>678</v>
      </c>
      <c r="C5" s="21" t="s">
        <v>679</v>
      </c>
      <c r="D5" s="21" t="s">
        <v>680</v>
      </c>
      <c r="E5" s="21" t="s">
        <v>624</v>
      </c>
      <c r="F5" s="21" t="s">
        <v>610</v>
      </c>
      <c r="G5" s="21">
        <v>2018</v>
      </c>
      <c r="H5" s="21">
        <v>2018</v>
      </c>
      <c r="I5" s="21" t="s">
        <v>654</v>
      </c>
      <c r="J5" s="52">
        <v>10000</v>
      </c>
      <c r="K5" s="21" t="s">
        <v>604</v>
      </c>
      <c r="L5" s="21" t="s">
        <v>604</v>
      </c>
    </row>
    <row r="6" spans="1:12" ht="51" x14ac:dyDescent="0.25">
      <c r="A6" s="3" t="s">
        <v>671</v>
      </c>
      <c r="B6" s="21" t="s">
        <v>681</v>
      </c>
      <c r="C6" s="21" t="s">
        <v>682</v>
      </c>
      <c r="D6" s="21" t="s">
        <v>683</v>
      </c>
      <c r="E6" s="21" t="s">
        <v>624</v>
      </c>
      <c r="F6" s="21" t="s">
        <v>610</v>
      </c>
      <c r="G6" s="21">
        <v>2018</v>
      </c>
      <c r="H6" s="21">
        <v>2019</v>
      </c>
      <c r="I6" s="21" t="s">
        <v>654</v>
      </c>
      <c r="J6" s="52">
        <v>5000</v>
      </c>
      <c r="K6" s="21" t="s">
        <v>604</v>
      </c>
      <c r="L6" s="21" t="s">
        <v>604</v>
      </c>
    </row>
    <row r="7" spans="1:12" ht="51" x14ac:dyDescent="0.25">
      <c r="A7" s="3" t="s">
        <v>671</v>
      </c>
      <c r="B7" s="21" t="s">
        <v>684</v>
      </c>
      <c r="C7" s="21" t="s">
        <v>685</v>
      </c>
      <c r="D7" s="21" t="s">
        <v>686</v>
      </c>
      <c r="E7" s="21" t="s">
        <v>624</v>
      </c>
      <c r="F7" s="21" t="s">
        <v>610</v>
      </c>
      <c r="G7" s="21">
        <v>2018</v>
      </c>
      <c r="H7" s="21">
        <v>2020</v>
      </c>
      <c r="I7" s="21" t="s">
        <v>654</v>
      </c>
      <c r="J7" s="52">
        <v>25000</v>
      </c>
      <c r="K7" s="21" t="s">
        <v>604</v>
      </c>
      <c r="L7" s="21" t="s">
        <v>604</v>
      </c>
    </row>
    <row r="8" spans="1:12" ht="114.75" x14ac:dyDescent="0.25">
      <c r="A8" s="21" t="s">
        <v>687</v>
      </c>
      <c r="B8" s="21" t="s">
        <v>694</v>
      </c>
      <c r="C8" s="21" t="s">
        <v>702</v>
      </c>
      <c r="D8" s="21" t="s">
        <v>692</v>
      </c>
      <c r="E8" s="21" t="s">
        <v>624</v>
      </c>
      <c r="F8" s="21" t="s">
        <v>610</v>
      </c>
      <c r="G8" s="21" t="s">
        <v>703</v>
      </c>
      <c r="H8" s="3" t="s">
        <v>604</v>
      </c>
      <c r="I8" s="21" t="s">
        <v>654</v>
      </c>
      <c r="J8" s="21" t="s">
        <v>604</v>
      </c>
      <c r="K8" s="21" t="s">
        <v>604</v>
      </c>
      <c r="L8" s="21" t="s">
        <v>604</v>
      </c>
    </row>
    <row r="9" spans="1:12" ht="76.5" x14ac:dyDescent="0.25">
      <c r="A9" s="21" t="s">
        <v>688</v>
      </c>
      <c r="B9" s="21" t="s">
        <v>695</v>
      </c>
      <c r="C9" s="21" t="s">
        <v>702</v>
      </c>
      <c r="D9" s="21" t="s">
        <v>693</v>
      </c>
      <c r="E9" s="21" t="s">
        <v>624</v>
      </c>
      <c r="F9" s="21" t="s">
        <v>610</v>
      </c>
      <c r="G9" s="21" t="s">
        <v>703</v>
      </c>
      <c r="H9" s="3" t="s">
        <v>604</v>
      </c>
      <c r="I9" s="21" t="s">
        <v>654</v>
      </c>
      <c r="J9" s="21" t="s">
        <v>604</v>
      </c>
      <c r="K9" s="21" t="s">
        <v>604</v>
      </c>
      <c r="L9" s="21" t="s">
        <v>604</v>
      </c>
    </row>
    <row r="10" spans="1:12" ht="114.75" x14ac:dyDescent="0.25">
      <c r="A10" s="21" t="s">
        <v>687</v>
      </c>
      <c r="B10" s="21" t="s">
        <v>696</v>
      </c>
      <c r="C10" s="21" t="s">
        <v>702</v>
      </c>
      <c r="D10" s="21" t="s">
        <v>692</v>
      </c>
      <c r="E10" s="21" t="s">
        <v>624</v>
      </c>
      <c r="F10" s="21" t="s">
        <v>610</v>
      </c>
      <c r="G10" s="21" t="s">
        <v>704</v>
      </c>
      <c r="H10" s="3" t="s">
        <v>604</v>
      </c>
      <c r="I10" s="21" t="s">
        <v>654</v>
      </c>
      <c r="J10" s="21" t="s">
        <v>604</v>
      </c>
      <c r="K10" s="21" t="s">
        <v>604</v>
      </c>
      <c r="L10" s="21" t="s">
        <v>604</v>
      </c>
    </row>
    <row r="11" spans="1:12" ht="76.5" x14ac:dyDescent="0.25">
      <c r="A11" s="21" t="s">
        <v>688</v>
      </c>
      <c r="B11" s="21" t="s">
        <v>697</v>
      </c>
      <c r="C11" s="21" t="s">
        <v>702</v>
      </c>
      <c r="D11" s="21" t="s">
        <v>693</v>
      </c>
      <c r="E11" s="21" t="s">
        <v>624</v>
      </c>
      <c r="F11" s="21" t="s">
        <v>610</v>
      </c>
      <c r="G11" s="21" t="s">
        <v>704</v>
      </c>
      <c r="H11" s="3" t="s">
        <v>604</v>
      </c>
      <c r="I11" s="21" t="s">
        <v>654</v>
      </c>
      <c r="J11" s="21" t="s">
        <v>604</v>
      </c>
      <c r="K11" s="21" t="s">
        <v>604</v>
      </c>
      <c r="L11" s="21" t="s">
        <v>604</v>
      </c>
    </row>
    <row r="12" spans="1:12" ht="38.25" x14ac:dyDescent="0.25">
      <c r="A12" s="21" t="s">
        <v>687</v>
      </c>
      <c r="B12" s="21" t="s">
        <v>698</v>
      </c>
      <c r="C12" s="21" t="s">
        <v>702</v>
      </c>
      <c r="D12" s="21" t="s">
        <v>690</v>
      </c>
      <c r="E12" s="21" t="s">
        <v>624</v>
      </c>
      <c r="F12" s="21" t="s">
        <v>610</v>
      </c>
      <c r="G12" s="21" t="s">
        <v>704</v>
      </c>
      <c r="H12" s="3" t="s">
        <v>604</v>
      </c>
      <c r="I12" s="21" t="s">
        <v>654</v>
      </c>
      <c r="J12" s="21" t="s">
        <v>604</v>
      </c>
      <c r="K12" s="21" t="s">
        <v>604</v>
      </c>
      <c r="L12" s="21" t="s">
        <v>604</v>
      </c>
    </row>
    <row r="13" spans="1:12" ht="114.75" x14ac:dyDescent="0.25">
      <c r="A13" s="21" t="s">
        <v>687</v>
      </c>
      <c r="B13" s="21" t="s">
        <v>699</v>
      </c>
      <c r="C13" s="21" t="s">
        <v>702</v>
      </c>
      <c r="D13" s="21" t="s">
        <v>692</v>
      </c>
      <c r="E13" s="21" t="s">
        <v>624</v>
      </c>
      <c r="F13" s="21" t="s">
        <v>610</v>
      </c>
      <c r="G13" s="21" t="s">
        <v>705</v>
      </c>
      <c r="H13" s="3" t="s">
        <v>604</v>
      </c>
      <c r="I13" s="21" t="s">
        <v>654</v>
      </c>
      <c r="J13" s="21" t="s">
        <v>604</v>
      </c>
      <c r="K13" s="21" t="s">
        <v>604</v>
      </c>
      <c r="L13" s="21" t="s">
        <v>604</v>
      </c>
    </row>
    <row r="14" spans="1:12" ht="76.5" x14ac:dyDescent="0.25">
      <c r="A14" s="21" t="s">
        <v>688</v>
      </c>
      <c r="B14" s="21" t="s">
        <v>700</v>
      </c>
      <c r="C14" s="21" t="s">
        <v>702</v>
      </c>
      <c r="D14" s="21" t="s">
        <v>693</v>
      </c>
      <c r="E14" s="21" t="s">
        <v>624</v>
      </c>
      <c r="F14" s="21" t="s">
        <v>610</v>
      </c>
      <c r="G14" s="21" t="s">
        <v>705</v>
      </c>
      <c r="H14" s="3" t="s">
        <v>604</v>
      </c>
      <c r="I14" s="21" t="s">
        <v>654</v>
      </c>
      <c r="J14" s="21" t="s">
        <v>604</v>
      </c>
      <c r="K14" s="21" t="s">
        <v>604</v>
      </c>
      <c r="L14" s="21" t="s">
        <v>604</v>
      </c>
    </row>
    <row r="15" spans="1:12" ht="63.75" x14ac:dyDescent="0.25">
      <c r="A15" s="21" t="s">
        <v>689</v>
      </c>
      <c r="B15" s="21" t="s">
        <v>701</v>
      </c>
      <c r="C15" s="21" t="s">
        <v>702</v>
      </c>
      <c r="D15" s="21" t="s">
        <v>691</v>
      </c>
      <c r="E15" s="21" t="s">
        <v>624</v>
      </c>
      <c r="F15" s="21" t="s">
        <v>610</v>
      </c>
      <c r="G15" s="21" t="s">
        <v>706</v>
      </c>
      <c r="H15" s="3" t="s">
        <v>604</v>
      </c>
      <c r="I15" s="21" t="s">
        <v>654</v>
      </c>
      <c r="J15" s="3" t="s">
        <v>707</v>
      </c>
      <c r="K15" s="21" t="s">
        <v>604</v>
      </c>
      <c r="L15" s="21" t="s">
        <v>604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952E-1182-4E96-9258-53E22D5F0ACA}">
  <dimension ref="A1:F3"/>
  <sheetViews>
    <sheetView workbookViewId="0">
      <selection activeCell="A4" sqref="A4"/>
    </sheetView>
  </sheetViews>
  <sheetFormatPr defaultRowHeight="15" x14ac:dyDescent="0.25"/>
  <sheetData>
    <row r="1" spans="1:6" x14ac:dyDescent="0.25">
      <c r="A1" t="s">
        <v>1600</v>
      </c>
    </row>
    <row r="2" spans="1:6" x14ac:dyDescent="0.25">
      <c r="A2" s="186" t="s">
        <v>1605</v>
      </c>
      <c r="B2" s="186"/>
      <c r="C2" s="186"/>
      <c r="D2" s="186"/>
      <c r="E2" s="186"/>
      <c r="F2" s="186"/>
    </row>
    <row r="3" spans="1:6" x14ac:dyDescent="0.25">
      <c r="A3" t="s">
        <v>1760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7902F-8E23-467E-8EF9-EAEE53B32F5E}">
  <dimension ref="A1:E375"/>
  <sheetViews>
    <sheetView workbookViewId="0">
      <selection activeCell="B1" sqref="B1"/>
    </sheetView>
  </sheetViews>
  <sheetFormatPr defaultRowHeight="15" x14ac:dyDescent="0.25"/>
  <cols>
    <col min="1" max="1" width="15.7109375" style="19" customWidth="1"/>
    <col min="2" max="2" width="9.140625" style="170"/>
    <col min="4" max="4" width="51.42578125" customWidth="1"/>
    <col min="5" max="5" width="21.7109375" customWidth="1"/>
  </cols>
  <sheetData>
    <row r="1" spans="1:5" ht="15.75" thickBot="1" x14ac:dyDescent="0.3">
      <c r="A1" s="163" t="s">
        <v>1265</v>
      </c>
      <c r="D1" s="161" t="s">
        <v>3</v>
      </c>
      <c r="E1" s="161" t="s">
        <v>1179</v>
      </c>
    </row>
    <row r="2" spans="1:5" ht="26.25" thickBot="1" x14ac:dyDescent="0.3">
      <c r="A2" s="21" t="s">
        <v>617</v>
      </c>
      <c r="B2" s="170" t="str">
        <f>VLOOKUP(A2,$D$2:$E$92,2,FALSE)</f>
        <v>Structural</v>
      </c>
      <c r="D2" s="162" t="s">
        <v>1180</v>
      </c>
      <c r="E2" s="162" t="s">
        <v>289</v>
      </c>
    </row>
    <row r="3" spans="1:5" ht="15.75" thickBot="1" x14ac:dyDescent="0.3">
      <c r="A3" s="21" t="s">
        <v>616</v>
      </c>
      <c r="B3" s="170" t="str">
        <f>VLOOKUP(A3,$D$2:$E$92,2,FALSE)</f>
        <v>Non-structural</v>
      </c>
      <c r="D3" s="162" t="s">
        <v>1181</v>
      </c>
      <c r="E3" s="162" t="s">
        <v>1182</v>
      </c>
    </row>
    <row r="4" spans="1:5" ht="26.25" thickBot="1" x14ac:dyDescent="0.3">
      <c r="A4" s="21" t="s">
        <v>631</v>
      </c>
      <c r="B4" s="170" t="str">
        <f t="shared" ref="B4:B51" si="0">VLOOKUP(A4,$D$2:$E$92,2,FALSE)</f>
        <v>Structural</v>
      </c>
      <c r="D4" s="162" t="s">
        <v>1183</v>
      </c>
      <c r="E4" s="162" t="s">
        <v>289</v>
      </c>
    </row>
    <row r="5" spans="1:5" ht="15.75" thickBot="1" x14ac:dyDescent="0.3">
      <c r="A5" s="21" t="s">
        <v>628</v>
      </c>
      <c r="B5" s="170" t="str">
        <f t="shared" si="0"/>
        <v>Structural</v>
      </c>
      <c r="D5" s="162" t="s">
        <v>619</v>
      </c>
      <c r="E5" s="162" t="s">
        <v>1184</v>
      </c>
    </row>
    <row r="6" spans="1:5" ht="26.25" thickBot="1" x14ac:dyDescent="0.3">
      <c r="A6" s="21" t="s">
        <v>1112</v>
      </c>
      <c r="B6" s="170" t="str">
        <f t="shared" si="0"/>
        <v>Structural</v>
      </c>
      <c r="D6" s="162" t="s">
        <v>1185</v>
      </c>
      <c r="E6" s="162" t="s">
        <v>289</v>
      </c>
    </row>
    <row r="7" spans="1:5" ht="26.25" thickBot="1" x14ac:dyDescent="0.3">
      <c r="A7" s="2" t="s">
        <v>1157</v>
      </c>
      <c r="B7" s="170" t="str">
        <f t="shared" si="0"/>
        <v>Structural</v>
      </c>
      <c r="D7" s="162" t="s">
        <v>1186</v>
      </c>
      <c r="E7" s="162" t="s">
        <v>289</v>
      </c>
    </row>
    <row r="8" spans="1:5" ht="39" thickBot="1" x14ac:dyDescent="0.3">
      <c r="A8" s="2" t="s">
        <v>1192</v>
      </c>
      <c r="B8" s="170" t="str">
        <f t="shared" si="0"/>
        <v>Non-structural</v>
      </c>
      <c r="D8" s="162" t="s">
        <v>1187</v>
      </c>
      <c r="E8" s="162" t="s">
        <v>1188</v>
      </c>
    </row>
    <row r="9" spans="1:5" ht="15.75" thickBot="1" x14ac:dyDescent="0.3">
      <c r="A9" s="2" t="s">
        <v>630</v>
      </c>
      <c r="B9" s="170" t="str">
        <f t="shared" si="0"/>
        <v>Non-structural</v>
      </c>
      <c r="D9" s="162" t="s">
        <v>1189</v>
      </c>
      <c r="E9" s="162" t="s">
        <v>289</v>
      </c>
    </row>
    <row r="10" spans="1:5" ht="15.75" thickBot="1" x14ac:dyDescent="0.3">
      <c r="A10" s="2" t="s">
        <v>319</v>
      </c>
      <c r="B10" s="170" t="str">
        <f t="shared" si="0"/>
        <v>Non-structural</v>
      </c>
      <c r="D10" s="162" t="s">
        <v>1190</v>
      </c>
      <c r="E10" s="162" t="s">
        <v>289</v>
      </c>
    </row>
    <row r="11" spans="1:5" ht="15.75" thickBot="1" x14ac:dyDescent="0.3">
      <c r="A11" s="21" t="s">
        <v>331</v>
      </c>
      <c r="B11" s="170" t="str">
        <f t="shared" si="0"/>
        <v>Non-structural</v>
      </c>
      <c r="D11" s="162" t="s">
        <v>1191</v>
      </c>
      <c r="E11" s="162" t="s">
        <v>289</v>
      </c>
    </row>
    <row r="12" spans="1:5" ht="26.25" thickBot="1" x14ac:dyDescent="0.3">
      <c r="A12" s="21" t="s">
        <v>641</v>
      </c>
      <c r="B12" s="170" t="str">
        <f t="shared" si="0"/>
        <v>Structural</v>
      </c>
      <c r="D12" s="162" t="s">
        <v>637</v>
      </c>
      <c r="E12" s="162" t="s">
        <v>1184</v>
      </c>
    </row>
    <row r="13" spans="1:5" ht="15.75" thickBot="1" x14ac:dyDescent="0.3">
      <c r="A13" s="159" t="s">
        <v>1221</v>
      </c>
      <c r="B13" s="170" t="str">
        <f t="shared" si="0"/>
        <v>Structural</v>
      </c>
      <c r="D13" s="162" t="s">
        <v>638</v>
      </c>
      <c r="E13" s="162" t="s">
        <v>289</v>
      </c>
    </row>
    <row r="14" spans="1:5" ht="15.75" thickBot="1" x14ac:dyDescent="0.3">
      <c r="A14" s="21" t="s">
        <v>625</v>
      </c>
      <c r="B14" s="170" t="str">
        <f t="shared" si="0"/>
        <v>Structural</v>
      </c>
      <c r="D14" s="162" t="s">
        <v>1192</v>
      </c>
      <c r="E14" s="162" t="s">
        <v>1184</v>
      </c>
    </row>
    <row r="15" spans="1:5" ht="15.75" thickBot="1" x14ac:dyDescent="0.3">
      <c r="A15" s="21" t="s">
        <v>633</v>
      </c>
      <c r="B15" s="170" t="str">
        <f t="shared" si="0"/>
        <v>Structural</v>
      </c>
      <c r="D15" s="162" t="s">
        <v>630</v>
      </c>
      <c r="E15" s="162" t="s">
        <v>1184</v>
      </c>
    </row>
    <row r="16" spans="1:5" ht="64.5" thickBot="1" x14ac:dyDescent="0.3">
      <c r="A16" s="21" t="s">
        <v>1227</v>
      </c>
      <c r="B16" s="170" t="str">
        <f t="shared" si="0"/>
        <v>Structural</v>
      </c>
      <c r="D16" s="162" t="s">
        <v>635</v>
      </c>
      <c r="E16" s="162" t="s">
        <v>289</v>
      </c>
    </row>
    <row r="17" spans="1:5" ht="39" thickBot="1" x14ac:dyDescent="0.3">
      <c r="A17" s="3" t="s">
        <v>627</v>
      </c>
      <c r="B17" s="170" t="str">
        <f t="shared" si="0"/>
        <v>Non-structural</v>
      </c>
      <c r="D17" s="162" t="s">
        <v>1193</v>
      </c>
      <c r="E17" s="162" t="s">
        <v>289</v>
      </c>
    </row>
    <row r="18" spans="1:5" ht="15.75" thickBot="1" x14ac:dyDescent="0.3">
      <c r="A18" s="21" t="s">
        <v>639</v>
      </c>
      <c r="B18" s="170" t="str">
        <f t="shared" si="0"/>
        <v>Structural</v>
      </c>
      <c r="D18" s="162" t="s">
        <v>1194</v>
      </c>
      <c r="E18" s="162" t="s">
        <v>289</v>
      </c>
    </row>
    <row r="19" spans="1:5" ht="39" thickBot="1" x14ac:dyDescent="0.3">
      <c r="A19" s="159" t="s">
        <v>629</v>
      </c>
      <c r="B19" s="170" t="str">
        <f t="shared" si="0"/>
        <v>Structural</v>
      </c>
      <c r="D19" s="162" t="s">
        <v>1195</v>
      </c>
      <c r="E19" s="162" t="s">
        <v>1196</v>
      </c>
    </row>
    <row r="20" spans="1:5" ht="26.25" thickBot="1" x14ac:dyDescent="0.3">
      <c r="A20" s="21" t="s">
        <v>1198</v>
      </c>
      <c r="B20" s="170" t="str">
        <f t="shared" si="0"/>
        <v>Non-structural</v>
      </c>
      <c r="D20" s="162" t="s">
        <v>1197</v>
      </c>
      <c r="E20" s="162" t="s">
        <v>289</v>
      </c>
    </row>
    <row r="21" spans="1:5" ht="26.25" thickBot="1" x14ac:dyDescent="0.3">
      <c r="A21" s="21" t="s">
        <v>626</v>
      </c>
      <c r="B21" s="170" t="str">
        <f t="shared" si="0"/>
        <v>Structural</v>
      </c>
      <c r="D21" s="162" t="s">
        <v>1198</v>
      </c>
      <c r="E21" s="162" t="s">
        <v>1184</v>
      </c>
    </row>
    <row r="22" spans="1:5" ht="15.75" thickBot="1" x14ac:dyDescent="0.3">
      <c r="A22" s="17" t="s">
        <v>637</v>
      </c>
      <c r="B22" s="170" t="str">
        <f t="shared" si="0"/>
        <v>Non-structural</v>
      </c>
      <c r="D22" s="162" t="s">
        <v>1199</v>
      </c>
      <c r="E22" s="162" t="s">
        <v>289</v>
      </c>
    </row>
    <row r="23" spans="1:5" ht="26.25" thickBot="1" x14ac:dyDescent="0.3">
      <c r="A23" s="3" t="s">
        <v>1216</v>
      </c>
      <c r="B23" s="170" t="str">
        <f t="shared" si="0"/>
        <v>Non-structural</v>
      </c>
      <c r="D23" s="162" t="s">
        <v>1200</v>
      </c>
      <c r="E23" s="162" t="s">
        <v>289</v>
      </c>
    </row>
    <row r="24" spans="1:5" ht="26.25" thickBot="1" x14ac:dyDescent="0.3">
      <c r="A24" s="3" t="s">
        <v>632</v>
      </c>
      <c r="B24" s="170" t="str">
        <f t="shared" si="0"/>
        <v>Structural</v>
      </c>
      <c r="D24" s="162" t="s">
        <v>1201</v>
      </c>
      <c r="E24" s="162" t="s">
        <v>289</v>
      </c>
    </row>
    <row r="25" spans="1:5" ht="26.25" thickBot="1" x14ac:dyDescent="0.3">
      <c r="A25" s="189" t="s">
        <v>643</v>
      </c>
      <c r="B25" s="170" t="str">
        <f t="shared" si="0"/>
        <v>Non-structural</v>
      </c>
      <c r="D25" s="162" t="s">
        <v>1202</v>
      </c>
      <c r="E25" s="162" t="s">
        <v>289</v>
      </c>
    </row>
    <row r="26" spans="1:5" ht="26.25" thickBot="1" x14ac:dyDescent="0.3">
      <c r="A26" s="21" t="s">
        <v>1186</v>
      </c>
      <c r="B26" s="170" t="str">
        <f t="shared" si="0"/>
        <v>Structural</v>
      </c>
      <c r="D26" s="162" t="s">
        <v>813</v>
      </c>
      <c r="E26" s="162" t="s">
        <v>1184</v>
      </c>
    </row>
    <row r="27" spans="1:5" ht="39" thickBot="1" x14ac:dyDescent="0.3">
      <c r="A27" s="21" t="s">
        <v>753</v>
      </c>
      <c r="B27" s="170" t="str">
        <f t="shared" si="0"/>
        <v>Structural</v>
      </c>
      <c r="D27" s="162" t="s">
        <v>1203</v>
      </c>
      <c r="E27" s="162" t="s">
        <v>1184</v>
      </c>
    </row>
    <row r="28" spans="1:5" ht="39" thickBot="1" x14ac:dyDescent="0.3">
      <c r="A28" s="21" t="s">
        <v>640</v>
      </c>
      <c r="B28" s="170" t="str">
        <f t="shared" si="0"/>
        <v>Structural</v>
      </c>
      <c r="D28" s="162" t="s">
        <v>628</v>
      </c>
      <c r="E28" s="162" t="s">
        <v>289</v>
      </c>
    </row>
    <row r="29" spans="1:5" ht="26.25" thickBot="1" x14ac:dyDescent="0.3">
      <c r="A29" s="21" t="s">
        <v>1126</v>
      </c>
      <c r="B29" s="170" t="str">
        <f t="shared" si="0"/>
        <v>Structural</v>
      </c>
      <c r="D29" s="162" t="s">
        <v>620</v>
      </c>
      <c r="E29" s="162" t="s">
        <v>1184</v>
      </c>
    </row>
    <row r="30" spans="1:5" ht="26.25" thickBot="1" x14ac:dyDescent="0.3">
      <c r="A30" s="21" t="s">
        <v>638</v>
      </c>
      <c r="B30" s="170" t="str">
        <f t="shared" si="0"/>
        <v>Structural</v>
      </c>
      <c r="D30" s="162" t="s">
        <v>322</v>
      </c>
      <c r="E30" s="162" t="s">
        <v>1184</v>
      </c>
    </row>
    <row r="31" spans="1:5" ht="39" thickBot="1" x14ac:dyDescent="0.3">
      <c r="A31" s="21" t="s">
        <v>1217</v>
      </c>
      <c r="B31" s="170" t="str">
        <f t="shared" si="0"/>
        <v>Non-structural</v>
      </c>
      <c r="D31" s="162" t="s">
        <v>750</v>
      </c>
      <c r="E31" s="162" t="s">
        <v>1184</v>
      </c>
    </row>
    <row r="32" spans="1:5" ht="39" thickBot="1" x14ac:dyDescent="0.3">
      <c r="A32" s="3" t="s">
        <v>1187</v>
      </c>
      <c r="B32" s="170" t="str">
        <f t="shared" si="0"/>
        <v>Structural   </v>
      </c>
      <c r="D32" s="162" t="s">
        <v>1204</v>
      </c>
      <c r="E32" s="162" t="s">
        <v>289</v>
      </c>
    </row>
    <row r="33" spans="1:5" ht="15.75" thickBot="1" x14ac:dyDescent="0.3">
      <c r="A33" s="21" t="s">
        <v>621</v>
      </c>
      <c r="B33" s="170" t="str">
        <f t="shared" si="0"/>
        <v>Non-structural</v>
      </c>
      <c r="D33" s="162" t="s">
        <v>1205</v>
      </c>
      <c r="E33" s="162" t="s">
        <v>1184</v>
      </c>
    </row>
    <row r="34" spans="1:5" ht="15.75" thickBot="1" x14ac:dyDescent="0.3">
      <c r="A34" s="231" t="s">
        <v>1181</v>
      </c>
      <c r="B34" s="170" t="str">
        <f t="shared" si="0"/>
        <v>Use Past Designation</v>
      </c>
      <c r="D34" s="162" t="s">
        <v>1206</v>
      </c>
      <c r="E34" s="162" t="s">
        <v>289</v>
      </c>
    </row>
    <row r="35" spans="1:5" ht="51.75" thickBot="1" x14ac:dyDescent="0.3">
      <c r="A35" s="159" t="s">
        <v>636</v>
      </c>
      <c r="B35" s="170" t="str">
        <f t="shared" si="0"/>
        <v>Structural</v>
      </c>
      <c r="D35" s="162" t="s">
        <v>1207</v>
      </c>
      <c r="E35" s="162" t="s">
        <v>289</v>
      </c>
    </row>
    <row r="36" spans="1:5" ht="26.25" thickBot="1" x14ac:dyDescent="0.3">
      <c r="A36" s="196" t="s">
        <v>1202</v>
      </c>
      <c r="B36" s="170" t="str">
        <f t="shared" si="0"/>
        <v>Structural</v>
      </c>
      <c r="D36" s="162" t="s">
        <v>1208</v>
      </c>
      <c r="E36" s="162" t="s">
        <v>1184</v>
      </c>
    </row>
    <row r="37" spans="1:5" ht="15.75" thickBot="1" x14ac:dyDescent="0.3">
      <c r="A37" s="21" t="s">
        <v>322</v>
      </c>
      <c r="B37" s="170" t="str">
        <f t="shared" si="0"/>
        <v>Non-structural</v>
      </c>
      <c r="D37" s="162" t="s">
        <v>634</v>
      </c>
      <c r="E37" s="162" t="s">
        <v>289</v>
      </c>
    </row>
    <row r="38" spans="1:5" ht="15.75" thickBot="1" x14ac:dyDescent="0.3">
      <c r="A38" s="165" t="s">
        <v>750</v>
      </c>
      <c r="B38" s="170" t="str">
        <f t="shared" si="0"/>
        <v>Non-structural</v>
      </c>
      <c r="D38" s="162" t="s">
        <v>636</v>
      </c>
      <c r="E38" s="162" t="s">
        <v>289</v>
      </c>
    </row>
    <row r="39" spans="1:5" ht="15.75" thickBot="1" x14ac:dyDescent="0.3">
      <c r="A39" s="21" t="s">
        <v>622</v>
      </c>
      <c r="B39" s="170" t="str">
        <f t="shared" si="0"/>
        <v>Non-structural</v>
      </c>
      <c r="D39" s="162" t="s">
        <v>1209</v>
      </c>
      <c r="E39" s="162" t="s">
        <v>289</v>
      </c>
    </row>
    <row r="40" spans="1:5" ht="15.75" thickBot="1" x14ac:dyDescent="0.3">
      <c r="A40" s="14" t="s">
        <v>813</v>
      </c>
      <c r="B40" s="170" t="str">
        <f t="shared" si="0"/>
        <v>Non-structural</v>
      </c>
      <c r="D40" s="162" t="s">
        <v>1126</v>
      </c>
      <c r="E40" s="162" t="s">
        <v>289</v>
      </c>
    </row>
    <row r="41" spans="1:5" ht="39" thickBot="1" x14ac:dyDescent="0.3">
      <c r="A41" s="21" t="s">
        <v>634</v>
      </c>
      <c r="B41" s="170" t="str">
        <f t="shared" si="0"/>
        <v>Structural</v>
      </c>
      <c r="D41" s="162" t="s">
        <v>618</v>
      </c>
      <c r="E41" s="162" t="s">
        <v>289</v>
      </c>
    </row>
    <row r="42" spans="1:5" ht="15.75" thickBot="1" x14ac:dyDescent="0.3">
      <c r="A42" s="21" t="s">
        <v>635</v>
      </c>
      <c r="B42" s="170" t="str">
        <f t="shared" si="0"/>
        <v>Structural</v>
      </c>
      <c r="D42" s="162" t="s">
        <v>1210</v>
      </c>
      <c r="E42" s="162" t="s">
        <v>289</v>
      </c>
    </row>
    <row r="43" spans="1:5" ht="26.25" thickBot="1" x14ac:dyDescent="0.3">
      <c r="A43" s="21" t="s">
        <v>618</v>
      </c>
      <c r="B43" s="170" t="str">
        <f t="shared" si="0"/>
        <v>Structural</v>
      </c>
      <c r="D43" s="162" t="s">
        <v>1211</v>
      </c>
      <c r="E43" s="162" t="s">
        <v>289</v>
      </c>
    </row>
    <row r="44" spans="1:5" ht="24.75" thickBot="1" x14ac:dyDescent="0.3">
      <c r="A44" s="165" t="s">
        <v>1193</v>
      </c>
      <c r="B44" s="170" t="str">
        <f t="shared" si="0"/>
        <v>Structural</v>
      </c>
      <c r="D44" s="162" t="s">
        <v>622</v>
      </c>
      <c r="E44" s="162" t="s">
        <v>1184</v>
      </c>
    </row>
    <row r="45" spans="1:5" ht="26.25" thickBot="1" x14ac:dyDescent="0.3">
      <c r="A45" s="21" t="s">
        <v>1232</v>
      </c>
      <c r="B45" s="170" t="str">
        <f t="shared" si="0"/>
        <v>Structural</v>
      </c>
      <c r="D45" s="162" t="s">
        <v>616</v>
      </c>
      <c r="E45" s="162" t="s">
        <v>1184</v>
      </c>
    </row>
    <row r="46" spans="1:5" ht="64.5" thickBot="1" x14ac:dyDescent="0.3">
      <c r="A46" s="3" t="s">
        <v>1220</v>
      </c>
      <c r="B46" s="170" t="str">
        <f t="shared" si="0"/>
        <v>Structural</v>
      </c>
      <c r="D46" s="162" t="s">
        <v>621</v>
      </c>
      <c r="E46" s="162" t="s">
        <v>1184</v>
      </c>
    </row>
    <row r="47" spans="1:5" ht="26.25" thickBot="1" x14ac:dyDescent="0.3">
      <c r="A47" s="21" t="s">
        <v>620</v>
      </c>
      <c r="B47" s="170" t="str">
        <f t="shared" si="0"/>
        <v>Non-structural</v>
      </c>
      <c r="D47" s="162" t="s">
        <v>1212</v>
      </c>
      <c r="E47" s="162" t="s">
        <v>289</v>
      </c>
    </row>
    <row r="48" spans="1:5" ht="26.25" thickBot="1" x14ac:dyDescent="0.3">
      <c r="A48" s="196" t="s">
        <v>1183</v>
      </c>
      <c r="B48" s="170" t="str">
        <f t="shared" si="0"/>
        <v>Structural</v>
      </c>
      <c r="D48" s="162" t="s">
        <v>1213</v>
      </c>
      <c r="E48" s="162" t="s">
        <v>289</v>
      </c>
    </row>
    <row r="49" spans="1:5" ht="39" thickBot="1" x14ac:dyDescent="0.3">
      <c r="A49" s="159" t="s">
        <v>619</v>
      </c>
      <c r="B49" s="170" t="str">
        <f t="shared" si="0"/>
        <v>Non-structural</v>
      </c>
      <c r="D49" s="162" t="s">
        <v>1214</v>
      </c>
      <c r="E49" s="162" t="s">
        <v>289</v>
      </c>
    </row>
    <row r="50" spans="1:5" ht="26.25" thickBot="1" x14ac:dyDescent="0.3">
      <c r="A50" s="14" t="s">
        <v>642</v>
      </c>
      <c r="B50" s="170" t="str">
        <f t="shared" si="0"/>
        <v>Non-structural</v>
      </c>
      <c r="D50" s="162" t="s">
        <v>1215</v>
      </c>
      <c r="E50" s="162" t="s">
        <v>289</v>
      </c>
    </row>
    <row r="51" spans="1:5" ht="15.75" thickBot="1" x14ac:dyDescent="0.3">
      <c r="A51" s="196" t="s">
        <v>1191</v>
      </c>
      <c r="B51" s="170" t="str">
        <f t="shared" si="0"/>
        <v>Structural</v>
      </c>
      <c r="D51" s="162" t="s">
        <v>642</v>
      </c>
      <c r="E51" s="162" t="s">
        <v>1184</v>
      </c>
    </row>
    <row r="52" spans="1:5" ht="15.75" thickBot="1" x14ac:dyDescent="0.3">
      <c r="A52"/>
      <c r="D52" s="162" t="s">
        <v>1216</v>
      </c>
      <c r="E52" s="162" t="s">
        <v>1184</v>
      </c>
    </row>
    <row r="53" spans="1:5" ht="15.75" thickBot="1" x14ac:dyDescent="0.3">
      <c r="A53"/>
      <c r="D53" s="162" t="s">
        <v>1217</v>
      </c>
      <c r="E53" s="162" t="s">
        <v>1184</v>
      </c>
    </row>
    <row r="54" spans="1:5" ht="15.75" thickBot="1" x14ac:dyDescent="0.3">
      <c r="A54"/>
      <c r="D54" s="162" t="s">
        <v>1218</v>
      </c>
      <c r="E54" s="162" t="s">
        <v>1184</v>
      </c>
    </row>
    <row r="55" spans="1:5" ht="15.75" thickBot="1" x14ac:dyDescent="0.3">
      <c r="A55"/>
      <c r="D55" s="162" t="s">
        <v>1219</v>
      </c>
      <c r="E55" s="162" t="s">
        <v>1184</v>
      </c>
    </row>
    <row r="56" spans="1:5" ht="15.75" thickBot="1" x14ac:dyDescent="0.3">
      <c r="A56"/>
      <c r="D56" s="162" t="s">
        <v>1112</v>
      </c>
      <c r="E56" s="162" t="s">
        <v>289</v>
      </c>
    </row>
    <row r="57" spans="1:5" ht="15.75" thickBot="1" x14ac:dyDescent="0.3">
      <c r="A57"/>
      <c r="D57" s="162" t="s">
        <v>1157</v>
      </c>
      <c r="E57" s="162" t="s">
        <v>289</v>
      </c>
    </row>
    <row r="58" spans="1:5" ht="24.75" thickBot="1" x14ac:dyDescent="0.3">
      <c r="A58"/>
      <c r="D58" s="162" t="s">
        <v>1220</v>
      </c>
      <c r="E58" s="162" t="s">
        <v>289</v>
      </c>
    </row>
    <row r="59" spans="1:5" ht="15.75" thickBot="1" x14ac:dyDescent="0.3">
      <c r="A59"/>
      <c r="D59" s="162" t="s">
        <v>1221</v>
      </c>
      <c r="E59" s="162" t="s">
        <v>289</v>
      </c>
    </row>
    <row r="60" spans="1:5" ht="15.75" thickBot="1" x14ac:dyDescent="0.3">
      <c r="A60"/>
      <c r="D60" s="162" t="s">
        <v>1222</v>
      </c>
      <c r="E60" s="162" t="s">
        <v>289</v>
      </c>
    </row>
    <row r="61" spans="1:5" ht="15.75" thickBot="1" x14ac:dyDescent="0.3">
      <c r="A61"/>
      <c r="D61" s="162" t="s">
        <v>1223</v>
      </c>
      <c r="E61" s="162" t="s">
        <v>289</v>
      </c>
    </row>
    <row r="62" spans="1:5" ht="15.75" thickBot="1" x14ac:dyDescent="0.3">
      <c r="A62"/>
      <c r="D62" s="162" t="s">
        <v>1224</v>
      </c>
      <c r="E62" s="162" t="s">
        <v>289</v>
      </c>
    </row>
    <row r="63" spans="1:5" ht="15.75" thickBot="1" x14ac:dyDescent="0.3">
      <c r="A63"/>
      <c r="D63" s="162" t="s">
        <v>625</v>
      </c>
      <c r="E63" s="162" t="s">
        <v>289</v>
      </c>
    </row>
    <row r="64" spans="1:5" ht="15.75" thickBot="1" x14ac:dyDescent="0.3">
      <c r="A64"/>
      <c r="D64" s="162" t="s">
        <v>640</v>
      </c>
      <c r="E64" s="162" t="s">
        <v>289</v>
      </c>
    </row>
    <row r="65" spans="1:5" ht="15.75" thickBot="1" x14ac:dyDescent="0.3">
      <c r="A65"/>
      <c r="D65" s="162" t="s">
        <v>627</v>
      </c>
      <c r="E65" s="162" t="s">
        <v>1184</v>
      </c>
    </row>
    <row r="66" spans="1:5" ht="15.75" thickBot="1" x14ac:dyDescent="0.3">
      <c r="A66"/>
      <c r="D66" s="162" t="s">
        <v>1225</v>
      </c>
      <c r="E66" s="162" t="s">
        <v>289</v>
      </c>
    </row>
    <row r="67" spans="1:5" ht="15.75" thickBot="1" x14ac:dyDescent="0.3">
      <c r="A67"/>
      <c r="D67" s="162" t="s">
        <v>1226</v>
      </c>
      <c r="E67" s="162" t="s">
        <v>289</v>
      </c>
    </row>
    <row r="68" spans="1:5" ht="24.75" thickBot="1" x14ac:dyDescent="0.3">
      <c r="A68"/>
      <c r="D68" s="162" t="s">
        <v>1227</v>
      </c>
      <c r="E68" s="162" t="s">
        <v>289</v>
      </c>
    </row>
    <row r="69" spans="1:5" ht="15.75" thickBot="1" x14ac:dyDescent="0.3">
      <c r="A69"/>
      <c r="D69" s="162" t="s">
        <v>643</v>
      </c>
      <c r="E69" s="162" t="s">
        <v>1184</v>
      </c>
    </row>
    <row r="70" spans="1:5" ht="15.75" thickBot="1" x14ac:dyDescent="0.3">
      <c r="A70"/>
      <c r="D70" s="162" t="s">
        <v>1228</v>
      </c>
      <c r="E70" s="162" t="s">
        <v>289</v>
      </c>
    </row>
    <row r="71" spans="1:5" ht="15.75" thickBot="1" x14ac:dyDescent="0.3">
      <c r="A71"/>
      <c r="D71" s="162" t="s">
        <v>617</v>
      </c>
      <c r="E71" s="162" t="s">
        <v>289</v>
      </c>
    </row>
    <row r="72" spans="1:5" ht="15.75" thickBot="1" x14ac:dyDescent="0.3">
      <c r="A72"/>
      <c r="D72" s="162" t="s">
        <v>1229</v>
      </c>
      <c r="E72" s="162" t="s">
        <v>289</v>
      </c>
    </row>
    <row r="73" spans="1:5" ht="15.75" thickBot="1" x14ac:dyDescent="0.3">
      <c r="A73"/>
      <c r="D73" s="162" t="s">
        <v>633</v>
      </c>
      <c r="E73" s="162" t="s">
        <v>289</v>
      </c>
    </row>
    <row r="74" spans="1:5" ht="15.75" thickBot="1" x14ac:dyDescent="0.3">
      <c r="A74"/>
      <c r="D74" s="162" t="s">
        <v>631</v>
      </c>
      <c r="E74" s="162" t="s">
        <v>289</v>
      </c>
    </row>
    <row r="75" spans="1:5" ht="15.75" thickBot="1" x14ac:dyDescent="0.3">
      <c r="A75"/>
      <c r="D75" s="162" t="s">
        <v>753</v>
      </c>
      <c r="E75" s="162" t="s">
        <v>289</v>
      </c>
    </row>
    <row r="76" spans="1:5" ht="15.75" thickBot="1" x14ac:dyDescent="0.3">
      <c r="A76"/>
      <c r="D76" s="162" t="s">
        <v>319</v>
      </c>
      <c r="E76" s="162" t="s">
        <v>1184</v>
      </c>
    </row>
    <row r="77" spans="1:5" ht="15.75" thickBot="1" x14ac:dyDescent="0.3">
      <c r="A77"/>
      <c r="D77" s="162" t="s">
        <v>331</v>
      </c>
      <c r="E77" s="162" t="s">
        <v>1184</v>
      </c>
    </row>
    <row r="78" spans="1:5" ht="15.75" thickBot="1" x14ac:dyDescent="0.3">
      <c r="A78"/>
      <c r="D78" s="162" t="s">
        <v>1230</v>
      </c>
      <c r="E78" s="162" t="s">
        <v>1184</v>
      </c>
    </row>
    <row r="79" spans="1:5" ht="15.75" thickBot="1" x14ac:dyDescent="0.3">
      <c r="A79"/>
      <c r="D79" s="162" t="s">
        <v>1231</v>
      </c>
      <c r="E79" s="162" t="s">
        <v>1184</v>
      </c>
    </row>
    <row r="80" spans="1:5" ht="15.75" thickBot="1" x14ac:dyDescent="0.3">
      <c r="A80"/>
      <c r="D80" s="162" t="s">
        <v>629</v>
      </c>
      <c r="E80" s="162" t="s">
        <v>289</v>
      </c>
    </row>
    <row r="81" spans="1:5" ht="15.75" thickBot="1" x14ac:dyDescent="0.3">
      <c r="A81"/>
      <c r="D81" s="162" t="s">
        <v>632</v>
      </c>
      <c r="E81" s="162" t="s">
        <v>289</v>
      </c>
    </row>
    <row r="82" spans="1:5" ht="15.75" thickBot="1" x14ac:dyDescent="0.3">
      <c r="A82"/>
      <c r="D82" s="162" t="s">
        <v>641</v>
      </c>
      <c r="E82" s="162" t="s">
        <v>289</v>
      </c>
    </row>
    <row r="83" spans="1:5" ht="15.75" thickBot="1" x14ac:dyDescent="0.3">
      <c r="A83"/>
      <c r="D83" s="162" t="s">
        <v>1232</v>
      </c>
      <c r="E83" s="162" t="s">
        <v>289</v>
      </c>
    </row>
    <row r="84" spans="1:5" ht="15.75" thickBot="1" x14ac:dyDescent="0.3">
      <c r="A84"/>
      <c r="D84" s="162" t="s">
        <v>1233</v>
      </c>
      <c r="E84" s="162" t="s">
        <v>289</v>
      </c>
    </row>
    <row r="85" spans="1:5" ht="15.75" thickBot="1" x14ac:dyDescent="0.3">
      <c r="A85"/>
      <c r="D85" s="162" t="s">
        <v>1234</v>
      </c>
      <c r="E85" s="162" t="s">
        <v>289</v>
      </c>
    </row>
    <row r="86" spans="1:5" ht="15.75" thickBot="1" x14ac:dyDescent="0.3">
      <c r="A86"/>
      <c r="D86" s="162" t="s">
        <v>626</v>
      </c>
      <c r="E86" s="162" t="s">
        <v>289</v>
      </c>
    </row>
    <row r="87" spans="1:5" ht="15.75" thickBot="1" x14ac:dyDescent="0.3">
      <c r="A87"/>
      <c r="D87" s="162" t="s">
        <v>639</v>
      </c>
      <c r="E87" s="162" t="s">
        <v>289</v>
      </c>
    </row>
    <row r="88" spans="1:5" ht="15.75" thickBot="1" x14ac:dyDescent="0.3">
      <c r="A88"/>
      <c r="D88" s="162" t="s">
        <v>1235</v>
      </c>
      <c r="E88" s="162" t="s">
        <v>1236</v>
      </c>
    </row>
    <row r="89" spans="1:5" ht="15.75" thickBot="1" x14ac:dyDescent="0.3">
      <c r="A89"/>
      <c r="D89" s="162" t="s">
        <v>1237</v>
      </c>
      <c r="E89" s="162" t="s">
        <v>1236</v>
      </c>
    </row>
    <row r="90" spans="1:5" ht="15.75" thickBot="1" x14ac:dyDescent="0.3">
      <c r="A90"/>
      <c r="D90" s="162" t="s">
        <v>1238</v>
      </c>
      <c r="E90" s="162" t="s">
        <v>1236</v>
      </c>
    </row>
    <row r="91" spans="1:5" ht="15.75" thickBot="1" x14ac:dyDescent="0.3">
      <c r="A91"/>
      <c r="D91" s="162" t="s">
        <v>1239</v>
      </c>
      <c r="E91" s="162" t="s">
        <v>1236</v>
      </c>
    </row>
    <row r="92" spans="1:5" ht="15.75" thickBot="1" x14ac:dyDescent="0.3">
      <c r="A92"/>
      <c r="D92" s="162" t="s">
        <v>1240</v>
      </c>
      <c r="E92" s="162" t="s">
        <v>1236</v>
      </c>
    </row>
    <row r="93" spans="1:5" x14ac:dyDescent="0.25">
      <c r="A93"/>
    </row>
    <row r="94" spans="1:5" x14ac:dyDescent="0.25">
      <c r="A94"/>
    </row>
    <row r="95" spans="1:5" x14ac:dyDescent="0.25">
      <c r="A95"/>
    </row>
    <row r="96" spans="1:5"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sheetData>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5CA41F3F-6C3C-476F-BF1E-21F0F2C7958D}">
          <x14:formula1>
            <xm:f>'Z:\FileServer Data\FDEP LSJR Main Stem BMAP\11 2018 Progress Report Items\Received\CCUA\[LSJM_CCUA Aggregate Revised.xlsx]Drop Downs'!#REF!</xm:f>
          </x14:formula1>
          <xm:sqref>A1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49"/>
  <sheetViews>
    <sheetView workbookViewId="0">
      <selection activeCell="H28" sqref="H28"/>
    </sheetView>
  </sheetViews>
  <sheetFormatPr defaultRowHeight="15" x14ac:dyDescent="0.25"/>
  <cols>
    <col min="1" max="1" width="23.28515625" bestFit="1" customWidth="1"/>
    <col min="2" max="2" width="17.28515625" bestFit="1" customWidth="1"/>
    <col min="3" max="3" width="27.7109375" customWidth="1"/>
    <col min="4" max="4" width="19" customWidth="1"/>
    <col min="5" max="5" width="18.28515625" customWidth="1"/>
    <col min="6" max="6" width="13.85546875" customWidth="1"/>
    <col min="8" max="8" width="26.140625" customWidth="1"/>
    <col min="9" max="9" width="17.85546875" customWidth="1"/>
    <col min="10" max="10" width="38.42578125" customWidth="1"/>
    <col min="11" max="11" width="14.42578125" customWidth="1"/>
  </cols>
  <sheetData>
    <row r="1" spans="1:10" x14ac:dyDescent="0.25">
      <c r="A1" s="5" t="s">
        <v>926</v>
      </c>
      <c r="B1" s="5" t="s">
        <v>927</v>
      </c>
      <c r="H1" s="35" t="s">
        <v>657</v>
      </c>
      <c r="I1" s="45" t="s">
        <v>656</v>
      </c>
      <c r="J1" s="45" t="s">
        <v>658</v>
      </c>
    </row>
    <row r="2" spans="1:10" x14ac:dyDescent="0.25">
      <c r="A2" s="44">
        <f>[8]TOTALS!$B$22</f>
        <v>209428</v>
      </c>
      <c r="B2" s="44">
        <f>A2-GETPIVOTDATA("TNReduction(lbs/yr)",$A$10)</f>
        <v>162687.90635182778</v>
      </c>
      <c r="H2" s="46" t="str">
        <f>'[9]Input Summary'!D1</f>
        <v>Atm Dep</v>
      </c>
      <c r="I2" s="47">
        <v>0.9</v>
      </c>
      <c r="J2" s="48">
        <f>1-I2</f>
        <v>9.9999999999999978E-2</v>
      </c>
    </row>
    <row r="3" spans="1:10" x14ac:dyDescent="0.25">
      <c r="H3" s="46" t="s">
        <v>654</v>
      </c>
      <c r="I3" s="49">
        <v>0.56999999999999995</v>
      </c>
      <c r="J3" s="48">
        <f t="shared" ref="J3:J12" si="0">1-I3</f>
        <v>0.43000000000000005</v>
      </c>
    </row>
    <row r="4" spans="1:10" x14ac:dyDescent="0.25">
      <c r="H4" s="46" t="s">
        <v>650</v>
      </c>
      <c r="I4" s="47">
        <v>0.7</v>
      </c>
      <c r="J4" s="48">
        <f t="shared" si="0"/>
        <v>0.30000000000000004</v>
      </c>
    </row>
    <row r="5" spans="1:10" x14ac:dyDescent="0.25">
      <c r="H5" s="46" t="str">
        <f>'[9]Input Summary'!H1</f>
        <v>Urban Fertilizer</v>
      </c>
      <c r="I5" s="47">
        <v>0.7</v>
      </c>
      <c r="J5" s="48">
        <f t="shared" si="0"/>
        <v>0.30000000000000004</v>
      </c>
    </row>
    <row r="6" spans="1:10" x14ac:dyDescent="0.25">
      <c r="A6" s="254" t="s">
        <v>1266</v>
      </c>
      <c r="B6" s="4" t="s">
        <v>0</v>
      </c>
      <c r="H6" s="46" t="str">
        <f>'[9]Input Summary'!I1</f>
        <v>Farm Fertilizer</v>
      </c>
      <c r="I6" s="47">
        <v>0.8</v>
      </c>
      <c r="J6" s="48">
        <f t="shared" si="0"/>
        <v>0.19999999999999996</v>
      </c>
    </row>
    <row r="7" spans="1:10" x14ac:dyDescent="0.25">
      <c r="A7" s="254" t="s">
        <v>295</v>
      </c>
      <c r="B7" s="4" t="s">
        <v>660</v>
      </c>
      <c r="H7" s="46" t="str">
        <f>'[9]Input Summary'!J1</f>
        <v>Livestock Waste</v>
      </c>
      <c r="I7" s="47">
        <v>0.9</v>
      </c>
      <c r="J7" s="48">
        <f t="shared" si="0"/>
        <v>9.9999999999999978E-2</v>
      </c>
    </row>
    <row r="8" spans="1:10" x14ac:dyDescent="0.25">
      <c r="A8" s="254" t="s">
        <v>1267</v>
      </c>
      <c r="B8" s="4" t="s">
        <v>897</v>
      </c>
      <c r="H8" s="50" t="s">
        <v>649</v>
      </c>
      <c r="I8" s="3">
        <v>0.25</v>
      </c>
      <c r="J8" s="48">
        <f t="shared" si="0"/>
        <v>0.75</v>
      </c>
    </row>
    <row r="9" spans="1:10" x14ac:dyDescent="0.25">
      <c r="A9" s="4"/>
      <c r="B9" s="4"/>
      <c r="H9" s="50" t="s">
        <v>648</v>
      </c>
      <c r="I9" s="3">
        <v>0.6</v>
      </c>
      <c r="J9" s="48">
        <f t="shared" si="0"/>
        <v>0.4</v>
      </c>
    </row>
    <row r="10" spans="1:10" x14ac:dyDescent="0.25">
      <c r="A10" s="4" t="s">
        <v>1279</v>
      </c>
      <c r="B10" s="4"/>
      <c r="H10" s="50" t="s">
        <v>647</v>
      </c>
      <c r="I10" s="3">
        <v>0.75</v>
      </c>
      <c r="J10" s="48">
        <f t="shared" si="0"/>
        <v>0.25</v>
      </c>
    </row>
    <row r="11" spans="1:10" x14ac:dyDescent="0.25">
      <c r="A11" s="255">
        <v>46740.093648172209</v>
      </c>
      <c r="B11" s="4"/>
      <c r="H11" s="50" t="s">
        <v>646</v>
      </c>
      <c r="I11" s="3">
        <v>0.95</v>
      </c>
      <c r="J11" s="48">
        <f t="shared" si="0"/>
        <v>5.0000000000000044E-2</v>
      </c>
    </row>
    <row r="12" spans="1:10" x14ac:dyDescent="0.25">
      <c r="H12" s="50" t="s">
        <v>645</v>
      </c>
      <c r="I12" s="3">
        <v>0.6</v>
      </c>
      <c r="J12" s="48">
        <f t="shared" si="0"/>
        <v>0.4</v>
      </c>
    </row>
    <row r="13" spans="1:10" ht="30.75" customHeight="1" x14ac:dyDescent="0.25">
      <c r="H13" s="250" t="s">
        <v>644</v>
      </c>
      <c r="I13" s="250"/>
      <c r="J13" s="250"/>
    </row>
    <row r="14" spans="1:10" ht="15" customHeight="1" thickBot="1" x14ac:dyDescent="0.3">
      <c r="A14" s="101"/>
      <c r="B14" s="101"/>
      <c r="C14" s="102" t="s">
        <v>940</v>
      </c>
      <c r="D14" s="103"/>
      <c r="E14" s="101"/>
      <c r="F14" s="101" t="s">
        <v>941</v>
      </c>
    </row>
    <row r="15" spans="1:10" ht="15" customHeight="1" x14ac:dyDescent="0.25">
      <c r="A15" s="104" t="s">
        <v>941</v>
      </c>
      <c r="B15" s="105"/>
      <c r="C15" s="106" t="s">
        <v>943</v>
      </c>
      <c r="D15" s="107" t="s">
        <v>944</v>
      </c>
      <c r="E15" s="106" t="s">
        <v>945</v>
      </c>
      <c r="F15" s="177" t="s">
        <v>946</v>
      </c>
    </row>
    <row r="16" spans="1:10" ht="15" customHeight="1" thickBot="1" x14ac:dyDescent="0.3">
      <c r="A16" s="109"/>
      <c r="B16" s="110"/>
      <c r="C16" s="111" t="s">
        <v>947</v>
      </c>
      <c r="D16" s="112">
        <v>83807372.900000006</v>
      </c>
      <c r="E16" s="115">
        <f>D16/$D$20</f>
        <v>0.11306328026491766</v>
      </c>
      <c r="F16" s="178">
        <f>(B17*E17)+(B18*E18)+((E19+E16)*B19)</f>
        <v>0.50577569007621936</v>
      </c>
    </row>
    <row r="17" spans="1:14" ht="15" customHeight="1" x14ac:dyDescent="0.25">
      <c r="A17" s="113" t="s">
        <v>948</v>
      </c>
      <c r="B17" s="114">
        <v>0.9</v>
      </c>
      <c r="C17" s="111" t="s">
        <v>948</v>
      </c>
      <c r="D17" s="112">
        <v>297326700.39999998</v>
      </c>
      <c r="E17" s="115">
        <f t="shared" ref="E17:E19" si="1">D17/$D$20</f>
        <v>0.40111902920140813</v>
      </c>
      <c r="F17" s="1"/>
    </row>
    <row r="18" spans="1:14" ht="15" customHeight="1" x14ac:dyDescent="0.25">
      <c r="A18" s="113" t="s">
        <v>949</v>
      </c>
      <c r="B18" s="114">
        <v>0.5</v>
      </c>
      <c r="C18" s="111" t="s">
        <v>949</v>
      </c>
      <c r="D18" s="112">
        <v>157292644.19999999</v>
      </c>
      <c r="E18" s="115">
        <f t="shared" si="1"/>
        <v>0.21220116678773226</v>
      </c>
      <c r="F18" s="116"/>
      <c r="J18" s="88"/>
    </row>
    <row r="19" spans="1:14" x14ac:dyDescent="0.25">
      <c r="A19" s="117" t="s">
        <v>950</v>
      </c>
      <c r="B19" s="118">
        <v>0.1</v>
      </c>
      <c r="C19" s="111" t="s">
        <v>950</v>
      </c>
      <c r="D19" s="112">
        <v>202816351.90000001</v>
      </c>
      <c r="E19" s="179">
        <f t="shared" si="1"/>
        <v>0.27361652374594198</v>
      </c>
      <c r="F19" s="116"/>
      <c r="L19" s="40"/>
      <c r="M19" s="40"/>
      <c r="N19" s="40"/>
    </row>
    <row r="20" spans="1:14" x14ac:dyDescent="0.25">
      <c r="A20" s="119"/>
      <c r="B20" s="119"/>
      <c r="C20" s="120" t="s">
        <v>661</v>
      </c>
      <c r="D20" s="121">
        <f>SUM(D16:D19)</f>
        <v>741243069.39999998</v>
      </c>
      <c r="E20" s="122">
        <f>SUM(E16:E19)</f>
        <v>1</v>
      </c>
      <c r="F20" s="1"/>
      <c r="H20" s="248" t="s">
        <v>974</v>
      </c>
      <c r="I20" s="249"/>
      <c r="J20" s="155">
        <v>209428</v>
      </c>
    </row>
    <row r="21" spans="1:14" x14ac:dyDescent="0.25">
      <c r="A21" s="123" t="s">
        <v>951</v>
      </c>
      <c r="B21" s="1"/>
      <c r="C21" s="1"/>
      <c r="D21" s="124"/>
      <c r="E21" s="116"/>
      <c r="F21" s="1"/>
      <c r="H21" s="248" t="s">
        <v>1596</v>
      </c>
      <c r="I21" s="249"/>
      <c r="J21" s="155">
        <f>J20*0.3</f>
        <v>62828.399999999994</v>
      </c>
    </row>
    <row r="22" spans="1:14" x14ac:dyDescent="0.25">
      <c r="D22" s="126"/>
      <c r="H22" s="248" t="s">
        <v>1597</v>
      </c>
      <c r="I22" s="249"/>
      <c r="J22" s="155">
        <f>J20*0.5</f>
        <v>104714</v>
      </c>
    </row>
    <row r="23" spans="1:14" x14ac:dyDescent="0.25">
      <c r="D23" s="126"/>
      <c r="H23" s="248" t="s">
        <v>1598</v>
      </c>
      <c r="I23" s="249"/>
      <c r="J23" s="155">
        <f>J20*0.2</f>
        <v>41885.600000000006</v>
      </c>
    </row>
    <row r="24" spans="1:14" x14ac:dyDescent="0.25">
      <c r="D24" s="126"/>
      <c r="H24" s="248" t="s">
        <v>975</v>
      </c>
      <c r="I24" s="249"/>
      <c r="J24" s="155">
        <f>GETPIVOTDATA("TNReduction(lbs/yr)",$A$10)</f>
        <v>46740.093648172209</v>
      </c>
    </row>
    <row r="25" spans="1:14" x14ac:dyDescent="0.25">
      <c r="D25" s="126"/>
    </row>
    <row r="26" spans="1:14" x14ac:dyDescent="0.25">
      <c r="D26" s="126"/>
    </row>
    <row r="27" spans="1:14" ht="15.75" thickBot="1" x14ac:dyDescent="0.3">
      <c r="A27" s="129"/>
      <c r="B27" s="129"/>
      <c r="C27" s="130" t="s">
        <v>942</v>
      </c>
      <c r="D27" s="131"/>
      <c r="E27" s="129"/>
      <c r="F27" s="129" t="s">
        <v>941</v>
      </c>
      <c r="G27" s="132"/>
    </row>
    <row r="28" spans="1:14" x14ac:dyDescent="0.25">
      <c r="A28" s="133" t="s">
        <v>941</v>
      </c>
      <c r="B28" s="134"/>
      <c r="C28" s="135" t="s">
        <v>943</v>
      </c>
      <c r="D28" s="136" t="s">
        <v>944</v>
      </c>
      <c r="E28" s="137" t="s">
        <v>945</v>
      </c>
      <c r="F28" s="138" t="s">
        <v>946</v>
      </c>
      <c r="G28" s="132"/>
    </row>
    <row r="29" spans="1:14" ht="15.75" thickBot="1" x14ac:dyDescent="0.3">
      <c r="A29" s="139"/>
      <c r="B29" s="140"/>
      <c r="C29" s="141" t="s">
        <v>947</v>
      </c>
      <c r="D29" s="142">
        <v>19619199.792800002</v>
      </c>
      <c r="E29" s="181">
        <f>D29/$D$33</f>
        <v>5.6052800048943897E-2</v>
      </c>
      <c r="F29" s="180">
        <f>(B30*E30)+(B31*E31)+((E32+E29)*B32)</f>
        <v>0.76645007195805448</v>
      </c>
      <c r="G29" s="132"/>
    </row>
    <row r="30" spans="1:14" x14ac:dyDescent="0.25">
      <c r="A30" s="143" t="s">
        <v>948</v>
      </c>
      <c r="B30" s="144">
        <v>0.9</v>
      </c>
      <c r="C30" s="141" t="s">
        <v>948</v>
      </c>
      <c r="D30" s="142">
        <v>257664410.02200001</v>
      </c>
      <c r="E30" s="145">
        <f>D30/$D$33</f>
        <v>0.73615702002242678</v>
      </c>
      <c r="F30" s="146"/>
      <c r="G30" s="132"/>
    </row>
    <row r="31" spans="1:14" x14ac:dyDescent="0.25">
      <c r="A31" s="143" t="s">
        <v>949</v>
      </c>
      <c r="B31" s="144">
        <v>0.5</v>
      </c>
      <c r="C31" s="141" t="s">
        <v>949</v>
      </c>
      <c r="D31" s="142">
        <v>67836387.6822</v>
      </c>
      <c r="E31" s="145">
        <f>D31/$D$33</f>
        <v>0.19381113985028264</v>
      </c>
      <c r="F31" s="147"/>
      <c r="G31" s="132"/>
    </row>
    <row r="32" spans="1:14" x14ac:dyDescent="0.25">
      <c r="A32" s="148" t="s">
        <v>950</v>
      </c>
      <c r="B32" s="149">
        <v>0.1</v>
      </c>
      <c r="C32" s="141" t="s">
        <v>950</v>
      </c>
      <c r="D32" s="142">
        <v>4892843.5326899998</v>
      </c>
      <c r="E32" s="182">
        <f>D32/$D$33</f>
        <v>1.3979040078346616E-2</v>
      </c>
      <c r="F32" s="147"/>
      <c r="G32" s="132"/>
    </row>
    <row r="33" spans="1:11" x14ac:dyDescent="0.25">
      <c r="A33" s="146"/>
      <c r="B33" s="146"/>
      <c r="C33" s="150" t="s">
        <v>661</v>
      </c>
      <c r="D33" s="151">
        <f>SUM(D29:D32)</f>
        <v>350012841.02969003</v>
      </c>
      <c r="E33" s="152"/>
      <c r="F33" s="146"/>
      <c r="G33" s="132"/>
    </row>
    <row r="34" spans="1:11" x14ac:dyDescent="0.25">
      <c r="A34" s="153" t="s">
        <v>951</v>
      </c>
      <c r="B34" s="146"/>
      <c r="C34" s="146"/>
      <c r="D34" s="154"/>
      <c r="E34" s="147"/>
      <c r="F34" s="146"/>
      <c r="G34" s="132"/>
    </row>
    <row r="35" spans="1:11" x14ac:dyDescent="0.25">
      <c r="D35" s="126"/>
      <c r="G35" s="1"/>
    </row>
    <row r="36" spans="1:11" x14ac:dyDescent="0.25">
      <c r="K36" s="126"/>
    </row>
    <row r="37" spans="1:11" x14ac:dyDescent="0.25">
      <c r="K37" s="126"/>
    </row>
    <row r="38" spans="1:11" x14ac:dyDescent="0.25">
      <c r="K38" s="126"/>
    </row>
    <row r="39" spans="1:11" x14ac:dyDescent="0.25">
      <c r="K39" s="126"/>
    </row>
    <row r="40" spans="1:11" x14ac:dyDescent="0.25">
      <c r="K40" s="126"/>
    </row>
    <row r="41" spans="1:11" x14ac:dyDescent="0.25">
      <c r="K41" s="126"/>
    </row>
    <row r="42" spans="1:11" x14ac:dyDescent="0.25">
      <c r="K42" s="126"/>
    </row>
    <row r="43" spans="1:11" x14ac:dyDescent="0.25">
      <c r="K43" s="126"/>
    </row>
    <row r="44" spans="1:11" x14ac:dyDescent="0.25">
      <c r="K44" s="126"/>
    </row>
    <row r="45" spans="1:11" x14ac:dyDescent="0.25">
      <c r="K45" s="126"/>
    </row>
    <row r="46" spans="1:11" x14ac:dyDescent="0.25">
      <c r="K46" s="126"/>
    </row>
    <row r="47" spans="1:11" x14ac:dyDescent="0.25">
      <c r="K47" s="126"/>
    </row>
    <row r="48" spans="1:11" x14ac:dyDescent="0.25">
      <c r="K48" s="126"/>
    </row>
    <row r="49" spans="11:11" x14ac:dyDescent="0.25">
      <c r="K49" s="126"/>
    </row>
  </sheetData>
  <mergeCells count="6">
    <mergeCell ref="H24:I24"/>
    <mergeCell ref="H13:J13"/>
    <mergeCell ref="H20:I20"/>
    <mergeCell ref="H21:I21"/>
    <mergeCell ref="H22:I22"/>
    <mergeCell ref="H23:I23"/>
  </mergeCells>
  <pageMargins left="0.7" right="0.7" top="0.75" bottom="0.75" header="0.3" footer="0.3"/>
  <pageSetup orientation="portrait"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87E91-18FA-4BFB-9FB8-83A4E3E49BA1}">
  <dimension ref="A1:N22"/>
  <sheetViews>
    <sheetView workbookViewId="0">
      <selection activeCell="H1" sqref="H1:N8"/>
    </sheetView>
  </sheetViews>
  <sheetFormatPr defaultRowHeight="15" x14ac:dyDescent="0.25"/>
  <cols>
    <col min="4" max="4" width="12.5703125" style="126" bestFit="1" customWidth="1"/>
    <col min="6" max="6" width="18.28515625" customWidth="1"/>
    <col min="11" max="11" width="12.5703125" style="126" bestFit="1" customWidth="1"/>
    <col min="13" max="13" width="13.5703125" customWidth="1"/>
  </cols>
  <sheetData>
    <row r="1" spans="1:14" ht="15.75" thickBot="1" x14ac:dyDescent="0.3">
      <c r="A1" s="101"/>
      <c r="B1" s="101"/>
      <c r="C1" s="102" t="s">
        <v>940</v>
      </c>
      <c r="D1" s="103"/>
      <c r="E1" s="101"/>
      <c r="F1" s="101" t="s">
        <v>941</v>
      </c>
      <c r="G1" s="101"/>
      <c r="H1" s="129"/>
      <c r="I1" s="129"/>
      <c r="J1" s="130" t="s">
        <v>942</v>
      </c>
      <c r="K1" s="131"/>
      <c r="L1" s="129"/>
      <c r="M1" s="129" t="s">
        <v>941</v>
      </c>
      <c r="N1" s="132"/>
    </row>
    <row r="2" spans="1:14" x14ac:dyDescent="0.25">
      <c r="A2" s="104" t="s">
        <v>941</v>
      </c>
      <c r="B2" s="105"/>
      <c r="C2" s="106" t="s">
        <v>943</v>
      </c>
      <c r="D2" s="107" t="s">
        <v>944</v>
      </c>
      <c r="E2" s="212" t="s">
        <v>945</v>
      </c>
      <c r="F2" s="213" t="s">
        <v>946</v>
      </c>
      <c r="G2" s="108"/>
      <c r="H2" s="133" t="s">
        <v>941</v>
      </c>
      <c r="I2" s="134"/>
      <c r="J2" s="135" t="s">
        <v>943</v>
      </c>
      <c r="K2" s="136" t="s">
        <v>944</v>
      </c>
      <c r="L2" s="137" t="s">
        <v>945</v>
      </c>
      <c r="M2" s="138" t="s">
        <v>946</v>
      </c>
      <c r="N2" s="132"/>
    </row>
    <row r="3" spans="1:14" ht="15.75" thickBot="1" x14ac:dyDescent="0.3">
      <c r="A3" s="109"/>
      <c r="B3" s="110"/>
      <c r="C3" s="111" t="s">
        <v>947</v>
      </c>
      <c r="D3" s="112">
        <v>83807372.900000006</v>
      </c>
      <c r="E3" s="214">
        <f>D3/$D$7</f>
        <v>0.11306328026491766</v>
      </c>
      <c r="F3" s="215">
        <f>(B4*E4)+(B5*E5)+((E6+E3)*B6)</f>
        <v>0.50577569007621936</v>
      </c>
      <c r="G3" s="1"/>
      <c r="H3" s="139"/>
      <c r="I3" s="140"/>
      <c r="J3" s="141" t="s">
        <v>947</v>
      </c>
      <c r="K3" s="142">
        <v>19619199.792800002</v>
      </c>
      <c r="L3" s="216">
        <f>K3/$K$7</f>
        <v>5.6052800048943897E-2</v>
      </c>
      <c r="M3" s="217">
        <f>(I4*L4)+(I5*L5)+((L6+L3)*I6)</f>
        <v>0.76645007195805448</v>
      </c>
      <c r="N3" s="132"/>
    </row>
    <row r="4" spans="1:14" x14ac:dyDescent="0.25">
      <c r="A4" s="113" t="s">
        <v>948</v>
      </c>
      <c r="B4" s="114">
        <v>0.9</v>
      </c>
      <c r="C4" s="111" t="s">
        <v>948</v>
      </c>
      <c r="D4" s="112">
        <v>297326700.39999998</v>
      </c>
      <c r="E4" s="115">
        <f t="shared" ref="E4:E7" si="0">D4/$D$7</f>
        <v>0.40111902920140813</v>
      </c>
      <c r="F4" s="1"/>
      <c r="G4" s="1"/>
      <c r="H4" s="143" t="s">
        <v>948</v>
      </c>
      <c r="I4" s="144">
        <v>0.9</v>
      </c>
      <c r="J4" s="141" t="s">
        <v>948</v>
      </c>
      <c r="K4" s="142">
        <v>257664410.02200001</v>
      </c>
      <c r="L4" s="145">
        <f t="shared" ref="L4:L6" si="1">K4/$K$7</f>
        <v>0.73615702002242678</v>
      </c>
      <c r="M4" s="146"/>
      <c r="N4" s="132"/>
    </row>
    <row r="5" spans="1:14" x14ac:dyDescent="0.25">
      <c r="A5" s="113" t="s">
        <v>949</v>
      </c>
      <c r="B5" s="114">
        <v>0.5</v>
      </c>
      <c r="C5" s="111" t="s">
        <v>949</v>
      </c>
      <c r="D5" s="112">
        <v>157292644.19999999</v>
      </c>
      <c r="E5" s="115">
        <f t="shared" si="0"/>
        <v>0.21220116678773226</v>
      </c>
      <c r="F5" s="116"/>
      <c r="G5" s="116"/>
      <c r="H5" s="143" t="s">
        <v>949</v>
      </c>
      <c r="I5" s="144">
        <v>0.5</v>
      </c>
      <c r="J5" s="141" t="s">
        <v>949</v>
      </c>
      <c r="K5" s="142">
        <v>67836387.6822</v>
      </c>
      <c r="L5" s="145">
        <f t="shared" si="1"/>
        <v>0.19381113985028264</v>
      </c>
      <c r="M5" s="147"/>
      <c r="N5" s="132"/>
    </row>
    <row r="6" spans="1:14" x14ac:dyDescent="0.25">
      <c r="A6" s="117" t="s">
        <v>950</v>
      </c>
      <c r="B6" s="118">
        <v>0.1</v>
      </c>
      <c r="C6" s="111" t="s">
        <v>950</v>
      </c>
      <c r="D6" s="112">
        <v>202816351.90000001</v>
      </c>
      <c r="E6" s="115">
        <f t="shared" si="0"/>
        <v>0.27361652374594198</v>
      </c>
      <c r="F6" s="116"/>
      <c r="G6" s="116"/>
      <c r="H6" s="148" t="s">
        <v>950</v>
      </c>
      <c r="I6" s="149">
        <v>0.1</v>
      </c>
      <c r="J6" s="141" t="s">
        <v>950</v>
      </c>
      <c r="K6" s="142">
        <v>4892843.5326899998</v>
      </c>
      <c r="L6" s="145">
        <f t="shared" si="1"/>
        <v>1.3979040078346616E-2</v>
      </c>
      <c r="M6" s="147"/>
      <c r="N6" s="132"/>
    </row>
    <row r="7" spans="1:14" x14ac:dyDescent="0.25">
      <c r="A7" s="119"/>
      <c r="B7" s="119"/>
      <c r="C7" s="120" t="s">
        <v>661</v>
      </c>
      <c r="D7" s="121">
        <f>SUM(D3:D6)</f>
        <v>741243069.39999998</v>
      </c>
      <c r="E7" s="122">
        <f t="shared" si="0"/>
        <v>1</v>
      </c>
      <c r="F7" s="1"/>
      <c r="G7" s="1"/>
      <c r="H7" s="146"/>
      <c r="I7" s="146"/>
      <c r="J7" s="150" t="s">
        <v>661</v>
      </c>
      <c r="K7" s="151">
        <f>SUM(K3:K6)</f>
        <v>350012841.02969003</v>
      </c>
      <c r="L7" s="152"/>
      <c r="M7" s="146"/>
      <c r="N7" s="132"/>
    </row>
    <row r="8" spans="1:14" x14ac:dyDescent="0.25">
      <c r="A8" s="123" t="s">
        <v>951</v>
      </c>
      <c r="B8" s="1"/>
      <c r="C8" s="1"/>
      <c r="D8" s="124"/>
      <c r="E8" s="116"/>
      <c r="F8" s="1"/>
      <c r="G8" s="1"/>
      <c r="H8" s="153" t="s">
        <v>951</v>
      </c>
      <c r="I8" s="146"/>
      <c r="J8" s="146"/>
      <c r="K8" s="154"/>
      <c r="L8" s="147"/>
      <c r="M8" s="146"/>
      <c r="N8" s="132"/>
    </row>
    <row r="10" spans="1:14" x14ac:dyDescent="0.25">
      <c r="A10" s="125" t="s">
        <v>892</v>
      </c>
      <c r="B10" s="36">
        <v>0.9</v>
      </c>
    </row>
    <row r="11" spans="1:14" x14ac:dyDescent="0.25">
      <c r="A11" s="127" t="s">
        <v>654</v>
      </c>
      <c r="B11" s="36">
        <v>0.56999999999999995</v>
      </c>
    </row>
    <row r="12" spans="1:14" x14ac:dyDescent="0.25">
      <c r="A12" s="125" t="s">
        <v>893</v>
      </c>
      <c r="B12" s="36">
        <v>0.7</v>
      </c>
    </row>
    <row r="13" spans="1:14" x14ac:dyDescent="0.25">
      <c r="A13" s="125" t="s">
        <v>653</v>
      </c>
      <c r="B13" s="36">
        <v>0.7</v>
      </c>
    </row>
    <row r="14" spans="1:14" x14ac:dyDescent="0.25">
      <c r="A14" s="125" t="s">
        <v>894</v>
      </c>
      <c r="B14" s="36">
        <v>0.8</v>
      </c>
    </row>
    <row r="15" spans="1:14" x14ac:dyDescent="0.25">
      <c r="A15" s="125" t="s">
        <v>895</v>
      </c>
      <c r="B15" s="36">
        <v>0.9</v>
      </c>
    </row>
    <row r="16" spans="1:14" x14ac:dyDescent="0.25">
      <c r="A16" s="125" t="s">
        <v>896</v>
      </c>
      <c r="B16" s="128" t="s">
        <v>952</v>
      </c>
    </row>
    <row r="17" spans="1:2" x14ac:dyDescent="0.25">
      <c r="A17" s="251" t="s">
        <v>649</v>
      </c>
      <c r="B17" s="252">
        <v>0.25</v>
      </c>
    </row>
    <row r="18" spans="1:2" x14ac:dyDescent="0.25">
      <c r="A18" s="251"/>
      <c r="B18" s="253"/>
    </row>
    <row r="19" spans="1:2" x14ac:dyDescent="0.25">
      <c r="A19" s="251" t="s">
        <v>648</v>
      </c>
      <c r="B19" s="252">
        <v>0.6</v>
      </c>
    </row>
    <row r="20" spans="1:2" x14ac:dyDescent="0.25">
      <c r="A20" s="251"/>
      <c r="B20" s="253"/>
    </row>
    <row r="21" spans="1:2" x14ac:dyDescent="0.25">
      <c r="A21" s="251" t="s">
        <v>647</v>
      </c>
      <c r="B21" s="252">
        <v>0.75</v>
      </c>
    </row>
    <row r="22" spans="1:2" x14ac:dyDescent="0.25">
      <c r="A22" s="251"/>
      <c r="B22" s="253"/>
    </row>
  </sheetData>
  <mergeCells count="6">
    <mergeCell ref="A17:A18"/>
    <mergeCell ref="B17:B18"/>
    <mergeCell ref="A19:A20"/>
    <mergeCell ref="B19:B20"/>
    <mergeCell ref="A21:A22"/>
    <mergeCell ref="B21:B22"/>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Wekiva All Projects</vt:lpstr>
      <vt:lpstr>Summary Info</vt:lpstr>
      <vt:lpstr>Progress Charts</vt:lpstr>
      <vt:lpstr>OSTDS Education</vt:lpstr>
      <vt:lpstr>Changes</vt:lpstr>
      <vt:lpstr>Proj Check 2019</vt:lpstr>
      <vt:lpstr>2018 Load Reductions to Spring</vt:lpstr>
      <vt:lpstr>Attenuation and Recharge</vt:lpstr>
      <vt:lpstr>'Wekiva All Projects'!Print_Titles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Escribano, Yesenia</dc:creator>
  <cp:lastModifiedBy>Tina</cp:lastModifiedBy>
  <dcterms:created xsi:type="dcterms:W3CDTF">2015-06-10T17:20:25Z</dcterms:created>
  <dcterms:modified xsi:type="dcterms:W3CDTF">2020-03-23T16:16:41Z</dcterms:modified>
</cp:coreProperties>
</file>